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yon/Desktop/"/>
    </mc:Choice>
  </mc:AlternateContent>
  <xr:revisionPtr revIDLastSave="0" documentId="8_{0230300A-7A94-FE48-81AD-F97BDC8A59DE}" xr6:coauthVersionLast="47" xr6:coauthVersionMax="47" xr10:uidLastSave="{00000000-0000-0000-0000-000000000000}"/>
  <bookViews>
    <workbookView xWindow="1900" yWindow="500" windowWidth="34080" windowHeight="21100" xr2:uid="{00000000-000D-0000-FFFF-FFFF00000000}"/>
  </bookViews>
  <sheets>
    <sheet name="CAC_PhoneCalculator" sheetId="1" r:id="rId1"/>
    <sheet name="ChargerType " sheetId="3" r:id="rId2"/>
    <sheet name="Region and Emission Intensity" sheetId="2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C20" i="1"/>
  <c r="C25" i="1"/>
  <c r="C24" i="1"/>
  <c r="C10" i="1"/>
  <c r="C14" i="1" s="1"/>
  <c r="C17" i="1" s="1"/>
  <c r="C5" i="1"/>
  <c r="C21" i="1" l="1"/>
  <c r="C26" i="1"/>
  <c r="C29" i="1" s="1"/>
  <c r="C30" i="1" s="1"/>
  <c r="C35" i="1" l="1"/>
  <c r="C34" i="1"/>
</calcChain>
</file>

<file path=xl/sharedStrings.xml><?xml version="1.0" encoding="utf-8"?>
<sst xmlns="http://schemas.openxmlformats.org/spreadsheetml/2006/main" count="117" uniqueCount="111">
  <si>
    <t>Total number of phones</t>
  </si>
  <si>
    <t>Number of users using green charging option</t>
  </si>
  <si>
    <t>PHONE CHARGING PARAMETERS</t>
  </si>
  <si>
    <t>Charging efficiency</t>
  </si>
  <si>
    <t>Energy consumed per charge cycle (Wh)</t>
  </si>
  <si>
    <t>Charges per day</t>
  </si>
  <si>
    <t>Days per year</t>
  </si>
  <si>
    <t>Energy consumed per year per phone (kWh)</t>
  </si>
  <si>
    <t>GRID EMISSION FACTORS</t>
  </si>
  <si>
    <t>High carbon grid emission factor (gCO2e/kWh)</t>
  </si>
  <si>
    <t>Low carbon grid emission factor (gCO2e/kWh)</t>
  </si>
  <si>
    <t>Emission reduction potential (gCO2e/kWh)</t>
  </si>
  <si>
    <t>CARBON SAVINGS RESULTS</t>
  </si>
  <si>
    <t>Carbon savings per phone per year (kgCO2e)</t>
  </si>
  <si>
    <t>Total carbon savings per year (kgCO2e)</t>
  </si>
  <si>
    <t>ENVIRONMENTAL EQUIVALENTS</t>
  </si>
  <si>
    <t>Trees absorbing CO2 for a year</t>
  </si>
  <si>
    <t>Miles of driving avoided</t>
  </si>
  <si>
    <t>NOTES</t>
  </si>
  <si>
    <t>This calculator uses standard US emission factors and average smartphone parameters.</t>
  </si>
  <si>
    <t xml:space="preserve"> </t>
  </si>
  <si>
    <t>The actual carbon savings will vary based on regional grid composition time of day and specific phone models.</t>
  </si>
  <si>
    <t>The calculation assumes charging from 70% to 100% during low-carbon periods of the grid.</t>
  </si>
  <si>
    <t>Assuming one tree absorbs approximately 25 kg CO2 per year</t>
  </si>
  <si>
    <t>Assuming approximately 0.4 kg CO2e per mile (2.5 miles per kg)</t>
  </si>
  <si>
    <t>Percentage of users using green charging option (%)</t>
  </si>
  <si>
    <t>Average smartphone battery capacity (mAh)</t>
  </si>
  <si>
    <t>High Carbon grid emission factor means the highest carbon intensity observed in the U.S. at 1,919 lbs CO₂/MWh in 2023 -- Primarily coal-dependent (79% coal generation in Wyoming, similar to WV's profile)</t>
  </si>
  <si>
    <t>Low Carbon Grid Emission Factor is approximately, 4 gCO₂e/kWh (observed in Vermont) - Achieved through 100% renewable generation and Canadian hydro imports</t>
  </si>
  <si>
    <t xml:space="preserve">References: </t>
  </si>
  <si>
    <t>https://www.statista.com/statistics/1133295/electric-sector-carbon-dioxide-emission-rate-by-state-united-states/</t>
  </si>
  <si>
    <t>https://www.eia.gov/todayinenergy/detail.php?id=53819</t>
  </si>
  <si>
    <t>USER INPUTS (Please Edit Only Yellow Cells)</t>
  </si>
  <si>
    <t>Samsung CAC Carbon Savings Calculator</t>
  </si>
  <si>
    <t>Battery voltage (V)</t>
  </si>
  <si>
    <t>Battery capacity (Wh)</t>
  </si>
  <si>
    <t>Region</t>
  </si>
  <si>
    <t>US-AZ (Arizona)</t>
  </si>
  <si>
    <t>US-CA (California)</t>
  </si>
  <si>
    <t>South Korea</t>
  </si>
  <si>
    <t>Great Britain</t>
  </si>
  <si>
    <t>Germany</t>
  </si>
  <si>
    <t>Austria</t>
  </si>
  <si>
    <t>Poland</t>
  </si>
  <si>
    <t>Spain</t>
  </si>
  <si>
    <t>India</t>
  </si>
  <si>
    <t>High Carbon Emission Factor (gCO2e/kWh)</t>
  </si>
  <si>
    <t>Low Carbon Emission Factor (gCO2e/kWh)</t>
  </si>
  <si>
    <t>US (Average)</t>
  </si>
  <si>
    <t>Notes</t>
  </si>
  <si>
    <t>CHARGING SPEED PARAMETERS</t>
  </si>
  <si>
    <t>Charger type</t>
  </si>
  <si>
    <t>Charger wattage (W)</t>
  </si>
  <si>
    <t>Charging time from 70% to 100% (minutes)</t>
  </si>
  <si>
    <t>Charger Type</t>
  </si>
  <si>
    <t>Wattage (W)</t>
  </si>
  <si>
    <t>Efficiency</t>
  </si>
  <si>
    <t>Standard (5W)</t>
  </si>
  <si>
    <t>Fast Charger (15W)</t>
  </si>
  <si>
    <t>Super Fast Charger (25W)</t>
  </si>
  <si>
    <t>Ultra Fast Charger (45W)</t>
  </si>
  <si>
    <t>This is default shipped with Samsung S Series Phones. Also same wattage for MagSafe or Wireless NFC Charger</t>
  </si>
  <si>
    <t xml:space="preserve">Fast charging generates more heat, so efficiency might go down. Need to update with exact sources for it though. </t>
  </si>
  <si>
    <t>Tree absoprtion (25 kg/year)</t>
  </si>
  <si>
    <t>Battery Conversion Information - Why did we assume 3.7 Volts?
• Battery capacity conversion: mAh to Wh = mAh × V ÷ 1000 (This conversion is needed as battery capacity is often described in mAh, while carbon calculations are based in Wh)
• Smartphone Li-ion batteries typically use 3.7V nominal voltage 
• Actual voltage ranges from ~3.0V (depleted) to ~4.2V (fully charged) 
-- REFERENCE: https://batteryuniversity.com/article/bu-303-confusion-with-voltages</t>
  </si>
  <si>
    <t>Charging start level (%)</t>
  </si>
  <si>
    <t>Charging end level (%)</t>
  </si>
  <si>
    <t>A1*(A2/100)</t>
  </si>
  <si>
    <t>A1</t>
  </si>
  <si>
    <t>A2</t>
  </si>
  <si>
    <t>A3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</si>
  <si>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</si>
  <si>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</si>
  <si>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</si>
  <si>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</si>
  <si>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</si>
  <si>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</si>
  <si>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</si>
  <si>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</si>
  <si>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</si>
  <si>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</si>
  <si>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C1</t>
  </si>
  <si>
    <t>C2</t>
  </si>
  <si>
    <t>C3</t>
  </si>
  <si>
    <t>D1</t>
  </si>
  <si>
    <t>D2</t>
  </si>
  <si>
    <t>D3</t>
  </si>
  <si>
    <t>D4</t>
  </si>
  <si>
    <t>D5</t>
  </si>
  <si>
    <t>E1</t>
  </si>
  <si>
    <t>E2</t>
  </si>
  <si>
    <t>F1</t>
  </si>
  <si>
    <t>F2</t>
  </si>
  <si>
    <t>F3</t>
  </si>
  <si>
    <t>F4</t>
  </si>
  <si>
    <t>Index</t>
  </si>
  <si>
    <t>Unit kg | Assuming one tree absorbs approximately 25 kg CO2 per year. Values can range from 10 to 50, depending on size, age and health of the trees</t>
  </si>
  <si>
    <t xml:space="preserve">Unit miles | Assuming approximately 0.4 kg CO2e per mile (2.5 miles per kg). </t>
  </si>
  <si>
    <t>&lt;-- PLEASE USE DROPDOWN</t>
  </si>
  <si>
    <t>D2 - D3</t>
  </si>
  <si>
    <t>B10 * D4 / 1000</t>
  </si>
  <si>
    <t>E2 / F1</t>
  </si>
  <si>
    <t>For each kilogram of CO2e emitted, an average vehicle MILES Traveled</t>
  </si>
  <si>
    <t>&lt;-- Users adopting this feature</t>
  </si>
  <si>
    <t>&lt;-- Number of active phones with this feature</t>
  </si>
  <si>
    <t>B1 B2 (Battery voltage) / 1000</t>
  </si>
  <si>
    <t>B2 ×  (B6 - B5) / B4</t>
  </si>
  <si>
    <t>(B7 × 60) / C2 || Unit: minutes. Fast Charging can encourage users to actually wait for a green window to start charging</t>
  </si>
  <si>
    <t>E1 × A3</t>
  </si>
  <si>
    <t>E2 × F2</t>
  </si>
  <si>
    <t>ElectricityMaps have been used to get the regional emission intensties, averaged over multiple observations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</si>
</sst>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%"/>
  </numFmts>
  <fonts count="27">
    <font>
      <sz val="12"/>
      <color theme="1"/>
      <name val="ArialMT"/>
      <family val="2"/>
    </font>
    <font>
      <sz val="12"/>
      <color theme="1"/>
      <name val="ArialM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MT"/>
      <family val="2"/>
    </font>
    <font>
      <b/>
      <sz val="13"/>
      <color theme="3"/>
      <name val="ArialMT"/>
      <family val="2"/>
    </font>
    <font>
      <b/>
      <sz val="11"/>
      <color theme="3"/>
      <name val="ArialMT"/>
      <family val="2"/>
    </font>
    <font>
      <sz val="12"/>
      <color rgb="FF006100"/>
      <name val="ArialMT"/>
      <family val="2"/>
    </font>
    <font>
      <sz val="12"/>
      <color rgb="FF9C0006"/>
      <name val="ArialMT"/>
      <family val="2"/>
    </font>
    <font>
      <sz val="12"/>
      <color rgb="FF9C5700"/>
      <name val="ArialMT"/>
      <family val="2"/>
    </font>
    <font>
      <sz val="12"/>
      <color rgb="FF3F3F76"/>
      <name val="ArialMT"/>
      <family val="2"/>
    </font>
    <font>
      <b/>
      <sz val="12"/>
      <color rgb="FF3F3F3F"/>
      <name val="ArialMT"/>
      <family val="2"/>
    </font>
    <font>
      <b/>
      <sz val="12"/>
      <color rgb="FFFA7D00"/>
      <name val="ArialMT"/>
      <family val="2"/>
    </font>
    <font>
      <sz val="12"/>
      <color rgb="FFFA7D00"/>
      <name val="ArialMT"/>
      <family val="2"/>
    </font>
    <font>
      <b/>
      <sz val="12"/>
      <color theme="0"/>
      <name val="ArialMT"/>
      <family val="2"/>
    </font>
    <font>
      <sz val="12"/>
      <color rgb="FFFF0000"/>
      <name val="ArialMT"/>
      <family val="2"/>
    </font>
    <font>
      <i/>
      <sz val="12"/>
      <color rgb="FF7F7F7F"/>
      <name val="ArialMT"/>
      <family val="2"/>
    </font>
    <font>
      <b/>
      <sz val="12"/>
      <color theme="1"/>
      <name val="ArialMT"/>
      <family val="2"/>
    </font>
    <font>
      <sz val="12"/>
      <color theme="0"/>
      <name val="ArialMT"/>
      <family val="2"/>
    </font>
    <font>
      <u/>
      <sz val="12"/>
      <color theme="10"/>
      <name val="ArialMT"/>
      <family val="2"/>
    </font>
    <font>
      <b/>
      <sz val="12"/>
      <color theme="1"/>
      <name val="ArialMT"/>
    </font>
    <font>
      <b/>
      <sz val="18"/>
      <color theme="1"/>
      <name val="ArialMT"/>
    </font>
    <font>
      <sz val="12"/>
      <color theme="1"/>
      <name val="ArialMT"/>
    </font>
    <font>
      <sz val="18"/>
      <color theme="1"/>
      <name val="ArialMT"/>
    </font>
    <font>
      <b/>
      <sz val="20"/>
      <color theme="1"/>
      <name val="ArialMT"/>
    </font>
    <font>
      <sz val="12"/>
      <color theme="0"/>
      <name val="ArialMT"/>
    </font>
    <font>
      <b/>
      <sz val="24"/>
      <color theme="0"/>
      <name val="ArialMT"/>
    </font>
    <font>
      <sz val="24"/>
      <color theme="0"/>
      <name val="ArialMT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9">
    <xf numFmtId="0" fontId="0" fillId="0" borderId="0" xfId="0"/>
    <xf numFmtId="9" fontId="0" fillId="0" borderId="0" xfId="0" applyNumberFormat="1"/>
    <xf numFmtId="0" fontId="0" fillId="0" borderId="10" xfId="0" applyBorder="1"/>
    <xf numFmtId="0" fontId="19" fillId="0" borderId="0" xfId="0" applyFont="1"/>
    <xf numFmtId="0" fontId="19" fillId="36" borderId="10" xfId="0" applyFont="1" applyFill="1" applyBorder="1"/>
    <xf numFmtId="0" fontId="0" fillId="33" borderId="11" xfId="0" applyFill="1" applyBorder="1"/>
    <xf numFmtId="0" fontId="0" fillId="35" borderId="12" xfId="0" applyFill="1" applyBorder="1"/>
    <xf numFmtId="0" fontId="0" fillId="36" borderId="11" xfId="0" applyFill="1" applyBorder="1"/>
    <xf numFmtId="0" fontId="0" fillId="40" borderId="11" xfId="0" applyFill="1" applyBorder="1"/>
    <xf numFmtId="0" fontId="0" fillId="40" borderId="12" xfId="0" applyFill="1" applyBorder="1"/>
    <xf numFmtId="0" fontId="22" fillId="0" borderId="0" xfId="0" applyFont="1"/>
    <xf numFmtId="0" fontId="0" fillId="37" borderId="10" xfId="0" applyFill="1" applyBorder="1"/>
    <xf numFmtId="0" fontId="0" fillId="37" borderId="0" xfId="0" applyFill="1"/>
    <xf numFmtId="0" fontId="19" fillId="37" borderId="0" xfId="0" applyFont="1" applyFill="1"/>
    <xf numFmtId="0" fontId="19" fillId="37" borderId="10" xfId="0" applyFont="1" applyFill="1" applyBorder="1"/>
    <xf numFmtId="0" fontId="19" fillId="33" borderId="10" xfId="0" applyFont="1" applyFill="1" applyBorder="1"/>
    <xf numFmtId="3" fontId="0" fillId="33" borderId="12" xfId="0" applyNumberFormat="1" applyFill="1" applyBorder="1"/>
    <xf numFmtId="9" fontId="0" fillId="33" borderId="12" xfId="0" applyNumberFormat="1" applyFill="1" applyBorder="1"/>
    <xf numFmtId="3" fontId="0" fillId="35" borderId="12" xfId="0" applyNumberFormat="1" applyFill="1" applyBorder="1"/>
    <xf numFmtId="0" fontId="19" fillId="36" borderId="12" xfId="0" applyFont="1" applyFill="1" applyBorder="1"/>
    <xf numFmtId="0" fontId="0" fillId="33" borderId="11" xfId="0" applyFill="1" applyBorder="1" applyAlignment="1">
      <alignment vertical="center"/>
    </xf>
    <xf numFmtId="165" fontId="0" fillId="39" borderId="12" xfId="0" applyNumberFormat="1" applyFill="1" applyBorder="1"/>
    <xf numFmtId="0" fontId="19" fillId="37" borderId="12" xfId="0" applyFont="1" applyFill="1" applyBorder="1"/>
    <xf numFmtId="0" fontId="0" fillId="0" borderId="12" xfId="0" applyBorder="1"/>
    <xf numFmtId="2" fontId="0" fillId="0" borderId="13" xfId="0" applyNumberFormat="1" applyBorder="1"/>
    <xf numFmtId="0" fontId="0" fillId="41" borderId="12" xfId="0" applyFill="1" applyBorder="1"/>
    <xf numFmtId="0" fontId="0" fillId="42" borderId="12" xfId="0" applyFill="1" applyBorder="1"/>
    <xf numFmtId="0" fontId="0" fillId="0" borderId="12" xfId="0" quotePrefix="1" applyBorder="1"/>
    <xf numFmtId="0" fontId="0" fillId="36" borderId="12" xfId="0" applyFill="1" applyBorder="1"/>
    <xf numFmtId="0" fontId="0" fillId="38" borderId="12" xfId="0" applyFill="1" applyBorder="1"/>
    <xf numFmtId="0" fontId="0" fillId="37" borderId="12" xfId="0" applyFill="1" applyBorder="1"/>
    <xf numFmtId="0" fontId="19" fillId="37" borderId="10" xfId="0" applyFont="1" applyFill="1" applyBorder="1" applyAlignment="1">
      <alignment vertical="center"/>
    </xf>
    <xf numFmtId="0" fontId="19" fillId="0" borderId="10" xfId="0" applyFont="1" applyBorder="1"/>
    <xf numFmtId="0" fontId="0" fillId="0" borderId="10" xfId="0" applyBorder="1" applyAlignment="1">
      <alignment wrapText="1"/>
    </xf>
    <xf numFmtId="0" fontId="18" fillId="0" borderId="10" xfId="42" applyBorder="1"/>
    <xf numFmtId="0" fontId="20" fillId="34" borderId="0" xfId="0" applyFont="1" applyFill="1"/>
    <xf numFmtId="0" fontId="20" fillId="34" borderId="10" xfId="0" applyFont="1" applyFill="1" applyBorder="1"/>
    <xf numFmtId="0" fontId="23" fillId="43" borderId="0" xfId="0" applyFont="1" applyFill="1"/>
    <xf numFmtId="0" fontId="23" fillId="43" borderId="10" xfId="0" applyFont="1" applyFill="1" applyBorder="1"/>
    <xf numFmtId="0" fontId="23" fillId="0" borderId="0" xfId="0" applyFont="1"/>
    <xf numFmtId="3" fontId="23" fillId="34" borderId="12" xfId="0" applyNumberFormat="1" applyFont="1" applyFill="1" applyBorder="1"/>
    <xf numFmtId="4" fontId="20" fillId="34" borderId="12" xfId="0" applyNumberFormat="1" applyFont="1" applyFill="1" applyBorder="1"/>
    <xf numFmtId="0" fontId="19" fillId="41" borderId="10" xfId="0" applyFont="1" applyFill="1" applyBorder="1"/>
    <xf numFmtId="0" fontId="21" fillId="0" borderId="0" xfId="0" applyFont="1" applyAlignment="1">
      <alignment wrapText="1"/>
    </xf>
    <xf numFmtId="0" fontId="24" fillId="44" borderId="0" xfId="0" applyFont="1" applyFill="1" applyAlignment="1">
      <alignment wrapText="1"/>
    </xf>
    <xf numFmtId="0" fontId="21" fillId="0" borderId="10" xfId="0" applyFont="1" applyBorder="1" applyAlignment="1">
      <alignment wrapText="1"/>
    </xf>
    <xf numFmtId="0" fontId="25" fillId="45" borderId="0" xfId="0" applyFont="1" applyFill="1"/>
    <xf numFmtId="0" fontId="25" fillId="45" borderId="10" xfId="0" applyFont="1" applyFill="1" applyBorder="1"/>
    <xf numFmtId="0" fontId="26" fillId="45" borderId="0" xfId="0" applyFont="1" applyFill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D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ia.gov/todayinenergy/detail.php?id=53819" TargetMode="External"/><Relationship Id="rId1" Type="http://schemas.openxmlformats.org/officeDocument/2006/relationships/hyperlink" Target="https://www.statista.com/statistics/1133295/electric-sector-carbon-dioxide-emission-rate-by-state-united-sta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tabSelected="1" zoomScale="77" zoomScaleNormal="77" workbookViewId="0">
      <selection activeCell="D26" sqref="D26"/>
    </sheetView>
  </sheetViews>
  <sheetFormatPr baseColWidth="10" defaultRowHeight="16"/>
  <cols>
    <col min="2" max="2" width="88.7109375" style="2" bestFit="1" customWidth="1"/>
    <col min="3" max="3" width="18.7109375" bestFit="1" customWidth="1"/>
    <col min="4" max="4" width="77" style="43" customWidth="1"/>
  </cols>
  <sheetData>
    <row r="1" spans="1:4" s="46" customFormat="1" ht="31">
      <c r="B1" s="47" t="s">
        <v>33</v>
      </c>
      <c r="D1" s="48" t="s">
        <v>49</v>
      </c>
    </row>
    <row r="2" spans="1:4" s="3" customFormat="1">
      <c r="A2" s="3" t="s">
        <v>95</v>
      </c>
      <c r="B2" s="15" t="s">
        <v>32</v>
      </c>
      <c r="D2" s="43"/>
    </row>
    <row r="3" spans="1:4" ht="17">
      <c r="A3" s="13" t="s">
        <v>68</v>
      </c>
      <c r="B3" s="14" t="s">
        <v>0</v>
      </c>
      <c r="C3" s="16">
        <v>76000000</v>
      </c>
      <c r="D3" s="43" t="s">
        <v>104</v>
      </c>
    </row>
    <row r="4" spans="1:4" ht="17">
      <c r="A4" s="13" t="s">
        <v>69</v>
      </c>
      <c r="B4" s="14" t="s">
        <v>25</v>
      </c>
      <c r="C4" s="17">
        <v>0.1</v>
      </c>
      <c r="D4" s="43" t="s">
        <v>103</v>
      </c>
    </row>
    <row r="5" spans="1:4" ht="17">
      <c r="A5" t="s">
        <v>70</v>
      </c>
      <c r="B5" s="2" t="s">
        <v>1</v>
      </c>
      <c r="C5" s="18">
        <f>C3*(C4/100)</f>
        <v>76000</v>
      </c>
      <c r="D5" s="43" t="s">
        <v>67</v>
      </c>
    </row>
    <row r="7" spans="1:4">
      <c r="B7" s="4" t="s">
        <v>2</v>
      </c>
      <c r="C7" s="19"/>
    </row>
    <row r="8" spans="1:4">
      <c r="A8" s="13" t="s">
        <v>71</v>
      </c>
      <c r="B8" s="14" t="s">
        <v>26</v>
      </c>
      <c r="C8" s="5">
        <v>4000</v>
      </c>
    </row>
    <row r="9" spans="1:4" ht="112" customHeight="1">
      <c r="A9" s="13" t="s">
        <v>72</v>
      </c>
      <c r="B9" s="31" t="s">
        <v>34</v>
      </c>
      <c r="C9" s="20">
        <v>3.7</v>
      </c>
      <c r="D9" s="43" t="s">
        <v>64</v>
      </c>
    </row>
    <row r="10" spans="1:4" ht="17">
      <c r="A10" t="s">
        <v>73</v>
      </c>
      <c r="B10" s="2" t="s">
        <v>35</v>
      </c>
      <c r="C10" s="7">
        <f>C8*C9/1000</f>
        <v>14.8</v>
      </c>
      <c r="D10" s="43" t="s">
        <v>105</v>
      </c>
    </row>
    <row r="11" spans="1:4">
      <c r="A11" t="s">
        <v>74</v>
      </c>
      <c r="B11" s="2" t="s">
        <v>3</v>
      </c>
      <c r="C11" s="21">
        <f>VLOOKUP(C19,'ChargerType '!$A$2:$C$5,3,FALSE)</f>
        <v>0.88</v>
      </c>
    </row>
    <row r="12" spans="1:4">
      <c r="A12" s="13" t="s">
        <v>75</v>
      </c>
      <c r="B12" s="14" t="s">
        <v>65</v>
      </c>
      <c r="C12" s="17">
        <v>0.7</v>
      </c>
    </row>
    <row r="13" spans="1:4">
      <c r="A13" s="13" t="s">
        <v>76</v>
      </c>
      <c r="B13" s="14" t="s">
        <v>66</v>
      </c>
      <c r="C13" s="17">
        <v>1</v>
      </c>
    </row>
    <row r="14" spans="1:4" ht="17">
      <c r="A14" t="s">
        <v>77</v>
      </c>
      <c r="B14" s="2" t="s">
        <v>4</v>
      </c>
      <c r="C14" s="6">
        <f>C10*(C13-C12)/C11</f>
        <v>5.0454545454545467</v>
      </c>
      <c r="D14" s="43" t="s">
        <v>106</v>
      </c>
    </row>
    <row r="15" spans="1:4">
      <c r="A15" s="13" t="s">
        <v>78</v>
      </c>
      <c r="B15" s="14" t="s">
        <v>5</v>
      </c>
      <c r="C15" s="22">
        <v>1</v>
      </c>
    </row>
    <row r="16" spans="1:4">
      <c r="A16" t="s">
        <v>79</v>
      </c>
      <c r="B16" s="2" t="s">
        <v>6</v>
      </c>
      <c r="C16" s="23">
        <v>365</v>
      </c>
    </row>
    <row r="17" spans="1:4">
      <c r="A17" t="s">
        <v>80</v>
      </c>
      <c r="B17" s="2" t="s">
        <v>7</v>
      </c>
      <c r="C17" s="24">
        <f>C14*C15*C16/1000</f>
        <v>1.8415909090909095</v>
      </c>
    </row>
    <row r="18" spans="1:4">
      <c r="B18" s="42" t="s">
        <v>50</v>
      </c>
      <c r="C18" s="25"/>
    </row>
    <row r="19" spans="1:4" ht="17">
      <c r="A19" s="12" t="s">
        <v>81</v>
      </c>
      <c r="B19" s="11" t="s">
        <v>51</v>
      </c>
      <c r="C19" s="26" t="s">
        <v>58</v>
      </c>
      <c r="D19" s="44" t="s">
        <v>98</v>
      </c>
    </row>
    <row r="20" spans="1:4">
      <c r="A20" t="s">
        <v>82</v>
      </c>
      <c r="B20" s="2" t="s">
        <v>52</v>
      </c>
      <c r="C20" s="27">
        <f>VLOOKUP(C19,'ChargerType '!$A$2:$B$5,2,FALSE)</f>
        <v>15</v>
      </c>
    </row>
    <row r="21" spans="1:4" ht="34">
      <c r="A21" t="s">
        <v>83</v>
      </c>
      <c r="B21" s="2" t="s">
        <v>53</v>
      </c>
      <c r="C21" s="23">
        <f>(C14*60)/C20</f>
        <v>20.181818181818187</v>
      </c>
      <c r="D21" s="43" t="s">
        <v>107</v>
      </c>
    </row>
    <row r="22" spans="1:4">
      <c r="B22" s="4" t="s">
        <v>8</v>
      </c>
      <c r="C22" s="28"/>
    </row>
    <row r="23" spans="1:4" ht="17">
      <c r="A23" s="13" t="s">
        <v>84</v>
      </c>
      <c r="B23" s="14" t="s">
        <v>36</v>
      </c>
      <c r="C23" s="29" t="s">
        <v>48</v>
      </c>
      <c r="D23" s="44" t="s">
        <v>98</v>
      </c>
    </row>
    <row r="24" spans="1:4">
      <c r="A24" t="s">
        <v>85</v>
      </c>
      <c r="B24" s="2" t="s">
        <v>9</v>
      </c>
      <c r="C24" s="8">
        <f>VLOOKUP(C23,'Region and Emission Intensity'!$A$2:$C$12,2,FALSE)</f>
        <v>580</v>
      </c>
    </row>
    <row r="25" spans="1:4">
      <c r="A25" t="s">
        <v>86</v>
      </c>
      <c r="B25" s="2" t="s">
        <v>10</v>
      </c>
      <c r="C25" s="9">
        <f>VLOOKUP(C23,'Region and Emission Intensity'!$A$2:$C$12,3,FALSE)</f>
        <v>200</v>
      </c>
    </row>
    <row r="26" spans="1:4" ht="17">
      <c r="A26" t="s">
        <v>87</v>
      </c>
      <c r="B26" s="2" t="s">
        <v>11</v>
      </c>
      <c r="C26" s="6">
        <f>C24-C25</f>
        <v>380</v>
      </c>
      <c r="D26" s="43" t="s">
        <v>99</v>
      </c>
    </row>
    <row r="27" spans="1:4">
      <c r="A27" t="s">
        <v>88</v>
      </c>
    </row>
    <row r="28" spans="1:4">
      <c r="B28" s="4" t="s">
        <v>12</v>
      </c>
      <c r="C28" s="23"/>
    </row>
    <row r="29" spans="1:4" s="10" customFormat="1" ht="23">
      <c r="A29" s="35" t="s">
        <v>89</v>
      </c>
      <c r="B29" s="36" t="s">
        <v>13</v>
      </c>
      <c r="C29" s="41">
        <f>C17*C26/1000</f>
        <v>0.69980454545454562</v>
      </c>
      <c r="D29" s="43" t="s">
        <v>100</v>
      </c>
    </row>
    <row r="30" spans="1:4" s="10" customFormat="1" ht="23">
      <c r="A30" s="35" t="s">
        <v>90</v>
      </c>
      <c r="B30" s="36" t="s">
        <v>14</v>
      </c>
      <c r="C30" s="41">
        <f>C29*C5</f>
        <v>53185.145454545469</v>
      </c>
      <c r="D30" s="43" t="s">
        <v>108</v>
      </c>
    </row>
    <row r="31" spans="1:4">
      <c r="B31" s="4" t="s">
        <v>15</v>
      </c>
    </row>
    <row r="32" spans="1:4" ht="34">
      <c r="A32" s="13" t="s">
        <v>91</v>
      </c>
      <c r="B32" s="14" t="s">
        <v>63</v>
      </c>
      <c r="C32" s="30">
        <v>25</v>
      </c>
      <c r="D32" s="45" t="s">
        <v>96</v>
      </c>
    </row>
    <row r="33" spans="1:6" ht="17">
      <c r="A33" s="13" t="s">
        <v>92</v>
      </c>
      <c r="B33" s="14" t="s">
        <v>102</v>
      </c>
      <c r="C33" s="30">
        <v>2.5</v>
      </c>
      <c r="D33" s="45" t="s">
        <v>97</v>
      </c>
    </row>
    <row r="34" spans="1:6" s="39" customFormat="1" ht="25">
      <c r="A34" s="37" t="s">
        <v>93</v>
      </c>
      <c r="B34" s="38" t="s">
        <v>16</v>
      </c>
      <c r="C34" s="40">
        <f>C30/C32</f>
        <v>2127.4058181818186</v>
      </c>
      <c r="D34" s="43" t="s">
        <v>101</v>
      </c>
    </row>
    <row r="35" spans="1:6" s="39" customFormat="1" ht="25">
      <c r="A35" s="37" t="s">
        <v>94</v>
      </c>
      <c r="B35" s="38" t="s">
        <v>17</v>
      </c>
      <c r="C35" s="40">
        <f>C30*C33</f>
        <v>132962.86363636368</v>
      </c>
      <c r="D35" s="43" t="s">
        <v>109</v>
      </c>
    </row>
    <row r="37" spans="1:6">
      <c r="B37" s="32" t="s">
        <v>18</v>
      </c>
    </row>
    <row r="38" spans="1:6">
      <c r="B38" s="2" t="s">
        <v>19</v>
      </c>
      <c r="F38" t="s">
        <v>20</v>
      </c>
    </row>
    <row r="39" spans="1:6">
      <c r="B39" s="2" t="s">
        <v>21</v>
      </c>
      <c r="F39" t="s">
        <v>20</v>
      </c>
    </row>
    <row r="40" spans="1:6">
      <c r="B40" s="2" t="s">
        <v>22</v>
      </c>
    </row>
    <row r="41" spans="1:6">
      <c r="B41" s="2" t="s">
        <v>23</v>
      </c>
    </row>
    <row r="42" spans="1:6">
      <c r="B42" s="2" t="s">
        <v>24</v>
      </c>
    </row>
    <row r="44" spans="1:6" ht="34">
      <c r="B44" s="33" t="s">
        <v>27</v>
      </c>
    </row>
    <row r="45" spans="1:6" ht="34">
      <c r="B45" s="33" t="s">
        <v>28</v>
      </c>
    </row>
    <row r="48" spans="1:6">
      <c r="B48" s="32" t="s">
        <v>29</v>
      </c>
    </row>
    <row r="49" spans="2:2">
      <c r="B49" s="34" t="s">
        <v>30</v>
      </c>
    </row>
    <row r="50" spans="2:2">
      <c r="B50" s="34" t="s">
        <v>31</v>
      </c>
    </row>
    <row r="51" spans="2:2">
      <c r="B51" s="2" t="s">
        <v>110</v>
      </c>
    </row>
  </sheetData>
  <hyperlinks>
    <hyperlink ref="B49" r:id="rId1" xr:uid="{EDE853D0-D035-7E4C-854C-B4D68633280F}"/>
    <hyperlink ref="B50" r:id="rId2" xr:uid="{B3A7C167-A3F6-B747-97F9-8E31F84F082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026FA3B-FE12-A942-882D-D73FBD950EBA}">
          <x14:formula1>
            <xm:f>'Region and Emission Intensity'!$A$2:$A$11</xm:f>
          </x14:formula1>
          <xm:sqref>C23</xm:sqref>
        </x14:dataValidation>
        <x14:dataValidation type="list" allowBlank="1" showInputMessage="1" showErrorMessage="1" xr:uid="{A6C692AB-2092-AA49-B6BD-42CEC14D74CA}">
          <x14:formula1>
            <xm:f>'ChargerType '!$A$2:$A$5</xm:f>
          </x14:formula1>
          <xm:sqref>C19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F598A-757B-014E-8F13-C87A2673D399}">
  <dimension ref="A1:D5"/>
  <sheetViews>
    <sheetView workbookViewId="0">
      <selection activeCell="D37" sqref="D37"/>
    </sheetView>
  </sheetViews>
  <sheetFormatPr baseColWidth="10" defaultRowHeight="16"/>
  <cols>
    <col min="1" max="1" width="21.7109375" bestFit="1" customWidth="1"/>
    <col min="4" max="4" width="90.85546875" bestFit="1" customWidth="1"/>
  </cols>
  <sheetData>
    <row r="1" spans="1:4">
      <c r="A1" t="s">
        <v>54</v>
      </c>
      <c r="B1" t="s">
        <v>55</v>
      </c>
      <c r="C1" t="s">
        <v>56</v>
      </c>
      <c r="D1" t="s">
        <v>49</v>
      </c>
    </row>
    <row r="2" spans="1:4">
      <c r="A2" t="s">
        <v>57</v>
      </c>
      <c r="B2">
        <v>5</v>
      </c>
      <c r="C2" s="1">
        <v>0.9</v>
      </c>
    </row>
    <row r="3" spans="1:4">
      <c r="A3" t="s">
        <v>58</v>
      </c>
      <c r="B3">
        <v>15</v>
      </c>
      <c r="C3" s="1">
        <v>0.88</v>
      </c>
      <c r="D3" t="s">
        <v>61</v>
      </c>
    </row>
    <row r="4" spans="1:4">
      <c r="A4" t="s">
        <v>59</v>
      </c>
      <c r="B4">
        <v>25</v>
      </c>
      <c r="C4" s="1">
        <v>0.86</v>
      </c>
    </row>
    <row r="5" spans="1:4">
      <c r="A5" t="s">
        <v>60</v>
      </c>
      <c r="B5">
        <v>45</v>
      </c>
      <c r="C5" s="1">
        <v>0.85</v>
      </c>
      <c r="D5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09A9D-BB65-8746-BD33-20B4B6CDB41D}">
  <dimension ref="A1:C11"/>
  <sheetViews>
    <sheetView workbookViewId="0">
      <selection activeCell="A4" sqref="A4"/>
    </sheetView>
  </sheetViews>
  <sheetFormatPr baseColWidth="10" defaultRowHeight="16"/>
  <cols>
    <col min="1" max="1" width="15.5703125" bestFit="1" customWidth="1"/>
    <col min="2" max="2" width="35.42578125" bestFit="1" customWidth="1"/>
    <col min="3" max="3" width="15.7109375" bestFit="1" customWidth="1"/>
  </cols>
  <sheetData>
    <row r="1" spans="1:3">
      <c r="A1" t="s">
        <v>36</v>
      </c>
      <c r="B1" t="s">
        <v>46</v>
      </c>
      <c r="C1" t="s">
        <v>47</v>
      </c>
    </row>
    <row r="2" spans="1:3">
      <c r="A2" t="s">
        <v>37</v>
      </c>
      <c r="B2">
        <v>684</v>
      </c>
      <c r="C2">
        <v>200</v>
      </c>
    </row>
    <row r="3" spans="1:3">
      <c r="A3" t="s">
        <v>38</v>
      </c>
      <c r="B3">
        <v>440</v>
      </c>
      <c r="C3">
        <v>200</v>
      </c>
    </row>
    <row r="4" spans="1:3">
      <c r="A4" t="s">
        <v>48</v>
      </c>
      <c r="B4">
        <v>580</v>
      </c>
      <c r="C4">
        <v>200</v>
      </c>
    </row>
    <row r="5" spans="1:3">
      <c r="A5" t="s">
        <v>39</v>
      </c>
      <c r="B5">
        <v>600</v>
      </c>
      <c r="C5">
        <v>300</v>
      </c>
    </row>
    <row r="6" spans="1:3">
      <c r="A6" t="s">
        <v>40</v>
      </c>
      <c r="B6">
        <v>400</v>
      </c>
      <c r="C6">
        <v>100</v>
      </c>
    </row>
    <row r="7" spans="1:3">
      <c r="A7" t="s">
        <v>41</v>
      </c>
      <c r="B7">
        <v>500</v>
      </c>
      <c r="C7">
        <v>150</v>
      </c>
    </row>
    <row r="8" spans="1:3">
      <c r="A8" t="s">
        <v>42</v>
      </c>
      <c r="B8">
        <v>300</v>
      </c>
      <c r="C8">
        <v>100</v>
      </c>
    </row>
    <row r="9" spans="1:3">
      <c r="A9" t="s">
        <v>43</v>
      </c>
      <c r="B9">
        <v>900</v>
      </c>
      <c r="C9">
        <v>300</v>
      </c>
    </row>
    <row r="10" spans="1:3">
      <c r="A10" t="s">
        <v>44</v>
      </c>
      <c r="B10">
        <v>400</v>
      </c>
      <c r="C10">
        <v>150</v>
      </c>
    </row>
    <row r="11" spans="1:3">
      <c r="A11" t="s">
        <v>45</v>
      </c>
      <c r="B11">
        <v>800</v>
      </c>
      <c r="C11"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CAC_PhoneCalculator</vt:lpstr>
      <vt:lpstr>ChargerType </vt:lpstr>
      <vt:lpstr>Region and Emission Intensity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Sayonsom Chanda</dc:creator>
  <cp:lastModifiedBy>Sayonsom Chanda</cp:lastModifiedBy>
  <dcterms:created xsi:type="dcterms:W3CDTF">2025-04-02T12:06:20Z</dcterms:created>
  <dcterms:modified xsi:type="dcterms:W3CDTF">2025-04-04T13:11:09Z</dcterms:modified>
</cp:coreProperties>
</file>