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FDF1B5C-AC3B-4FFD-94C6-F342A1D22B2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hart1" sheetId="7" r:id="rId1"/>
    <sheet name="Feuil4" sheetId="5" r:id="rId2"/>
    <sheet name="Feuil1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0" i="5" l="1"/>
  <c r="P13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17" i="5"/>
  <c r="O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17" i="5"/>
  <c r="I17" i="5"/>
  <c r="D11" i="5"/>
  <c r="C11" i="5"/>
  <c r="D10" i="5"/>
  <c r="C10" i="5"/>
  <c r="D9" i="5"/>
  <c r="D8" i="5"/>
  <c r="C8" i="5"/>
  <c r="D5" i="5"/>
  <c r="D4" i="5"/>
  <c r="D3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17" i="5"/>
  <c r="Q100" i="5"/>
  <c r="Q13" i="5"/>
  <c r="Q17" i="5"/>
  <c r="K18" i="5"/>
  <c r="Q18" i="5" s="1"/>
  <c r="K19" i="5"/>
  <c r="K20" i="5"/>
  <c r="K21" i="5"/>
  <c r="K22" i="5"/>
  <c r="K23" i="5"/>
  <c r="K24" i="5"/>
  <c r="K25" i="5"/>
  <c r="Q25" i="5" s="1"/>
  <c r="K26" i="5"/>
  <c r="Q26" i="5" s="1"/>
  <c r="K27" i="5"/>
  <c r="K28" i="5"/>
  <c r="K29" i="5"/>
  <c r="K30" i="5"/>
  <c r="K31" i="5"/>
  <c r="K32" i="5"/>
  <c r="K33" i="5"/>
  <c r="Q33" i="5" s="1"/>
  <c r="K34" i="5"/>
  <c r="Q34" i="5" s="1"/>
  <c r="K35" i="5"/>
  <c r="K36" i="5"/>
  <c r="K37" i="5"/>
  <c r="K38" i="5"/>
  <c r="K39" i="5"/>
  <c r="K40" i="5"/>
  <c r="K41" i="5"/>
  <c r="Q41" i="5" s="1"/>
  <c r="K42" i="5"/>
  <c r="Q42" i="5" s="1"/>
  <c r="K43" i="5"/>
  <c r="K44" i="5"/>
  <c r="K45" i="5"/>
  <c r="K46" i="5"/>
  <c r="K47" i="5"/>
  <c r="K48" i="5"/>
  <c r="K49" i="5"/>
  <c r="Q49" i="5" s="1"/>
  <c r="K50" i="5"/>
  <c r="Q50" i="5" s="1"/>
  <c r="K51" i="5"/>
  <c r="K52" i="5"/>
  <c r="K53" i="5"/>
  <c r="K54" i="5"/>
  <c r="K55" i="5"/>
  <c r="K56" i="5"/>
  <c r="K57" i="5"/>
  <c r="Q57" i="5" s="1"/>
  <c r="K58" i="5"/>
  <c r="Q58" i="5" s="1"/>
  <c r="K59" i="5"/>
  <c r="K60" i="5"/>
  <c r="K61" i="5"/>
  <c r="K62" i="5"/>
  <c r="K63" i="5"/>
  <c r="K64" i="5"/>
  <c r="K65" i="5"/>
  <c r="Q65" i="5" s="1"/>
  <c r="K66" i="5"/>
  <c r="Q66" i="5" s="1"/>
  <c r="K67" i="5"/>
  <c r="K68" i="5"/>
  <c r="K69" i="5"/>
  <c r="K70" i="5"/>
  <c r="K71" i="5"/>
  <c r="K72" i="5"/>
  <c r="K73" i="5"/>
  <c r="Q73" i="5" s="1"/>
  <c r="K74" i="5"/>
  <c r="Q74" i="5" s="1"/>
  <c r="K75" i="5"/>
  <c r="K76" i="5"/>
  <c r="K77" i="5"/>
  <c r="K78" i="5"/>
  <c r="K79" i="5"/>
  <c r="K80" i="5"/>
  <c r="K81" i="5"/>
  <c r="Q81" i="5" s="1"/>
  <c r="K82" i="5"/>
  <c r="Q82" i="5" s="1"/>
  <c r="K83" i="5"/>
  <c r="K84" i="5"/>
  <c r="K85" i="5"/>
  <c r="K86" i="5"/>
  <c r="K87" i="5"/>
  <c r="K88" i="5"/>
  <c r="K89" i="5"/>
  <c r="Q89" i="5" s="1"/>
  <c r="K90" i="5"/>
  <c r="Q90" i="5" s="1"/>
  <c r="K91" i="5"/>
  <c r="K92" i="5"/>
  <c r="K93" i="5"/>
  <c r="K94" i="5"/>
  <c r="K95" i="5"/>
  <c r="K96" i="5"/>
  <c r="K97" i="5"/>
  <c r="Q97" i="5" s="1"/>
  <c r="K98" i="5"/>
  <c r="Q98" i="5" s="1"/>
  <c r="K17" i="5"/>
  <c r="Q19" i="5"/>
  <c r="Q20" i="5"/>
  <c r="Q21" i="5"/>
  <c r="Q22" i="5"/>
  <c r="Q23" i="5"/>
  <c r="Q24" i="5"/>
  <c r="Q27" i="5"/>
  <c r="Q28" i="5"/>
  <c r="Q29" i="5"/>
  <c r="Q30" i="5"/>
  <c r="Q31" i="5"/>
  <c r="Q32" i="5"/>
  <c r="Q35" i="5"/>
  <c r="Q36" i="5"/>
  <c r="Q37" i="5"/>
  <c r="Q38" i="5"/>
  <c r="Q39" i="5"/>
  <c r="Q40" i="5"/>
  <c r="Q43" i="5"/>
  <c r="Q44" i="5"/>
  <c r="Q45" i="5"/>
  <c r="Q46" i="5"/>
  <c r="Q47" i="5"/>
  <c r="Q48" i="5"/>
  <c r="Q51" i="5"/>
  <c r="Q52" i="5"/>
  <c r="Q53" i="5"/>
  <c r="Q54" i="5"/>
  <c r="Q55" i="5"/>
  <c r="Q56" i="5"/>
  <c r="Q59" i="5"/>
  <c r="Q60" i="5"/>
  <c r="Q61" i="5"/>
  <c r="Q62" i="5"/>
  <c r="Q63" i="5"/>
  <c r="Q64" i="5"/>
  <c r="Q67" i="5"/>
  <c r="Q68" i="5"/>
  <c r="Q69" i="5"/>
  <c r="Q70" i="5"/>
  <c r="Q71" i="5"/>
  <c r="Q72" i="5"/>
  <c r="Q75" i="5"/>
  <c r="Q76" i="5"/>
  <c r="Q77" i="5"/>
  <c r="Q78" i="5"/>
  <c r="Q79" i="5"/>
  <c r="Q80" i="5"/>
  <c r="Q83" i="5"/>
  <c r="Q84" i="5"/>
  <c r="Q85" i="5"/>
  <c r="Q86" i="5"/>
  <c r="Q87" i="5"/>
  <c r="Q88" i="5"/>
  <c r="Q91" i="5"/>
  <c r="Q92" i="5"/>
  <c r="Q93" i="5"/>
  <c r="Q94" i="5"/>
  <c r="Q95" i="5"/>
  <c r="Q96" i="5"/>
  <c r="E11" i="5"/>
  <c r="E10" i="5"/>
  <c r="E9" i="5"/>
  <c r="C9" i="5"/>
  <c r="E8" i="5"/>
  <c r="E5" i="5"/>
  <c r="E4" i="5"/>
  <c r="E3" i="5"/>
  <c r="N17" i="5"/>
  <c r="N13" i="5" s="1"/>
  <c r="C5" i="5"/>
  <c r="C4" i="5"/>
  <c r="C3" i="5"/>
  <c r="N100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M17" i="5"/>
  <c r="M13" i="5" s="1"/>
  <c r="M100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L17" i="5"/>
  <c r="L13" i="5" s="1"/>
  <c r="L100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17" i="5"/>
  <c r="F94" i="5"/>
  <c r="F95" i="5"/>
  <c r="F96" i="5"/>
  <c r="F97" i="5"/>
  <c r="F98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17" i="5"/>
  <c r="B108" i="5"/>
  <c r="B10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17" i="5"/>
  <c r="B104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17" i="5"/>
  <c r="B105" i="5"/>
  <c r="B103" i="5"/>
  <c r="B102" i="5"/>
  <c r="G3" i="5"/>
  <c r="I65" i="5" l="1"/>
  <c r="O65" i="5" s="1"/>
  <c r="G5" i="5"/>
  <c r="G4" i="5"/>
  <c r="A5" i="5"/>
  <c r="A4" i="5"/>
  <c r="A3" i="5"/>
  <c r="I25" i="5" l="1"/>
  <c r="O25" i="5" s="1"/>
  <c r="I96" i="5"/>
  <c r="O96" i="5" s="1"/>
  <c r="I88" i="5"/>
  <c r="O88" i="5" s="1"/>
  <c r="I78" i="5"/>
  <c r="O78" i="5" s="1"/>
  <c r="I71" i="5"/>
  <c r="O71" i="5" s="1"/>
  <c r="I62" i="5"/>
  <c r="O62" i="5" s="1"/>
  <c r="I77" i="5"/>
  <c r="O77" i="5" s="1"/>
  <c r="I80" i="5"/>
  <c r="O80" i="5" s="1"/>
  <c r="I56" i="5"/>
  <c r="O56" i="5" s="1"/>
  <c r="I55" i="5"/>
  <c r="O55" i="5" s="1"/>
  <c r="I22" i="5"/>
  <c r="O22" i="5" s="1"/>
  <c r="I44" i="5"/>
  <c r="O44" i="5" s="1"/>
  <c r="I74" i="5"/>
  <c r="O74" i="5" s="1"/>
  <c r="I87" i="5"/>
  <c r="O87" i="5" s="1"/>
  <c r="I43" i="5"/>
  <c r="O43" i="5" s="1"/>
  <c r="I84" i="5"/>
  <c r="O84" i="5" s="1"/>
  <c r="I33" i="5"/>
  <c r="O33" i="5" s="1"/>
  <c r="I63" i="5"/>
  <c r="O63" i="5" s="1"/>
  <c r="I54" i="5"/>
  <c r="O54" i="5" s="1"/>
  <c r="I76" i="5"/>
  <c r="O76" i="5" s="1"/>
  <c r="I82" i="5"/>
  <c r="O82" i="5" s="1"/>
  <c r="I48" i="5"/>
  <c r="O48" i="5" s="1"/>
  <c r="I39" i="5"/>
  <c r="O39" i="5" s="1"/>
  <c r="I69" i="5"/>
  <c r="O69" i="5" s="1"/>
  <c r="I20" i="5"/>
  <c r="O20" i="5" s="1"/>
  <c r="I42" i="5"/>
  <c r="O42" i="5" s="1"/>
  <c r="I40" i="5"/>
  <c r="O40" i="5" s="1"/>
  <c r="I31" i="5"/>
  <c r="O31" i="5" s="1"/>
  <c r="I29" i="5"/>
  <c r="O29" i="5" s="1"/>
  <c r="I93" i="5"/>
  <c r="O93" i="5" s="1"/>
  <c r="I18" i="5"/>
  <c r="O18" i="5" s="1"/>
  <c r="I24" i="5"/>
  <c r="O24" i="5" s="1"/>
  <c r="I94" i="5"/>
  <c r="O94" i="5" s="1"/>
  <c r="I85" i="5"/>
  <c r="O85" i="5" s="1"/>
  <c r="I75" i="5"/>
  <c r="O75" i="5" s="1"/>
  <c r="I97" i="5"/>
  <c r="O97" i="5" s="1"/>
  <c r="I95" i="5"/>
  <c r="O95" i="5" s="1"/>
  <c r="I86" i="5"/>
  <c r="O86" i="5" s="1"/>
  <c r="I21" i="5"/>
  <c r="O21" i="5" s="1"/>
  <c r="I51" i="5"/>
  <c r="O51" i="5" s="1"/>
  <c r="I41" i="5"/>
  <c r="O41" i="5" s="1"/>
  <c r="I46" i="5"/>
  <c r="O46" i="5" s="1"/>
  <c r="I72" i="5"/>
  <c r="O72" i="5" s="1"/>
  <c r="I79" i="5"/>
  <c r="O79" i="5" s="1"/>
  <c r="I64" i="5"/>
  <c r="O64" i="5" s="1"/>
  <c r="I38" i="5"/>
  <c r="O38" i="5" s="1"/>
  <c r="I45" i="5"/>
  <c r="O45" i="5" s="1"/>
  <c r="I60" i="5"/>
  <c r="O60" i="5" s="1"/>
  <c r="I91" i="5"/>
  <c r="O91" i="5" s="1"/>
  <c r="I27" i="5"/>
  <c r="O27" i="5" s="1"/>
  <c r="I58" i="5"/>
  <c r="O58" i="5" s="1"/>
  <c r="I81" i="5"/>
  <c r="O81" i="5" s="1"/>
  <c r="I30" i="5"/>
  <c r="O30" i="5" s="1"/>
  <c r="I37" i="5"/>
  <c r="O37" i="5" s="1"/>
  <c r="I52" i="5"/>
  <c r="O52" i="5" s="1"/>
  <c r="I83" i="5"/>
  <c r="O83" i="5" s="1"/>
  <c r="I19" i="5"/>
  <c r="O19" i="5" s="1"/>
  <c r="I50" i="5"/>
  <c r="O50" i="5" s="1"/>
  <c r="I73" i="5"/>
  <c r="O73" i="5" s="1"/>
  <c r="I36" i="5"/>
  <c r="O36" i="5" s="1"/>
  <c r="I67" i="5"/>
  <c r="O67" i="5" s="1"/>
  <c r="I98" i="5"/>
  <c r="O98" i="5" s="1"/>
  <c r="I34" i="5"/>
  <c r="O34" i="5" s="1"/>
  <c r="I57" i="5"/>
  <c r="O57" i="5" s="1"/>
  <c r="I32" i="5"/>
  <c r="O32" i="5" s="1"/>
  <c r="I47" i="5"/>
  <c r="O47" i="5" s="1"/>
  <c r="I70" i="5"/>
  <c r="O70" i="5" s="1"/>
  <c r="I53" i="5"/>
  <c r="O53" i="5" s="1"/>
  <c r="I92" i="5"/>
  <c r="O92" i="5" s="1"/>
  <c r="I28" i="5"/>
  <c r="O28" i="5" s="1"/>
  <c r="I59" i="5"/>
  <c r="O59" i="5" s="1"/>
  <c r="I90" i="5"/>
  <c r="O90" i="5" s="1"/>
  <c r="I26" i="5"/>
  <c r="O26" i="5" s="1"/>
  <c r="I49" i="5"/>
  <c r="O49" i="5" s="1"/>
  <c r="I23" i="5"/>
  <c r="O23" i="5" s="1"/>
  <c r="I61" i="5"/>
  <c r="O61" i="5" s="1"/>
  <c r="I68" i="5"/>
  <c r="O68" i="5" s="1"/>
  <c r="I35" i="5"/>
  <c r="O35" i="5" s="1"/>
  <c r="I66" i="5"/>
  <c r="O66" i="5" s="1"/>
  <c r="I89" i="5"/>
  <c r="O89" i="5" s="1"/>
  <c r="H3" i="5"/>
  <c r="A7" i="5"/>
  <c r="H4" i="5"/>
  <c r="H5" i="5"/>
  <c r="O100" i="5" l="1"/>
  <c r="O13" i="5"/>
</calcChain>
</file>

<file path=xl/sharedStrings.xml><?xml version="1.0" encoding="utf-8"?>
<sst xmlns="http://schemas.openxmlformats.org/spreadsheetml/2006/main" count="44" uniqueCount="38">
  <si>
    <t>t</t>
  </si>
  <si>
    <t>Mediane</t>
  </si>
  <si>
    <t>y</t>
  </si>
  <si>
    <t>1/y</t>
  </si>
  <si>
    <t>ln(y)</t>
  </si>
  <si>
    <t>I</t>
  </si>
  <si>
    <t>II</t>
  </si>
  <si>
    <t>III</t>
  </si>
  <si>
    <t>∆</t>
  </si>
  <si>
    <t>ln(β)</t>
  </si>
  <si>
    <t>β</t>
  </si>
  <si>
    <t>α</t>
  </si>
  <si>
    <t>γ</t>
  </si>
  <si>
    <t>Date</t>
  </si>
  <si>
    <t>lin</t>
  </si>
  <si>
    <t>exp</t>
  </si>
  <si>
    <t>quad</t>
  </si>
  <si>
    <t>exp mod</t>
  </si>
  <si>
    <t>logistique</t>
  </si>
  <si>
    <t>Gomp</t>
  </si>
  <si>
    <t xml:space="preserve">covariance </t>
  </si>
  <si>
    <t>variance</t>
  </si>
  <si>
    <t>la pente</t>
  </si>
  <si>
    <t>la constante</t>
  </si>
  <si>
    <t>modele linéaire</t>
  </si>
  <si>
    <t xml:space="preserve">modele expo </t>
  </si>
  <si>
    <t>y-lin(MAPE)</t>
  </si>
  <si>
    <t>qualité d'ajustement</t>
  </si>
  <si>
    <t>qualité de prévision</t>
  </si>
  <si>
    <t>y-exp (MAPE)</t>
  </si>
  <si>
    <t>y-quad(MAPE)</t>
  </si>
  <si>
    <t>méthode des 3 points</t>
  </si>
  <si>
    <t>y-expmod</t>
  </si>
  <si>
    <t>y-logistique</t>
  </si>
  <si>
    <t>y-Gomp</t>
  </si>
  <si>
    <t>c'est le plus interessant</t>
  </si>
  <si>
    <t>le mod quad</t>
  </si>
  <si>
    <t xml:space="preserve">le meilleur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</si>
</sst>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theme="8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7" borderId="0" xfId="0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horizon</a:t>
            </a:r>
            <a:r>
              <a:rPr lang="fr-FR" baseline="0"/>
              <a:t> de prévision avec les 6 modeles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Feuil4!$C$16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Feuil4!$A$94:$A$98</c:f>
              <c:numCache>
                <c:formatCode>General</c:formatCode>
                <c:ptCount val="5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</c:numCache>
            </c:numRef>
          </c:xVal>
          <c:yVal>
            <c:numRef>
              <c:f>Feuil4!$C$94:$C$98</c:f>
              <c:numCache>
                <c:formatCode>General</c:formatCode>
                <c:ptCount val="5"/>
                <c:pt idx="0">
                  <c:v>113.9</c:v>
                </c:pt>
                <c:pt idx="1">
                  <c:v>117.6</c:v>
                </c:pt>
                <c:pt idx="2">
                  <c:v>122.3</c:v>
                </c:pt>
                <c:pt idx="3">
                  <c:v>128.19999999999999</c:v>
                </c:pt>
                <c:pt idx="4">
                  <c:v>135.30000000000001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C-487D-8270-F76DDC2EDCE4}"/>
            </c:ext>
          </c:extLst>
        </c:ser>
        <c:ser>
          <c:idx val="1"/>
          <c:order val="1"/>
          <c:tx>
            <c:strRef>
              <c:f>Feuil4!$G$16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Feuil4!$A$94:$A$98</c:f>
              <c:numCache>
                <c:formatCode>General</c:formatCode>
                <c:ptCount val="5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</c:numCache>
            </c:numRef>
          </c:xVal>
          <c:yVal>
            <c:numRef>
              <c:f>Feuil4!$G$94:$G$98</c:f>
              <c:numCache>
                <c:formatCode>General</c:formatCode>
                <c:ptCount val="5"/>
                <c:pt idx="0">
                  <c:v>106.17258083650277</c:v>
                </c:pt>
                <c:pt idx="1">
                  <c:v>108.47248061470991</c:v>
                </c:pt>
                <c:pt idx="2">
                  <c:v>110.82220059082607</c:v>
                </c:pt>
                <c:pt idx="3">
                  <c:v>113.2228199649728</c:v>
                </c:pt>
                <c:pt idx="4">
                  <c:v>115.67544131479592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CC-487D-8270-F76DDC2EDCE4}"/>
            </c:ext>
          </c:extLst>
        </c:ser>
        <c:ser>
          <c:idx val="2"/>
          <c:order val="2"/>
          <c:tx>
            <c:strRef>
              <c:f>Feuil4!$H$16</c:f>
              <c:strCache>
                <c:ptCount val="1"/>
                <c:pt idx="0">
                  <c:v>quad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Feuil4!$A$94:$A$98</c:f>
              <c:numCache>
                <c:formatCode>General</c:formatCode>
                <c:ptCount val="5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</c:numCache>
            </c:numRef>
          </c:xVal>
          <c:yVal>
            <c:numRef>
              <c:f>Feuil4!$H$94:$H$98</c:f>
              <c:numCache>
                <c:formatCode>General</c:formatCode>
                <c:ptCount val="5"/>
                <c:pt idx="0">
                  <c:v>113.08820000000001</c:v>
                </c:pt>
                <c:pt idx="1">
                  <c:v>115.54160000000002</c:v>
                </c:pt>
                <c:pt idx="2">
                  <c:v>118.02900000000001</c:v>
                </c:pt>
                <c:pt idx="3">
                  <c:v>120.55040000000001</c:v>
                </c:pt>
                <c:pt idx="4">
                  <c:v>123.10580000000002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CC-487D-8270-F76DDC2EDCE4}"/>
            </c:ext>
          </c:extLst>
        </c:ser>
        <c:ser>
          <c:idx val="3"/>
          <c:order val="3"/>
          <c:tx>
            <c:strRef>
              <c:f>Feuil4!$I$16</c:f>
              <c:strCache>
                <c:ptCount val="1"/>
                <c:pt idx="0">
                  <c:v>exp mod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Feuil4!$A$94:$A$98</c:f>
              <c:numCache>
                <c:formatCode>General</c:formatCode>
                <c:ptCount val="5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</c:numCache>
            </c:numRef>
          </c:xVal>
          <c:yVal>
            <c:numRef>
              <c:f>Feuil4!$I$94:$I$98</c:f>
              <c:numCache>
                <c:formatCode>General</c:formatCode>
                <c:ptCount val="5"/>
                <c:pt idx="0">
                  <c:v>117.31786725044088</c:v>
                </c:pt>
                <c:pt idx="1">
                  <c:v>119.81278844231966</c:v>
                </c:pt>
                <c:pt idx="2">
                  <c:v>122.35568298180829</c:v>
                </c:pt>
                <c:pt idx="3">
                  <c:v>124.94747331971939</c:v>
                </c:pt>
                <c:pt idx="4">
                  <c:v>127.58909964412064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CC-487D-8270-F76DDC2EDCE4}"/>
            </c:ext>
          </c:extLst>
        </c:ser>
        <c:ser>
          <c:idx val="4"/>
          <c:order val="4"/>
          <c:tx>
            <c:strRef>
              <c:f>Feuil4!$J$16</c:f>
              <c:strCache>
                <c:ptCount val="1"/>
                <c:pt idx="0">
                  <c:v>logistique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Feuil4!$A$94:$A$99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</c:numCache>
            </c:numRef>
          </c:xVal>
          <c:yVal>
            <c:numRef>
              <c:f>Feuil4!$J$94:$J$98</c:f>
              <c:numCache>
                <c:formatCode>General</c:formatCode>
                <c:ptCount val="5"/>
                <c:pt idx="0">
                  <c:v>114.10845372801563</c:v>
                </c:pt>
                <c:pt idx="1">
                  <c:v>116.16816265028299</c:v>
                </c:pt>
                <c:pt idx="2">
                  <c:v>118.24060016921376</c:v>
                </c:pt>
                <c:pt idx="3">
                  <c:v>120.32498025519489</c:v>
                </c:pt>
                <c:pt idx="4">
                  <c:v>122.42049740867769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CC-487D-8270-F76DDC2EDCE4}"/>
            </c:ext>
          </c:extLst>
        </c:ser>
        <c:ser>
          <c:idx val="5"/>
          <c:order val="5"/>
          <c:tx>
            <c:strRef>
              <c:f>Feuil4!$K$16</c:f>
              <c:strCache>
                <c:ptCount val="1"/>
                <c:pt idx="0">
                  <c:v>Gomp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Feuil4!$A$94:$A$98</c:f>
              <c:numCache>
                <c:formatCode>General</c:formatCode>
                <c:ptCount val="5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</c:numCache>
            </c:numRef>
          </c:xVal>
          <c:yVal>
            <c:numRef>
              <c:f>Feuil4!$K$94:$K$98</c:f>
              <c:numCache>
                <c:formatCode>General</c:formatCode>
                <c:ptCount val="5"/>
                <c:pt idx="0">
                  <c:v>116.00384524153741</c:v>
                </c:pt>
                <c:pt idx="1">
                  <c:v>118.32500785284688</c:v>
                </c:pt>
                <c:pt idx="2">
                  <c:v>120.68063292086845</c:v>
                </c:pt>
                <c:pt idx="3">
                  <c:v>123.07099536880189</c:v>
                </c:pt>
                <c:pt idx="4">
                  <c:v>125.49636844687051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CC-487D-8270-F76DDC2ED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474943"/>
        <c:axId val="1659472447"/>
      </c:scatterChart>
      <c:valAx>
        <c:axId val="165947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9472447"/>
        <c:crosses val="autoZero"/>
        <c:crossBetween val="midCat"/>
      </c:valAx>
      <c:valAx>
        <c:axId val="165947244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94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horizon d'ajustement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178718285214347"/>
                  <c:y val="0.14652486147564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6092957130358706E-2"/>
                  <c:y val="0.508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Feuil4!$A$17:$A$93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Feuil4!$C$17:$C$93</c:f>
              <c:numCache>
                <c:formatCode>General</c:formatCode>
                <c:ptCount val="77"/>
                <c:pt idx="0">
                  <c:v>25.9</c:v>
                </c:pt>
                <c:pt idx="1">
                  <c:v>25.4</c:v>
                </c:pt>
                <c:pt idx="2">
                  <c:v>24.9</c:v>
                </c:pt>
                <c:pt idx="3">
                  <c:v>24</c:v>
                </c:pt>
                <c:pt idx="4">
                  <c:v>24.5</c:v>
                </c:pt>
                <c:pt idx="5">
                  <c:v>23</c:v>
                </c:pt>
                <c:pt idx="6">
                  <c:v>22.7</c:v>
                </c:pt>
                <c:pt idx="7">
                  <c:v>22.1</c:v>
                </c:pt>
                <c:pt idx="8">
                  <c:v>22.2</c:v>
                </c:pt>
                <c:pt idx="9">
                  <c:v>22.9</c:v>
                </c:pt>
                <c:pt idx="10">
                  <c:v>23.6</c:v>
                </c:pt>
                <c:pt idx="11">
                  <c:v>24.7</c:v>
                </c:pt>
                <c:pt idx="12">
                  <c:v>24.5</c:v>
                </c:pt>
                <c:pt idx="13">
                  <c:v>25.4</c:v>
                </c:pt>
                <c:pt idx="14">
                  <c:v>25.7</c:v>
                </c:pt>
                <c:pt idx="15">
                  <c:v>26</c:v>
                </c:pt>
                <c:pt idx="16">
                  <c:v>26.5</c:v>
                </c:pt>
                <c:pt idx="17">
                  <c:v>27.2</c:v>
                </c:pt>
                <c:pt idx="18">
                  <c:v>28.3</c:v>
                </c:pt>
                <c:pt idx="19">
                  <c:v>28.1</c:v>
                </c:pt>
                <c:pt idx="20">
                  <c:v>29.1</c:v>
                </c:pt>
                <c:pt idx="21">
                  <c:v>29.9</c:v>
                </c:pt>
                <c:pt idx="22">
                  <c:v>29.7</c:v>
                </c:pt>
                <c:pt idx="23">
                  <c:v>30.9</c:v>
                </c:pt>
                <c:pt idx="24">
                  <c:v>31.1</c:v>
                </c:pt>
                <c:pt idx="25">
                  <c:v>31.4</c:v>
                </c:pt>
                <c:pt idx="26">
                  <c:v>32.5</c:v>
                </c:pt>
                <c:pt idx="27">
                  <c:v>36.5</c:v>
                </c:pt>
                <c:pt idx="28">
                  <c:v>45</c:v>
                </c:pt>
                <c:pt idx="29">
                  <c:v>52.6</c:v>
                </c:pt>
                <c:pt idx="30">
                  <c:v>53.8</c:v>
                </c:pt>
                <c:pt idx="31">
                  <c:v>61.3</c:v>
                </c:pt>
                <c:pt idx="32">
                  <c:v>52.2</c:v>
                </c:pt>
                <c:pt idx="33">
                  <c:v>49.5</c:v>
                </c:pt>
                <c:pt idx="34">
                  <c:v>50.7</c:v>
                </c:pt>
                <c:pt idx="35">
                  <c:v>50.1</c:v>
                </c:pt>
                <c:pt idx="36">
                  <c:v>51</c:v>
                </c:pt>
                <c:pt idx="37">
                  <c:v>51.2</c:v>
                </c:pt>
                <c:pt idx="38">
                  <c:v>50</c:v>
                </c:pt>
                <c:pt idx="39">
                  <c:v>50.4</c:v>
                </c:pt>
                <c:pt idx="40">
                  <c:v>50.6</c:v>
                </c:pt>
                <c:pt idx="41">
                  <c:v>49.3</c:v>
                </c:pt>
                <c:pt idx="42">
                  <c:v>44.8</c:v>
                </c:pt>
                <c:pt idx="43">
                  <c:v>40.200000000000003</c:v>
                </c:pt>
                <c:pt idx="44">
                  <c:v>39.299999999999997</c:v>
                </c:pt>
                <c:pt idx="45">
                  <c:v>42.2</c:v>
                </c:pt>
                <c:pt idx="46">
                  <c:v>42.6</c:v>
                </c:pt>
                <c:pt idx="47">
                  <c:v>42.7</c:v>
                </c:pt>
                <c:pt idx="48">
                  <c:v>44.5</c:v>
                </c:pt>
                <c:pt idx="49">
                  <c:v>43.9</c:v>
                </c:pt>
                <c:pt idx="50">
                  <c:v>43.2</c:v>
                </c:pt>
                <c:pt idx="51">
                  <c:v>43.9</c:v>
                </c:pt>
                <c:pt idx="52">
                  <c:v>47.2</c:v>
                </c:pt>
                <c:pt idx="53">
                  <c:v>53</c:v>
                </c:pt>
                <c:pt idx="54">
                  <c:v>56.8</c:v>
                </c:pt>
                <c:pt idx="55">
                  <c:v>58.2</c:v>
                </c:pt>
                <c:pt idx="56">
                  <c:v>59.7</c:v>
                </c:pt>
                <c:pt idx="57">
                  <c:v>66.7</c:v>
                </c:pt>
                <c:pt idx="58">
                  <c:v>74.599999999999994</c:v>
                </c:pt>
                <c:pt idx="59">
                  <c:v>79.599999999999994</c:v>
                </c:pt>
                <c:pt idx="60">
                  <c:v>79.099999999999994</c:v>
                </c:pt>
                <c:pt idx="61">
                  <c:v>80.2</c:v>
                </c:pt>
                <c:pt idx="62">
                  <c:v>85.6</c:v>
                </c:pt>
                <c:pt idx="63">
                  <c:v>87.5</c:v>
                </c:pt>
                <c:pt idx="64">
                  <c:v>88.3</c:v>
                </c:pt>
                <c:pt idx="65">
                  <c:v>89.6</c:v>
                </c:pt>
                <c:pt idx="66">
                  <c:v>90.9</c:v>
                </c:pt>
                <c:pt idx="67">
                  <c:v>94</c:v>
                </c:pt>
                <c:pt idx="68">
                  <c:v>97.5</c:v>
                </c:pt>
                <c:pt idx="69">
                  <c:v>100</c:v>
                </c:pt>
                <c:pt idx="70">
                  <c:v>101.6</c:v>
                </c:pt>
                <c:pt idx="71">
                  <c:v>103.3</c:v>
                </c:pt>
                <c:pt idx="72">
                  <c:v>104.6</c:v>
                </c:pt>
                <c:pt idx="73">
                  <c:v>105.8</c:v>
                </c:pt>
                <c:pt idx="74">
                  <c:v>107.2</c:v>
                </c:pt>
                <c:pt idx="75">
                  <c:v>108.8</c:v>
                </c:pt>
                <c:pt idx="76">
                  <c:v>110.9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E-482F-B289-A3674A36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88799"/>
        <c:axId val="766294207"/>
      </c:scatterChart>
      <c:valAx>
        <c:axId val="76628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6294207"/>
        <c:crosses val="autoZero"/>
        <c:crossBetween val="midCat"/>
      </c:valAx>
      <c:valAx>
        <c:axId val="7662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628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66C6AB-49BC-4D3B-8B69-C71398E9A5D5}">
  <sheetPr/>
  <sheetViews>
    <sheetView tabSelected="1"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308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A7DDA-C67A-4053-85C0-C4853B5F75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695325</xdr:colOff>
      <xdr:row>104</xdr:row>
      <xdr:rowOff>47625</xdr:rowOff>
    </xdr:from>
    <xdr:to>
      <xdr:col>15</xdr:col>
      <xdr:colOff>466725</xdr:colOff>
      <xdr:row>119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08B30-10E6-4077-98FE-C1F562C76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8"/>
  <sheetViews>
    <sheetView topLeftCell="A98" workbookViewId="0">
      <selection activeCell="G121" sqref="G121"/>
    </sheetView>
  </sheetViews>
  <sheetFormatPr defaultColWidth="11.453125" defaultRowHeight="14.5" x14ac:dyDescent="0.35"/>
  <cols>
    <col min="1" max="1" width="20.26953125" customWidth="1"/>
    <col min="11" max="11" width="17.6328125" customWidth="1"/>
  </cols>
  <sheetData>
    <row r="1" spans="1:17" x14ac:dyDescent="0.35">
      <c r="B1" s="10" t="s">
        <v>31</v>
      </c>
      <c r="C1" s="10"/>
    </row>
    <row r="2" spans="1:17" x14ac:dyDescent="0.35">
      <c r="A2" t="s">
        <v>0</v>
      </c>
      <c r="B2" s="1" t="s">
        <v>1</v>
      </c>
      <c r="C2" s="13" t="s">
        <v>2</v>
      </c>
      <c r="D2" s="13" t="s">
        <v>3</v>
      </c>
      <c r="E2" s="13" t="s">
        <v>4</v>
      </c>
    </row>
    <row r="3" spans="1:17" x14ac:dyDescent="0.35">
      <c r="A3">
        <f>MEDIAN(A17:A42)</f>
        <v>13.5</v>
      </c>
      <c r="B3" t="s">
        <v>5</v>
      </c>
      <c r="C3">
        <f>MEDIAN(C17:C42)</f>
        <v>25.549999999999997</v>
      </c>
      <c r="D3">
        <f>MEDIAN(D17:D42)</f>
        <v>3.9140292288366678E-2</v>
      </c>
      <c r="E3">
        <f>MEDIAN(E17:E42)</f>
        <v>3.2406200829628324</v>
      </c>
      <c r="G3">
        <f>COUNT(A17:A42)</f>
        <v>26</v>
      </c>
      <c r="H3">
        <f>A4-A3</f>
        <v>25.5</v>
      </c>
    </row>
    <row r="4" spans="1:17" x14ac:dyDescent="0.35">
      <c r="A4">
        <f>MEDIAN(A43:A67)</f>
        <v>39</v>
      </c>
      <c r="B4" t="s">
        <v>6</v>
      </c>
      <c r="C4">
        <f>MEDIAN(C43:C67)</f>
        <v>49.3</v>
      </c>
      <c r="D4">
        <f>MEDIAN(D43:D67)</f>
        <v>2.0283975659229209E-2</v>
      </c>
      <c r="E4">
        <f>MEDIAN(E43:E67)</f>
        <v>3.8979240810486444</v>
      </c>
      <c r="G4">
        <f>COUNT(A43:A67)</f>
        <v>25</v>
      </c>
      <c r="H4">
        <f>A4-A3</f>
        <v>25.5</v>
      </c>
    </row>
    <row r="5" spans="1:17" x14ac:dyDescent="0.35">
      <c r="A5">
        <f>MEDIAN(A68:A93)</f>
        <v>64.5</v>
      </c>
      <c r="B5" t="s">
        <v>7</v>
      </c>
      <c r="C5">
        <f>MEDIAN(C68:C93)</f>
        <v>87.9</v>
      </c>
      <c r="D5">
        <f>MEDIAN(D68:D93)</f>
        <v>1.1376799870571105E-2</v>
      </c>
      <c r="E5">
        <f>MEDIAN(E68:E93)</f>
        <v>4.4761894504867419</v>
      </c>
      <c r="G5">
        <f>COUNT(A68:A93)</f>
        <v>26</v>
      </c>
      <c r="H5">
        <f>A5-A4</f>
        <v>25.5</v>
      </c>
    </row>
    <row r="7" spans="1:17" ht="15.5" x14ac:dyDescent="0.35">
      <c r="A7">
        <f>A5-A4</f>
        <v>25.5</v>
      </c>
      <c r="B7" s="3" t="s">
        <v>8</v>
      </c>
    </row>
    <row r="8" spans="1:17" x14ac:dyDescent="0.35">
      <c r="B8" t="s">
        <v>9</v>
      </c>
      <c r="C8">
        <f>LN((C5-C4)/(C4-C3))/A7</f>
        <v>1.9045872391770007E-2</v>
      </c>
      <c r="D8">
        <f>LN((D5-D4)/(D4-D3))/A7</f>
        <v>-2.9411401458147329E-2</v>
      </c>
      <c r="E8">
        <f>LN((E5-E4)/(E4-E3))/A7</f>
        <v>-5.0240681511628518E-3</v>
      </c>
    </row>
    <row r="9" spans="1:17" ht="15.5" x14ac:dyDescent="0.35">
      <c r="B9" s="11" t="s">
        <v>10</v>
      </c>
      <c r="C9">
        <f>EXP(C8)</f>
        <v>1.0192284019896145</v>
      </c>
      <c r="D9">
        <f>EXP(D8)</f>
        <v>0.97101690451206435</v>
      </c>
      <c r="E9">
        <f>EXP(E8)</f>
        <v>0.99498853137011523</v>
      </c>
    </row>
    <row r="10" spans="1:17" ht="15.5" x14ac:dyDescent="0.35">
      <c r="B10" s="11" t="s">
        <v>11</v>
      </c>
      <c r="C10">
        <f>(C5-C4)/(C9^A5-C9^A4)</f>
        <v>29.372119803766303</v>
      </c>
      <c r="D10">
        <f>(D5-D4)/(D9^A5-D9^A4)</f>
        <v>5.315773548472541E-2</v>
      </c>
      <c r="E10">
        <f>(E5-E4)/(E9^A5-E9^A4)</f>
        <v>-5.8499093977196432</v>
      </c>
    </row>
    <row r="11" spans="1:17" ht="15.5" x14ac:dyDescent="0.35">
      <c r="B11" s="11" t="s">
        <v>12</v>
      </c>
      <c r="C11">
        <f>C3-C10*C9^A3</f>
        <v>-12.434006734006687</v>
      </c>
      <c r="D11">
        <f>D3-D10*D9^A3</f>
        <v>3.4024650207455792E-3</v>
      </c>
      <c r="E11">
        <f>E3-E10*E9^A3</f>
        <v>8.706916162381015</v>
      </c>
      <c r="N11" t="s">
        <v>36</v>
      </c>
    </row>
    <row r="12" spans="1:17" x14ac:dyDescent="0.35">
      <c r="N12" t="s">
        <v>35</v>
      </c>
    </row>
    <row r="13" spans="1:17" x14ac:dyDescent="0.35">
      <c r="K13" s="9" t="s">
        <v>27</v>
      </c>
      <c r="L13">
        <f>AVERAGE(L17:L93)</f>
        <v>18.860477663086701</v>
      </c>
      <c r="M13">
        <f>AVERAGE(M17:M93)</f>
        <v>13.105554242254087</v>
      </c>
      <c r="N13">
        <f>AVERAGE(N17:N93)</f>
        <v>11.864034166593152</v>
      </c>
      <c r="O13">
        <f>AVERAGE(O17:O93)</f>
        <v>13.592534855834126</v>
      </c>
      <c r="P13">
        <f>AVERAGE(P17:P93)</f>
        <v>13.42471036109345</v>
      </c>
      <c r="Q13">
        <f>AVERAGE(Q17:Q93)</f>
        <v>13.477778309845279</v>
      </c>
    </row>
    <row r="16" spans="1:17" x14ac:dyDescent="0.35">
      <c r="A16" t="s">
        <v>0</v>
      </c>
      <c r="B16" t="s">
        <v>13</v>
      </c>
      <c r="C16" t="s">
        <v>2</v>
      </c>
      <c r="D16" t="s">
        <v>3</v>
      </c>
      <c r="E16" t="s">
        <v>4</v>
      </c>
      <c r="F16" s="6" t="s">
        <v>14</v>
      </c>
      <c r="G16" s="7" t="s">
        <v>15</v>
      </c>
      <c r="H16" s="8" t="s">
        <v>16</v>
      </c>
      <c r="I16" s="12" t="s">
        <v>17</v>
      </c>
      <c r="J16" t="s">
        <v>18</v>
      </c>
      <c r="K16" s="10" t="s">
        <v>19</v>
      </c>
      <c r="L16" t="s">
        <v>26</v>
      </c>
      <c r="M16" t="s">
        <v>29</v>
      </c>
      <c r="N16" t="s">
        <v>30</v>
      </c>
      <c r="O16" t="s">
        <v>32</v>
      </c>
      <c r="P16" t="s">
        <v>33</v>
      </c>
      <c r="Q16" t="s">
        <v>34</v>
      </c>
    </row>
    <row r="17" spans="1:17" ht="16.5" x14ac:dyDescent="0.35">
      <c r="A17" s="2">
        <v>1</v>
      </c>
      <c r="B17" s="2">
        <v>1889</v>
      </c>
      <c r="C17" s="2">
        <v>25.9</v>
      </c>
      <c r="D17">
        <f>1/C17</f>
        <v>3.8610038610038609E-2</v>
      </c>
      <c r="E17">
        <f>LN(C17)</f>
        <v>3.2542429687054919</v>
      </c>
      <c r="F17">
        <f>$B$105+$B$104*A17</f>
        <v>10.156543456543453</v>
      </c>
      <c r="G17">
        <f>EXP($B$107*A17+$B$108)</f>
        <v>20.387226691623887</v>
      </c>
      <c r="H17">
        <f>0.017*A17*A17 - 0.2156*A17 + 26.477</f>
        <v>26.278400000000001</v>
      </c>
      <c r="I17">
        <f>$C$10*$C$9^A17+$C$11</f>
        <v>17.502891996633551</v>
      </c>
      <c r="J17">
        <f>1/($D$10*$D$9^A17+$D$11)</f>
        <v>18.175365998930832</v>
      </c>
      <c r="K17">
        <f>EXP($E$10*$E$9^A17+$E$11)</f>
        <v>17.927276899407577</v>
      </c>
      <c r="L17">
        <f>ABS(C17-F17)*100/C17</f>
        <v>60.785546499832229</v>
      </c>
      <c r="M17">
        <f>ABS(C17-G17)*100/C17</f>
        <v>21.284839028479194</v>
      </c>
      <c r="N17">
        <f>ABS(C17-H17)*100/C17</f>
        <v>1.4610038610038716</v>
      </c>
      <c r="O17">
        <f>ABS(C17-I17)*100/C17</f>
        <v>32.421266422264281</v>
      </c>
      <c r="P17">
        <f>ABS(C17-J17)*100/C17</f>
        <v>29.824841702969756</v>
      </c>
      <c r="Q17">
        <f>ABS(C17-K17)*100/C17</f>
        <v>30.782714674102017</v>
      </c>
    </row>
    <row r="18" spans="1:17" x14ac:dyDescent="0.35">
      <c r="A18" s="2">
        <v>2</v>
      </c>
      <c r="B18" s="2">
        <v>1890</v>
      </c>
      <c r="C18" s="2">
        <v>25.4</v>
      </c>
      <c r="D18">
        <f t="shared" ref="D18:D81" si="0">1/C18</f>
        <v>3.937007874015748E-2</v>
      </c>
      <c r="E18">
        <f t="shared" ref="E18:E81" si="1">LN(C18)</f>
        <v>3.2347491740244907</v>
      </c>
      <c r="F18">
        <f t="shared" ref="F18:F81" si="2">$B$105+$B$104*A18</f>
        <v>11.264659025185336</v>
      </c>
      <c r="G18">
        <f t="shared" ref="G18:G81" si="3">EXP($B$107*A18+$B$108)</f>
        <v>20.828852747776068</v>
      </c>
      <c r="H18">
        <f t="shared" ref="H18:H81" si="4">0.017*A18*A18 - 0.2156*A18 + 26.477</f>
        <v>26.113800000000001</v>
      </c>
      <c r="I18">
        <f t="shared" ref="I18:I81" si="5">$C$10*$C$9^A18+$C$11</f>
        <v>18.078530719748681</v>
      </c>
      <c r="J18">
        <f t="shared" ref="J18:J81" si="6">1/($D$10*$D$9^A18+$D$11)</f>
        <v>18.68338115470744</v>
      </c>
      <c r="K18">
        <f t="shared" ref="K18:K81" si="7">EXP($E$10*$E$9^A18+$E$11)</f>
        <v>18.457912126799371</v>
      </c>
      <c r="L18">
        <f t="shared" ref="L18:L81" si="8">ABS(C18-F18)*100/C18</f>
        <v>55.650948719742772</v>
      </c>
      <c r="M18">
        <f t="shared" ref="M18:M81" si="9">ABS(C18-G18)*100/C18</f>
        <v>17.996642725291068</v>
      </c>
      <c r="N18">
        <f t="shared" ref="N18:N81" si="10">ABS(C18-H18)*100/C18</f>
        <v>2.8102362204724516</v>
      </c>
      <c r="O18">
        <f t="shared" ref="O18:O81" si="11">ABS(C18-I18)*100/C18</f>
        <v>28.824682205713849</v>
      </c>
      <c r="P18">
        <f t="shared" ref="P18:P81" si="12">ABS(C18-J18)*100/C18</f>
        <v>26.443381280679361</v>
      </c>
      <c r="Q18">
        <f t="shared" ref="Q18:Q81" si="13">ABS(C18-K18)*100/C18</f>
        <v>27.331054618900108</v>
      </c>
    </row>
    <row r="19" spans="1:17" x14ac:dyDescent="0.35">
      <c r="A19" s="2">
        <v>3</v>
      </c>
      <c r="B19" s="2">
        <v>1891</v>
      </c>
      <c r="C19" s="2">
        <v>24.9</v>
      </c>
      <c r="D19">
        <f t="shared" si="0"/>
        <v>4.0160642570281124E-2</v>
      </c>
      <c r="E19">
        <f t="shared" si="1"/>
        <v>3.2148678034706619</v>
      </c>
      <c r="F19">
        <f t="shared" si="2"/>
        <v>12.37277459382722</v>
      </c>
      <c r="G19">
        <f t="shared" si="3"/>
        <v>21.280045263183485</v>
      </c>
      <c r="H19">
        <f t="shared" si="4"/>
        <v>25.9832</v>
      </c>
      <c r="I19">
        <f t="shared" si="5"/>
        <v>18.66523805563266</v>
      </c>
      <c r="J19">
        <f t="shared" si="6"/>
        <v>19.204606724222725</v>
      </c>
      <c r="K19">
        <f t="shared" si="7"/>
        <v>19.001475898535688</v>
      </c>
      <c r="L19">
        <f t="shared" si="8"/>
        <v>50.310142193464976</v>
      </c>
      <c r="M19">
        <f t="shared" si="9"/>
        <v>14.537970830588408</v>
      </c>
      <c r="N19">
        <f t="shared" si="10"/>
        <v>4.3502008032128581</v>
      </c>
      <c r="O19">
        <f t="shared" si="11"/>
        <v>25.039204595852766</v>
      </c>
      <c r="P19">
        <f t="shared" si="12"/>
        <v>22.873065364567367</v>
      </c>
      <c r="Q19">
        <f t="shared" si="13"/>
        <v>23.688851813109686</v>
      </c>
    </row>
    <row r="20" spans="1:17" x14ac:dyDescent="0.35">
      <c r="A20" s="2">
        <v>4</v>
      </c>
      <c r="B20" s="2">
        <v>1892</v>
      </c>
      <c r="C20" s="2">
        <v>24</v>
      </c>
      <c r="D20">
        <f t="shared" si="0"/>
        <v>4.1666666666666664E-2</v>
      </c>
      <c r="E20">
        <f t="shared" si="1"/>
        <v>3.1780538303479458</v>
      </c>
      <c r="F20">
        <f t="shared" si="2"/>
        <v>13.480890162469105</v>
      </c>
      <c r="G20">
        <f t="shared" si="3"/>
        <v>21.741011465525304</v>
      </c>
      <c r="H20">
        <f t="shared" si="4"/>
        <v>25.886600000000001</v>
      </c>
      <c r="I20">
        <f t="shared" si="5"/>
        <v>19.263226836021268</v>
      </c>
      <c r="J20">
        <f t="shared" si="6"/>
        <v>19.739330440651951</v>
      </c>
      <c r="K20">
        <f t="shared" si="7"/>
        <v>19.5582020252834</v>
      </c>
      <c r="L20">
        <f t="shared" si="8"/>
        <v>43.829624323045401</v>
      </c>
      <c r="M20">
        <f t="shared" si="9"/>
        <v>9.4124522269778996</v>
      </c>
      <c r="N20">
        <f t="shared" si="10"/>
        <v>7.8608333333333391</v>
      </c>
      <c r="O20">
        <f t="shared" si="11"/>
        <v>19.736554849911386</v>
      </c>
      <c r="P20">
        <f t="shared" si="12"/>
        <v>17.752789830616869</v>
      </c>
      <c r="Q20">
        <f t="shared" si="13"/>
        <v>18.507491561319167</v>
      </c>
    </row>
    <row r="21" spans="1:17" x14ac:dyDescent="0.35">
      <c r="A21" s="2">
        <v>5</v>
      </c>
      <c r="B21" s="2">
        <v>1893</v>
      </c>
      <c r="C21" s="2">
        <v>24.5</v>
      </c>
      <c r="D21">
        <f t="shared" si="0"/>
        <v>4.0816326530612242E-2</v>
      </c>
      <c r="E21">
        <f t="shared" si="1"/>
        <v>3.1986731175506815</v>
      </c>
      <c r="F21">
        <f t="shared" si="2"/>
        <v>14.589005731110991</v>
      </c>
      <c r="G21">
        <f t="shared" si="3"/>
        <v>22.211963071425878</v>
      </c>
      <c r="H21">
        <f t="shared" si="4"/>
        <v>25.824000000000002</v>
      </c>
      <c r="I21">
        <f t="shared" si="5"/>
        <v>19.872713985064472</v>
      </c>
      <c r="J21">
        <f t="shared" si="6"/>
        <v>20.287843153866724</v>
      </c>
      <c r="K21">
        <f t="shared" si="7"/>
        <v>20.128326511334897</v>
      </c>
      <c r="L21">
        <f t="shared" si="8"/>
        <v>40.453037832200039</v>
      </c>
      <c r="M21">
        <f t="shared" si="9"/>
        <v>9.3389262390780505</v>
      </c>
      <c r="N21">
        <f t="shared" si="10"/>
        <v>5.4040816326530674</v>
      </c>
      <c r="O21">
        <f t="shared" si="11"/>
        <v>18.886881693614399</v>
      </c>
      <c r="P21">
        <f t="shared" si="12"/>
        <v>17.192476922992959</v>
      </c>
      <c r="Q21">
        <f t="shared" si="13"/>
        <v>17.843565259857559</v>
      </c>
    </row>
    <row r="22" spans="1:17" x14ac:dyDescent="0.35">
      <c r="A22" s="2">
        <v>6</v>
      </c>
      <c r="B22" s="2">
        <v>1894</v>
      </c>
      <c r="C22" s="2">
        <v>23</v>
      </c>
      <c r="D22">
        <f t="shared" si="0"/>
        <v>4.3478260869565216E-2</v>
      </c>
      <c r="E22">
        <f t="shared" si="1"/>
        <v>3.1354942159291497</v>
      </c>
      <c r="F22">
        <f t="shared" si="2"/>
        <v>15.697121299752874</v>
      </c>
      <c r="G22">
        <f t="shared" si="3"/>
        <v>22.693116383693795</v>
      </c>
      <c r="H22">
        <f t="shared" si="4"/>
        <v>25.795400000000001</v>
      </c>
      <c r="I22">
        <f t="shared" si="5"/>
        <v>20.493920598016977</v>
      </c>
      <c r="J22">
        <f t="shared" si="6"/>
        <v>20.850438671648202</v>
      </c>
      <c r="K22">
        <f t="shared" si="7"/>
        <v>20.712087530937257</v>
      </c>
      <c r="L22">
        <f t="shared" si="8"/>
        <v>31.751646522813591</v>
      </c>
      <c r="M22">
        <f t="shared" si="9"/>
        <v>1.3342765926356748</v>
      </c>
      <c r="N22">
        <f t="shared" si="10"/>
        <v>12.153913043478264</v>
      </c>
      <c r="O22">
        <f t="shared" si="11"/>
        <v>10.895997399926186</v>
      </c>
      <c r="P22">
        <f t="shared" si="12"/>
        <v>9.3459188189208593</v>
      </c>
      <c r="Q22">
        <f t="shared" si="13"/>
        <v>9.9474455176641001</v>
      </c>
    </row>
    <row r="23" spans="1:17" x14ac:dyDescent="0.35">
      <c r="A23" s="2">
        <v>7</v>
      </c>
      <c r="B23" s="2">
        <v>1895</v>
      </c>
      <c r="C23" s="2">
        <v>22.7</v>
      </c>
      <c r="D23">
        <f t="shared" si="0"/>
        <v>4.405286343612335E-2</v>
      </c>
      <c r="E23">
        <f t="shared" si="1"/>
        <v>3.122364924487357</v>
      </c>
      <c r="F23">
        <f t="shared" si="2"/>
        <v>16.805236868394758</v>
      </c>
      <c r="G23">
        <f t="shared" si="3"/>
        <v>23.184692390667347</v>
      </c>
      <c r="H23">
        <f t="shared" si="4"/>
        <v>25.800799999999999</v>
      </c>
      <c r="I23">
        <f t="shared" si="5"/>
        <v>21.12707202144194</v>
      </c>
      <c r="J23">
        <f t="shared" si="6"/>
        <v>21.427413587012488</v>
      </c>
      <c r="K23">
        <f t="shared" si="7"/>
        <v>21.309725403639746</v>
      </c>
      <c r="L23">
        <f t="shared" si="8"/>
        <v>25.968119522490049</v>
      </c>
      <c r="M23">
        <f t="shared" si="9"/>
        <v>2.1352087694596835</v>
      </c>
      <c r="N23">
        <f t="shared" si="10"/>
        <v>13.659911894273124</v>
      </c>
      <c r="O23">
        <f t="shared" si="11"/>
        <v>6.9291981434275742</v>
      </c>
      <c r="P23">
        <f t="shared" si="12"/>
        <v>5.6061075462004908</v>
      </c>
      <c r="Q23">
        <f t="shared" si="13"/>
        <v>6.1245576932169765</v>
      </c>
    </row>
    <row r="24" spans="1:17" x14ac:dyDescent="0.35">
      <c r="A24" s="2">
        <v>8</v>
      </c>
      <c r="B24" s="2">
        <v>1896</v>
      </c>
      <c r="C24" s="2">
        <v>22.1</v>
      </c>
      <c r="D24">
        <f t="shared" si="0"/>
        <v>4.5248868778280542E-2</v>
      </c>
      <c r="E24">
        <f t="shared" si="1"/>
        <v>3.095577608523707</v>
      </c>
      <c r="F24">
        <f t="shared" si="2"/>
        <v>17.913352437036643</v>
      </c>
      <c r="G24">
        <f t="shared" si="3"/>
        <v>23.686916867712029</v>
      </c>
      <c r="H24">
        <f t="shared" si="4"/>
        <v>25.840199999999999</v>
      </c>
      <c r="I24">
        <f t="shared" si="5"/>
        <v>21.772397934956821</v>
      </c>
      <c r="J24">
        <f t="shared" si="6"/>
        <v>22.019067091109651</v>
      </c>
      <c r="K24">
        <f t="shared" si="7"/>
        <v>21.921482568662132</v>
      </c>
      <c r="L24">
        <f t="shared" si="8"/>
        <v>18.944106619743703</v>
      </c>
      <c r="M24">
        <f t="shared" si="9"/>
        <v>7.1806193109141496</v>
      </c>
      <c r="N24">
        <f t="shared" si="10"/>
        <v>16.923981900452478</v>
      </c>
      <c r="O24">
        <f t="shared" si="11"/>
        <v>1.4823622852632594</v>
      </c>
      <c r="P24">
        <f t="shared" si="12"/>
        <v>0.3662122574223996</v>
      </c>
      <c r="Q24">
        <f t="shared" si="13"/>
        <v>0.80777118252429714</v>
      </c>
    </row>
    <row r="25" spans="1:17" x14ac:dyDescent="0.35">
      <c r="A25" s="2">
        <v>9</v>
      </c>
      <c r="B25" s="2">
        <v>1897</v>
      </c>
      <c r="C25" s="2">
        <v>22.2</v>
      </c>
      <c r="D25">
        <f t="shared" si="0"/>
        <v>4.504504504504505E-2</v>
      </c>
      <c r="E25">
        <f t="shared" si="1"/>
        <v>3.1000922888782338</v>
      </c>
      <c r="F25">
        <f t="shared" si="2"/>
        <v>19.021468005678528</v>
      </c>
      <c r="G25">
        <f t="shared" si="3"/>
        <v>24.200020480916567</v>
      </c>
      <c r="H25">
        <f t="shared" si="4"/>
        <v>25.913599999999999</v>
      </c>
      <c r="I25">
        <f t="shared" si="5"/>
        <v>22.430132434551084</v>
      </c>
      <c r="J25">
        <f t="shared" si="6"/>
        <v>22.625700771160389</v>
      </c>
      <c r="K25">
        <f t="shared" si="7"/>
        <v>22.547603558286941</v>
      </c>
      <c r="L25">
        <f t="shared" si="8"/>
        <v>14.317711686132753</v>
      </c>
      <c r="M25">
        <f t="shared" si="9"/>
        <v>9.0091012653899458</v>
      </c>
      <c r="N25">
        <f t="shared" si="10"/>
        <v>16.727927927927926</v>
      </c>
      <c r="O25">
        <f t="shared" si="11"/>
        <v>1.036632588067947</v>
      </c>
      <c r="P25">
        <f t="shared" si="12"/>
        <v>1.9175710412630169</v>
      </c>
      <c r="Q25">
        <f t="shared" si="13"/>
        <v>1.5657817940853218</v>
      </c>
    </row>
    <row r="26" spans="1:17" x14ac:dyDescent="0.35">
      <c r="A26" s="2">
        <v>10</v>
      </c>
      <c r="B26" s="2">
        <v>1898</v>
      </c>
      <c r="C26" s="2">
        <v>22.9</v>
      </c>
      <c r="D26">
        <f t="shared" si="0"/>
        <v>4.3668122270742363E-2</v>
      </c>
      <c r="E26">
        <f t="shared" si="1"/>
        <v>3.1311369105601941</v>
      </c>
      <c r="F26">
        <f t="shared" si="2"/>
        <v>20.129583574320414</v>
      </c>
      <c r="G26">
        <f t="shared" si="3"/>
        <v>24.724238893035373</v>
      </c>
      <c r="H26">
        <f t="shared" si="4"/>
        <v>26.021000000000001</v>
      </c>
      <c r="I26">
        <f t="shared" si="5"/>
        <v>23.100514117505973</v>
      </c>
      <c r="J26">
        <f t="shared" si="6"/>
        <v>23.247618392899174</v>
      </c>
      <c r="K26">
        <f t="shared" si="7"/>
        <v>23.188334970280007</v>
      </c>
      <c r="L26">
        <f t="shared" si="8"/>
        <v>12.097888321744913</v>
      </c>
      <c r="M26">
        <f t="shared" si="9"/>
        <v>7.9661087032112432</v>
      </c>
      <c r="N26">
        <f t="shared" si="10"/>
        <v>13.628820960698702</v>
      </c>
      <c r="O26">
        <f t="shared" si="11"/>
        <v>0.87560750002609089</v>
      </c>
      <c r="P26">
        <f t="shared" si="12"/>
        <v>1.5179842484680139</v>
      </c>
      <c r="Q26">
        <f t="shared" si="13"/>
        <v>1.2591046737118263</v>
      </c>
    </row>
    <row r="27" spans="1:17" x14ac:dyDescent="0.35">
      <c r="A27" s="2">
        <v>11</v>
      </c>
      <c r="B27" s="2">
        <v>1899</v>
      </c>
      <c r="C27" s="2">
        <v>23.6</v>
      </c>
      <c r="D27">
        <f t="shared" si="0"/>
        <v>4.2372881355932202E-2</v>
      </c>
      <c r="E27">
        <f t="shared" si="1"/>
        <v>3.1612467120315646</v>
      </c>
      <c r="F27">
        <f t="shared" si="2"/>
        <v>21.237699142962295</v>
      </c>
      <c r="G27">
        <f t="shared" si="3"/>
        <v>25.259812871725746</v>
      </c>
      <c r="H27">
        <f t="shared" si="4"/>
        <v>26.162400000000002</v>
      </c>
      <c r="I27">
        <f t="shared" si="5"/>
        <v>23.783786168947195</v>
      </c>
      <c r="J27">
        <f t="shared" si="6"/>
        <v>23.885125667000114</v>
      </c>
      <c r="K27">
        <f t="shared" si="7"/>
        <v>23.843925439342776</v>
      </c>
      <c r="L27">
        <f t="shared" si="8"/>
        <v>10.009749394227567</v>
      </c>
      <c r="M27">
        <f t="shared" si="9"/>
        <v>7.0331053886684094</v>
      </c>
      <c r="N27">
        <f t="shared" si="10"/>
        <v>10.857627118644068</v>
      </c>
      <c r="O27">
        <f t="shared" si="11"/>
        <v>0.77875495316607446</v>
      </c>
      <c r="P27">
        <f t="shared" si="12"/>
        <v>1.2081596059326811</v>
      </c>
      <c r="Q27">
        <f t="shared" si="13"/>
        <v>1.0335823700965023</v>
      </c>
    </row>
    <row r="28" spans="1:17" x14ac:dyDescent="0.35">
      <c r="A28" s="2">
        <v>12</v>
      </c>
      <c r="B28" s="2">
        <v>1900</v>
      </c>
      <c r="C28" s="2">
        <v>24.7</v>
      </c>
      <c r="D28">
        <f t="shared" si="0"/>
        <v>4.048582995951417E-2</v>
      </c>
      <c r="E28">
        <f t="shared" si="1"/>
        <v>3.2068032436339315</v>
      </c>
      <c r="F28">
        <f t="shared" si="2"/>
        <v>22.345814711604181</v>
      </c>
      <c r="G28">
        <f t="shared" si="3"/>
        <v>25.806988400129789</v>
      </c>
      <c r="H28">
        <f t="shared" si="4"/>
        <v>26.337800000000001</v>
      </c>
      <c r="I28">
        <f t="shared" si="5"/>
        <v>24.480196450061797</v>
      </c>
      <c r="J28">
        <f t="shared" si="6"/>
        <v>24.538529998971789</v>
      </c>
      <c r="K28">
        <f t="shared" si="7"/>
        <v>24.514625607602238</v>
      </c>
      <c r="L28">
        <f t="shared" si="8"/>
        <v>9.5311145279182945</v>
      </c>
      <c r="M28">
        <f t="shared" si="9"/>
        <v>4.4817344134809316</v>
      </c>
      <c r="N28">
        <f t="shared" si="10"/>
        <v>6.6307692307692392</v>
      </c>
      <c r="O28">
        <f t="shared" si="11"/>
        <v>0.88989291472956389</v>
      </c>
      <c r="P28">
        <f t="shared" si="12"/>
        <v>0.65372470051906872</v>
      </c>
      <c r="Q28">
        <f t="shared" si="13"/>
        <v>0.75050361294640389</v>
      </c>
    </row>
    <row r="29" spans="1:17" x14ac:dyDescent="0.35">
      <c r="A29" s="2">
        <v>13</v>
      </c>
      <c r="B29" s="2">
        <v>1901</v>
      </c>
      <c r="C29" s="2">
        <v>24.5</v>
      </c>
      <c r="D29">
        <f t="shared" si="0"/>
        <v>4.0816326530612242E-2</v>
      </c>
      <c r="E29">
        <f t="shared" si="1"/>
        <v>3.1986731175506815</v>
      </c>
      <c r="F29">
        <f t="shared" si="2"/>
        <v>23.453930280246066</v>
      </c>
      <c r="G29">
        <f t="shared" si="3"/>
        <v>26.366016789851731</v>
      </c>
      <c r="H29">
        <f t="shared" si="4"/>
        <v>26.5472</v>
      </c>
      <c r="I29">
        <f t="shared" si="5"/>
        <v>25.18999758801138</v>
      </c>
      <c r="J29">
        <f t="shared" si="6"/>
        <v>25.208140222020369</v>
      </c>
      <c r="K29">
        <f t="shared" si="7"/>
        <v>25.200688094142929</v>
      </c>
      <c r="L29">
        <f t="shared" si="8"/>
        <v>4.269672325526261</v>
      </c>
      <c r="M29">
        <f t="shared" si="9"/>
        <v>7.6163950606193085</v>
      </c>
      <c r="N29">
        <f t="shared" si="10"/>
        <v>8.3559183673469395</v>
      </c>
      <c r="O29">
        <f t="shared" si="11"/>
        <v>2.8163166857607349</v>
      </c>
      <c r="P29">
        <f t="shared" si="12"/>
        <v>2.8903682531443615</v>
      </c>
      <c r="Q29">
        <f t="shared" si="13"/>
        <v>2.8599514046650181</v>
      </c>
    </row>
    <row r="30" spans="1:17" x14ac:dyDescent="0.35">
      <c r="A30" s="2">
        <v>14</v>
      </c>
      <c r="B30" s="2">
        <v>1902</v>
      </c>
      <c r="C30" s="2">
        <v>25.4</v>
      </c>
      <c r="D30">
        <f t="shared" si="0"/>
        <v>3.937007874015748E-2</v>
      </c>
      <c r="E30">
        <f t="shared" si="1"/>
        <v>3.2347491740244907</v>
      </c>
      <c r="F30">
        <f t="shared" si="2"/>
        <v>24.562045848887948</v>
      </c>
      <c r="G30">
        <f t="shared" si="3"/>
        <v>26.937154796382472</v>
      </c>
      <c r="H30">
        <f t="shared" si="4"/>
        <v>26.790600000000001</v>
      </c>
      <c r="I30">
        <f t="shared" si="5"/>
        <v>25.913447067574133</v>
      </c>
      <c r="J30">
        <f t="shared" si="6"/>
        <v>25.894266312396475</v>
      </c>
      <c r="K30">
        <f t="shared" si="7"/>
        <v>25.902367463587719</v>
      </c>
      <c r="L30">
        <f t="shared" si="8"/>
        <v>3.2990320909923261</v>
      </c>
      <c r="M30">
        <f t="shared" si="9"/>
        <v>6.0517905369388743</v>
      </c>
      <c r="N30">
        <f t="shared" si="10"/>
        <v>5.474803149606311</v>
      </c>
      <c r="O30">
        <f t="shared" si="11"/>
        <v>2.0214451479296618</v>
      </c>
      <c r="P30">
        <f t="shared" si="12"/>
        <v>1.9459303637656549</v>
      </c>
      <c r="Q30">
        <f t="shared" si="13"/>
        <v>1.977824659794176</v>
      </c>
    </row>
    <row r="31" spans="1:17" x14ac:dyDescent="0.35">
      <c r="A31" s="2">
        <v>15</v>
      </c>
      <c r="B31" s="2">
        <v>1903</v>
      </c>
      <c r="C31" s="2">
        <v>25.7</v>
      </c>
      <c r="D31">
        <f t="shared" si="0"/>
        <v>3.8910505836575876E-2</v>
      </c>
      <c r="E31">
        <f t="shared" si="1"/>
        <v>3.2464909919011742</v>
      </c>
      <c r="F31">
        <f t="shared" si="2"/>
        <v>25.670161417529833</v>
      </c>
      <c r="G31">
        <f t="shared" si="3"/>
        <v>27.520664737024607</v>
      </c>
      <c r="H31">
        <f t="shared" si="4"/>
        <v>27.068000000000001</v>
      </c>
      <c r="I31">
        <f t="shared" si="5"/>
        <v>26.650807324549099</v>
      </c>
      <c r="J31">
        <f t="shared" si="6"/>
        <v>26.597219086760802</v>
      </c>
      <c r="K31">
        <f t="shared" si="7"/>
        <v>26.619920193733378</v>
      </c>
      <c r="L31">
        <f t="shared" si="8"/>
        <v>0.11610343373605499</v>
      </c>
      <c r="M31">
        <f t="shared" si="9"/>
        <v>7.0842985876443869</v>
      </c>
      <c r="N31">
        <f t="shared" si="10"/>
        <v>5.3229571984435884</v>
      </c>
      <c r="O31">
        <f t="shared" si="11"/>
        <v>3.6996393951326842</v>
      </c>
      <c r="P31">
        <f t="shared" si="12"/>
        <v>3.4911248512093493</v>
      </c>
      <c r="Q31">
        <f t="shared" si="13"/>
        <v>3.5794560067446652</v>
      </c>
    </row>
    <row r="32" spans="1:17" x14ac:dyDescent="0.35">
      <c r="A32" s="2">
        <v>16</v>
      </c>
      <c r="B32" s="2">
        <v>1904</v>
      </c>
      <c r="C32" s="2">
        <v>26</v>
      </c>
      <c r="D32">
        <f t="shared" si="0"/>
        <v>3.8461538461538464E-2</v>
      </c>
      <c r="E32">
        <f t="shared" si="1"/>
        <v>3.2580965380214821</v>
      </c>
      <c r="F32">
        <f t="shared" si="2"/>
        <v>26.778276986171718</v>
      </c>
      <c r="G32">
        <f t="shared" si="3"/>
        <v>28.116814611371765</v>
      </c>
      <c r="H32">
        <f t="shared" si="4"/>
        <v>27.3794</v>
      </c>
      <c r="I32">
        <f t="shared" si="5"/>
        <v>27.40234584095635</v>
      </c>
      <c r="J32">
        <f t="shared" si="6"/>
        <v>27.317309881126437</v>
      </c>
      <c r="K32">
        <f t="shared" si="7"/>
        <v>27.353604642248303</v>
      </c>
      <c r="L32">
        <f t="shared" si="8"/>
        <v>2.9933730237373788</v>
      </c>
      <c r="M32">
        <f t="shared" si="9"/>
        <v>8.1415946591221751</v>
      </c>
      <c r="N32">
        <f t="shared" si="10"/>
        <v>5.3053846153846171</v>
      </c>
      <c r="O32">
        <f t="shared" si="11"/>
        <v>5.3936378498321167</v>
      </c>
      <c r="P32">
        <f t="shared" si="12"/>
        <v>5.0665764658709129</v>
      </c>
      <c r="Q32">
        <f t="shared" si="13"/>
        <v>5.2061717009550117</v>
      </c>
    </row>
    <row r="33" spans="1:17" x14ac:dyDescent="0.35">
      <c r="A33" s="2">
        <v>17</v>
      </c>
      <c r="B33" s="2">
        <v>1905</v>
      </c>
      <c r="C33" s="2">
        <v>26.5</v>
      </c>
      <c r="D33">
        <f t="shared" si="0"/>
        <v>3.7735849056603772E-2</v>
      </c>
      <c r="E33">
        <f t="shared" si="1"/>
        <v>3.2771447329921766</v>
      </c>
      <c r="F33">
        <f t="shared" si="2"/>
        <v>27.886392554813604</v>
      </c>
      <c r="G33">
        <f t="shared" si="3"/>
        <v>28.725878224397842</v>
      </c>
      <c r="H33">
        <f t="shared" si="4"/>
        <v>27.724800000000002</v>
      </c>
      <c r="I33">
        <f t="shared" si="5"/>
        <v>28.168335242067755</v>
      </c>
      <c r="J33">
        <f t="shared" si="6"/>
        <v>28.054850210963089</v>
      </c>
      <c r="K33">
        <f t="shared" si="7"/>
        <v>28.103681012439502</v>
      </c>
      <c r="L33">
        <f t="shared" si="8"/>
        <v>5.231670018164543</v>
      </c>
      <c r="M33">
        <f t="shared" si="9"/>
        <v>8.3995404694258209</v>
      </c>
      <c r="N33">
        <f t="shared" si="10"/>
        <v>4.6218867924528375</v>
      </c>
      <c r="O33">
        <f t="shared" si="11"/>
        <v>6.2956046870481321</v>
      </c>
      <c r="P33">
        <f t="shared" si="12"/>
        <v>5.8673592866531656</v>
      </c>
      <c r="Q33">
        <f t="shared" si="13"/>
        <v>6.0516264620358555</v>
      </c>
    </row>
    <row r="34" spans="1:17" x14ac:dyDescent="0.35">
      <c r="A34" s="2">
        <v>18</v>
      </c>
      <c r="B34" s="2">
        <v>1906</v>
      </c>
      <c r="C34" s="2">
        <v>27.2</v>
      </c>
      <c r="D34">
        <f t="shared" si="0"/>
        <v>3.6764705882352942E-2</v>
      </c>
      <c r="E34">
        <f t="shared" si="1"/>
        <v>3.3032169733019514</v>
      </c>
      <c r="F34">
        <f t="shared" si="2"/>
        <v>28.994508123455489</v>
      </c>
      <c r="G34">
        <f t="shared" si="3"/>
        <v>29.348135312212577</v>
      </c>
      <c r="H34">
        <f t="shared" si="4"/>
        <v>28.104200000000002</v>
      </c>
      <c r="I34">
        <f t="shared" si="5"/>
        <v>28.949053395303515</v>
      </c>
      <c r="J34">
        <f t="shared" si="6"/>
        <v>28.810151412078866</v>
      </c>
      <c r="K34">
        <f t="shared" si="7"/>
        <v>28.87041131809746</v>
      </c>
      <c r="L34">
        <f t="shared" si="8"/>
        <v>6.5974563362334182</v>
      </c>
      <c r="M34">
        <f t="shared" si="9"/>
        <v>7.8975562948991813</v>
      </c>
      <c r="N34">
        <f t="shared" si="10"/>
        <v>3.324264705882364</v>
      </c>
      <c r="O34">
        <f t="shared" si="11"/>
        <v>6.4303433650864568</v>
      </c>
      <c r="P34">
        <f t="shared" si="12"/>
        <v>5.919674309113482</v>
      </c>
      <c r="Q34">
        <f t="shared" si="13"/>
        <v>6.141218081240666</v>
      </c>
    </row>
    <row r="35" spans="1:17" x14ac:dyDescent="0.35">
      <c r="A35" s="2">
        <v>19</v>
      </c>
      <c r="B35" s="2">
        <v>1907</v>
      </c>
      <c r="C35" s="2">
        <v>28.3</v>
      </c>
      <c r="D35">
        <f t="shared" si="0"/>
        <v>3.5335689045936397E-2</v>
      </c>
      <c r="E35">
        <f t="shared" si="1"/>
        <v>3.3428618046491918</v>
      </c>
      <c r="F35">
        <f t="shared" si="2"/>
        <v>30.102623692097371</v>
      </c>
      <c r="G35">
        <f t="shared" si="3"/>
        <v>29.983871670541195</v>
      </c>
      <c r="H35">
        <f t="shared" si="4"/>
        <v>28.517600000000002</v>
      </c>
      <c r="I35">
        <f t="shared" si="5"/>
        <v>29.744783511030278</v>
      </c>
      <c r="J35">
        <f t="shared" si="6"/>
        <v>29.583524261930762</v>
      </c>
      <c r="K35">
        <f t="shared" si="7"/>
        <v>29.654059347426855</v>
      </c>
      <c r="L35">
        <f t="shared" si="8"/>
        <v>6.3696950250790465</v>
      </c>
      <c r="M35">
        <f t="shared" si="9"/>
        <v>5.9500765743505086</v>
      </c>
      <c r="N35">
        <f t="shared" si="10"/>
        <v>0.76890459363957919</v>
      </c>
      <c r="O35">
        <f t="shared" si="11"/>
        <v>5.1052420884462082</v>
      </c>
      <c r="P35">
        <f t="shared" si="12"/>
        <v>4.5354214202500405</v>
      </c>
      <c r="Q35">
        <f t="shared" si="13"/>
        <v>4.7846620050418895</v>
      </c>
    </row>
    <row r="36" spans="1:17" x14ac:dyDescent="0.35">
      <c r="A36" s="2">
        <v>20</v>
      </c>
      <c r="B36" s="2">
        <v>1908</v>
      </c>
      <c r="C36" s="2">
        <v>28.1</v>
      </c>
      <c r="D36">
        <f t="shared" si="0"/>
        <v>3.5587188612099641E-2</v>
      </c>
      <c r="E36">
        <f t="shared" si="1"/>
        <v>3.3357695763396999</v>
      </c>
      <c r="F36">
        <f t="shared" si="2"/>
        <v>31.210739260739256</v>
      </c>
      <c r="G36">
        <f t="shared" si="3"/>
        <v>30.633379285987235</v>
      </c>
      <c r="H36">
        <f t="shared" si="4"/>
        <v>28.965</v>
      </c>
      <c r="I36">
        <f t="shared" si="5"/>
        <v>30.555814245297476</v>
      </c>
      <c r="J36">
        <f t="shared" si="6"/>
        <v>30.375278581054403</v>
      </c>
      <c r="K36">
        <f t="shared" si="7"/>
        <v>30.454890626072647</v>
      </c>
      <c r="L36">
        <f t="shared" si="8"/>
        <v>11.070246479499126</v>
      </c>
      <c r="M36">
        <f t="shared" si="9"/>
        <v>9.0155846476414023</v>
      </c>
      <c r="N36">
        <f t="shared" si="10"/>
        <v>3.0782918149466134</v>
      </c>
      <c r="O36">
        <f t="shared" si="11"/>
        <v>8.7395524743682369</v>
      </c>
      <c r="P36">
        <f t="shared" si="12"/>
        <v>8.0970768009053415</v>
      </c>
      <c r="Q36">
        <f t="shared" si="13"/>
        <v>8.3803936870912636</v>
      </c>
    </row>
    <row r="37" spans="1:17" x14ac:dyDescent="0.35">
      <c r="A37" s="2">
        <v>21</v>
      </c>
      <c r="B37" s="2">
        <v>1909</v>
      </c>
      <c r="C37" s="2">
        <v>29.1</v>
      </c>
      <c r="D37">
        <f t="shared" si="0"/>
        <v>3.4364261168384876E-2</v>
      </c>
      <c r="E37">
        <f t="shared" si="1"/>
        <v>3.3707381741774469</v>
      </c>
      <c r="F37">
        <f t="shared" si="2"/>
        <v>32.318854829381138</v>
      </c>
      <c r="G37">
        <f t="shared" si="3"/>
        <v>31.296956470138657</v>
      </c>
      <c r="H37">
        <f t="shared" si="4"/>
        <v>29.446400000000001</v>
      </c>
      <c r="I37">
        <f t="shared" si="5"/>
        <v>31.382439804549108</v>
      </c>
      <c r="J37">
        <f t="shared" si="6"/>
        <v>31.185722814347791</v>
      </c>
      <c r="K37">
        <f t="shared" si="7"/>
        <v>31.273172379251104</v>
      </c>
      <c r="L37">
        <f t="shared" si="8"/>
        <v>11.061356801997034</v>
      </c>
      <c r="M37">
        <f t="shared" si="9"/>
        <v>7.5496785915417703</v>
      </c>
      <c r="N37">
        <f t="shared" si="10"/>
        <v>1.1903780068728493</v>
      </c>
      <c r="O37">
        <f t="shared" si="11"/>
        <v>7.8434357544642834</v>
      </c>
      <c r="P37">
        <f t="shared" si="12"/>
        <v>7.1674323517106169</v>
      </c>
      <c r="Q37">
        <f t="shared" si="13"/>
        <v>7.4679463204505234</v>
      </c>
    </row>
    <row r="38" spans="1:17" x14ac:dyDescent="0.35">
      <c r="A38" s="2">
        <v>22</v>
      </c>
      <c r="B38" s="2">
        <v>1910</v>
      </c>
      <c r="C38" s="2">
        <v>29.9</v>
      </c>
      <c r="D38">
        <f t="shared" si="0"/>
        <v>3.3444816053511704E-2</v>
      </c>
      <c r="E38">
        <f t="shared" si="1"/>
        <v>3.3978584803966405</v>
      </c>
      <c r="F38">
        <f t="shared" si="2"/>
        <v>33.426970398023023</v>
      </c>
      <c r="G38">
        <f t="shared" si="3"/>
        <v>31.974907996579102</v>
      </c>
      <c r="H38">
        <f t="shared" si="4"/>
        <v>29.9618</v>
      </c>
      <c r="I38">
        <f t="shared" si="5"/>
        <v>32.224960052348912</v>
      </c>
      <c r="J38">
        <f t="shared" si="6"/>
        <v>32.015163591992874</v>
      </c>
      <c r="K38">
        <f t="shared" si="7"/>
        <v>32.109173492995495</v>
      </c>
      <c r="L38">
        <f t="shared" si="8"/>
        <v>11.795887618806104</v>
      </c>
      <c r="M38">
        <f t="shared" si="9"/>
        <v>6.9394916273548608</v>
      </c>
      <c r="N38">
        <f t="shared" si="10"/>
        <v>0.20668896321070782</v>
      </c>
      <c r="O38">
        <f t="shared" si="11"/>
        <v>7.775786128257236</v>
      </c>
      <c r="P38">
        <f t="shared" si="12"/>
        <v>7.0741257257286794</v>
      </c>
      <c r="Q38">
        <f t="shared" si="13"/>
        <v>7.3885401103528325</v>
      </c>
    </row>
    <row r="39" spans="1:17" x14ac:dyDescent="0.35">
      <c r="A39" s="2">
        <v>23</v>
      </c>
      <c r="B39" s="2">
        <v>1911</v>
      </c>
      <c r="C39" s="2">
        <v>29.7</v>
      </c>
      <c r="D39">
        <f t="shared" si="0"/>
        <v>3.3670033670033669E-2</v>
      </c>
      <c r="E39">
        <f t="shared" si="1"/>
        <v>3.3911470458086539</v>
      </c>
      <c r="F39">
        <f t="shared" si="2"/>
        <v>34.535085966664909</v>
      </c>
      <c r="G39">
        <f t="shared" si="3"/>
        <v>32.66754524086695</v>
      </c>
      <c r="H39">
        <f t="shared" si="4"/>
        <v>30.511200000000002</v>
      </c>
      <c r="I39">
        <f t="shared" si="5"/>
        <v>33.083680618157793</v>
      </c>
      <c r="J39">
        <f t="shared" si="6"/>
        <v>32.863905269852658</v>
      </c>
      <c r="K39">
        <f t="shared" si="7"/>
        <v>32.963164474527574</v>
      </c>
      <c r="L39">
        <f t="shared" si="8"/>
        <v>16.279750729511481</v>
      </c>
      <c r="M39">
        <f t="shared" si="9"/>
        <v>9.9917348177338408</v>
      </c>
      <c r="N39">
        <f t="shared" si="10"/>
        <v>2.7313131313131418</v>
      </c>
      <c r="O39">
        <f t="shared" si="11"/>
        <v>11.392864034201326</v>
      </c>
      <c r="P39">
        <f t="shared" si="12"/>
        <v>10.652879696473601</v>
      </c>
      <c r="Q39">
        <f t="shared" si="13"/>
        <v>10.987085772820116</v>
      </c>
    </row>
    <row r="40" spans="1:17" x14ac:dyDescent="0.35">
      <c r="A40" s="2">
        <v>24</v>
      </c>
      <c r="B40" s="2">
        <v>1912</v>
      </c>
      <c r="C40" s="2">
        <v>30.9</v>
      </c>
      <c r="D40">
        <f t="shared" si="0"/>
        <v>3.236245954692557E-2</v>
      </c>
      <c r="E40">
        <f t="shared" si="1"/>
        <v>3.4307561839036995</v>
      </c>
      <c r="F40">
        <f t="shared" si="2"/>
        <v>35.643201535306794</v>
      </c>
      <c r="G40">
        <f t="shared" si="3"/>
        <v>33.375186323546643</v>
      </c>
      <c r="H40">
        <f t="shared" si="4"/>
        <v>31.0946</v>
      </c>
      <c r="I40">
        <f t="shared" si="5"/>
        <v>33.958913008202806</v>
      </c>
      <c r="J40">
        <f t="shared" si="6"/>
        <v>33.732249449240889</v>
      </c>
      <c r="K40">
        <f t="shared" si="7"/>
        <v>33.835417411765398</v>
      </c>
      <c r="L40">
        <f t="shared" si="8"/>
        <v>15.350166780928141</v>
      </c>
      <c r="M40">
        <f t="shared" si="9"/>
        <v>8.0103117266881707</v>
      </c>
      <c r="N40">
        <f t="shared" si="10"/>
        <v>0.62977346278317548</v>
      </c>
      <c r="O40">
        <f t="shared" si="11"/>
        <v>9.8993948485527756</v>
      </c>
      <c r="P40">
        <f t="shared" si="12"/>
        <v>9.1658558227860549</v>
      </c>
      <c r="Q40">
        <f t="shared" si="13"/>
        <v>9.4997327241598697</v>
      </c>
    </row>
    <row r="41" spans="1:17" x14ac:dyDescent="0.35">
      <c r="A41" s="2">
        <v>25</v>
      </c>
      <c r="B41" s="2">
        <v>1913</v>
      </c>
      <c r="C41" s="2">
        <v>31.1</v>
      </c>
      <c r="D41">
        <f t="shared" si="0"/>
        <v>3.215434083601286E-2</v>
      </c>
      <c r="E41">
        <f t="shared" si="1"/>
        <v>3.4372078191851885</v>
      </c>
      <c r="F41">
        <f t="shared" si="2"/>
        <v>36.751317103948679</v>
      </c>
      <c r="G41">
        <f t="shared" si="3"/>
        <v>34.098156256257901</v>
      </c>
      <c r="H41">
        <f t="shared" si="4"/>
        <v>31.712000000000003</v>
      </c>
      <c r="I41">
        <f t="shared" si="5"/>
        <v>34.850974718477936</v>
      </c>
      <c r="J41">
        <f t="shared" si="6"/>
        <v>34.620494476025492</v>
      </c>
      <c r="K41">
        <f t="shared" si="7"/>
        <v>34.726205931979436</v>
      </c>
      <c r="L41">
        <f t="shared" si="8"/>
        <v>18.171437633275492</v>
      </c>
      <c r="M41">
        <f t="shared" si="9"/>
        <v>9.6403738143340831</v>
      </c>
      <c r="N41">
        <f t="shared" si="10"/>
        <v>1.967845659163993</v>
      </c>
      <c r="O41">
        <f t="shared" si="11"/>
        <v>12.061011956520689</v>
      </c>
      <c r="P41">
        <f t="shared" si="12"/>
        <v>11.319917929342413</v>
      </c>
      <c r="Q41">
        <f t="shared" si="13"/>
        <v>11.659826147843839</v>
      </c>
    </row>
    <row r="42" spans="1:17" x14ac:dyDescent="0.35">
      <c r="A42" s="2">
        <v>26</v>
      </c>
      <c r="B42" s="2">
        <v>1914</v>
      </c>
      <c r="C42" s="2">
        <v>31.4</v>
      </c>
      <c r="D42">
        <f t="shared" si="0"/>
        <v>3.1847133757961783E-2</v>
      </c>
      <c r="E42">
        <f t="shared" si="1"/>
        <v>3.4468078929142076</v>
      </c>
      <c r="F42">
        <f t="shared" si="2"/>
        <v>37.859432672590565</v>
      </c>
      <c r="G42">
        <f t="shared" si="3"/>
        <v>34.836787091009882</v>
      </c>
      <c r="H42">
        <f t="shared" si="4"/>
        <v>32.363399999999999</v>
      </c>
      <c r="I42">
        <f t="shared" si="5"/>
        <v>35.760189349917773</v>
      </c>
      <c r="J42">
        <f t="shared" si="6"/>
        <v>35.528934919097232</v>
      </c>
      <c r="K42">
        <f t="shared" si="7"/>
        <v>35.635805159608829</v>
      </c>
      <c r="L42">
        <f t="shared" si="8"/>
        <v>20.571441632454032</v>
      </c>
      <c r="M42">
        <f t="shared" si="9"/>
        <v>10.945181818502812</v>
      </c>
      <c r="N42">
        <f t="shared" si="10"/>
        <v>3.0681528662420385</v>
      </c>
      <c r="O42">
        <f t="shared" si="11"/>
        <v>13.885953343687182</v>
      </c>
      <c r="P42">
        <f t="shared" si="12"/>
        <v>13.149474264640871</v>
      </c>
      <c r="Q42">
        <f t="shared" si="13"/>
        <v>13.489825349072708</v>
      </c>
    </row>
    <row r="43" spans="1:17" x14ac:dyDescent="0.35">
      <c r="A43">
        <v>27</v>
      </c>
      <c r="B43">
        <v>1915</v>
      </c>
      <c r="C43">
        <v>32.5</v>
      </c>
      <c r="D43">
        <f t="shared" si="0"/>
        <v>3.0769230769230771E-2</v>
      </c>
      <c r="E43">
        <f t="shared" si="1"/>
        <v>3.4812400893356918</v>
      </c>
      <c r="F43">
        <f t="shared" si="2"/>
        <v>38.96754824123245</v>
      </c>
      <c r="G43">
        <f t="shared" si="3"/>
        <v>35.591418072689052</v>
      </c>
      <c r="H43">
        <f t="shared" si="4"/>
        <v>33.0488</v>
      </c>
      <c r="I43">
        <f t="shared" si="5"/>
        <v>36.686886725785776</v>
      </c>
      <c r="J43">
        <f t="shared" si="6"/>
        <v>36.457861028309893</v>
      </c>
      <c r="K43">
        <f t="shared" si="7"/>
        <v>36.564491673250274</v>
      </c>
      <c r="L43">
        <f t="shared" si="8"/>
        <v>19.900148434561387</v>
      </c>
      <c r="M43">
        <f t="shared" si="9"/>
        <v>9.5120556082740073</v>
      </c>
      <c r="N43">
        <f t="shared" si="10"/>
        <v>1.6886153846153844</v>
      </c>
      <c r="O43">
        <f t="shared" si="11"/>
        <v>12.882728387033156</v>
      </c>
      <c r="P43">
        <f t="shared" si="12"/>
        <v>12.178033933261208</v>
      </c>
      <c r="Q43">
        <f t="shared" si="13"/>
        <v>12.506128225385456</v>
      </c>
    </row>
    <row r="44" spans="1:17" x14ac:dyDescent="0.35">
      <c r="A44">
        <v>28</v>
      </c>
      <c r="B44">
        <v>1916</v>
      </c>
      <c r="C44">
        <v>36.5</v>
      </c>
      <c r="D44">
        <f t="shared" si="0"/>
        <v>2.7397260273972601E-2</v>
      </c>
      <c r="E44">
        <f t="shared" si="1"/>
        <v>3.597312260588446</v>
      </c>
      <c r="F44">
        <f t="shared" si="2"/>
        <v>40.075663809874328</v>
      </c>
      <c r="G44">
        <f t="shared" si="3"/>
        <v>36.362395794870508</v>
      </c>
      <c r="H44">
        <f t="shared" si="4"/>
        <v>33.7682</v>
      </c>
      <c r="I44">
        <f t="shared" si="5"/>
        <v>37.631403011319691</v>
      </c>
      <c r="J44">
        <f t="shared" si="6"/>
        <v>37.407558172079611</v>
      </c>
      <c r="K44">
        <f t="shared" si="7"/>
        <v>37.5125434618326</v>
      </c>
      <c r="L44">
        <f t="shared" si="8"/>
        <v>9.7963392051351459</v>
      </c>
      <c r="M44">
        <f t="shared" si="9"/>
        <v>0.37699782227257994</v>
      </c>
      <c r="N44">
        <f t="shared" si="10"/>
        <v>7.4843835616438339</v>
      </c>
      <c r="O44">
        <f t="shared" si="11"/>
        <v>3.0997342775881935</v>
      </c>
      <c r="P44">
        <f t="shared" si="12"/>
        <v>2.4864607454235914</v>
      </c>
      <c r="Q44">
        <f t="shared" si="13"/>
        <v>2.7740916762536978</v>
      </c>
    </row>
    <row r="45" spans="1:17" x14ac:dyDescent="0.35">
      <c r="A45">
        <v>29</v>
      </c>
      <c r="B45">
        <v>1917</v>
      </c>
      <c r="C45">
        <v>45</v>
      </c>
      <c r="D45">
        <f t="shared" si="0"/>
        <v>2.2222222222222223E-2</v>
      </c>
      <c r="E45">
        <f t="shared" si="1"/>
        <v>3.8066624897703196</v>
      </c>
      <c r="F45">
        <f t="shared" si="2"/>
        <v>41.183779378516213</v>
      </c>
      <c r="G45">
        <f t="shared" si="3"/>
        <v>37.150074359004535</v>
      </c>
      <c r="H45">
        <f t="shared" si="4"/>
        <v>34.521599999999999</v>
      </c>
      <c r="I45">
        <f t="shared" si="5"/>
        <v>38.594080835677602</v>
      </c>
      <c r="J45">
        <f t="shared" si="6"/>
        <v>38.378306254917106</v>
      </c>
      <c r="K45">
        <f t="shared" si="7"/>
        <v>38.480239879990215</v>
      </c>
      <c r="L45">
        <f t="shared" si="8"/>
        <v>8.480490269963969</v>
      </c>
      <c r="M45">
        <f t="shared" si="9"/>
        <v>17.444279202212147</v>
      </c>
      <c r="N45">
        <f t="shared" si="10"/>
        <v>23.285333333333337</v>
      </c>
      <c r="O45">
        <f t="shared" si="11"/>
        <v>14.235375920716441</v>
      </c>
      <c r="P45">
        <f t="shared" si="12"/>
        <v>14.714874989073097</v>
      </c>
      <c r="Q45">
        <f t="shared" si="13"/>
        <v>14.488355822243966</v>
      </c>
    </row>
    <row r="46" spans="1:17" x14ac:dyDescent="0.35">
      <c r="A46">
        <v>30</v>
      </c>
      <c r="B46">
        <v>1918</v>
      </c>
      <c r="C46">
        <v>52.6</v>
      </c>
      <c r="D46">
        <f t="shared" si="0"/>
        <v>1.9011406844106463E-2</v>
      </c>
      <c r="E46">
        <f t="shared" si="1"/>
        <v>3.9627161197436642</v>
      </c>
      <c r="F46">
        <f t="shared" si="2"/>
        <v>42.291894947158099</v>
      </c>
      <c r="G46">
        <f t="shared" si="3"/>
        <v>37.954815537051495</v>
      </c>
      <c r="H46">
        <f t="shared" si="4"/>
        <v>35.308999999999997</v>
      </c>
      <c r="I46">
        <f t="shared" si="5"/>
        <v>39.575269416228736</v>
      </c>
      <c r="J46">
        <f t="shared" si="6"/>
        <v>39.370379115259027</v>
      </c>
      <c r="K46">
        <f t="shared" si="7"/>
        <v>39.467861602649556</v>
      </c>
      <c r="L46">
        <f t="shared" si="8"/>
        <v>19.597157895136696</v>
      </c>
      <c r="M46">
        <f t="shared" si="9"/>
        <v>27.842556013210089</v>
      </c>
      <c r="N46">
        <f t="shared" si="10"/>
        <v>32.872623574144491</v>
      </c>
      <c r="O46">
        <f t="shared" si="11"/>
        <v>24.761845216295182</v>
      </c>
      <c r="P46">
        <f t="shared" si="12"/>
        <v>25.151370503309838</v>
      </c>
      <c r="Q46">
        <f t="shared" si="13"/>
        <v>24.966042580514152</v>
      </c>
    </row>
    <row r="47" spans="1:17" x14ac:dyDescent="0.35">
      <c r="A47">
        <v>31</v>
      </c>
      <c r="B47">
        <v>1919</v>
      </c>
      <c r="C47">
        <v>53.8</v>
      </c>
      <c r="D47">
        <f t="shared" si="0"/>
        <v>1.858736059479554E-2</v>
      </c>
      <c r="E47">
        <f t="shared" si="1"/>
        <v>3.9852734671677386</v>
      </c>
      <c r="F47">
        <f t="shared" si="2"/>
        <v>43.400010515799984</v>
      </c>
      <c r="G47">
        <f t="shared" si="3"/>
        <v>38.77698893763953</v>
      </c>
      <c r="H47">
        <f t="shared" si="4"/>
        <v>36.130400000000002</v>
      </c>
      <c r="I47">
        <f t="shared" si="5"/>
        <v>40.575324685234328</v>
      </c>
      <c r="J47">
        <f t="shared" si="6"/>
        <v>40.384043904061812</v>
      </c>
      <c r="K47">
        <f t="shared" si="7"/>
        <v>40.475690578842645</v>
      </c>
      <c r="L47">
        <f t="shared" si="8"/>
        <v>19.330835472490733</v>
      </c>
      <c r="M47">
        <f t="shared" si="9"/>
        <v>27.923812383569643</v>
      </c>
      <c r="N47">
        <f t="shared" si="10"/>
        <v>32.843122676579917</v>
      </c>
      <c r="O47">
        <f t="shared" si="11"/>
        <v>24.581180882464068</v>
      </c>
      <c r="P47">
        <f t="shared" si="12"/>
        <v>24.936721367914846</v>
      </c>
      <c r="Q47">
        <f t="shared" si="13"/>
        <v>24.766374388768313</v>
      </c>
    </row>
    <row r="48" spans="1:17" x14ac:dyDescent="0.35">
      <c r="A48">
        <v>32</v>
      </c>
      <c r="B48">
        <v>1920</v>
      </c>
      <c r="C48">
        <v>61.3</v>
      </c>
      <c r="D48">
        <f t="shared" si="0"/>
        <v>1.6313213703099513E-2</v>
      </c>
      <c r="E48">
        <f t="shared" si="1"/>
        <v>4.1157798429421657</v>
      </c>
      <c r="F48">
        <f t="shared" si="2"/>
        <v>44.508126084441869</v>
      </c>
      <c r="G48">
        <f t="shared" si="3"/>
        <v>39.616972175821815</v>
      </c>
      <c r="H48">
        <f t="shared" si="4"/>
        <v>36.985799999999998</v>
      </c>
      <c r="I48">
        <f t="shared" si="5"/>
        <v>41.594609418964204</v>
      </c>
      <c r="J48">
        <f t="shared" si="6"/>
        <v>41.419560444724652</v>
      </c>
      <c r="K48">
        <f t="shared" si="7"/>
        <v>41.504009984762291</v>
      </c>
      <c r="L48">
        <f t="shared" si="8"/>
        <v>27.39294276600021</v>
      </c>
      <c r="M48">
        <f t="shared" si="9"/>
        <v>35.371986662607156</v>
      </c>
      <c r="N48">
        <f t="shared" si="10"/>
        <v>39.664274061990213</v>
      </c>
      <c r="O48">
        <f t="shared" si="11"/>
        <v>32.145824765148113</v>
      </c>
      <c r="P48">
        <f t="shared" si="12"/>
        <v>32.431385897675931</v>
      </c>
      <c r="Q48">
        <f t="shared" si="13"/>
        <v>32.293621558299684</v>
      </c>
    </row>
    <row r="49" spans="1:17" x14ac:dyDescent="0.35">
      <c r="A49">
        <v>33</v>
      </c>
      <c r="B49">
        <v>1921</v>
      </c>
      <c r="C49">
        <v>52.2</v>
      </c>
      <c r="D49">
        <f t="shared" si="0"/>
        <v>1.9157088122605363E-2</v>
      </c>
      <c r="E49">
        <f t="shared" si="1"/>
        <v>3.9550824948885932</v>
      </c>
      <c r="F49">
        <f t="shared" si="2"/>
        <v>45.616241653083755</v>
      </c>
      <c r="G49">
        <f t="shared" si="3"/>
        <v>40.475151046510838</v>
      </c>
      <c r="H49">
        <f t="shared" si="4"/>
        <v>37.8752</v>
      </c>
      <c r="I49">
        <f t="shared" si="5"/>
        <v>42.633493369296104</v>
      </c>
      <c r="J49">
        <f t="shared" si="6"/>
        <v>42.477180575016632</v>
      </c>
      <c r="K49">
        <f t="shared" si="7"/>
        <v>42.553104176074669</v>
      </c>
      <c r="L49">
        <f t="shared" si="8"/>
        <v>12.612563882981318</v>
      </c>
      <c r="M49">
        <f t="shared" si="9"/>
        <v>22.461396462622922</v>
      </c>
      <c r="N49">
        <f t="shared" si="10"/>
        <v>27.442145593869736</v>
      </c>
      <c r="O49">
        <f t="shared" si="11"/>
        <v>18.326641054988308</v>
      </c>
      <c r="P49">
        <f t="shared" si="12"/>
        <v>18.626090852458564</v>
      </c>
      <c r="Q49">
        <f t="shared" si="13"/>
        <v>18.480643340853128</v>
      </c>
    </row>
    <row r="50" spans="1:17" x14ac:dyDescent="0.35">
      <c r="A50">
        <v>34</v>
      </c>
      <c r="B50">
        <v>1922</v>
      </c>
      <c r="C50">
        <v>49.5</v>
      </c>
      <c r="D50">
        <f t="shared" si="0"/>
        <v>2.0202020202020204E-2</v>
      </c>
      <c r="E50">
        <f t="shared" si="1"/>
        <v>3.9019726695746448</v>
      </c>
      <c r="F50">
        <f t="shared" si="2"/>
        <v>46.72435722172564</v>
      </c>
      <c r="G50">
        <f t="shared" si="3"/>
        <v>41.351919701669722</v>
      </c>
      <c r="H50">
        <f t="shared" si="4"/>
        <v>38.7986</v>
      </c>
      <c r="I50">
        <f t="shared" si="5"/>
        <v>43.692353397845551</v>
      </c>
      <c r="J50">
        <f t="shared" si="6"/>
        <v>43.557147471796149</v>
      </c>
      <c r="K50">
        <f t="shared" si="7"/>
        <v>43.623258639503696</v>
      </c>
      <c r="L50">
        <f t="shared" si="8"/>
        <v>5.6073591480290101</v>
      </c>
      <c r="M50">
        <f t="shared" si="9"/>
        <v>16.460768279455106</v>
      </c>
      <c r="N50">
        <f t="shared" si="10"/>
        <v>21.618989898989895</v>
      </c>
      <c r="O50">
        <f t="shared" si="11"/>
        <v>11.732619398291817</v>
      </c>
      <c r="P50">
        <f t="shared" si="12"/>
        <v>12.005762683240102</v>
      </c>
      <c r="Q50">
        <f t="shared" si="13"/>
        <v>11.872204768679403</v>
      </c>
    </row>
    <row r="51" spans="1:17" x14ac:dyDescent="0.35">
      <c r="A51">
        <v>35</v>
      </c>
      <c r="B51">
        <v>1923</v>
      </c>
      <c r="C51">
        <v>50.7</v>
      </c>
      <c r="D51">
        <f t="shared" si="0"/>
        <v>1.9723865877712032E-2</v>
      </c>
      <c r="E51">
        <f t="shared" si="1"/>
        <v>3.9259259105971376</v>
      </c>
      <c r="F51">
        <f t="shared" si="2"/>
        <v>47.832472790367525</v>
      </c>
      <c r="G51">
        <f t="shared" si="3"/>
        <v>42.247680831341839</v>
      </c>
      <c r="H51">
        <f t="shared" si="4"/>
        <v>39.756</v>
      </c>
      <c r="I51">
        <f t="shared" si="5"/>
        <v>44.771573612674679</v>
      </c>
      <c r="J51">
        <f t="shared" si="6"/>
        <v>44.659694959429359</v>
      </c>
      <c r="K51">
        <f t="shared" si="7"/>
        <v>44.714759943704557</v>
      </c>
      <c r="L51">
        <f t="shared" si="8"/>
        <v>5.6558722083480815</v>
      </c>
      <c r="M51">
        <f t="shared" si="9"/>
        <v>16.671240963822807</v>
      </c>
      <c r="N51">
        <f t="shared" si="10"/>
        <v>21.585798816568051</v>
      </c>
      <c r="O51">
        <f t="shared" si="11"/>
        <v>11.693148692949356</v>
      </c>
      <c r="P51">
        <f t="shared" si="12"/>
        <v>11.91381664806833</v>
      </c>
      <c r="Q51">
        <f t="shared" si="13"/>
        <v>11.805207211628097</v>
      </c>
    </row>
    <row r="52" spans="1:17" x14ac:dyDescent="0.35">
      <c r="A52">
        <v>36</v>
      </c>
      <c r="B52">
        <v>1924</v>
      </c>
      <c r="C52">
        <v>50.1</v>
      </c>
      <c r="D52">
        <f t="shared" si="0"/>
        <v>1.9960079840319361E-2</v>
      </c>
      <c r="E52">
        <f t="shared" si="1"/>
        <v>3.9140210080908191</v>
      </c>
      <c r="F52">
        <f t="shared" si="2"/>
        <v>48.940588359009411</v>
      </c>
      <c r="G52">
        <f t="shared" si="3"/>
        <v>43.162845848601741</v>
      </c>
      <c r="H52">
        <f t="shared" si="4"/>
        <v>40.747399999999999</v>
      </c>
      <c r="I52">
        <f t="shared" si="5"/>
        <v>45.871545507629861</v>
      </c>
      <c r="J52">
        <f t="shared" si="6"/>
        <v>45.785046802936797</v>
      </c>
      <c r="K52">
        <f t="shared" si="7"/>
        <v>45.827895689440972</v>
      </c>
      <c r="L52">
        <f t="shared" si="8"/>
        <v>2.3141948921967881</v>
      </c>
      <c r="M52">
        <f t="shared" si="9"/>
        <v>13.846615072651218</v>
      </c>
      <c r="N52">
        <f t="shared" si="10"/>
        <v>18.667864271457091</v>
      </c>
      <c r="O52">
        <f t="shared" si="11"/>
        <v>8.440028926886507</v>
      </c>
      <c r="P52">
        <f t="shared" si="12"/>
        <v>8.6126810320622837</v>
      </c>
      <c r="Q52">
        <f t="shared" si="13"/>
        <v>8.5271543124930727</v>
      </c>
    </row>
    <row r="53" spans="1:17" x14ac:dyDescent="0.35">
      <c r="A53">
        <v>37</v>
      </c>
      <c r="B53">
        <v>1925</v>
      </c>
      <c r="C53">
        <v>51</v>
      </c>
      <c r="D53">
        <f t="shared" si="0"/>
        <v>1.9607843137254902E-2</v>
      </c>
      <c r="E53">
        <f t="shared" si="1"/>
        <v>3.9318256327243257</v>
      </c>
      <c r="F53">
        <f t="shared" si="2"/>
        <v>50.048703927651289</v>
      </c>
      <c r="G53">
        <f t="shared" si="3"/>
        <v>44.097835078512752</v>
      </c>
      <c r="H53">
        <f t="shared" si="4"/>
        <v>41.772800000000004</v>
      </c>
      <c r="I53">
        <f t="shared" si="5"/>
        <v>46.992668104358522</v>
      </c>
      <c r="J53">
        <f t="shared" si="6"/>
        <v>46.93341598702451</v>
      </c>
      <c r="K53">
        <f t="shared" si="7"/>
        <v>46.962954459084628</v>
      </c>
      <c r="L53">
        <f t="shared" si="8"/>
        <v>1.8652864163700218</v>
      </c>
      <c r="M53">
        <f t="shared" si="9"/>
        <v>13.533656708798526</v>
      </c>
      <c r="N53">
        <f t="shared" si="10"/>
        <v>18.092549019607834</v>
      </c>
      <c r="O53">
        <f t="shared" si="11"/>
        <v>7.857513520865643</v>
      </c>
      <c r="P53">
        <f t="shared" si="12"/>
        <v>7.9736941430891948</v>
      </c>
      <c r="Q53">
        <f t="shared" si="13"/>
        <v>7.9157755704222978</v>
      </c>
    </row>
    <row r="54" spans="1:17" x14ac:dyDescent="0.35">
      <c r="A54">
        <v>38</v>
      </c>
      <c r="B54">
        <v>1926</v>
      </c>
      <c r="C54">
        <v>51.2</v>
      </c>
      <c r="D54">
        <f t="shared" si="0"/>
        <v>1.953125E-2</v>
      </c>
      <c r="E54">
        <f t="shared" si="1"/>
        <v>3.9357395320454622</v>
      </c>
      <c r="F54">
        <f t="shared" si="2"/>
        <v>51.156819496293174</v>
      </c>
      <c r="G54">
        <f t="shared" si="3"/>
        <v>45.053077951177436</v>
      </c>
      <c r="H54">
        <f t="shared" si="4"/>
        <v>42.8322</v>
      </c>
      <c r="I54">
        <f t="shared" si="5"/>
        <v>48.135348097056713</v>
      </c>
      <c r="J54">
        <f t="shared" si="6"/>
        <v>48.105003982286632</v>
      </c>
      <c r="K54">
        <f t="shared" si="7"/>
        <v>48.120225765452503</v>
      </c>
      <c r="L54">
        <f t="shared" si="8"/>
        <v>8.4336921302399781E-2</v>
      </c>
      <c r="M54">
        <f t="shared" si="9"/>
        <v>12.005707126606577</v>
      </c>
      <c r="N54">
        <f t="shared" si="10"/>
        <v>16.343359375000002</v>
      </c>
      <c r="O54">
        <f t="shared" si="11"/>
        <v>5.9856482479361128</v>
      </c>
      <c r="P54">
        <f t="shared" si="12"/>
        <v>6.0449140970964264</v>
      </c>
      <c r="Q54">
        <f t="shared" si="13"/>
        <v>6.0151840518505857</v>
      </c>
    </row>
    <row r="55" spans="1:17" x14ac:dyDescent="0.35">
      <c r="A55">
        <v>39</v>
      </c>
      <c r="B55">
        <v>1927</v>
      </c>
      <c r="C55">
        <v>50</v>
      </c>
      <c r="D55">
        <f t="shared" si="0"/>
        <v>0.02</v>
      </c>
      <c r="E55">
        <f t="shared" si="1"/>
        <v>3.912023005428146</v>
      </c>
      <c r="F55">
        <f t="shared" si="2"/>
        <v>52.264935064935059</v>
      </c>
      <c r="G55">
        <f t="shared" si="3"/>
        <v>46.029013198970105</v>
      </c>
      <c r="H55">
        <f t="shared" si="4"/>
        <v>43.925600000000003</v>
      </c>
      <c r="I55">
        <f t="shared" si="5"/>
        <v>49.3</v>
      </c>
      <c r="J55">
        <f t="shared" si="6"/>
        <v>49.300000000000026</v>
      </c>
      <c r="K55">
        <f t="shared" si="7"/>
        <v>49.299999999999933</v>
      </c>
      <c r="L55">
        <f t="shared" si="8"/>
        <v>4.5298701298701189</v>
      </c>
      <c r="M55">
        <f t="shared" si="9"/>
        <v>7.9419736020597895</v>
      </c>
      <c r="N55">
        <f t="shared" si="10"/>
        <v>12.148799999999994</v>
      </c>
      <c r="O55">
        <f t="shared" si="11"/>
        <v>1.4000000000000057</v>
      </c>
      <c r="P55">
        <f t="shared" si="12"/>
        <v>1.3999999999999488</v>
      </c>
      <c r="Q55">
        <f t="shared" si="13"/>
        <v>1.4000000000001336</v>
      </c>
    </row>
    <row r="56" spans="1:17" x14ac:dyDescent="0.35">
      <c r="A56">
        <v>40</v>
      </c>
      <c r="B56">
        <v>1928</v>
      </c>
      <c r="C56">
        <v>50.4</v>
      </c>
      <c r="D56">
        <f t="shared" si="0"/>
        <v>1.984126984126984E-2</v>
      </c>
      <c r="E56">
        <f t="shared" si="1"/>
        <v>3.9199911750773229</v>
      </c>
      <c r="F56">
        <f t="shared" si="2"/>
        <v>53.373050633576945</v>
      </c>
      <c r="G56">
        <f t="shared" si="3"/>
        <v>47.026089058041698</v>
      </c>
      <c r="H56">
        <f t="shared" si="4"/>
        <v>45.052999999999997</v>
      </c>
      <c r="I56">
        <f t="shared" si="5"/>
        <v>50.487046297911057</v>
      </c>
      <c r="J56">
        <f t="shared" si="6"/>
        <v>50.518580237068157</v>
      </c>
      <c r="K56">
        <f t="shared" si="7"/>
        <v>50.502568380387117</v>
      </c>
      <c r="L56">
        <f t="shared" si="8"/>
        <v>5.8989099872558457</v>
      </c>
      <c r="M56">
        <f t="shared" si="9"/>
        <v>6.6942677419807541</v>
      </c>
      <c r="N56">
        <f t="shared" si="10"/>
        <v>10.609126984126988</v>
      </c>
      <c r="O56">
        <f t="shared" si="11"/>
        <v>0.1727109085536874</v>
      </c>
      <c r="P56">
        <f t="shared" si="12"/>
        <v>0.23527824815110829</v>
      </c>
      <c r="Q56">
        <f t="shared" si="13"/>
        <v>0.20350869124428356</v>
      </c>
    </row>
    <row r="57" spans="1:17" x14ac:dyDescent="0.35">
      <c r="A57">
        <v>41</v>
      </c>
      <c r="B57">
        <v>1929</v>
      </c>
      <c r="C57">
        <v>50.6</v>
      </c>
      <c r="D57">
        <f t="shared" si="0"/>
        <v>1.9762845849802372E-2</v>
      </c>
      <c r="E57">
        <f t="shared" si="1"/>
        <v>3.9239515762934198</v>
      </c>
      <c r="F57">
        <f t="shared" si="2"/>
        <v>54.48116620221883</v>
      </c>
      <c r="G57">
        <f t="shared" si="3"/>
        <v>48.044763474189573</v>
      </c>
      <c r="H57">
        <f t="shared" si="4"/>
        <v>46.214399999999998</v>
      </c>
      <c r="I57">
        <f t="shared" si="5"/>
        <v>51.696917599218622</v>
      </c>
      <c r="J57">
        <f t="shared" si="6"/>
        <v>51.760907112809903</v>
      </c>
      <c r="K57">
        <f t="shared" si="7"/>
        <v>51.728222897437249</v>
      </c>
      <c r="L57">
        <f t="shared" si="8"/>
        <v>7.6702889371913603</v>
      </c>
      <c r="M57">
        <f t="shared" si="9"/>
        <v>5.0498745569376062</v>
      </c>
      <c r="N57">
        <f t="shared" si="10"/>
        <v>8.6671936758893349</v>
      </c>
      <c r="O57">
        <f t="shared" si="11"/>
        <v>2.1678213423292902</v>
      </c>
      <c r="P57">
        <f t="shared" si="12"/>
        <v>2.294282831640122</v>
      </c>
      <c r="Q57">
        <f t="shared" si="13"/>
        <v>2.2296895206269709</v>
      </c>
    </row>
    <row r="58" spans="1:17" x14ac:dyDescent="0.35">
      <c r="A58">
        <v>42</v>
      </c>
      <c r="B58">
        <v>1930</v>
      </c>
      <c r="C58">
        <v>49.3</v>
      </c>
      <c r="D58">
        <f t="shared" si="0"/>
        <v>2.0283975659229209E-2</v>
      </c>
      <c r="E58">
        <f t="shared" si="1"/>
        <v>3.8979240810486444</v>
      </c>
      <c r="F58">
        <f t="shared" si="2"/>
        <v>55.589281770860715</v>
      </c>
      <c r="G58">
        <f t="shared" si="3"/>
        <v>49.085504313186966</v>
      </c>
      <c r="H58">
        <f t="shared" si="4"/>
        <v>47.409800000000004</v>
      </c>
      <c r="I58">
        <f t="shared" si="5"/>
        <v>52.930052792263425</v>
      </c>
      <c r="J58">
        <f t="shared" si="6"/>
        <v>53.027128499428358</v>
      </c>
      <c r="K58">
        <f t="shared" si="7"/>
        <v>52.977256261504337</v>
      </c>
      <c r="L58">
        <f t="shared" si="8"/>
        <v>12.75716383541728</v>
      </c>
      <c r="M58">
        <f t="shared" si="9"/>
        <v>0.43508252903251682</v>
      </c>
      <c r="N58">
        <f t="shared" si="10"/>
        <v>3.834077079107491</v>
      </c>
      <c r="O58">
        <f t="shared" si="11"/>
        <v>7.3631902479988387</v>
      </c>
      <c r="P58">
        <f t="shared" si="12"/>
        <v>7.5600983761224354</v>
      </c>
      <c r="Q58">
        <f t="shared" si="13"/>
        <v>7.4589376501102231</v>
      </c>
    </row>
    <row r="59" spans="1:17" x14ac:dyDescent="0.35">
      <c r="A59">
        <v>43</v>
      </c>
      <c r="B59">
        <v>1931</v>
      </c>
      <c r="C59">
        <v>44.8</v>
      </c>
      <c r="D59">
        <f t="shared" si="0"/>
        <v>2.2321428571428572E-2</v>
      </c>
      <c r="E59">
        <f t="shared" si="1"/>
        <v>3.8022081394209395</v>
      </c>
      <c r="F59">
        <f t="shared" si="2"/>
        <v>56.697397339502601</v>
      </c>
      <c r="G59">
        <f t="shared" si="3"/>
        <v>50.148789575668488</v>
      </c>
      <c r="H59">
        <f t="shared" si="4"/>
        <v>48.639200000000002</v>
      </c>
      <c r="I59">
        <f t="shared" si="5"/>
        <v>54.18689920450764</v>
      </c>
      <c r="J59">
        <f t="shared" si="6"/>
        <v>54.317376948135198</v>
      </c>
      <c r="K59">
        <f t="shared" si="7"/>
        <v>54.249961848269741</v>
      </c>
      <c r="L59">
        <f t="shared" si="8"/>
        <v>26.55669048996117</v>
      </c>
      <c r="M59">
        <f t="shared" si="9"/>
        <v>11.939262445688597</v>
      </c>
      <c r="N59">
        <f t="shared" si="10"/>
        <v>8.5696428571428687</v>
      </c>
      <c r="O59">
        <f t="shared" si="11"/>
        <v>20.952900010061704</v>
      </c>
      <c r="P59">
        <f t="shared" si="12"/>
        <v>21.244144973516075</v>
      </c>
      <c r="Q59">
        <f t="shared" si="13"/>
        <v>21.093664839887822</v>
      </c>
    </row>
    <row r="60" spans="1:17" x14ac:dyDescent="0.35">
      <c r="A60">
        <v>44</v>
      </c>
      <c r="B60">
        <v>1932</v>
      </c>
      <c r="C60">
        <v>40.200000000000003</v>
      </c>
      <c r="D60">
        <f t="shared" si="0"/>
        <v>2.4875621890547261E-2</v>
      </c>
      <c r="E60">
        <f t="shared" si="1"/>
        <v>3.6938669956249757</v>
      </c>
      <c r="F60">
        <f t="shared" si="2"/>
        <v>57.805512908144479</v>
      </c>
      <c r="G60">
        <f t="shared" si="3"/>
        <v>51.235107616670469</v>
      </c>
      <c r="H60">
        <f t="shared" si="4"/>
        <v>49.9026</v>
      </c>
      <c r="I60">
        <f t="shared" si="5"/>
        <v>55.467912764805689</v>
      </c>
      <c r="J60">
        <f t="shared" si="6"/>
        <v>55.631768913045178</v>
      </c>
      <c r="K60">
        <f t="shared" si="7"/>
        <v>55.546633643985885</v>
      </c>
      <c r="L60">
        <f t="shared" si="8"/>
        <v>43.794808229215114</v>
      </c>
      <c r="M60">
        <f t="shared" si="9"/>
        <v>27.450516459379266</v>
      </c>
      <c r="N60">
        <f t="shared" si="10"/>
        <v>24.135820895522379</v>
      </c>
      <c r="O60">
        <f t="shared" si="11"/>
        <v>37.979882499516634</v>
      </c>
      <c r="P60">
        <f t="shared" si="12"/>
        <v>38.387484858321329</v>
      </c>
      <c r="Q60">
        <f t="shared" si="13"/>
        <v>38.175705582054434</v>
      </c>
    </row>
    <row r="61" spans="1:17" x14ac:dyDescent="0.35">
      <c r="A61">
        <v>45</v>
      </c>
      <c r="B61">
        <v>1933</v>
      </c>
      <c r="C61">
        <v>39.299999999999997</v>
      </c>
      <c r="D61">
        <f t="shared" si="0"/>
        <v>2.5445292620865142E-2</v>
      </c>
      <c r="E61">
        <f t="shared" si="1"/>
        <v>3.6712245188752153</v>
      </c>
      <c r="F61">
        <f t="shared" si="2"/>
        <v>58.913628476786364</v>
      </c>
      <c r="G61">
        <f t="shared" si="3"/>
        <v>52.344957369926973</v>
      </c>
      <c r="H61">
        <f t="shared" si="4"/>
        <v>51.2</v>
      </c>
      <c r="I61">
        <f t="shared" si="5"/>
        <v>56.773558168795304</v>
      </c>
      <c r="J61">
        <f t="shared" si="6"/>
        <v>56.970403975094293</v>
      </c>
      <c r="K61">
        <f t="shared" si="7"/>
        <v>56.86756619018702</v>
      </c>
      <c r="L61">
        <f t="shared" si="8"/>
        <v>49.907451594876257</v>
      </c>
      <c r="M61">
        <f t="shared" si="9"/>
        <v>33.193275750450326</v>
      </c>
      <c r="N61">
        <f t="shared" si="10"/>
        <v>30.27989821882953</v>
      </c>
      <c r="O61">
        <f t="shared" si="11"/>
        <v>44.461980073270503</v>
      </c>
      <c r="P61">
        <f t="shared" si="12"/>
        <v>44.962859987517298</v>
      </c>
      <c r="Q61">
        <f t="shared" si="13"/>
        <v>44.701186234572575</v>
      </c>
    </row>
    <row r="62" spans="1:17" x14ac:dyDescent="0.35">
      <c r="A62">
        <v>46</v>
      </c>
      <c r="B62">
        <v>1934</v>
      </c>
      <c r="C62">
        <v>42.2</v>
      </c>
      <c r="D62">
        <f t="shared" si="0"/>
        <v>2.3696682464454975E-2</v>
      </c>
      <c r="E62">
        <f t="shared" si="1"/>
        <v>3.7424202210419661</v>
      </c>
      <c r="F62">
        <f t="shared" si="2"/>
        <v>60.02174404542825</v>
      </c>
      <c r="G62">
        <f t="shared" si="3"/>
        <v>53.478848577024408</v>
      </c>
      <c r="H62">
        <f t="shared" si="4"/>
        <v>52.531400000000005</v>
      </c>
      <c r="I62">
        <f t="shared" si="5"/>
        <v>58.104309047468689</v>
      </c>
      <c r="J62">
        <f t="shared" si="6"/>
        <v>58.333364068370486</v>
      </c>
      <c r="K62">
        <f t="shared" si="7"/>
        <v>58.213054527886065</v>
      </c>
      <c r="L62">
        <f t="shared" si="8"/>
        <v>42.231620960730439</v>
      </c>
      <c r="M62">
        <f t="shared" si="9"/>
        <v>26.727129329441716</v>
      </c>
      <c r="N62">
        <f t="shared" si="10"/>
        <v>24.48199052132702</v>
      </c>
      <c r="O62">
        <f t="shared" si="11"/>
        <v>37.687936131442385</v>
      </c>
      <c r="P62">
        <f t="shared" si="12"/>
        <v>38.230720541162277</v>
      </c>
      <c r="Q62">
        <f t="shared" si="13"/>
        <v>37.945626843331901</v>
      </c>
    </row>
    <row r="63" spans="1:17" x14ac:dyDescent="0.35">
      <c r="A63">
        <v>47</v>
      </c>
      <c r="B63">
        <v>1935</v>
      </c>
      <c r="C63">
        <v>42.6</v>
      </c>
      <c r="D63">
        <f t="shared" si="0"/>
        <v>2.3474178403755867E-2</v>
      </c>
      <c r="E63">
        <f t="shared" si="1"/>
        <v>3.751854253275325</v>
      </c>
      <c r="F63">
        <f t="shared" si="2"/>
        <v>61.129859614070135</v>
      </c>
      <c r="G63">
        <f t="shared" si="3"/>
        <v>54.637302021520355</v>
      </c>
      <c r="H63">
        <f t="shared" si="4"/>
        <v>53.896799999999999</v>
      </c>
      <c r="I63">
        <f t="shared" si="5"/>
        <v>59.460648138985277</v>
      </c>
      <c r="J63">
        <f t="shared" si="6"/>
        <v>59.720712711378269</v>
      </c>
      <c r="K63">
        <f t="shared" si="7"/>
        <v>59.58339414127736</v>
      </c>
      <c r="L63">
        <f t="shared" si="8"/>
        <v>43.497323037723312</v>
      </c>
      <c r="M63">
        <f t="shared" si="9"/>
        <v>28.256577515305995</v>
      </c>
      <c r="N63">
        <f t="shared" si="10"/>
        <v>26.518309859154925</v>
      </c>
      <c r="O63">
        <f t="shared" si="11"/>
        <v>39.578986241749469</v>
      </c>
      <c r="P63">
        <f t="shared" si="12"/>
        <v>40.189466458634428</v>
      </c>
      <c r="Q63">
        <f t="shared" si="13"/>
        <v>39.867122397364689</v>
      </c>
    </row>
    <row r="64" spans="1:17" x14ac:dyDescent="0.35">
      <c r="A64">
        <v>48</v>
      </c>
      <c r="B64">
        <v>1936</v>
      </c>
      <c r="C64">
        <v>42.7</v>
      </c>
      <c r="D64">
        <f t="shared" si="0"/>
        <v>2.3419203747072598E-2</v>
      </c>
      <c r="E64">
        <f t="shared" si="1"/>
        <v>3.7541989202345789</v>
      </c>
      <c r="F64">
        <f t="shared" si="2"/>
        <v>62.23797518271202</v>
      </c>
      <c r="G64">
        <f t="shared" si="3"/>
        <v>55.820849768133371</v>
      </c>
      <c r="H64">
        <f t="shared" si="4"/>
        <v>55.296200000000006</v>
      </c>
      <c r="I64">
        <f t="shared" si="5"/>
        <v>60.843067463787776</v>
      </c>
      <c r="J64">
        <f t="shared" si="6"/>
        <v>61.132494245886228</v>
      </c>
      <c r="K64">
        <f t="shared" si="7"/>
        <v>60.978880900966061</v>
      </c>
      <c r="L64">
        <f t="shared" si="8"/>
        <v>45.756382160918065</v>
      </c>
      <c r="M64">
        <f t="shared" si="9"/>
        <v>30.727985405464562</v>
      </c>
      <c r="N64">
        <f t="shared" si="10"/>
        <v>29.499297423887594</v>
      </c>
      <c r="O64">
        <f t="shared" si="11"/>
        <v>42.489619353132952</v>
      </c>
      <c r="P64">
        <f t="shared" si="12"/>
        <v>43.167433831115282</v>
      </c>
      <c r="Q64">
        <f t="shared" si="13"/>
        <v>42.807683608819808</v>
      </c>
    </row>
    <row r="65" spans="1:17" x14ac:dyDescent="0.35">
      <c r="A65">
        <v>49</v>
      </c>
      <c r="B65">
        <v>1937</v>
      </c>
      <c r="C65">
        <v>44.5</v>
      </c>
      <c r="D65">
        <f t="shared" si="0"/>
        <v>2.247191011235955E-2</v>
      </c>
      <c r="E65">
        <f t="shared" si="1"/>
        <v>3.7954891891721947</v>
      </c>
      <c r="F65">
        <f t="shared" si="2"/>
        <v>63.346090751353906</v>
      </c>
      <c r="G65">
        <f t="shared" si="3"/>
        <v>57.030035407114468</v>
      </c>
      <c r="H65">
        <f t="shared" si="4"/>
        <v>56.729600000000005</v>
      </c>
      <c r="I65">
        <f t="shared" si="5"/>
        <v>62.252068503085781</v>
      </c>
      <c r="J65">
        <f t="shared" si="6"/>
        <v>62.568733086128425</v>
      </c>
      <c r="K65">
        <f t="shared" si="7"/>
        <v>62.39981100674288</v>
      </c>
      <c r="L65">
        <f t="shared" si="8"/>
        <v>42.350765733379568</v>
      </c>
      <c r="M65">
        <f t="shared" si="9"/>
        <v>28.157382937335885</v>
      </c>
      <c r="N65">
        <f t="shared" si="10"/>
        <v>27.482247191011247</v>
      </c>
      <c r="O65">
        <f t="shared" si="11"/>
        <v>39.892288770979278</v>
      </c>
      <c r="P65">
        <f t="shared" si="12"/>
        <v>40.603894575569491</v>
      </c>
      <c r="Q65">
        <f t="shared" si="13"/>
        <v>40.224294397175008</v>
      </c>
    </row>
    <row r="66" spans="1:17" x14ac:dyDescent="0.35">
      <c r="A66">
        <v>50</v>
      </c>
      <c r="B66">
        <v>1938</v>
      </c>
      <c r="C66">
        <v>43.9</v>
      </c>
      <c r="D66">
        <f t="shared" si="0"/>
        <v>2.2779043280182234E-2</v>
      </c>
      <c r="E66">
        <f t="shared" si="1"/>
        <v>3.7819143200811256</v>
      </c>
      <c r="F66">
        <f t="shared" si="2"/>
        <v>64.454206319995791</v>
      </c>
      <c r="G66">
        <f t="shared" si="3"/>
        <v>58.265414303912202</v>
      </c>
      <c r="H66">
        <f t="shared" si="4"/>
        <v>58.197000000000003</v>
      </c>
      <c r="I66">
        <f t="shared" si="5"/>
        <v>63.688162380771175</v>
      </c>
      <c r="J66">
        <f t="shared" si="6"/>
        <v>64.029432981245321</v>
      </c>
      <c r="K66">
        <f t="shared" si="7"/>
        <v>63.846480929926564</v>
      </c>
      <c r="L66">
        <f t="shared" si="8"/>
        <v>46.820515535297936</v>
      </c>
      <c r="M66">
        <f t="shared" si="9"/>
        <v>32.723039416656498</v>
      </c>
      <c r="N66">
        <f t="shared" si="10"/>
        <v>32.567198177676552</v>
      </c>
      <c r="O66">
        <f t="shared" si="11"/>
        <v>45.07554073068605</v>
      </c>
      <c r="P66">
        <f t="shared" si="12"/>
        <v>45.852922508531485</v>
      </c>
      <c r="Q66">
        <f t="shared" si="13"/>
        <v>45.436175239012677</v>
      </c>
    </row>
    <row r="67" spans="1:17" x14ac:dyDescent="0.35">
      <c r="A67">
        <v>51</v>
      </c>
      <c r="B67">
        <v>1939</v>
      </c>
      <c r="C67">
        <v>43.2</v>
      </c>
      <c r="D67">
        <f t="shared" si="0"/>
        <v>2.3148148148148147E-2</v>
      </c>
      <c r="E67">
        <f t="shared" si="1"/>
        <v>3.7658404952500648</v>
      </c>
      <c r="F67">
        <f t="shared" si="2"/>
        <v>65.562321888637683</v>
      </c>
      <c r="G67">
        <f t="shared" si="3"/>
        <v>59.527553854245497</v>
      </c>
      <c r="H67">
        <f t="shared" si="4"/>
        <v>59.698400000000007</v>
      </c>
      <c r="I67">
        <f t="shared" si="5"/>
        <v>65.15187004883154</v>
      </c>
      <c r="J67">
        <f t="shared" si="6"/>
        <v>65.514576293956353</v>
      </c>
      <c r="K67">
        <f t="shared" si="7"/>
        <v>65.319187355293138</v>
      </c>
      <c r="L67">
        <f t="shared" si="8"/>
        <v>51.764634001476111</v>
      </c>
      <c r="M67">
        <f t="shared" si="9"/>
        <v>37.795263551494195</v>
      </c>
      <c r="N67">
        <f t="shared" si="10"/>
        <v>38.190740740740743</v>
      </c>
      <c r="O67">
        <f t="shared" si="11"/>
        <v>50.814514001924856</v>
      </c>
      <c r="P67">
        <f t="shared" si="12"/>
        <v>51.654111791565626</v>
      </c>
      <c r="Q67">
        <f t="shared" si="13"/>
        <v>51.201822581697066</v>
      </c>
    </row>
    <row r="68" spans="1:17" x14ac:dyDescent="0.35">
      <c r="A68" s="5">
        <v>52</v>
      </c>
      <c r="B68" s="5">
        <v>1940</v>
      </c>
      <c r="C68" s="5">
        <v>43.9</v>
      </c>
      <c r="D68">
        <f t="shared" si="0"/>
        <v>2.2779043280182234E-2</v>
      </c>
      <c r="E68">
        <f t="shared" si="1"/>
        <v>3.7819143200811256</v>
      </c>
      <c r="F68">
        <f t="shared" si="2"/>
        <v>66.670437457279561</v>
      </c>
      <c r="G68">
        <f t="shared" si="3"/>
        <v>60.817033744702513</v>
      </c>
      <c r="H68">
        <f t="shared" si="4"/>
        <v>61.233800000000002</v>
      </c>
      <c r="I68">
        <f t="shared" si="5"/>
        <v>66.643722476328662</v>
      </c>
      <c r="J68">
        <f t="shared" si="6"/>
        <v>67.024123298552524</v>
      </c>
      <c r="K68">
        <f t="shared" si="7"/>
        <v>66.818227122614033</v>
      </c>
      <c r="L68">
        <f t="shared" si="8"/>
        <v>51.868878034805384</v>
      </c>
      <c r="M68">
        <f t="shared" si="9"/>
        <v>38.535384384288186</v>
      </c>
      <c r="N68">
        <f t="shared" si="10"/>
        <v>39.484738041002288</v>
      </c>
      <c r="O68">
        <f t="shared" si="11"/>
        <v>51.8080238640744</v>
      </c>
      <c r="P68">
        <f t="shared" si="12"/>
        <v>52.674540543399836</v>
      </c>
      <c r="Q68">
        <f t="shared" si="13"/>
        <v>52.205528753107146</v>
      </c>
    </row>
    <row r="69" spans="1:17" x14ac:dyDescent="0.35">
      <c r="A69" s="5">
        <v>53</v>
      </c>
      <c r="B69" s="5">
        <v>1941</v>
      </c>
      <c r="C69" s="5">
        <v>47.2</v>
      </c>
      <c r="D69">
        <f t="shared" si="0"/>
        <v>2.1186440677966101E-2</v>
      </c>
      <c r="E69">
        <f t="shared" si="1"/>
        <v>3.8543938925915096</v>
      </c>
      <c r="F69">
        <f t="shared" si="2"/>
        <v>67.77855302592144</v>
      </c>
      <c r="G69">
        <f t="shared" si="3"/>
        <v>62.134446218983847</v>
      </c>
      <c r="H69">
        <f t="shared" si="4"/>
        <v>62.803200000000004</v>
      </c>
      <c r="I69">
        <f t="shared" si="5"/>
        <v>68.164260842010876</v>
      </c>
      <c r="J69">
        <f t="shared" si="6"/>
        <v>68.558011501383973</v>
      </c>
      <c r="K69">
        <f t="shared" si="7"/>
        <v>68.343897167823215</v>
      </c>
      <c r="L69">
        <f t="shared" si="8"/>
        <v>43.598629292206432</v>
      </c>
      <c r="M69">
        <f t="shared" si="9"/>
        <v>31.640775887677634</v>
      </c>
      <c r="N69">
        <f t="shared" si="10"/>
        <v>33.057627118644071</v>
      </c>
      <c r="O69">
        <f t="shared" si="11"/>
        <v>44.415806868667097</v>
      </c>
      <c r="P69">
        <f t="shared" si="12"/>
        <v>45.250024367338916</v>
      </c>
      <c r="Q69">
        <f t="shared" si="13"/>
        <v>44.796392304710189</v>
      </c>
    </row>
    <row r="70" spans="1:17" x14ac:dyDescent="0.35">
      <c r="A70" s="5">
        <v>54</v>
      </c>
      <c r="B70" s="5">
        <v>1942</v>
      </c>
      <c r="C70" s="5">
        <v>53</v>
      </c>
      <c r="D70">
        <f t="shared" si="0"/>
        <v>1.8867924528301886E-2</v>
      </c>
      <c r="E70">
        <f t="shared" si="1"/>
        <v>3.970291913552122</v>
      </c>
      <c r="F70">
        <f t="shared" si="2"/>
        <v>68.886668594563332</v>
      </c>
      <c r="G70">
        <f t="shared" si="3"/>
        <v>63.480396349913818</v>
      </c>
      <c r="H70">
        <f t="shared" si="4"/>
        <v>64.406599999999997</v>
      </c>
      <c r="I70">
        <f t="shared" si="5"/>
        <v>69.714036730629047</v>
      </c>
      <c r="J70">
        <f t="shared" si="6"/>
        <v>70.116154987089317</v>
      </c>
      <c r="K70">
        <f t="shared" si="7"/>
        <v>69.896494463835126</v>
      </c>
      <c r="L70">
        <f t="shared" si="8"/>
        <v>29.974846404836477</v>
      </c>
      <c r="M70">
        <f t="shared" si="9"/>
        <v>19.774332735686446</v>
      </c>
      <c r="N70">
        <f t="shared" si="10"/>
        <v>21.521886792452829</v>
      </c>
      <c r="O70">
        <f t="shared" si="11"/>
        <v>31.535918359677449</v>
      </c>
      <c r="P70">
        <f t="shared" si="12"/>
        <v>32.294632051111918</v>
      </c>
      <c r="Q70">
        <f t="shared" si="13"/>
        <v>31.880178233651179</v>
      </c>
    </row>
    <row r="71" spans="1:17" x14ac:dyDescent="0.35">
      <c r="A71" s="5">
        <v>55</v>
      </c>
      <c r="B71" s="5">
        <v>1943</v>
      </c>
      <c r="C71" s="5">
        <v>56.8</v>
      </c>
      <c r="D71">
        <f t="shared" si="0"/>
        <v>1.7605633802816902E-2</v>
      </c>
      <c r="E71">
        <f t="shared" si="1"/>
        <v>4.0395363257271057</v>
      </c>
      <c r="F71">
        <f t="shared" si="2"/>
        <v>69.99478416320521</v>
      </c>
      <c r="G71">
        <f t="shared" si="3"/>
        <v>64.855502317343337</v>
      </c>
      <c r="H71">
        <f t="shared" si="4"/>
        <v>66.044000000000011</v>
      </c>
      <c r="I71">
        <f t="shared" si="5"/>
        <v>71.293612333027383</v>
      </c>
      <c r="J71">
        <f t="shared" si="6"/>
        <v>71.698443793874475</v>
      </c>
      <c r="K71">
        <f t="shared" si="7"/>
        <v>71.476315961034814</v>
      </c>
      <c r="L71">
        <f t="shared" si="8"/>
        <v>23.230253808459885</v>
      </c>
      <c r="M71">
        <f t="shared" si="9"/>
        <v>14.182222389688977</v>
      </c>
      <c r="N71">
        <f t="shared" si="10"/>
        <v>16.274647887323969</v>
      </c>
      <c r="O71">
        <f t="shared" si="11"/>
        <v>25.516923121527089</v>
      </c>
      <c r="P71">
        <f t="shared" si="12"/>
        <v>26.22965456668042</v>
      </c>
      <c r="Q71">
        <f t="shared" si="13"/>
        <v>25.838584438441579</v>
      </c>
    </row>
    <row r="72" spans="1:17" x14ac:dyDescent="0.35">
      <c r="A72" s="5">
        <v>56</v>
      </c>
      <c r="B72" s="5">
        <v>1944</v>
      </c>
      <c r="C72" s="5">
        <v>58.2</v>
      </c>
      <c r="D72">
        <f t="shared" si="0"/>
        <v>1.7182130584192438E-2</v>
      </c>
      <c r="E72">
        <f t="shared" si="1"/>
        <v>4.0638853547373923</v>
      </c>
      <c r="F72">
        <f t="shared" si="2"/>
        <v>71.102899731847089</v>
      </c>
      <c r="G72">
        <f t="shared" si="3"/>
        <v>66.260395692073104</v>
      </c>
      <c r="H72">
        <f t="shared" si="4"/>
        <v>67.715400000000002</v>
      </c>
      <c r="I72">
        <f t="shared" si="5"/>
        <v>72.90356065008163</v>
      </c>
      <c r="J72">
        <f t="shared" si="6"/>
        <v>73.304743321191921</v>
      </c>
      <c r="K72">
        <f t="shared" si="7"/>
        <v>73.083658527461409</v>
      </c>
      <c r="L72">
        <f t="shared" si="8"/>
        <v>22.16993081073382</v>
      </c>
      <c r="M72">
        <f t="shared" si="9"/>
        <v>13.84947713414622</v>
      </c>
      <c r="N72">
        <f t="shared" si="10"/>
        <v>16.349484536082471</v>
      </c>
      <c r="O72">
        <f t="shared" si="11"/>
        <v>25.263849914229599</v>
      </c>
      <c r="P72">
        <f t="shared" si="12"/>
        <v>25.953167218542813</v>
      </c>
      <c r="Q72">
        <f t="shared" si="13"/>
        <v>25.573296438937124</v>
      </c>
    </row>
    <row r="73" spans="1:17" x14ac:dyDescent="0.35">
      <c r="A73" s="5">
        <v>57</v>
      </c>
      <c r="B73" s="5">
        <v>1945</v>
      </c>
      <c r="C73" s="5">
        <v>59.7</v>
      </c>
      <c r="D73">
        <f t="shared" si="0"/>
        <v>1.675041876046901E-2</v>
      </c>
      <c r="E73">
        <f t="shared" si="1"/>
        <v>4.0893320203985564</v>
      </c>
      <c r="F73">
        <f t="shared" si="2"/>
        <v>72.211015300488981</v>
      </c>
      <c r="G73">
        <f t="shared" si="3"/>
        <v>67.695721725927257</v>
      </c>
      <c r="H73">
        <f t="shared" si="4"/>
        <v>69.4208</v>
      </c>
      <c r="I73">
        <f t="shared" si="5"/>
        <v>74.544465700558703</v>
      </c>
      <c r="J73">
        <f t="shared" si="6"/>
        <v>74.934893773199875</v>
      </c>
      <c r="K73">
        <f t="shared" si="7"/>
        <v>74.718818888706977</v>
      </c>
      <c r="L73">
        <f t="shared" si="8"/>
        <v>20.956474540182541</v>
      </c>
      <c r="M73">
        <f t="shared" si="9"/>
        <v>13.393168720146152</v>
      </c>
      <c r="N73">
        <f t="shared" si="10"/>
        <v>16.282747068676713</v>
      </c>
      <c r="O73">
        <f t="shared" si="11"/>
        <v>24.865101675977723</v>
      </c>
      <c r="P73">
        <f t="shared" si="12"/>
        <v>25.519085047235965</v>
      </c>
      <c r="Q73">
        <f t="shared" si="13"/>
        <v>25.157150567348364</v>
      </c>
    </row>
    <row r="74" spans="1:17" x14ac:dyDescent="0.35">
      <c r="A74" s="5">
        <v>58</v>
      </c>
      <c r="B74" s="5">
        <v>1946</v>
      </c>
      <c r="C74" s="5">
        <v>66.7</v>
      </c>
      <c r="D74">
        <f t="shared" si="0"/>
        <v>1.4992503748125937E-2</v>
      </c>
      <c r="E74">
        <f t="shared" si="1"/>
        <v>4.2002049529215784</v>
      </c>
      <c r="F74">
        <f t="shared" si="2"/>
        <v>73.319130869130859</v>
      </c>
      <c r="G74">
        <f t="shared" si="3"/>
        <v>69.162139648109886</v>
      </c>
      <c r="H74">
        <f t="shared" si="4"/>
        <v>71.160200000000003</v>
      </c>
      <c r="I74">
        <f t="shared" si="5"/>
        <v>76.216922732973117</v>
      </c>
      <c r="J74">
        <f t="shared" si="6"/>
        <v>76.588709641391503</v>
      </c>
      <c r="K74">
        <f t="shared" si="7"/>
        <v>76.382093567552161</v>
      </c>
      <c r="L74">
        <f t="shared" si="8"/>
        <v>9.9237344364780444</v>
      </c>
      <c r="M74">
        <f t="shared" si="9"/>
        <v>3.6913637902696892</v>
      </c>
      <c r="N74">
        <f t="shared" si="10"/>
        <v>6.6869565217391305</v>
      </c>
      <c r="O74">
        <f t="shared" si="11"/>
        <v>14.268249974472434</v>
      </c>
      <c r="P74">
        <f t="shared" si="12"/>
        <v>14.825651636269114</v>
      </c>
      <c r="Q74">
        <f t="shared" si="13"/>
        <v>14.515882410123176</v>
      </c>
    </row>
    <row r="75" spans="1:17" x14ac:dyDescent="0.35">
      <c r="A75" s="5">
        <v>59</v>
      </c>
      <c r="B75" s="5">
        <v>1947</v>
      </c>
      <c r="C75" s="5">
        <v>74.599999999999994</v>
      </c>
      <c r="D75">
        <f t="shared" si="0"/>
        <v>1.3404825737265416E-2</v>
      </c>
      <c r="E75">
        <f t="shared" si="1"/>
        <v>4.3121405072097154</v>
      </c>
      <c r="F75">
        <f t="shared" si="2"/>
        <v>74.427246437772752</v>
      </c>
      <c r="G75">
        <f t="shared" si="3"/>
        <v>70.660322967981912</v>
      </c>
      <c r="H75">
        <f t="shared" si="4"/>
        <v>72.933600000000013</v>
      </c>
      <c r="I75">
        <f t="shared" si="5"/>
        <v>77.921538441517171</v>
      </c>
      <c r="J75">
        <f t="shared" si="6"/>
        <v>78.265979229775127</v>
      </c>
      <c r="K75">
        <f t="shared" si="7"/>
        <v>78.073778823360968</v>
      </c>
      <c r="L75">
        <f t="shared" si="8"/>
        <v>0.23157313971480256</v>
      </c>
      <c r="M75">
        <f t="shared" si="9"/>
        <v>5.2810684075309418</v>
      </c>
      <c r="N75">
        <f t="shared" si="10"/>
        <v>2.2337801608578847</v>
      </c>
      <c r="O75">
        <f t="shared" si="11"/>
        <v>4.4524643988165913</v>
      </c>
      <c r="P75">
        <f t="shared" si="12"/>
        <v>4.9141812731570145</v>
      </c>
      <c r="Q75">
        <f t="shared" si="13"/>
        <v>4.6565399776956751</v>
      </c>
    </row>
    <row r="76" spans="1:17" x14ac:dyDescent="0.35">
      <c r="A76" s="5">
        <v>60</v>
      </c>
      <c r="B76" s="5">
        <v>1948</v>
      </c>
      <c r="C76" s="5">
        <v>79.599999999999994</v>
      </c>
      <c r="D76">
        <f t="shared" si="0"/>
        <v>1.2562814070351759E-2</v>
      </c>
      <c r="E76">
        <f t="shared" si="1"/>
        <v>4.3770140928503372</v>
      </c>
      <c r="F76">
        <f t="shared" si="2"/>
        <v>75.53536200641463</v>
      </c>
      <c r="G76">
        <f t="shared" si="3"/>
        <v>72.190959784396441</v>
      </c>
      <c r="H76">
        <f t="shared" si="4"/>
        <v>74.741</v>
      </c>
      <c r="I76">
        <f t="shared" si="5"/>
        <v>79.658931186142908</v>
      </c>
      <c r="J76">
        <f t="shared" si="6"/>
        <v>79.966464225958973</v>
      </c>
      <c r="K76">
        <f t="shared" si="7"/>
        <v>79.794170591256943</v>
      </c>
      <c r="L76">
        <f t="shared" si="8"/>
        <v>5.1063291376700564</v>
      </c>
      <c r="M76">
        <f t="shared" si="9"/>
        <v>9.3078394668386366</v>
      </c>
      <c r="N76">
        <f t="shared" si="10"/>
        <v>6.1042713567839133</v>
      </c>
      <c r="O76">
        <f t="shared" si="11"/>
        <v>7.4034153445871637E-2</v>
      </c>
      <c r="P76">
        <f t="shared" si="12"/>
        <v>0.46038219341580194</v>
      </c>
      <c r="Q76">
        <f t="shared" si="13"/>
        <v>0.24393290358913181</v>
      </c>
    </row>
    <row r="77" spans="1:17" x14ac:dyDescent="0.35">
      <c r="A77" s="5">
        <v>61</v>
      </c>
      <c r="B77" s="5">
        <v>1949</v>
      </c>
      <c r="C77" s="5">
        <v>79.099999999999994</v>
      </c>
      <c r="D77">
        <f t="shared" si="0"/>
        <v>1.2642225031605564E-2</v>
      </c>
      <c r="E77">
        <f t="shared" si="1"/>
        <v>4.3707128747736084</v>
      </c>
      <c r="F77">
        <f t="shared" si="2"/>
        <v>76.643477575056522</v>
      </c>
      <c r="G77">
        <f t="shared" si="3"/>
        <v>73.754753101734835</v>
      </c>
      <c r="H77">
        <f t="shared" si="4"/>
        <v>76.582400000000007</v>
      </c>
      <c r="I77">
        <f t="shared" si="5"/>
        <v>81.429731216876192</v>
      </c>
      <c r="J77">
        <f t="shared" si="6"/>
        <v>81.689899321444045</v>
      </c>
      <c r="K77">
        <f t="shared" si="7"/>
        <v>81.54356442110101</v>
      </c>
      <c r="L77">
        <f t="shared" si="8"/>
        <v>3.105590929132076</v>
      </c>
      <c r="M77">
        <f t="shared" si="9"/>
        <v>6.7575814137359789</v>
      </c>
      <c r="N77">
        <f t="shared" si="10"/>
        <v>3.1828065739570008</v>
      </c>
      <c r="O77">
        <f t="shared" si="11"/>
        <v>2.9452986306905156</v>
      </c>
      <c r="P77">
        <f t="shared" si="12"/>
        <v>3.2742090030898243</v>
      </c>
      <c r="Q77">
        <f t="shared" si="13"/>
        <v>3.0892091290784021</v>
      </c>
    </row>
    <row r="78" spans="1:17" x14ac:dyDescent="0.35">
      <c r="A78" s="5">
        <v>62</v>
      </c>
      <c r="B78" s="5">
        <v>1950</v>
      </c>
      <c r="C78" s="5">
        <v>80.2</v>
      </c>
      <c r="D78">
        <f t="shared" si="0"/>
        <v>1.2468827930174562E-2</v>
      </c>
      <c r="E78">
        <f t="shared" si="1"/>
        <v>4.3845235148724688</v>
      </c>
      <c r="F78">
        <f t="shared" si="2"/>
        <v>77.7515931436984</v>
      </c>
      <c r="G78">
        <f t="shared" si="3"/>
        <v>75.35242115278858</v>
      </c>
      <c r="H78">
        <f t="shared" si="4"/>
        <v>78.457800000000006</v>
      </c>
      <c r="I78">
        <f t="shared" si="5"/>
        <v>83.234580902443582</v>
      </c>
      <c r="J78">
        <f t="shared" si="6"/>
        <v>83.435991884358302</v>
      </c>
      <c r="K78">
        <f t="shared" si="7"/>
        <v>83.322255416295434</v>
      </c>
      <c r="L78">
        <f t="shared" si="8"/>
        <v>3.0528763794284317</v>
      </c>
      <c r="M78">
        <f t="shared" si="9"/>
        <v>6.0443626523833203</v>
      </c>
      <c r="N78">
        <f t="shared" si="10"/>
        <v>2.1723192019950086</v>
      </c>
      <c r="O78">
        <f t="shared" si="11"/>
        <v>3.7837667112762836</v>
      </c>
      <c r="P78">
        <f t="shared" si="12"/>
        <v>4.034902598950497</v>
      </c>
      <c r="Q78">
        <f t="shared" si="13"/>
        <v>3.893086553984328</v>
      </c>
    </row>
    <row r="79" spans="1:17" x14ac:dyDescent="0.35">
      <c r="A79" s="5">
        <v>63</v>
      </c>
      <c r="B79" s="5">
        <v>1951</v>
      </c>
      <c r="C79" s="5">
        <v>85.6</v>
      </c>
      <c r="D79">
        <f t="shared" si="0"/>
        <v>1.1682242990654207E-2</v>
      </c>
      <c r="E79">
        <f t="shared" si="1"/>
        <v>4.4496852831476961</v>
      </c>
      <c r="F79">
        <f t="shared" si="2"/>
        <v>78.859708712340293</v>
      </c>
      <c r="G79">
        <f t="shared" si="3"/>
        <v>76.984697728635737</v>
      </c>
      <c r="H79">
        <f t="shared" si="4"/>
        <v>80.367200000000011</v>
      </c>
      <c r="I79">
        <f t="shared" si="5"/>
        <v>85.074134963295919</v>
      </c>
      <c r="J79">
        <f t="shared" si="6"/>
        <v>85.204421687771855</v>
      </c>
      <c r="K79">
        <f t="shared" si="7"/>
        <v>85.130538172435095</v>
      </c>
      <c r="L79">
        <f t="shared" si="8"/>
        <v>7.8741720650230169</v>
      </c>
      <c r="M79">
        <f t="shared" si="9"/>
        <v>10.064605457201237</v>
      </c>
      <c r="N79">
        <f t="shared" si="10"/>
        <v>6.1130841121495143</v>
      </c>
      <c r="O79">
        <f t="shared" si="11"/>
        <v>0.61432831390663067</v>
      </c>
      <c r="P79">
        <f t="shared" si="12"/>
        <v>0.46212419652819964</v>
      </c>
      <c r="Q79">
        <f t="shared" si="13"/>
        <v>0.54843671444497577</v>
      </c>
    </row>
    <row r="80" spans="1:17" x14ac:dyDescent="0.35">
      <c r="A80" s="5">
        <v>64</v>
      </c>
      <c r="B80" s="5">
        <v>1952</v>
      </c>
      <c r="C80" s="5">
        <v>87.5</v>
      </c>
      <c r="D80">
        <f t="shared" si="0"/>
        <v>1.1428571428571429E-2</v>
      </c>
      <c r="E80">
        <f t="shared" si="1"/>
        <v>4.4716387933635691</v>
      </c>
      <c r="F80">
        <f t="shared" si="2"/>
        <v>79.967824280982171</v>
      </c>
      <c r="G80">
        <f t="shared" si="3"/>
        <v>78.652332515663161</v>
      </c>
      <c r="H80">
        <f t="shared" si="4"/>
        <v>82.310600000000008</v>
      </c>
      <c r="I80">
        <f t="shared" si="5"/>
        <v>86.949060709111947</v>
      </c>
      <c r="J80">
        <f t="shared" si="6"/>
        <v>86.994840696615853</v>
      </c>
      <c r="K80">
        <f t="shared" si="7"/>
        <v>86.968706715827608</v>
      </c>
      <c r="L80">
        <f t="shared" si="8"/>
        <v>8.6082008217346608</v>
      </c>
      <c r="M80">
        <f t="shared" si="9"/>
        <v>10.111619982099246</v>
      </c>
      <c r="N80">
        <f t="shared" si="10"/>
        <v>5.9307428571428478</v>
      </c>
      <c r="O80">
        <f t="shared" si="11"/>
        <v>0.6296449038720604</v>
      </c>
      <c r="P80">
        <f t="shared" si="12"/>
        <v>0.57732491815331088</v>
      </c>
      <c r="Q80">
        <f t="shared" si="13"/>
        <v>0.60719232476844809</v>
      </c>
    </row>
    <row r="81" spans="1:17" x14ac:dyDescent="0.35">
      <c r="A81" s="5">
        <v>65</v>
      </c>
      <c r="B81" s="5">
        <v>1953</v>
      </c>
      <c r="C81" s="5">
        <v>88.3</v>
      </c>
      <c r="D81">
        <f t="shared" si="0"/>
        <v>1.1325028312570783E-2</v>
      </c>
      <c r="E81">
        <f t="shared" si="1"/>
        <v>4.4807401076099147</v>
      </c>
      <c r="F81">
        <f t="shared" si="2"/>
        <v>81.075939849624049</v>
      </c>
      <c r="G81">
        <f t="shared" si="3"/>
        <v>80.356091439888687</v>
      </c>
      <c r="H81">
        <f t="shared" si="4"/>
        <v>84.287999999999997</v>
      </c>
      <c r="I81">
        <f t="shared" si="5"/>
        <v>88.860038280869205</v>
      </c>
      <c r="J81">
        <f t="shared" si="6"/>
        <v>88.806872916088736</v>
      </c>
      <c r="K81">
        <f t="shared" si="7"/>
        <v>88.837054441905707</v>
      </c>
      <c r="L81">
        <f t="shared" si="8"/>
        <v>8.1812685734721953</v>
      </c>
      <c r="M81">
        <f t="shared" si="9"/>
        <v>8.9964989355733991</v>
      </c>
      <c r="N81">
        <f t="shared" si="10"/>
        <v>4.5436013590033983</v>
      </c>
      <c r="O81">
        <f t="shared" si="11"/>
        <v>0.63424493869672427</v>
      </c>
      <c r="P81">
        <f t="shared" si="12"/>
        <v>0.57403501255802791</v>
      </c>
      <c r="Q81">
        <f t="shared" si="13"/>
        <v>0.60821567599740622</v>
      </c>
    </row>
    <row r="82" spans="1:17" x14ac:dyDescent="0.35">
      <c r="A82" s="5">
        <v>66</v>
      </c>
      <c r="B82" s="5">
        <v>1954</v>
      </c>
      <c r="C82" s="5">
        <v>89.6</v>
      </c>
      <c r="D82">
        <f t="shared" ref="D82:D93" si="14">1/C82</f>
        <v>1.1160714285714286E-2</v>
      </c>
      <c r="E82">
        <f t="shared" ref="E82:E93" si="15">LN(C82)</f>
        <v>4.4953553199808844</v>
      </c>
      <c r="F82">
        <f t="shared" ref="F82:F98" si="16">$B$105+$B$104*A82</f>
        <v>82.184055418265942</v>
      </c>
      <c r="G82">
        <f t="shared" ref="G82:G98" si="17">EXP($B$107*A82+$B$108)</f>
        <v>82.096757018742593</v>
      </c>
      <c r="H82">
        <f t="shared" ref="H82:H98" si="18">0.017*A82*A82 - 0.2156*A82 + 26.477</f>
        <v>86.299400000000006</v>
      </c>
      <c r="I82">
        <f t="shared" ref="I82:I98" si="19">$C$10*$C$9^A82+$C$11</f>
        <v>90.807760897569352</v>
      </c>
      <c r="J82">
        <f t="shared" ref="J82:J98" si="20">1/($D$10*$D$9^A82+$D$11)</f>
        <v>90.640114304268891</v>
      </c>
      <c r="K82">
        <f t="shared" ref="K82:K98" si="21">EXP($E$10*$E$9^A82+$E$11)</f>
        <v>90.735874053553275</v>
      </c>
      <c r="L82">
        <f t="shared" ref="L82:L98" si="22">ABS(C82-F82)*100/C82</f>
        <v>8.27672386354247</v>
      </c>
      <c r="M82">
        <f t="shared" ref="M82:M98" si="23">ABS(C82-G82)*100/C82</f>
        <v>8.3741551130104934</v>
      </c>
      <c r="N82">
        <f t="shared" ref="N82:N98" si="24">ABS(C82-H82)*100/C82</f>
        <v>3.6837053571428449</v>
      </c>
      <c r="O82">
        <f t="shared" ref="O82:O98" si="25">ABS(C82-I82)*100/C82</f>
        <v>1.3479474303229442</v>
      </c>
      <c r="P82">
        <f t="shared" ref="P82:P98" si="26">ABS(C82-J82)*100/C82</f>
        <v>1.1608418574429658</v>
      </c>
      <c r="Q82">
        <f t="shared" ref="Q82:Q98" si="27">ABS(C82-K82)*100/C82</f>
        <v>1.267716577626429</v>
      </c>
    </row>
    <row r="83" spans="1:17" x14ac:dyDescent="0.35">
      <c r="A83" s="5">
        <v>67</v>
      </c>
      <c r="B83" s="5">
        <v>1955</v>
      </c>
      <c r="C83" s="5">
        <v>90.9</v>
      </c>
      <c r="D83">
        <f t="shared" si="14"/>
        <v>1.1001100110011E-2</v>
      </c>
      <c r="E83">
        <f t="shared" si="15"/>
        <v>4.5097600011834329</v>
      </c>
      <c r="F83">
        <f t="shared" si="16"/>
        <v>83.29217098690782</v>
      </c>
      <c r="G83">
        <f t="shared" si="17"/>
        <v>83.875128720469334</v>
      </c>
      <c r="H83">
        <f t="shared" si="18"/>
        <v>88.344800000000006</v>
      </c>
      <c r="I83">
        <f t="shared" si="19"/>
        <v>92.792935107707663</v>
      </c>
      <c r="J83">
        <f t="shared" si="20"/>
        <v>92.494132751466182</v>
      </c>
      <c r="K83">
        <f t="shared" si="21"/>
        <v>92.665457499368344</v>
      </c>
      <c r="L83">
        <f t="shared" si="22"/>
        <v>8.3694488592873331</v>
      </c>
      <c r="M83">
        <f t="shared" si="23"/>
        <v>7.7281312206057979</v>
      </c>
      <c r="N83">
        <f t="shared" si="24"/>
        <v>2.8110011001100101</v>
      </c>
      <c r="O83">
        <f t="shared" si="25"/>
        <v>2.0824368621646396</v>
      </c>
      <c r="P83">
        <f t="shared" si="26"/>
        <v>1.7537213987526694</v>
      </c>
      <c r="Q83">
        <f t="shared" si="27"/>
        <v>1.9421974690520771</v>
      </c>
    </row>
    <row r="84" spans="1:17" x14ac:dyDescent="0.35">
      <c r="A84" s="5">
        <v>68</v>
      </c>
      <c r="B84" s="5">
        <v>1956</v>
      </c>
      <c r="C84" s="5">
        <v>94</v>
      </c>
      <c r="D84">
        <f t="shared" si="14"/>
        <v>1.0638297872340425E-2</v>
      </c>
      <c r="E84">
        <f t="shared" si="15"/>
        <v>4.5432947822700038</v>
      </c>
      <c r="F84">
        <f t="shared" si="16"/>
        <v>84.400286555549712</v>
      </c>
      <c r="G84">
        <f t="shared" si="17"/>
        <v>85.692023331313905</v>
      </c>
      <c r="H84">
        <f t="shared" si="18"/>
        <v>90.424199999999999</v>
      </c>
      <c r="I84">
        <f t="shared" si="19"/>
        <v>94.816281045577924</v>
      </c>
      <c r="J84">
        <f t="shared" si="20"/>
        <v>94.368468128633396</v>
      </c>
      <c r="K84">
        <f t="shared" si="21"/>
        <v>94.626095911883937</v>
      </c>
      <c r="L84">
        <f t="shared" si="22"/>
        <v>10.212461111117328</v>
      </c>
      <c r="M84">
        <f t="shared" si="23"/>
        <v>8.8382730517937169</v>
      </c>
      <c r="N84">
        <f t="shared" si="24"/>
        <v>3.8040425531914903</v>
      </c>
      <c r="O84">
        <f t="shared" si="25"/>
        <v>0.86838409104034431</v>
      </c>
      <c r="P84">
        <f t="shared" si="26"/>
        <v>0.39198737088659097</v>
      </c>
      <c r="Q84">
        <f t="shared" si="27"/>
        <v>0.66605948072759213</v>
      </c>
    </row>
    <row r="85" spans="1:17" x14ac:dyDescent="0.35">
      <c r="A85" s="5">
        <v>69</v>
      </c>
      <c r="B85" s="5">
        <v>1957</v>
      </c>
      <c r="C85" s="5">
        <v>97.5</v>
      </c>
      <c r="D85">
        <f t="shared" si="14"/>
        <v>1.0256410256410256E-2</v>
      </c>
      <c r="E85">
        <f t="shared" si="15"/>
        <v>4.5798523780038014</v>
      </c>
      <c r="F85">
        <f t="shared" si="16"/>
        <v>85.508402124191591</v>
      </c>
      <c r="G85">
        <f t="shared" si="17"/>
        <v>87.548275330662904</v>
      </c>
      <c r="H85">
        <f t="shared" si="18"/>
        <v>92.537599999999998</v>
      </c>
      <c r="I85">
        <f t="shared" si="19"/>
        <v>96.87853269250563</v>
      </c>
      <c r="J85">
        <f t="shared" si="20"/>
        <v>96.262632406925235</v>
      </c>
      <c r="K85">
        <f t="shared" si="21"/>
        <v>96.618079545769632</v>
      </c>
      <c r="L85">
        <f t="shared" si="22"/>
        <v>12.299074744418881</v>
      </c>
      <c r="M85">
        <f t="shared" si="23"/>
        <v>10.206897096755997</v>
      </c>
      <c r="N85">
        <f t="shared" si="24"/>
        <v>5.0896410256410283</v>
      </c>
      <c r="O85">
        <f t="shared" si="25"/>
        <v>0.63740236666089267</v>
      </c>
      <c r="P85">
        <f t="shared" si="26"/>
        <v>1.2690949672561693</v>
      </c>
      <c r="Q85">
        <f t="shared" si="27"/>
        <v>0.90453379921063382</v>
      </c>
    </row>
    <row r="86" spans="1:17" x14ac:dyDescent="0.35">
      <c r="A86" s="5">
        <v>70</v>
      </c>
      <c r="B86" s="5">
        <v>1958</v>
      </c>
      <c r="C86" s="5">
        <v>100</v>
      </c>
      <c r="D86">
        <f t="shared" si="14"/>
        <v>0.01</v>
      </c>
      <c r="E86">
        <f t="shared" si="15"/>
        <v>4.6051701859880918</v>
      </c>
      <c r="F86">
        <f t="shared" si="16"/>
        <v>86.616517692833483</v>
      </c>
      <c r="G86">
        <f t="shared" si="17"/>
        <v>89.444737274311677</v>
      </c>
      <c r="H86">
        <f t="shared" si="18"/>
        <v>94.685000000000016</v>
      </c>
      <c r="I86">
        <f t="shared" si="19"/>
        <v>98.980438143104195</v>
      </c>
      <c r="J86">
        <f t="shared" si="20"/>
        <v>98.176109850235704</v>
      </c>
      <c r="K86">
        <f t="shared" si="21"/>
        <v>98.641697716037498</v>
      </c>
      <c r="L86">
        <f t="shared" si="22"/>
        <v>13.383482307166517</v>
      </c>
      <c r="M86">
        <f t="shared" si="23"/>
        <v>10.555262725688321</v>
      </c>
      <c r="N86">
        <f t="shared" si="24"/>
        <v>5.3149999999999844</v>
      </c>
      <c r="O86">
        <f t="shared" si="25"/>
        <v>1.0195618568958054</v>
      </c>
      <c r="P86">
        <f t="shared" si="26"/>
        <v>1.8238901497642956</v>
      </c>
      <c r="Q86">
        <f t="shared" si="27"/>
        <v>1.3583022839625016</v>
      </c>
    </row>
    <row r="87" spans="1:17" x14ac:dyDescent="0.35">
      <c r="A87" s="5">
        <v>71</v>
      </c>
      <c r="B87" s="5">
        <v>1959</v>
      </c>
      <c r="C87" s="5">
        <v>101.6</v>
      </c>
      <c r="D87">
        <f t="shared" si="14"/>
        <v>9.8425196850393699E-3</v>
      </c>
      <c r="E87">
        <f t="shared" si="15"/>
        <v>4.6210435351443815</v>
      </c>
      <c r="F87">
        <f t="shared" si="16"/>
        <v>87.724633261475361</v>
      </c>
      <c r="G87">
        <f t="shared" si="17"/>
        <v>91.382280186033569</v>
      </c>
      <c r="H87">
        <f t="shared" si="18"/>
        <v>96.866399999999999</v>
      </c>
      <c r="I87">
        <f t="shared" si="19"/>
        <v>101.12275987665102</v>
      </c>
      <c r="J87">
        <f t="shared" si="20"/>
        <v>100.10835728226699</v>
      </c>
      <c r="K87">
        <f t="shared" si="21"/>
        <v>100.69723873627107</v>
      </c>
      <c r="L87">
        <f t="shared" si="22"/>
        <v>13.656857026106923</v>
      </c>
      <c r="M87">
        <f t="shared" si="23"/>
        <v>10.056810840518136</v>
      </c>
      <c r="N87">
        <f t="shared" si="24"/>
        <v>4.6590551181102322</v>
      </c>
      <c r="O87">
        <f t="shared" si="25"/>
        <v>0.4697245308552927</v>
      </c>
      <c r="P87">
        <f t="shared" si="26"/>
        <v>1.4681522812332686</v>
      </c>
      <c r="Q87">
        <f t="shared" si="27"/>
        <v>0.88854455091429096</v>
      </c>
    </row>
    <row r="88" spans="1:17" x14ac:dyDescent="0.35">
      <c r="A88" s="5">
        <v>72</v>
      </c>
      <c r="B88" s="5">
        <v>1960</v>
      </c>
      <c r="C88" s="5">
        <v>103.3</v>
      </c>
      <c r="D88">
        <f t="shared" si="14"/>
        <v>9.6805421103581795E-3</v>
      </c>
      <c r="E88">
        <f t="shared" si="15"/>
        <v>4.6376373761255927</v>
      </c>
      <c r="F88">
        <f t="shared" si="16"/>
        <v>88.832748830117254</v>
      </c>
      <c r="G88">
        <f t="shared" si="17"/>
        <v>93.361793957631207</v>
      </c>
      <c r="H88">
        <f t="shared" si="18"/>
        <v>99.081800000000015</v>
      </c>
      <c r="I88">
        <f t="shared" si="19"/>
        <v>103.30627503368159</v>
      </c>
      <c r="J88">
        <f t="shared" si="20"/>
        <v>102.05880442938532</v>
      </c>
      <c r="K88">
        <f t="shared" si="21"/>
        <v>102.78498985690358</v>
      </c>
      <c r="L88">
        <f t="shared" si="22"/>
        <v>14.005083417117854</v>
      </c>
      <c r="M88">
        <f t="shared" si="23"/>
        <v>9.6207222094567193</v>
      </c>
      <c r="N88">
        <f t="shared" si="24"/>
        <v>4.0834462729912699</v>
      </c>
      <c r="O88">
        <f t="shared" si="25"/>
        <v>6.0745727798543541E-3</v>
      </c>
      <c r="P88">
        <f t="shared" si="26"/>
        <v>1.2015445988525446</v>
      </c>
      <c r="Q88">
        <f t="shared" si="27"/>
        <v>0.4985577377506471</v>
      </c>
    </row>
    <row r="89" spans="1:17" x14ac:dyDescent="0.35">
      <c r="A89" s="5">
        <v>73</v>
      </c>
      <c r="B89" s="5">
        <v>1961</v>
      </c>
      <c r="C89" s="5">
        <v>104.6</v>
      </c>
      <c r="D89">
        <f t="shared" si="14"/>
        <v>9.5602294455066923E-3</v>
      </c>
      <c r="E89">
        <f t="shared" si="15"/>
        <v>4.6501435516308227</v>
      </c>
      <c r="F89">
        <f t="shared" si="16"/>
        <v>89.940864398759132</v>
      </c>
      <c r="G89">
        <f t="shared" si="17"/>
        <v>95.384187757654047</v>
      </c>
      <c r="H89">
        <f t="shared" si="18"/>
        <v>101.33120000000001</v>
      </c>
      <c r="I89">
        <f t="shared" si="19"/>
        <v>105.53177569790195</v>
      </c>
      <c r="J89">
        <f t="shared" si="20"/>
        <v>104.02685434020079</v>
      </c>
      <c r="K89">
        <f t="shared" si="21"/>
        <v>104.9052372035645</v>
      </c>
      <c r="L89">
        <f t="shared" si="22"/>
        <v>14.014469982065835</v>
      </c>
      <c r="M89">
        <f t="shared" si="23"/>
        <v>8.8105279563536794</v>
      </c>
      <c r="N89">
        <f t="shared" si="24"/>
        <v>3.1250478011472129</v>
      </c>
      <c r="O89">
        <f t="shared" si="25"/>
        <v>0.89079894636898183</v>
      </c>
      <c r="P89">
        <f t="shared" si="26"/>
        <v>0.54794040133767619</v>
      </c>
      <c r="Q89">
        <f t="shared" si="27"/>
        <v>0.29181377013814735</v>
      </c>
    </row>
    <row r="90" spans="1:17" x14ac:dyDescent="0.35">
      <c r="A90" s="5">
        <v>74</v>
      </c>
      <c r="B90" s="5">
        <v>1962</v>
      </c>
      <c r="C90" s="5">
        <v>105.8</v>
      </c>
      <c r="D90">
        <f t="shared" si="14"/>
        <v>9.4517958412098299E-3</v>
      </c>
      <c r="E90">
        <f t="shared" si="15"/>
        <v>4.6615505194241988</v>
      </c>
      <c r="F90">
        <f t="shared" si="16"/>
        <v>91.04897996740101</v>
      </c>
      <c r="G90">
        <f t="shared" si="17"/>
        <v>97.450390448969557</v>
      </c>
      <c r="H90">
        <f t="shared" si="18"/>
        <v>103.6146</v>
      </c>
      <c r="I90">
        <f t="shared" si="19"/>
        <v>107.80006918352208</v>
      </c>
      <c r="J90">
        <f t="shared" si="20"/>
        <v>106.01188388247532</v>
      </c>
      <c r="K90">
        <f t="shared" si="21"/>
        <v>107.05826571551731</v>
      </c>
      <c r="L90">
        <f t="shared" si="22"/>
        <v>13.9423629797722</v>
      </c>
      <c r="M90">
        <f t="shared" si="23"/>
        <v>7.8918804830155382</v>
      </c>
      <c r="N90">
        <f t="shared" si="24"/>
        <v>2.0655954631379974</v>
      </c>
      <c r="O90">
        <f t="shared" si="25"/>
        <v>1.8904245590945996</v>
      </c>
      <c r="P90">
        <f t="shared" si="26"/>
        <v>0.20026831991996197</v>
      </c>
      <c r="Q90">
        <f t="shared" si="27"/>
        <v>1.189287065706343</v>
      </c>
    </row>
    <row r="91" spans="1:17" x14ac:dyDescent="0.35">
      <c r="A91" s="5">
        <v>75</v>
      </c>
      <c r="B91" s="5">
        <v>1963</v>
      </c>
      <c r="C91" s="5">
        <v>107.2</v>
      </c>
      <c r="D91">
        <f t="shared" si="14"/>
        <v>9.3283582089552231E-3</v>
      </c>
      <c r="E91">
        <f t="shared" si="15"/>
        <v>4.6746962486367014</v>
      </c>
      <c r="F91">
        <f t="shared" si="16"/>
        <v>92.157095536042902</v>
      </c>
      <c r="G91">
        <f t="shared" si="17"/>
        <v>99.561351015379074</v>
      </c>
      <c r="H91">
        <f t="shared" si="18"/>
        <v>105.93200000000002</v>
      </c>
      <c r="I91">
        <f t="shared" si="19"/>
        <v>110.11197832811415</v>
      </c>
      <c r="J91">
        <f t="shared" si="20"/>
        <v>108.01324431761135</v>
      </c>
      <c r="K91">
        <f t="shared" si="21"/>
        <v>109.24435908421125</v>
      </c>
      <c r="L91">
        <f t="shared" si="22"/>
        <v>14.032560134288339</v>
      </c>
      <c r="M91">
        <f t="shared" si="23"/>
        <v>7.125605396101613</v>
      </c>
      <c r="N91">
        <f t="shared" si="24"/>
        <v>1.1828358208955096</v>
      </c>
      <c r="O91">
        <f t="shared" si="25"/>
        <v>2.7163976941363295</v>
      </c>
      <c r="P91">
        <f t="shared" si="26"/>
        <v>0.7586234306076024</v>
      </c>
      <c r="Q91">
        <f t="shared" si="27"/>
        <v>1.9070513845254209</v>
      </c>
    </row>
    <row r="92" spans="1:17" x14ac:dyDescent="0.35">
      <c r="A92" s="5">
        <v>76</v>
      </c>
      <c r="B92" s="5">
        <v>1964</v>
      </c>
      <c r="C92" s="5">
        <v>108.8</v>
      </c>
      <c r="D92">
        <f t="shared" si="14"/>
        <v>9.1911764705882356E-3</v>
      </c>
      <c r="E92">
        <f t="shared" si="15"/>
        <v>4.6895113344218426</v>
      </c>
      <c r="F92">
        <f t="shared" si="16"/>
        <v>93.265211104684781</v>
      </c>
      <c r="G92">
        <f t="shared" si="17"/>
        <v>101.71803899747566</v>
      </c>
      <c r="H92">
        <f t="shared" si="18"/>
        <v>108.28340000000001</v>
      </c>
      <c r="I92">
        <f t="shared" si="19"/>
        <v>112.46834179110191</v>
      </c>
      <c r="J92">
        <f t="shared" si="20"/>
        <v>110.03026195261172</v>
      </c>
      <c r="K92">
        <f t="shared" si="21"/>
        <v>111.46379969196691</v>
      </c>
      <c r="L92">
        <f t="shared" si="22"/>
        <v>14.278298617017663</v>
      </c>
      <c r="M92">
        <f t="shared" si="23"/>
        <v>6.5091553332025169</v>
      </c>
      <c r="N92">
        <f t="shared" si="24"/>
        <v>0.47481617647057228</v>
      </c>
      <c r="O92">
        <f t="shared" si="25"/>
        <v>3.3716376756451374</v>
      </c>
      <c r="P92">
        <f t="shared" si="26"/>
        <v>1.1307554711504844</v>
      </c>
      <c r="Q92">
        <f t="shared" si="27"/>
        <v>2.4483453051166499</v>
      </c>
    </row>
    <row r="93" spans="1:17" x14ac:dyDescent="0.35">
      <c r="A93" s="5">
        <v>77</v>
      </c>
      <c r="B93" s="5">
        <v>1965</v>
      </c>
      <c r="C93" s="5">
        <v>110.9</v>
      </c>
      <c r="D93">
        <f t="shared" si="14"/>
        <v>9.017132551848512E-3</v>
      </c>
      <c r="E93">
        <f t="shared" si="15"/>
        <v>4.7086288943563215</v>
      </c>
      <c r="F93">
        <f t="shared" si="16"/>
        <v>94.373326673326673</v>
      </c>
      <c r="G93">
        <f t="shared" si="17"/>
        <v>103.92144493794356</v>
      </c>
      <c r="H93">
        <f t="shared" si="18"/>
        <v>110.6688</v>
      </c>
      <c r="I93">
        <f t="shared" si="19"/>
        <v>114.87001435798965</v>
      </c>
      <c r="J93">
        <f t="shared" si="20"/>
        <v>112.06223886902592</v>
      </c>
      <c r="K93">
        <f t="shared" si="21"/>
        <v>113.716868550819</v>
      </c>
      <c r="L93">
        <f t="shared" si="22"/>
        <v>14.902320402771265</v>
      </c>
      <c r="M93">
        <f t="shared" si="23"/>
        <v>6.292655601493637</v>
      </c>
      <c r="N93">
        <f t="shared" si="24"/>
        <v>0.20847610459873867</v>
      </c>
      <c r="O93">
        <f t="shared" si="25"/>
        <v>3.5798145698734358</v>
      </c>
      <c r="P93">
        <f t="shared" si="26"/>
        <v>1.0480061938917158</v>
      </c>
      <c r="Q93">
        <f t="shared" si="27"/>
        <v>2.5400077103868304</v>
      </c>
    </row>
    <row r="94" spans="1:17" x14ac:dyDescent="0.35">
      <c r="A94" s="4">
        <v>78</v>
      </c>
      <c r="B94" s="4">
        <v>1966</v>
      </c>
      <c r="C94" s="4">
        <v>113.9</v>
      </c>
      <c r="F94">
        <f t="shared" si="16"/>
        <v>95.481442241968551</v>
      </c>
      <c r="G94">
        <f t="shared" si="17"/>
        <v>106.17258083650277</v>
      </c>
      <c r="H94">
        <f t="shared" si="18"/>
        <v>113.08820000000001</v>
      </c>
      <c r="I94">
        <f t="shared" si="19"/>
        <v>117.31786725044088</v>
      </c>
      <c r="J94">
        <f t="shared" si="20"/>
        <v>114.10845372801563</v>
      </c>
      <c r="K94">
        <f t="shared" si="21"/>
        <v>116.00384524153741</v>
      </c>
      <c r="L94">
        <f t="shared" si="22"/>
        <v>16.170814537341048</v>
      </c>
      <c r="M94">
        <f t="shared" si="23"/>
        <v>6.7843890812091585</v>
      </c>
      <c r="N94">
        <f t="shared" si="24"/>
        <v>0.71273046532044859</v>
      </c>
      <c r="O94">
        <f t="shared" si="25"/>
        <v>3.0007614139077066</v>
      </c>
      <c r="P94">
        <f t="shared" si="26"/>
        <v>0.18301468658088402</v>
      </c>
      <c r="Q94">
        <f t="shared" si="27"/>
        <v>1.8470985439309917</v>
      </c>
    </row>
    <row r="95" spans="1:17" x14ac:dyDescent="0.35">
      <c r="A95" s="4">
        <v>79</v>
      </c>
      <c r="B95" s="4">
        <v>1967</v>
      </c>
      <c r="C95" s="4">
        <v>117.6</v>
      </c>
      <c r="F95">
        <f t="shared" si="16"/>
        <v>96.589557810610444</v>
      </c>
      <c r="G95">
        <f t="shared" si="17"/>
        <v>108.47248061470991</v>
      </c>
      <c r="H95">
        <f t="shared" si="18"/>
        <v>115.54160000000002</v>
      </c>
      <c r="I95">
        <f t="shared" si="19"/>
        <v>119.81278844231966</v>
      </c>
      <c r="J95">
        <f t="shared" si="20"/>
        <v>116.16816265028299</v>
      </c>
      <c r="K95">
        <f t="shared" si="21"/>
        <v>118.32500785284688</v>
      </c>
      <c r="L95">
        <f t="shared" si="22"/>
        <v>17.866022269889076</v>
      </c>
      <c r="M95">
        <f t="shared" si="23"/>
        <v>7.761496075926944</v>
      </c>
      <c r="N95">
        <f t="shared" si="24"/>
        <v>1.7503401360544029</v>
      </c>
      <c r="O95">
        <f t="shared" si="25"/>
        <v>1.8816228251017546</v>
      </c>
      <c r="P95">
        <f t="shared" si="26"/>
        <v>1.2175487667661566</v>
      </c>
      <c r="Q95">
        <f t="shared" si="27"/>
        <v>0.6165032762303454</v>
      </c>
    </row>
    <row r="96" spans="1:17" x14ac:dyDescent="0.35">
      <c r="A96" s="4">
        <v>80</v>
      </c>
      <c r="B96" s="4">
        <v>1968</v>
      </c>
      <c r="C96" s="4">
        <v>122.3</v>
      </c>
      <c r="F96">
        <f t="shared" si="16"/>
        <v>97.697673379252322</v>
      </c>
      <c r="G96">
        <f t="shared" si="17"/>
        <v>110.82220059082607</v>
      </c>
      <c r="H96">
        <f t="shared" si="18"/>
        <v>118.02900000000001</v>
      </c>
      <c r="I96">
        <f t="shared" si="19"/>
        <v>122.35568298180829</v>
      </c>
      <c r="J96">
        <f t="shared" si="20"/>
        <v>118.24060016921376</v>
      </c>
      <c r="K96">
        <f t="shared" si="21"/>
        <v>120.68063292086845</v>
      </c>
      <c r="L96">
        <f t="shared" si="22"/>
        <v>20.116374996523039</v>
      </c>
      <c r="M96">
        <f t="shared" si="23"/>
        <v>9.3849545455224259</v>
      </c>
      <c r="N96">
        <f t="shared" si="24"/>
        <v>3.492232215862622</v>
      </c>
      <c r="O96">
        <f t="shared" si="25"/>
        <v>4.5529829769655687E-2</v>
      </c>
      <c r="P96">
        <f t="shared" si="26"/>
        <v>3.3192149066118017</v>
      </c>
      <c r="Q96">
        <f t="shared" si="27"/>
        <v>1.3240940957739573</v>
      </c>
    </row>
    <row r="97" spans="1:17" x14ac:dyDescent="0.35">
      <c r="A97" s="4">
        <v>81</v>
      </c>
      <c r="B97" s="4">
        <v>1969</v>
      </c>
      <c r="C97" s="4">
        <v>128.19999999999999</v>
      </c>
      <c r="F97">
        <f t="shared" si="16"/>
        <v>98.8057889478942</v>
      </c>
      <c r="G97">
        <f t="shared" si="17"/>
        <v>113.2228199649728</v>
      </c>
      <c r="H97">
        <f t="shared" si="18"/>
        <v>120.55040000000001</v>
      </c>
      <c r="I97">
        <f t="shared" si="19"/>
        <v>124.94747331971939</v>
      </c>
      <c r="J97">
        <f t="shared" si="20"/>
        <v>120.32498025519489</v>
      </c>
      <c r="K97">
        <f t="shared" si="21"/>
        <v>123.07099536880189</v>
      </c>
      <c r="L97">
        <f t="shared" si="22"/>
        <v>22.928401756712784</v>
      </c>
      <c r="M97">
        <f t="shared" si="23"/>
        <v>11.68266773403057</v>
      </c>
      <c r="N97">
        <f t="shared" si="24"/>
        <v>5.9669266770670655</v>
      </c>
      <c r="O97">
        <f t="shared" si="25"/>
        <v>2.5370722935106054</v>
      </c>
      <c r="P97">
        <f t="shared" si="26"/>
        <v>6.1427611113924359</v>
      </c>
      <c r="Q97">
        <f t="shared" si="27"/>
        <v>4.0007836436802648</v>
      </c>
    </row>
    <row r="98" spans="1:17" x14ac:dyDescent="0.35">
      <c r="A98" s="4">
        <v>82</v>
      </c>
      <c r="B98" s="4">
        <v>1970</v>
      </c>
      <c r="C98" s="4">
        <v>135.30000000000001</v>
      </c>
      <c r="F98">
        <f t="shared" si="16"/>
        <v>99.913904516536093</v>
      </c>
      <c r="G98">
        <f t="shared" si="17"/>
        <v>115.67544131479592</v>
      </c>
      <c r="H98">
        <f t="shared" si="18"/>
        <v>123.10580000000002</v>
      </c>
      <c r="I98">
        <f t="shared" si="19"/>
        <v>127.58909964412064</v>
      </c>
      <c r="J98">
        <f t="shared" si="20"/>
        <v>122.42049740867769</v>
      </c>
      <c r="K98">
        <f t="shared" si="21"/>
        <v>125.49636844687051</v>
      </c>
      <c r="L98">
        <f t="shared" si="22"/>
        <v>26.153803018081238</v>
      </c>
      <c r="M98">
        <f t="shared" si="23"/>
        <v>14.504477963935026</v>
      </c>
      <c r="N98">
        <f t="shared" si="24"/>
        <v>9.0127124907612668</v>
      </c>
      <c r="O98">
        <f t="shared" si="25"/>
        <v>5.699113345069752</v>
      </c>
      <c r="P98">
        <f t="shared" si="26"/>
        <v>9.5192184710438426</v>
      </c>
      <c r="Q98">
        <f t="shared" si="27"/>
        <v>7.2458474154689609</v>
      </c>
    </row>
    <row r="100" spans="1:17" x14ac:dyDescent="0.35">
      <c r="K100" s="9" t="s">
        <v>28</v>
      </c>
      <c r="L100">
        <f>AVERAGE(L94:L98)</f>
        <v>20.647083315709438</v>
      </c>
      <c r="M100">
        <f>AVERAGE(M94:M98)</f>
        <v>10.023597080124825</v>
      </c>
      <c r="N100">
        <f>AVERAGE(N94:N98)</f>
        <v>4.1869883970131614</v>
      </c>
      <c r="O100">
        <f>AVERAGE(O94:O98)</f>
        <v>2.6328199414718947</v>
      </c>
      <c r="P100">
        <f>AVERAGE(P94:P98)</f>
        <v>4.0763515884790236</v>
      </c>
      <c r="Q100">
        <f>AVERAGE(Q94:Q98)</f>
        <v>3.0068653950169044</v>
      </c>
    </row>
    <row r="101" spans="1:17" x14ac:dyDescent="0.35">
      <c r="O101" t="s">
        <v>37</v>
      </c>
    </row>
    <row r="102" spans="1:17" x14ac:dyDescent="0.35">
      <c r="A102" t="s">
        <v>20</v>
      </c>
      <c r="B102">
        <f>_xlfn.COVARIANCE.P(C17:C93,A17:A93)</f>
        <v>547.40909090909088</v>
      </c>
    </row>
    <row r="103" spans="1:17" x14ac:dyDescent="0.35">
      <c r="A103" t="s">
        <v>21</v>
      </c>
      <c r="B103">
        <f>_xlfn.VAR.P(A17:A93)</f>
        <v>494</v>
      </c>
    </row>
    <row r="104" spans="1:17" x14ac:dyDescent="0.35">
      <c r="A104" s="6" t="s">
        <v>24</v>
      </c>
      <c r="B104" s="6">
        <f>B102/B103</f>
        <v>1.1081155686418844</v>
      </c>
      <c r="C104" t="s">
        <v>22</v>
      </c>
    </row>
    <row r="105" spans="1:17" x14ac:dyDescent="0.35">
      <c r="B105" s="6">
        <f>AVERAGE(C17:C93)-B104*AVERAGE(A17:A93)</f>
        <v>9.0484278879015676</v>
      </c>
      <c r="C105" t="s">
        <v>23</v>
      </c>
    </row>
    <row r="107" spans="1:17" x14ac:dyDescent="0.35">
      <c r="A107" s="7" t="s">
        <v>25</v>
      </c>
      <c r="B107" s="7">
        <f>_xlfn.COVARIANCE.P(E17:E93,A17:A93)/_xlfn.VAR.P(A17:A93)</f>
        <v>2.143061466344473E-2</v>
      </c>
      <c r="C107" t="s">
        <v>22</v>
      </c>
    </row>
    <row r="108" spans="1:17" x14ac:dyDescent="0.35">
      <c r="B108" s="7">
        <f>AVERAGE(E17:E93)-B107*AVERAGE(A17:A93)</f>
        <v>2.9934779475101463</v>
      </c>
      <c r="C108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8AD4D-B628-4404-BCB1-EDFB07A3B3E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62A4A4C033C34C8ED6B5BE1D099E9F" ma:contentTypeVersion="4" ma:contentTypeDescription="Create a new document." ma:contentTypeScope="" ma:versionID="cce24a154d61bf2d965688922fb516d2">
  <xsd:schema xmlns:xsd="http://www.w3.org/2001/XMLSchema" xmlns:xs="http://www.w3.org/2001/XMLSchema" xmlns:p="http://schemas.microsoft.com/office/2006/metadata/properties" xmlns:ns2="97d8d6dd-e21c-4df8-88c5-18f440f910e8" targetNamespace="http://schemas.microsoft.com/office/2006/metadata/properties" ma:root="true" ma:fieldsID="91fe7f5af727188b1a6a7975649a4dd6" ns2:_="">
    <xsd:import namespace="97d8d6dd-e21c-4df8-88c5-18f440f910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d8d6dd-e21c-4df8-88c5-18f440f91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AC16C4-E2B2-441D-A40A-208ED62224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B5CBC8-F5C2-4B25-909D-091E8018D69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ADCE1D1-287D-4FD7-9814-AE19DB2AAD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d8d6dd-e21c-4df8-88c5-18f440f910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Feuil4</vt:lpstr>
      <vt:lpstr>Feuil1</vt:lpstr>
      <vt:lpstr>Chart1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cp:keywords/>
  <dc:description/>
  <cp:lastModifiedBy>BRIKA WISSAL</cp:lastModifiedBy>
  <cp:revision/>
  <dcterms:created xsi:type="dcterms:W3CDTF">2020-02-11T09:55:11Z</dcterms:created>
  <dcterms:modified xsi:type="dcterms:W3CDTF">2025-01-17T09:01:45Z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0x010100C662A4A4C033C34C8ED6B5BE1D099E9F</vt:lpwstr>
  </property>
  <property fmtid="{D5CDD505-2E9C-101B-9397-08002B2CF9AE}" pid="3" name="Order">
    <vt:r8>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