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320" tabRatio="600" firstSheet="0" activeTab="0" autoFilterDateGrouping="1"/>
  </bookViews>
  <sheets>
    <sheet name="Database" sheetId="1" state="visible" r:id="rId1"/>
    <sheet name="Consolidation" sheetId="2" state="visible" r:id="rId2"/>
    <sheet name="Salary Slip" sheetId="3" state="visible" r:id="rId3"/>
  </sheets>
  <definedNames>
    <definedName name="_xlnm.Database">Database!$A$1:$AZ$99</definedName>
    <definedName name="_xlnm.Print_Area" localSheetId="1">'Consolidation'!$A$1:$R$37</definedName>
    <definedName name="_xlnm.Print_Area" localSheetId="2">'Salary Slip'!$A$1:$N$27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24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76">
    <xf numFmtId="0" fontId="0" fillId="0" borderId="0" pivotButton="0" quotePrefix="0" xfId="0"/>
    <xf numFmtId="0" fontId="18" fillId="0" borderId="0" pivotButton="0" quotePrefix="0" xfId="0"/>
    <xf numFmtId="0" fontId="0" fillId="34" borderId="0" pivotButton="0" quotePrefix="0" xfId="0"/>
    <xf numFmtId="0" fontId="0" fillId="33" borderId="10" pivotButton="0" quotePrefix="0" xfId="0"/>
    <xf numFmtId="0" fontId="0" fillId="34" borderId="10" pivotButton="0" quotePrefix="0" xfId="0"/>
    <xf numFmtId="0" fontId="16" fillId="34" borderId="10" applyAlignment="1" pivotButton="0" quotePrefix="0" xfId="0">
      <alignment horizontal="left" vertical="center"/>
    </xf>
    <xf numFmtId="0" fontId="16" fillId="34" borderId="10" applyAlignment="1" pivotButton="0" quotePrefix="0" xfId="0">
      <alignment horizontal="left" vertical="center" wrapText="1"/>
    </xf>
    <xf numFmtId="0" fontId="19" fillId="35" borderId="10" pivotButton="0" quotePrefix="0" xfId="0"/>
    <xf numFmtId="0" fontId="18" fillId="35" borderId="10" pivotButton="0" quotePrefix="0" xfId="0"/>
    <xf numFmtId="0" fontId="0" fillId="0" borderId="0" pivotButton="0" quotePrefix="0" xfId="0"/>
    <xf numFmtId="0" fontId="16" fillId="34" borderId="10" pivotButton="0" quotePrefix="0" xfId="0"/>
    <xf numFmtId="0" fontId="0" fillId="34" borderId="0" pivotButton="0" quotePrefix="0" xfId="0"/>
    <xf numFmtId="0" fontId="19" fillId="35" borderId="11" applyAlignment="1" pivotButton="0" quotePrefix="0" xfId="0">
      <alignment horizontal="center"/>
    </xf>
    <xf numFmtId="0" fontId="19" fillId="35" borderId="20" applyAlignment="1" pivotButton="0" quotePrefix="0" xfId="0">
      <alignment horizontal="center"/>
    </xf>
    <xf numFmtId="0" fontId="19" fillId="35" borderId="21" applyAlignment="1" pivotButton="0" quotePrefix="0" xfId="0">
      <alignment horizontal="center"/>
    </xf>
    <xf numFmtId="0" fontId="19" fillId="35" borderId="12" applyAlignment="1" pivotButton="0" quotePrefix="0" xfId="0">
      <alignment horizontal="center" vertical="center"/>
    </xf>
    <xf numFmtId="0" fontId="19" fillId="35" borderId="14" applyAlignment="1" pivotButton="0" quotePrefix="0" xfId="0">
      <alignment horizontal="center" vertical="center"/>
    </xf>
    <xf numFmtId="0" fontId="19" fillId="35" borderId="17" applyAlignment="1" pivotButton="0" quotePrefix="0" xfId="0">
      <alignment horizontal="center" vertical="center"/>
    </xf>
    <xf numFmtId="0" fontId="19" fillId="35" borderId="19" applyAlignment="1" pivotButton="0" quotePrefix="0" xfId="0">
      <alignment horizontal="center" vertical="center"/>
    </xf>
    <xf numFmtId="0" fontId="19" fillId="35" borderId="29" applyAlignment="1" pivotButton="0" quotePrefix="0" xfId="0">
      <alignment horizontal="center" vertical="center"/>
    </xf>
    <xf numFmtId="0" fontId="19" fillId="35" borderId="22" applyAlignment="1" pivotButton="0" quotePrefix="0" xfId="0">
      <alignment horizontal="center" vertical="center"/>
    </xf>
    <xf numFmtId="0" fontId="16" fillId="35" borderId="11" applyAlignment="1" pivotButton="0" quotePrefix="0" xfId="0">
      <alignment horizontal="left"/>
    </xf>
    <xf numFmtId="0" fontId="16" fillId="35" borderId="20" applyAlignment="1" pivotButton="0" quotePrefix="0" xfId="0">
      <alignment horizontal="left"/>
    </xf>
    <xf numFmtId="0" fontId="16" fillId="35" borderId="21" applyAlignment="1" pivotButton="0" quotePrefix="0" xfId="0">
      <alignment horizontal="left"/>
    </xf>
    <xf numFmtId="0" fontId="0" fillId="33" borderId="12" applyAlignment="1" pivotButton="0" quotePrefix="0" xfId="0">
      <alignment horizontal="center"/>
    </xf>
    <xf numFmtId="0" fontId="0" fillId="33" borderId="13" applyAlignment="1" pivotButton="0" quotePrefix="0" xfId="0">
      <alignment horizontal="center"/>
    </xf>
    <xf numFmtId="0" fontId="0" fillId="33" borderId="14" applyAlignment="1" pivotButton="0" quotePrefix="0" xfId="0">
      <alignment horizontal="center"/>
    </xf>
    <xf numFmtId="0" fontId="0" fillId="33" borderId="23" applyAlignment="1" pivotButton="0" quotePrefix="0" xfId="0">
      <alignment horizontal="center"/>
    </xf>
    <xf numFmtId="0" fontId="0" fillId="33" borderId="24" applyAlignment="1" pivotButton="0" quotePrefix="0" xfId="0">
      <alignment horizontal="center"/>
    </xf>
    <xf numFmtId="0" fontId="0" fillId="33" borderId="25" applyAlignment="1" pivotButton="0" quotePrefix="0" xfId="0">
      <alignment horizontal="center"/>
    </xf>
    <xf numFmtId="0" fontId="16" fillId="35" borderId="26" applyAlignment="1" pivotButton="0" quotePrefix="0" xfId="0">
      <alignment horizontal="left" vertical="top"/>
    </xf>
    <xf numFmtId="0" fontId="16" fillId="35" borderId="27" applyAlignment="1" pivotButton="0" quotePrefix="0" xfId="0">
      <alignment horizontal="left" vertical="top"/>
    </xf>
    <xf numFmtId="0" fontId="16" fillId="35" borderId="28" applyAlignment="1" pivotButton="0" quotePrefix="0" xfId="0">
      <alignment horizontal="left" vertical="top"/>
    </xf>
    <xf numFmtId="0" fontId="16" fillId="35" borderId="17" applyAlignment="1" pivotButton="0" quotePrefix="0" xfId="0">
      <alignment horizontal="left" vertical="top"/>
    </xf>
    <xf numFmtId="0" fontId="16" fillId="35" borderId="18" applyAlignment="1" pivotButton="0" quotePrefix="0" xfId="0">
      <alignment horizontal="left" vertical="top"/>
    </xf>
    <xf numFmtId="0" fontId="16" fillId="35" borderId="19" applyAlignment="1" pivotButton="0" quotePrefix="0" xfId="0">
      <alignment horizontal="left" vertical="top"/>
    </xf>
    <xf numFmtId="0" fontId="0" fillId="35" borderId="12" applyAlignment="1" pivotButton="0" quotePrefix="0" xfId="0">
      <alignment horizontal="center"/>
    </xf>
    <xf numFmtId="0" fontId="0" fillId="35" borderId="13" applyAlignment="1" pivotButton="0" quotePrefix="0" xfId="0">
      <alignment horizontal="center"/>
    </xf>
    <xf numFmtId="0" fontId="0" fillId="35" borderId="14" applyAlignment="1" pivotButton="0" quotePrefix="0" xfId="0">
      <alignment horizontal="center"/>
    </xf>
    <xf numFmtId="0" fontId="0" fillId="35" borderId="1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16" applyAlignment="1" pivotButton="0" quotePrefix="0" xfId="0">
      <alignment horizontal="center"/>
    </xf>
    <xf numFmtId="0" fontId="0" fillId="35" borderId="17" applyAlignment="1" pivotButton="0" quotePrefix="0" xfId="0">
      <alignment horizontal="center"/>
    </xf>
    <xf numFmtId="0" fontId="0" fillId="35" borderId="18" applyAlignment="1" pivotButton="0" quotePrefix="0" xfId="0">
      <alignment horizontal="center"/>
    </xf>
    <xf numFmtId="0" fontId="0" fillId="35" borderId="19" applyAlignment="1" pivotButton="0" quotePrefix="0" xfId="0">
      <alignment horizontal="center"/>
    </xf>
    <xf numFmtId="0" fontId="20" fillId="35" borderId="10" pivotButton="0" quotePrefix="0" xfId="0"/>
    <xf numFmtId="0" fontId="19" fillId="35" borderId="10" pivotButton="0" quotePrefix="0" xfId="0"/>
    <xf numFmtId="0" fontId="18" fillId="35" borderId="11" applyAlignment="1" pivotButton="0" quotePrefix="0" xfId="0">
      <alignment horizontal="center"/>
    </xf>
    <xf numFmtId="0" fontId="18" fillId="35" borderId="20" applyAlignment="1" pivotButton="0" quotePrefix="0" xfId="0">
      <alignment horizontal="center"/>
    </xf>
    <xf numFmtId="0" fontId="18" fillId="35" borderId="21" applyAlignment="1" pivotButton="0" quotePrefix="0" xfId="0">
      <alignment horizontal="center"/>
    </xf>
    <xf numFmtId="0" fontId="18" fillId="35" borderId="10" pivotButton="0" quotePrefix="0" xfId="0"/>
    <xf numFmtId="0" fontId="18" fillId="0" borderId="0" pivotButton="0" quotePrefix="0" xfId="0"/>
    <xf numFmtId="0" fontId="18" fillId="35" borderId="10" applyAlignment="1" pivotButton="0" quotePrefix="0" xfId="0">
      <alignment horizont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8" fillId="35" borderId="10" applyAlignment="1" pivotButton="0" quotePrefix="0" xfId="0">
      <alignment horizontal="center"/>
    </xf>
    <xf numFmtId="0" fontId="19" fillId="35" borderId="10" applyAlignment="1" pivotButton="0" quotePrefix="0" xfId="0">
      <alignment horizontal="center" vertical="center"/>
    </xf>
    <xf numFmtId="0" fontId="0" fillId="0" borderId="14" pivotButton="0" quotePrefix="0" xfId="0"/>
    <xf numFmtId="0" fontId="19" fillId="35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  <xf numFmtId="0" fontId="0" fillId="35" borderId="10" applyAlignment="1" pivotButton="0" quotePrefix="0" xfId="0">
      <alignment horizontal="center"/>
    </xf>
    <xf numFmtId="0" fontId="0" fillId="0" borderId="13" pivotButton="0" quotePrefix="0" xfId="0"/>
    <xf numFmtId="0" fontId="16" fillId="35" borderId="10" applyAlignment="1" pivotButton="0" quotePrefix="0" xfId="0">
      <alignment horizontal="left"/>
    </xf>
    <xf numFmtId="0" fontId="0" fillId="0" borderId="15" pivotButton="0" quotePrefix="0" xfId="0"/>
    <xf numFmtId="0" fontId="0" fillId="0" borderId="16" pivotButton="0" quotePrefix="0" xfId="0"/>
    <xf numFmtId="0" fontId="0" fillId="33" borderId="30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16" fillId="35" borderId="31" applyAlignment="1" pivotButton="0" quotePrefix="0" xfId="0">
      <alignment horizontal="left" vertical="top"/>
    </xf>
    <xf numFmtId="0" fontId="0" fillId="0" borderId="27" pivotButton="0" quotePrefix="0" xfId="0"/>
    <xf numFmtId="0" fontId="0" fillId="0" borderId="28" pivotButton="0" quotePrefix="0" xfId="0"/>
    <xf numFmtId="0" fontId="0" fillId="0" borderId="18" pivotButton="0" quotePrefix="0" xfId="0"/>
    <xf numFmtId="0" fontId="0" fillId="0" borderId="32" pivotButton="0" quotePrefix="0" xfId="0"/>
  </cellXfs>
  <cellStyles count="42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Заголовок 4" xfId="5" builtinId="19"/>
    <cellStyle name="Хороший" xfId="6" builtinId="26"/>
    <cellStyle name="Плохой" xfId="7" builtinId="27"/>
    <cellStyle name="Нейтральный" xfId="8" builtinId="28"/>
    <cellStyle name="Ввод " xfId="9" builtinId="20"/>
    <cellStyle name="Вывод" xfId="10" builtinId="21"/>
    <cellStyle name="Вычисление" xfId="11" builtinId="22"/>
    <cellStyle name="Связанная ячейка" xfId="12" builtinId="24"/>
    <cellStyle name="Контрольная ячейка" xfId="13" builtinId="23"/>
    <cellStyle name="Текст предупреждения" xfId="14" builtinId="11"/>
    <cellStyle name="Примечание" xfId="15" builtinId="10"/>
    <cellStyle name="Пояснение" xfId="16" builtinId="53"/>
    <cellStyle name="Итог" xfId="17" builtinId="25"/>
    <cellStyle name="Акцент1" xfId="18" builtinId="29"/>
    <cellStyle name="20% — акцент1" xfId="19" builtinId="30"/>
    <cellStyle name="40% — акцент1" xfId="20" builtinId="31"/>
    <cellStyle name="60% — акцент1" xfId="21" builtinId="32"/>
    <cellStyle name="Акцент2" xfId="22" builtinId="33"/>
    <cellStyle name="20% — акцент2" xfId="23" builtinId="34"/>
    <cellStyle name="40% — акцент2" xfId="24" builtinId="35"/>
    <cellStyle name="60% — акцент2" xfId="25" builtinId="36"/>
    <cellStyle name="Акцент3" xfId="26" builtinId="37"/>
    <cellStyle name="20% — акцент3" xfId="27" builtinId="38"/>
    <cellStyle name="40% — акцент3" xfId="28" builtinId="39"/>
    <cellStyle name="60% — акцент3" xfId="29" builtinId="40"/>
    <cellStyle name="Акцент4" xfId="30" builtinId="41"/>
    <cellStyle name="20% — акцент4" xfId="31" builtinId="42"/>
    <cellStyle name="40% — акцент4" xfId="32" builtinId="43"/>
    <cellStyle name="60% — акцент4" xfId="33" builtinId="44"/>
    <cellStyle name="Акцент5" xfId="34" builtinId="45"/>
    <cellStyle name="20% — акцент5" xfId="35" builtinId="46"/>
    <cellStyle name="40% — акцент5" xfId="36" builtinId="47"/>
    <cellStyle name="60% — акцент5" xfId="37" builtinId="48"/>
    <cellStyle name="Акцент6" xfId="38" builtinId="49"/>
    <cellStyle name="20% — акцент6" xfId="39" builtinId="50"/>
    <cellStyle name="40% — акцент6" xfId="40" builtinId="51"/>
    <cellStyle name="60% — акцент6" xfId="41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3">
    <outlinePr summaryBelow="1" summaryRight="1"/>
    <pageSetUpPr/>
  </sheetPr>
  <dimension ref="A1:AJ4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6" sqref="K6"/>
    </sheetView>
  </sheetViews>
  <sheetFormatPr baseColWidth="8" defaultColWidth="9.140625" defaultRowHeight="15"/>
  <cols>
    <col width="13.140625" bestFit="1" customWidth="1" style="9" min="1" max="1"/>
    <col width="19.7109375" bestFit="1" customWidth="1" style="9" min="2" max="2"/>
    <col width="11.85546875" customWidth="1" style="9" min="3" max="3"/>
    <col width="6.7109375" customWidth="1" style="9" min="4" max="4"/>
    <col width="9.85546875" bestFit="1" customWidth="1" style="9" min="5" max="5"/>
    <col width="8" customWidth="1" style="9" min="6" max="6"/>
    <col width="5.7109375" bestFit="1" customWidth="1" style="9" min="7" max="7"/>
    <col width="7.42578125" customWidth="1" style="9" min="8" max="8"/>
    <col width="7.85546875" customWidth="1" style="9" min="9" max="9"/>
    <col width="9.5703125" customWidth="1" style="9" min="10" max="10"/>
    <col width="8" customWidth="1" style="9" min="11" max="11"/>
    <col width="6.42578125" customWidth="1" style="9" min="12" max="12"/>
    <col width="7" customWidth="1" style="9" min="13" max="13"/>
    <col width="8.140625" customWidth="1" style="9" min="14" max="14"/>
    <col width="7.85546875" customWidth="1" style="9" min="15" max="15"/>
    <col hidden="1" width="7.85546875" customWidth="1" style="9" min="17" max="17"/>
    <col hidden="1" width="7.140625" customWidth="1" style="9" min="18" max="18"/>
    <col width="7.140625" bestFit="1" customWidth="1" style="9" min="19" max="19"/>
    <col hidden="1" width="9.140625" customWidth="1" style="9" min="20" max="20"/>
    <col width="6.28515625" bestFit="1" customWidth="1" style="9" min="21" max="21"/>
    <col width="6.5703125" bestFit="1" customWidth="1" style="9" min="22" max="22"/>
    <col width="8.28515625" customWidth="1" style="9" min="23" max="23"/>
    <col width="11.85546875" customWidth="1" style="9" min="24" max="24"/>
    <col width="10" customWidth="1" style="9" min="25" max="25"/>
    <col width="9.7109375" bestFit="1" customWidth="1" style="9" min="29" max="29"/>
    <col width="7.140625" bestFit="1" customWidth="1" style="9" min="30" max="30"/>
    <col width="5.7109375" bestFit="1" customWidth="1" style="9" min="31" max="31"/>
    <col width="18.7109375" customWidth="1" style="9" min="32" max="32"/>
    <col width="9.5703125" bestFit="1" customWidth="1" style="9" min="33" max="33"/>
    <col width="10.28515625" customWidth="1" style="9" min="34" max="34"/>
    <col width="11.5703125" customWidth="1" style="9" min="35" max="35"/>
    <col width="31" customWidth="1" style="9" min="36" max="36"/>
  </cols>
  <sheetData>
    <row r="1" ht="11.45" customHeight="1" s="9">
      <c r="A1" s="11" t="n">
        <v>1</v>
      </c>
      <c r="B1" s="11">
        <f>A1+1</f>
        <v/>
      </c>
      <c r="C1" s="11">
        <f>B1+1</f>
        <v/>
      </c>
      <c r="D1" s="11">
        <f>C1+1</f>
        <v/>
      </c>
      <c r="E1" s="11">
        <f>D1+1</f>
        <v/>
      </c>
      <c r="F1" s="11">
        <f>E1+1</f>
        <v/>
      </c>
      <c r="G1" s="11">
        <f>F1+1</f>
        <v/>
      </c>
      <c r="H1" s="11">
        <f>G1+1</f>
        <v/>
      </c>
      <c r="I1" s="11">
        <f>H1+1</f>
        <v/>
      </c>
      <c r="J1" s="11">
        <f>I1+1</f>
        <v/>
      </c>
      <c r="K1" s="11">
        <f>J1+1</f>
        <v/>
      </c>
      <c r="L1" s="11">
        <f>K1+1</f>
        <v/>
      </c>
      <c r="M1" s="11">
        <f>L1+1</f>
        <v/>
      </c>
      <c r="N1" s="11">
        <f>M1+1</f>
        <v/>
      </c>
      <c r="O1" s="11">
        <f>N1+1</f>
        <v/>
      </c>
      <c r="P1" s="11">
        <f>O1+1</f>
        <v/>
      </c>
      <c r="Q1" s="11">
        <f>P1+1</f>
        <v/>
      </c>
      <c r="R1" s="11">
        <f>Q1+1</f>
        <v/>
      </c>
      <c r="S1" s="11">
        <f>R1+1</f>
        <v/>
      </c>
      <c r="T1" s="11">
        <f>S1+1</f>
        <v/>
      </c>
      <c r="U1" s="11">
        <f>T1+1</f>
        <v/>
      </c>
      <c r="V1" s="11">
        <f>U1+1</f>
        <v/>
      </c>
      <c r="W1" s="11">
        <f>V1+1</f>
        <v/>
      </c>
      <c r="X1" s="11">
        <f>W1+1</f>
        <v/>
      </c>
      <c r="Y1" s="11">
        <f>X1+1</f>
        <v/>
      </c>
      <c r="Z1" s="11">
        <f>Y1+1</f>
        <v/>
      </c>
      <c r="AA1" s="11">
        <f>Z1+1</f>
        <v/>
      </c>
      <c r="AB1" s="11">
        <f>AA1+1</f>
        <v/>
      </c>
      <c r="AC1" s="11">
        <f>AB1+1</f>
        <v/>
      </c>
      <c r="AD1" s="11">
        <f>AC1+1</f>
        <v/>
      </c>
      <c r="AE1" s="11">
        <f>AD1+1</f>
        <v/>
      </c>
      <c r="AF1" s="11">
        <f>AE1+1</f>
        <v/>
      </c>
      <c r="AG1" s="11">
        <f>AF1+1</f>
        <v/>
      </c>
      <c r="AH1" s="11">
        <f>AG1+1</f>
        <v/>
      </c>
      <c r="AI1" s="11">
        <f>AH1+1</f>
        <v/>
      </c>
      <c r="AJ1" s="11">
        <f>AI1+1</f>
        <v/>
      </c>
    </row>
    <row r="2" ht="17.45" customHeight="1" s="9">
      <c r="A2" s="11" t="n"/>
      <c r="J2" s="11" t="n"/>
      <c r="K2" s="10" t="inlineStr">
        <is>
          <t>TOTAL GROSS SALARY</t>
        </is>
      </c>
      <c r="L2" s="53" t="n"/>
      <c r="M2" s="53" t="n"/>
      <c r="N2" s="53" t="n"/>
      <c r="O2" s="53" t="n"/>
      <c r="P2" s="53" t="n"/>
      <c r="Q2" s="53" t="n"/>
      <c r="R2" s="53" t="n"/>
      <c r="S2" s="53" t="n"/>
      <c r="T2" s="53" t="n"/>
      <c r="U2" s="53" t="n"/>
      <c r="V2" s="53" t="n"/>
      <c r="W2" s="54" t="n"/>
      <c r="X2" s="10" t="inlineStr">
        <is>
          <t>TOTAL DEDUCTIONS</t>
        </is>
      </c>
      <c r="Y2" s="53" t="n"/>
      <c r="Z2" s="53" t="n"/>
      <c r="AA2" s="53" t="n"/>
      <c r="AB2" s="54" t="n"/>
      <c r="AC2" s="4" t="n"/>
      <c r="AD2" s="11" t="n"/>
      <c r="AE2" s="11" t="n"/>
      <c r="AF2" s="11" t="n"/>
      <c r="AG2" s="11" t="n"/>
      <c r="AH2" s="11" t="n"/>
      <c r="AI2" s="11" t="n"/>
      <c r="AJ2" s="11" t="n"/>
    </row>
    <row r="3" ht="60" customHeight="1" s="9">
      <c r="A3" s="5" t="inlineStr">
        <is>
          <t>Name</t>
        </is>
      </c>
      <c r="B3" s="5" t="inlineStr">
        <is>
          <t>Designation</t>
        </is>
      </c>
      <c r="C3" s="5" t="inlineStr">
        <is>
          <t>Month</t>
        </is>
      </c>
      <c r="D3" s="5" t="inlineStr">
        <is>
          <t>Year</t>
        </is>
      </c>
      <c r="E3" s="6" t="inlineStr">
        <is>
          <t>Total Days of Month</t>
        </is>
      </c>
      <c r="F3" s="6" t="inlineStr">
        <is>
          <t>Allowed Leave</t>
        </is>
      </c>
      <c r="G3" s="6" t="inlineStr">
        <is>
          <t>Leave taken</t>
        </is>
      </c>
      <c r="H3" s="6" t="inlineStr">
        <is>
          <t>Worked Days</t>
        </is>
      </c>
      <c r="I3" s="5" t="inlineStr">
        <is>
          <t>CTC</t>
        </is>
      </c>
      <c r="J3" s="6">
        <f>CONCATENATE("CTC for "&amp;C4&amp;" ",D4)</f>
        <v/>
      </c>
      <c r="K3" s="6" t="inlineStr">
        <is>
          <t>Basic Salary</t>
        </is>
      </c>
      <c r="L3" s="5" t="inlineStr">
        <is>
          <t>DA</t>
        </is>
      </c>
      <c r="M3" s="5" t="inlineStr">
        <is>
          <t>HRA</t>
        </is>
      </c>
      <c r="N3" s="6" t="inlineStr">
        <is>
          <t>Conveyance</t>
        </is>
      </c>
      <c r="O3" s="6" t="inlineStr">
        <is>
          <t>Conv Working</t>
        </is>
      </c>
      <c r="P3" s="6" t="inlineStr">
        <is>
          <t>Medical Expenses</t>
        </is>
      </c>
      <c r="Q3" s="5" t="inlineStr">
        <is>
          <t>Medi Working</t>
        </is>
      </c>
      <c r="R3" s="5" t="inlineStr">
        <is>
          <t>Spec working</t>
        </is>
      </c>
      <c r="S3" s="6" t="inlineStr">
        <is>
          <t>Special</t>
        </is>
      </c>
      <c r="T3" s="5" t="inlineStr">
        <is>
          <t>Total working</t>
        </is>
      </c>
      <c r="U3" s="6" t="inlineStr">
        <is>
          <t>Bonus</t>
        </is>
      </c>
      <c r="V3" s="6" t="inlineStr">
        <is>
          <t>TA</t>
        </is>
      </c>
      <c r="W3" s="6" t="inlineStr">
        <is>
          <t>TOTAL</t>
        </is>
      </c>
      <c r="X3" s="6" t="inlineStr">
        <is>
          <t>Contribution to PF</t>
        </is>
      </c>
      <c r="Y3" s="6" t="inlineStr">
        <is>
          <t>Profession Tax</t>
        </is>
      </c>
      <c r="Z3" s="6" t="inlineStr">
        <is>
          <t>TDS</t>
        </is>
      </c>
      <c r="AA3" s="6" t="inlineStr">
        <is>
          <t>Salary Advance</t>
        </is>
      </c>
      <c r="AB3" s="6" t="inlineStr">
        <is>
          <t>TOTAL</t>
        </is>
      </c>
      <c r="AC3" s="6" t="inlineStr">
        <is>
          <t>NET PAYABLE</t>
        </is>
      </c>
      <c r="AD3" s="6" t="inlineStr">
        <is>
          <t>Gender</t>
        </is>
      </c>
      <c r="AE3" s="6" t="inlineStr">
        <is>
          <t>Prefix</t>
        </is>
      </c>
      <c r="AF3" s="6" t="inlineStr">
        <is>
          <t>Name of Authorised Signatory</t>
        </is>
      </c>
      <c r="AG3" s="6" t="inlineStr">
        <is>
          <t>PF Applicable</t>
        </is>
      </c>
      <c r="AH3" s="6" t="inlineStr">
        <is>
          <t>Medical Bill Submitted</t>
        </is>
      </c>
      <c r="AI3" s="6" t="inlineStr">
        <is>
          <t>Medical Bill Amount</t>
        </is>
      </c>
      <c r="AJ3" s="5" t="inlineStr">
        <is>
          <t>Your Company Name</t>
        </is>
      </c>
    </row>
    <row r="4">
      <c r="A4" s="3" t="inlineStr">
        <is>
          <t>Raj Sharma</t>
        </is>
      </c>
      <c r="B4" s="3" t="inlineStr">
        <is>
          <t>Chief Technical Officer</t>
        </is>
      </c>
      <c r="C4" s="3" t="inlineStr">
        <is>
          <t>December</t>
        </is>
      </c>
      <c r="D4" s="3" t="n">
        <v>2016</v>
      </c>
      <c r="E4" s="3" t="n">
        <v>30</v>
      </c>
      <c r="F4" s="3" t="n">
        <v>2</v>
      </c>
      <c r="G4" s="3" t="n">
        <v>0</v>
      </c>
      <c r="H4" s="4">
        <f>IF(G4&gt;=F4,E4-G4+F4,E4)</f>
        <v/>
      </c>
      <c r="I4" s="3" t="n">
        <v>60000</v>
      </c>
      <c r="J4" s="4">
        <f>IF(H4=0,"",ROUND(I4/E4*H4,-1))</f>
        <v/>
      </c>
      <c r="K4" s="3" t="n">
        <v>30000</v>
      </c>
      <c r="L4" s="3">
        <f>IF(H4=0,"",ROUND(J4/E4*H4*10%,-1))</f>
        <v/>
      </c>
      <c r="M4" s="3">
        <f>IF(H4=0,"",ROUND(J4/E4*H4*25%,-1))</f>
        <v/>
      </c>
      <c r="N4" s="3">
        <f>IF(H4=0,"",1600)</f>
        <v/>
      </c>
      <c r="O4" s="3">
        <f>IF(H4=0,"",ROUND(N4/E4*H4,-1))</f>
        <v/>
      </c>
      <c r="P4" s="3">
        <f>MIN(1250,IF(AH4="Yes",IF(H4=0,"",AI4),0))</f>
        <v/>
      </c>
      <c r="Q4" s="3" t="n"/>
      <c r="R4" s="3">
        <f>IF(H4=0,"",ROUND(J4-T4,-1))</f>
        <v/>
      </c>
      <c r="S4" s="3">
        <f>IF(R4&lt;=0,0,R4)</f>
        <v/>
      </c>
      <c r="T4" s="3">
        <f>IF(H4=0,"",SUM(K4:M4)+O4+P4)</f>
        <v/>
      </c>
      <c r="U4" s="3" t="n">
        <v>13100</v>
      </c>
      <c r="V4" s="3" t="n">
        <v>0</v>
      </c>
      <c r="W4" s="4">
        <f>IF(H4=0,"",SUM(K4:M4)+O4+Q4+S4+U4+V4)</f>
        <v/>
      </c>
      <c r="X4" s="3">
        <f>ROUND(MIN(1800,IF(AG4="Yes",SUM(K4:L4)*12%,0)),-1)</f>
        <v/>
      </c>
      <c r="Y4" s="3" t="n"/>
      <c r="Z4" s="3" t="n">
        <v>7000</v>
      </c>
      <c r="AA4" s="3" t="n"/>
      <c r="AB4" s="4">
        <f>SUM(X4:AA4)</f>
        <v/>
      </c>
      <c r="AC4" s="4">
        <f>IFERROR(W4-AB4,"")</f>
        <v/>
      </c>
      <c r="AD4" s="3" t="inlineStr">
        <is>
          <t>Male</t>
        </is>
      </c>
      <c r="AE4" s="3">
        <f>IF(AD4=0,"",IF(AD4="Male","Mr",IF(AD4="Female","Mrs")))</f>
        <v/>
      </c>
      <c r="AF4" s="3" t="inlineStr">
        <is>
          <t>Managing Director</t>
        </is>
      </c>
      <c r="AG4" s="3" t="inlineStr">
        <is>
          <t>Yes</t>
        </is>
      </c>
      <c r="AH4" s="3" t="inlineStr">
        <is>
          <t>Yes</t>
        </is>
      </c>
      <c r="AI4" s="3" t="n">
        <v>1250</v>
      </c>
      <c r="AJ4" s="3" t="inlineStr">
        <is>
          <t>Company Name</t>
        </is>
      </c>
    </row>
    <row r="5" ht="15.95" customHeight="1" s="9">
      <c r="A5" s="3" t="inlineStr">
        <is>
          <t>Sharad Gandhi</t>
        </is>
      </c>
      <c r="B5" s="3" t="inlineStr">
        <is>
          <t>Accountant</t>
        </is>
      </c>
      <c r="C5" s="3">
        <f>IF(A5=0,"",C$4)</f>
        <v/>
      </c>
      <c r="D5" s="3">
        <f>IF(A5=0,"",D$4)</f>
        <v/>
      </c>
      <c r="E5" s="3" t="n">
        <v>30</v>
      </c>
      <c r="F5" s="3" t="n">
        <v>0</v>
      </c>
      <c r="G5" s="3" t="n">
        <v>0</v>
      </c>
      <c r="H5" s="4">
        <f>IF(G5&gt;=F5,E5-G5+F5,E5)</f>
        <v/>
      </c>
      <c r="I5" s="3" t="n">
        <v>30000</v>
      </c>
      <c r="J5" s="4">
        <f>IF(H5=0,"",ROUND(I5/E5*H5,-1))</f>
        <v/>
      </c>
      <c r="K5" s="3" t="n">
        <v>15000</v>
      </c>
      <c r="L5" s="3">
        <f>IF(H5=0,"",ROUND(J5/E5*H5*10%,-1))</f>
        <v/>
      </c>
      <c r="M5" s="3">
        <f>IF(H5=0,"",ROUND(J5/E5*H5*25%,-1))</f>
        <v/>
      </c>
      <c r="N5" s="3">
        <f>IF(H5=0,"",1600)</f>
        <v/>
      </c>
      <c r="O5" s="3">
        <f>IF(H5=0,"",ROUND(N5/E5*H5,-1))</f>
        <v/>
      </c>
      <c r="P5" s="3">
        <f>MIN(1250,IF(AH5="Yes",IF(H5=0,"",AI5),0))</f>
        <v/>
      </c>
      <c r="Q5" s="3" t="n"/>
      <c r="R5" s="3">
        <f>IF(H5=0,"",ROUND(J5-T5,-1))</f>
        <v/>
      </c>
      <c r="S5" s="3">
        <f>IF(R5&lt;=0,0,R5)</f>
        <v/>
      </c>
      <c r="T5" s="3">
        <f>IF(H5=0,"",SUM(K5:M5)+O5+P5)</f>
        <v/>
      </c>
      <c r="U5" s="3" t="n">
        <v>2300</v>
      </c>
      <c r="V5" s="3" t="n">
        <v>0</v>
      </c>
      <c r="W5" s="4">
        <f>IF(H5=0,"",SUM(K5:M5)+O5+Q5+S5+U5+V5)</f>
        <v/>
      </c>
      <c r="X5" s="3">
        <f>ROUND(MIN(1800,IF(AG5="Yes",SUM(K5:L5)*12%,0)),-1)</f>
        <v/>
      </c>
      <c r="Y5" s="3" t="n"/>
      <c r="Z5" s="3" t="n">
        <v>500</v>
      </c>
      <c r="AA5" s="3" t="n"/>
      <c r="AB5" s="4">
        <f>SUM(X5:AA5)</f>
        <v/>
      </c>
      <c r="AC5" s="4">
        <f>IFERROR(W5-AB5,"")</f>
        <v/>
      </c>
      <c r="AD5" s="3" t="inlineStr">
        <is>
          <t>Male</t>
        </is>
      </c>
      <c r="AE5" s="3">
        <f>IF(AD5=0,"",IF(AD5="Male","Mr",IF(AD5="Female","Mrs")))</f>
        <v/>
      </c>
      <c r="AF5" s="3">
        <f>IF(A5=0,"",AF$4)</f>
        <v/>
      </c>
      <c r="AG5" s="3" t="inlineStr">
        <is>
          <t>Yes</t>
        </is>
      </c>
      <c r="AH5" s="3" t="inlineStr">
        <is>
          <t>Yes</t>
        </is>
      </c>
      <c r="AI5" s="3" t="n">
        <v>1250</v>
      </c>
      <c r="AJ5" s="3" t="inlineStr">
        <is>
          <t>ABC &amp; Company Ltd</t>
        </is>
      </c>
    </row>
    <row r="6" ht="15.95" customHeight="1" s="9">
      <c r="A6" s="3" t="inlineStr">
        <is>
          <t>Danish D'Souza</t>
        </is>
      </c>
      <c r="B6" s="3" t="inlineStr">
        <is>
          <t>Senior Web Developer</t>
        </is>
      </c>
      <c r="C6" s="3">
        <f>IF(A6=0,"",C$4)</f>
        <v/>
      </c>
      <c r="D6" s="3">
        <f>IF(A6=0,"",D$4)</f>
        <v/>
      </c>
      <c r="E6" s="3" t="n">
        <v>30</v>
      </c>
      <c r="F6" s="3" t="n">
        <v>0</v>
      </c>
      <c r="G6" s="3" t="n">
        <v>0</v>
      </c>
      <c r="H6" s="4">
        <f>IF(G6&gt;=F6,E6-G6+F6,E6)</f>
        <v/>
      </c>
      <c r="I6" s="3" t="n">
        <v>20000</v>
      </c>
      <c r="J6" s="4">
        <f>IF(H6=0,"",ROUND(I6/E6*H6,-1))</f>
        <v/>
      </c>
      <c r="K6" s="3" t="n">
        <v>10000</v>
      </c>
      <c r="L6" s="3">
        <f>IF(H6=0,"",ROUND(J6/E6*H6*10%,-1))</f>
        <v/>
      </c>
      <c r="M6" s="3">
        <f>IF(H6=0,"",ROUND(J6/E6*H6*25%,-1))</f>
        <v/>
      </c>
      <c r="N6" s="3" t="n">
        <v>1000</v>
      </c>
      <c r="O6" s="3">
        <f>IF(H6=0,"",ROUND(N6/E6*H6,-1))</f>
        <v/>
      </c>
      <c r="P6" s="3">
        <f>MIN(1250,IF(AH6="Yes",IF(H6=0,"",AI6),0))</f>
        <v/>
      </c>
      <c r="Q6" s="3" t="n"/>
      <c r="R6" s="3">
        <f>IF(H6=0,"",ROUND(J6-T6,-1))</f>
        <v/>
      </c>
      <c r="S6" s="3">
        <f>IF(R6&lt;=0,0,R6)</f>
        <v/>
      </c>
      <c r="T6" s="3">
        <f>IF(H6=0,"",SUM(K6:M6)+O6+P6)</f>
        <v/>
      </c>
      <c r="U6" s="3" t="n">
        <v>0</v>
      </c>
      <c r="V6" s="3" t="n">
        <v>0</v>
      </c>
      <c r="W6" s="4">
        <f>IF(H6=0,"",SUM(K6:M6)+O6+Q6+S6+U6+V6)</f>
        <v/>
      </c>
      <c r="X6" s="3">
        <f>ROUND(MIN(1800,IF(AG6="Yes",SUM(K6:L6)*12%,0)),-1)</f>
        <v/>
      </c>
      <c r="Y6" s="3" t="n"/>
      <c r="Z6" s="3" t="n"/>
      <c r="AA6" s="3" t="n"/>
      <c r="AB6" s="4">
        <f>SUM(X6:AA6)</f>
        <v/>
      </c>
      <c r="AC6" s="4">
        <f>IFERROR(W6-AB6,"")</f>
        <v/>
      </c>
      <c r="AD6" s="3" t="inlineStr">
        <is>
          <t>Male</t>
        </is>
      </c>
      <c r="AE6" s="3">
        <f>IF(AD6=0,"",IF(AD6="Male","Mr",IF(AD6="Female","Mrs")))</f>
        <v/>
      </c>
      <c r="AF6" s="3">
        <f>IF(A6=0,"",AF$4)</f>
        <v/>
      </c>
      <c r="AG6" s="3" t="inlineStr">
        <is>
          <t>Yes</t>
        </is>
      </c>
      <c r="AH6" s="3" t="inlineStr">
        <is>
          <t>Yes</t>
        </is>
      </c>
      <c r="AI6" s="3" t="n">
        <v>2000</v>
      </c>
      <c r="AJ6" s="3" t="inlineStr">
        <is>
          <t>Sabu &amp; Company Ltd</t>
        </is>
      </c>
    </row>
    <row r="7" ht="15.95" customHeight="1" s="9">
      <c r="A7" s="3" t="inlineStr">
        <is>
          <t>Pawan Patil</t>
        </is>
      </c>
      <c r="B7" s="3" t="inlineStr">
        <is>
          <t>Senior Ux/Ui Developer</t>
        </is>
      </c>
      <c r="C7" s="3">
        <f>IF(A7=0,"",C$4)</f>
        <v/>
      </c>
      <c r="D7" s="3">
        <f>IF(A7=0,"",D$4)</f>
        <v/>
      </c>
      <c r="E7" s="3" t="n">
        <v>30</v>
      </c>
      <c r="F7" s="3" t="n">
        <v>2</v>
      </c>
      <c r="G7" s="3" t="n">
        <v>2</v>
      </c>
      <c r="H7" s="4">
        <f>IF(G7&gt;=F7,E7-G7+F7,E7)</f>
        <v/>
      </c>
      <c r="I7" s="3" t="n">
        <v>25000</v>
      </c>
      <c r="J7" s="4">
        <f>IF(H7=0,"",ROUND(I7/E7*H7,-1))</f>
        <v/>
      </c>
      <c r="K7" s="3" t="n">
        <v>12500</v>
      </c>
      <c r="L7" s="3">
        <f>IF(H7=0,"",ROUND(J7/E7*H7*10%,-1))</f>
        <v/>
      </c>
      <c r="M7" s="3">
        <f>IF(H7=0,"",ROUND(J7/E7*H7*25%,-1))</f>
        <v/>
      </c>
      <c r="N7" s="3">
        <f>IF(H7=0,"",1600)</f>
        <v/>
      </c>
      <c r="O7" s="3">
        <f>IF(H7=0,"",ROUND(N7/E7*H7,-1))</f>
        <v/>
      </c>
      <c r="P7" s="3">
        <f>MIN(1250,IF(AH7="Yes",IF(H7=0,"",AI7),0))</f>
        <v/>
      </c>
      <c r="Q7" s="3" t="n"/>
      <c r="R7" s="3">
        <f>IF(H7=0,"",ROUND(J7-T7,-1))</f>
        <v/>
      </c>
      <c r="S7" s="3">
        <f>IF(R7&lt;=0,0,R7)</f>
        <v/>
      </c>
      <c r="T7" s="3">
        <f>IF(H7=0,"",SUM(K7:M7)+O7+P7)</f>
        <v/>
      </c>
      <c r="U7" s="3" t="n">
        <v>0</v>
      </c>
      <c r="V7" s="3" t="n">
        <v>0</v>
      </c>
      <c r="W7" s="4">
        <f>IF(H7=0,"",SUM(K7:M7)+O7+Q7+S7+U7+V7)</f>
        <v/>
      </c>
      <c r="X7" s="3">
        <f>ROUND(MIN(1800,IF(AG7="Yes",SUM(K7:L7)*12%,0)),-1)</f>
        <v/>
      </c>
      <c r="Y7" s="3" t="n"/>
      <c r="Z7" s="3" t="n"/>
      <c r="AA7" s="3" t="n"/>
      <c r="AB7" s="4">
        <f>SUM(X7:AA7)</f>
        <v/>
      </c>
      <c r="AC7" s="4">
        <f>IFERROR(W7-AB7,"")</f>
        <v/>
      </c>
      <c r="AD7" s="3" t="inlineStr">
        <is>
          <t>Male</t>
        </is>
      </c>
      <c r="AE7" s="3">
        <f>IF(AD7=0,"",IF(AD7="Male","Mr",IF(AD7="Female","Mrs")))</f>
        <v/>
      </c>
      <c r="AF7" s="3">
        <f>IF(A7=0,"",AF$4)</f>
        <v/>
      </c>
      <c r="AG7" s="3" t="inlineStr">
        <is>
          <t>Yes</t>
        </is>
      </c>
      <c r="AH7" s="3" t="inlineStr">
        <is>
          <t>Yes</t>
        </is>
      </c>
      <c r="AI7" s="3" t="n">
        <v>1250</v>
      </c>
      <c r="AJ7" s="3" t="inlineStr">
        <is>
          <t>ABC &amp; Company Ltd</t>
        </is>
      </c>
    </row>
    <row r="8" ht="15.95" customHeight="1" s="9">
      <c r="A8" s="3" t="inlineStr">
        <is>
          <t>Rijo Paul</t>
        </is>
      </c>
      <c r="B8" s="3" t="inlineStr">
        <is>
          <t>Senior Web Developer</t>
        </is>
      </c>
      <c r="C8" s="3">
        <f>IF(A8=0,"",C$4)</f>
        <v/>
      </c>
      <c r="D8" s="3">
        <f>IF(A8=0,"",D$4)</f>
        <v/>
      </c>
      <c r="E8" s="3" t="n">
        <v>30</v>
      </c>
      <c r="F8" s="3" t="n">
        <v>2</v>
      </c>
      <c r="G8" s="3" t="n">
        <v>2</v>
      </c>
      <c r="H8" s="4">
        <f>IF(G8&gt;=F8,E8-G8+F8,E8)</f>
        <v/>
      </c>
      <c r="I8" s="3" t="n">
        <v>22000</v>
      </c>
      <c r="J8" s="4">
        <f>IF(H8=0,"",ROUND(I8/E8*H8,-1))</f>
        <v/>
      </c>
      <c r="K8" s="3" t="n">
        <v>11000</v>
      </c>
      <c r="L8" s="3">
        <f>IF(H8=0,"",ROUND(J8/E8*H8*10%,-1))</f>
        <v/>
      </c>
      <c r="M8" s="3">
        <f>IF(H8=0,"",ROUND(J8/E8*H8*25%,-1))</f>
        <v/>
      </c>
      <c r="N8" s="3" t="n">
        <v>1100</v>
      </c>
      <c r="O8" s="3">
        <f>IF(H8=0,"",ROUND(N8/E8*H8,-1))</f>
        <v/>
      </c>
      <c r="P8" s="3">
        <f>MIN(1250,IF(AH8="Yes",IF(H8=0,"",AI8),0))</f>
        <v/>
      </c>
      <c r="Q8" s="3" t="n"/>
      <c r="R8" s="3">
        <f>IF(H8=0,"",ROUND(J8-T8,-1))</f>
        <v/>
      </c>
      <c r="S8" s="3">
        <f>IF(R8&lt;=0,0,R8)</f>
        <v/>
      </c>
      <c r="T8" s="3">
        <f>IF(H8=0,"",SUM(K8:M8)+O8+P8)</f>
        <v/>
      </c>
      <c r="U8" s="3" t="n">
        <v>2300</v>
      </c>
      <c r="V8" s="3" t="n">
        <v>0</v>
      </c>
      <c r="W8" s="4">
        <f>IF(H8=0,"",SUM(K8:M8)+O8+Q8+S8+U8+V8)</f>
        <v/>
      </c>
      <c r="X8" s="3">
        <f>ROUND(MIN(1800,IF(AG8="Yes",SUM(K8:L8)*12%,0)),-1)</f>
        <v/>
      </c>
      <c r="Y8" s="3" t="n"/>
      <c r="Z8" s="3" t="n"/>
      <c r="AA8" s="3" t="n"/>
      <c r="AB8" s="4">
        <f>SUM(X8:AA8)</f>
        <v/>
      </c>
      <c r="AC8" s="4">
        <f>IFERROR(W8-AB8,"")</f>
        <v/>
      </c>
      <c r="AD8" s="3" t="inlineStr">
        <is>
          <t>Male</t>
        </is>
      </c>
      <c r="AE8" s="3">
        <f>IF(AD8=0,"",IF(AD8="Male","Mr",IF(AD8="Female","Mrs")))</f>
        <v/>
      </c>
      <c r="AF8" s="3">
        <f>IF(A8=0,"",AF$4)</f>
        <v/>
      </c>
      <c r="AG8" s="3" t="inlineStr">
        <is>
          <t>Yes</t>
        </is>
      </c>
      <c r="AH8" s="3" t="inlineStr">
        <is>
          <t>Yes</t>
        </is>
      </c>
      <c r="AI8" s="3" t="n">
        <v>2200</v>
      </c>
      <c r="AJ8" s="3" t="inlineStr">
        <is>
          <t>ABC &amp; Company Ltd</t>
        </is>
      </c>
    </row>
    <row r="9" ht="15.95" customHeight="1" s="9">
      <c r="A9" s="3" t="inlineStr">
        <is>
          <t>Joseph P</t>
        </is>
      </c>
      <c r="B9" s="3" t="inlineStr">
        <is>
          <t>Senior Web Developer</t>
        </is>
      </c>
      <c r="C9" s="3">
        <f>IF(A9=0,"",C$4)</f>
        <v/>
      </c>
      <c r="D9" s="3">
        <f>IF(A9=0,"",D$4)</f>
        <v/>
      </c>
      <c r="E9" s="3" t="n">
        <v>30</v>
      </c>
      <c r="F9" s="3" t="n">
        <v>2</v>
      </c>
      <c r="G9" s="3" t="n">
        <v>1</v>
      </c>
      <c r="H9" s="4">
        <f>IF(G9&gt;=F9,E9-G9+F9,E9)</f>
        <v/>
      </c>
      <c r="I9" s="3" t="n">
        <v>14000</v>
      </c>
      <c r="J9" s="4">
        <f>IF(H9=0,"",ROUND(I9/E9*H9,-1))</f>
        <v/>
      </c>
      <c r="K9" s="3" t="n">
        <v>7000</v>
      </c>
      <c r="L9" s="3">
        <f>IF(H9=0,"",ROUND(J9/E9*H9*10%,-1))</f>
        <v/>
      </c>
      <c r="M9" s="3">
        <f>IF(H9=0,"",ROUND(J9/E9*H9*25%,-1))</f>
        <v/>
      </c>
      <c r="N9" s="3" t="n">
        <v>700</v>
      </c>
      <c r="O9" s="3">
        <f>IF(H9=0,"",ROUND(N9/E9*H9,-1))</f>
        <v/>
      </c>
      <c r="P9" s="3">
        <f>MIN(1250,IF(AH9="Yes",IF(H9=0,"",AI9),0))</f>
        <v/>
      </c>
      <c r="Q9" s="3" t="n"/>
      <c r="R9" s="3">
        <f>IF(H9=0,"",ROUND(J9-T9,-1))</f>
        <v/>
      </c>
      <c r="S9" s="3">
        <f>IF(R9&lt;=0,0,R9)</f>
        <v/>
      </c>
      <c r="T9" s="3">
        <f>IF(H9=0,"",SUM(K9:M9)+O9+P9)</f>
        <v/>
      </c>
      <c r="U9" s="3" t="n">
        <v>2300</v>
      </c>
      <c r="V9" s="3" t="n">
        <v>0</v>
      </c>
      <c r="W9" s="4">
        <f>IF(H9=0,"",SUM(K9:M9)+O9+Q9+S9+U9+V9)</f>
        <v/>
      </c>
      <c r="X9" s="3">
        <f>ROUND(MIN(1800,IF(AG9="Yes",SUM(K9:L9)*12%,0)),-1)</f>
        <v/>
      </c>
      <c r="Y9" s="3" t="n"/>
      <c r="Z9" s="3" t="n"/>
      <c r="AA9" s="3" t="n"/>
      <c r="AB9" s="4">
        <f>SUM(X9:AA9)</f>
        <v/>
      </c>
      <c r="AC9" s="4">
        <f>IFERROR(W9-AB9,"")</f>
        <v/>
      </c>
      <c r="AD9" s="3" t="inlineStr">
        <is>
          <t>Male</t>
        </is>
      </c>
      <c r="AE9" s="3">
        <f>IF(AD9=0,"",IF(AD9="Male","Mr",IF(AD9="Female","Mrs")))</f>
        <v/>
      </c>
      <c r="AF9" s="3">
        <f>IF(A9=0,"",AF$4)</f>
        <v/>
      </c>
      <c r="AG9" s="3" t="inlineStr">
        <is>
          <t>Yes</t>
        </is>
      </c>
      <c r="AH9" s="3" t="inlineStr">
        <is>
          <t>Yes</t>
        </is>
      </c>
      <c r="AI9" s="3" t="n">
        <v>1400</v>
      </c>
      <c r="AJ9" s="3" t="inlineStr">
        <is>
          <t>ABC &amp; Company Ltd</t>
        </is>
      </c>
    </row>
    <row r="10" ht="15.95" customHeight="1" s="9">
      <c r="A10" s="3" t="inlineStr">
        <is>
          <t>Aakash Patel</t>
        </is>
      </c>
      <c r="B10" s="3" t="inlineStr">
        <is>
          <t>Web Developer</t>
        </is>
      </c>
      <c r="C10" s="3">
        <f>IF(A10=0,"",C$4)</f>
        <v/>
      </c>
      <c r="D10" s="3">
        <f>IF(A10=0,"",D$4)</f>
        <v/>
      </c>
      <c r="E10" s="3" t="n">
        <v>30</v>
      </c>
      <c r="F10" s="3" t="n">
        <v>2</v>
      </c>
      <c r="G10" s="3" t="n">
        <v>2</v>
      </c>
      <c r="H10" s="4">
        <f>IF(G10&gt;=F10,E10-G10+F10,E10)</f>
        <v/>
      </c>
      <c r="I10" s="3" t="n">
        <v>15000</v>
      </c>
      <c r="J10" s="4">
        <f>IF(H10=0,"",ROUND(I10/E10*H10,-1))</f>
        <v/>
      </c>
      <c r="K10" s="3" t="n">
        <v>7500</v>
      </c>
      <c r="L10" s="3">
        <f>IF(H10=0,"",ROUND(J10/E10*H10*10%,-1))</f>
        <v/>
      </c>
      <c r="M10" s="3">
        <f>IF(H10=0,"",ROUND(J10/E10*H10*25%,-1))</f>
        <v/>
      </c>
      <c r="N10" s="3" t="n">
        <v>600</v>
      </c>
      <c r="O10" s="3">
        <f>IF(H10=0,"",ROUND(N10/E10*H10,-1))</f>
        <v/>
      </c>
      <c r="P10" s="3">
        <f>MIN(1250,IF(AH10="Yes",IF(H10=0,"",AI10),0))</f>
        <v/>
      </c>
      <c r="Q10" s="3" t="n"/>
      <c r="R10" s="3">
        <f>IF(H10=0,"",ROUND(J10-T10,-1))</f>
        <v/>
      </c>
      <c r="S10" s="3">
        <f>IF(R10&lt;=0,0,R10)</f>
        <v/>
      </c>
      <c r="T10" s="3">
        <f>IF(H10=0,"",SUM(K10:M10)+O10+P10)</f>
        <v/>
      </c>
      <c r="U10" s="3" t="n">
        <v>0</v>
      </c>
      <c r="V10" s="3" t="n">
        <v>0</v>
      </c>
      <c r="W10" s="4">
        <f>IF(H10=0,"",SUM(K10:M10)+O10+Q10+S10+U10+V10)</f>
        <v/>
      </c>
      <c r="X10" s="3">
        <f>ROUND(MIN(1800,IF(AG10="Yes",SUM(K10:L10)*12%,0)),-1)</f>
        <v/>
      </c>
      <c r="Y10" s="3" t="n"/>
      <c r="Z10" s="3" t="n"/>
      <c r="AA10" s="3" t="n"/>
      <c r="AB10" s="4">
        <f>SUM(X10:AA10)</f>
        <v/>
      </c>
      <c r="AC10" s="4">
        <f>IFERROR(W10-AB10,"")</f>
        <v/>
      </c>
      <c r="AD10" s="3" t="inlineStr">
        <is>
          <t>Male</t>
        </is>
      </c>
      <c r="AE10" s="3">
        <f>IF(AD10=0,"",IF(AD10="Male","Mr",IF(AD10="Female","Mrs")))</f>
        <v/>
      </c>
      <c r="AF10" s="3">
        <f>IF(A10=0,"",AF$4)</f>
        <v/>
      </c>
      <c r="AG10" s="3" t="inlineStr">
        <is>
          <t>Yes</t>
        </is>
      </c>
      <c r="AH10" s="3" t="inlineStr">
        <is>
          <t>Yes</t>
        </is>
      </c>
      <c r="AI10" s="3" t="n">
        <v>1200</v>
      </c>
      <c r="AJ10" s="3" t="inlineStr">
        <is>
          <t>ABC &amp; Company Ltd</t>
        </is>
      </c>
    </row>
    <row r="11" ht="15.95" customHeight="1" s="9">
      <c r="A11" s="3" t="inlineStr">
        <is>
          <t>Ganesh Rahu</t>
        </is>
      </c>
      <c r="B11" s="3" t="inlineStr">
        <is>
          <t>Ux/Ui Designer</t>
        </is>
      </c>
      <c r="C11" s="3">
        <f>IF(A11=0,"",C$4)</f>
        <v/>
      </c>
      <c r="D11" s="3">
        <f>IF(A11=0,"",D$4)</f>
        <v/>
      </c>
      <c r="E11" s="3" t="n">
        <v>30</v>
      </c>
      <c r="F11" s="3" t="n">
        <v>2</v>
      </c>
      <c r="G11" s="3" t="n">
        <v>1</v>
      </c>
      <c r="H11" s="4">
        <f>IF(G11&gt;=F11,E11-G11+F11,E11)</f>
        <v/>
      </c>
      <c r="I11" s="3" t="n">
        <v>14000</v>
      </c>
      <c r="J11" s="4">
        <f>IF(H11=0,"",ROUND(I11/E11*H11,-1))</f>
        <v/>
      </c>
      <c r="K11" s="3" t="n">
        <v>7000</v>
      </c>
      <c r="L11" s="3">
        <f>IF(H11=0,"",ROUND(J11/E11*H11*10%,-1))</f>
        <v/>
      </c>
      <c r="M11" s="3">
        <f>IF(H11=0,"",ROUND(J11/E11*H11*25%,-1))</f>
        <v/>
      </c>
      <c r="N11" s="3" t="n">
        <v>600</v>
      </c>
      <c r="O11" s="3">
        <f>IF(H11=0,"",ROUND(N11/E11*H11,-1))</f>
        <v/>
      </c>
      <c r="P11" s="3">
        <f>MIN(1250,IF(AH11="Yes",IF(H11=0,"",AI11),0))</f>
        <v/>
      </c>
      <c r="Q11" s="3" t="n"/>
      <c r="R11" s="3">
        <f>IF(H11=0,"",ROUND(J11-T11,-1))</f>
        <v/>
      </c>
      <c r="S11" s="3">
        <f>IF(R11&lt;=0,0,R11)</f>
        <v/>
      </c>
      <c r="T11" s="3">
        <f>IF(H11=0,"",SUM(K11:M11)+O11+P11)</f>
        <v/>
      </c>
      <c r="U11" s="3" t="n">
        <v>0</v>
      </c>
      <c r="V11" s="3" t="n">
        <v>0</v>
      </c>
      <c r="W11" s="4">
        <f>IF(H11=0,"",SUM(K11:M11)+O11+Q11+S11+U11+V11)</f>
        <v/>
      </c>
      <c r="X11" s="3">
        <f>ROUND(MIN(1800,IF(AG11="Yes",SUM(K11:L11)*12%,0)),-1)</f>
        <v/>
      </c>
      <c r="Y11" s="3" t="n"/>
      <c r="Z11" s="3" t="n"/>
      <c r="AA11" s="3" t="n"/>
      <c r="AB11" s="4">
        <f>SUM(X11:AA11)</f>
        <v/>
      </c>
      <c r="AC11" s="4">
        <f>IFERROR(W11-AB11,"")</f>
        <v/>
      </c>
      <c r="AD11" s="3" t="inlineStr">
        <is>
          <t>Male</t>
        </is>
      </c>
      <c r="AE11" s="3">
        <f>IF(AD11=0,"",IF(AD11="Male","Mr",IF(AD11="Female","Mrs")))</f>
        <v/>
      </c>
      <c r="AF11" s="3">
        <f>IF(A11=0,"",AF$4)</f>
        <v/>
      </c>
      <c r="AG11" s="3" t="inlineStr">
        <is>
          <t>Yes</t>
        </is>
      </c>
      <c r="AH11" s="3" t="inlineStr">
        <is>
          <t>Yes</t>
        </is>
      </c>
      <c r="AI11" s="3" t="n">
        <v>1200</v>
      </c>
      <c r="AJ11" s="3" t="inlineStr">
        <is>
          <t>ABC &amp; Company Ltd</t>
        </is>
      </c>
    </row>
    <row r="12" ht="15.95" customHeight="1" s="9">
      <c r="A12" s="3" t="inlineStr">
        <is>
          <t>Vinudas K.S</t>
        </is>
      </c>
      <c r="B12" s="3" t="inlineStr">
        <is>
          <t>Web Developer</t>
        </is>
      </c>
      <c r="C12" s="3">
        <f>IF(A12=0,"",C$4)</f>
        <v/>
      </c>
      <c r="D12" s="3">
        <f>IF(A12=0,"",D$4)</f>
        <v/>
      </c>
      <c r="E12" s="3" t="n">
        <v>30</v>
      </c>
      <c r="F12" s="3" t="n">
        <v>2</v>
      </c>
      <c r="G12" s="3" t="n">
        <v>2</v>
      </c>
      <c r="H12" s="4">
        <f>IF(G12&gt;=F12,E12-G12+F12,E12)</f>
        <v/>
      </c>
      <c r="I12" s="3" t="n">
        <v>14000</v>
      </c>
      <c r="J12" s="4">
        <f>IF(H12=0,"",ROUND(I12/E12*H12,-1))</f>
        <v/>
      </c>
      <c r="K12" s="3" t="n">
        <v>7000</v>
      </c>
      <c r="L12" s="3">
        <f>IF(H12=0,"",ROUND(J12/E12*H12*10%,-1))</f>
        <v/>
      </c>
      <c r="M12" s="3">
        <f>IF(H12=0,"",ROUND(J12/E12*H12*25%,-1))</f>
        <v/>
      </c>
      <c r="N12" s="3" t="n">
        <v>700</v>
      </c>
      <c r="O12" s="3">
        <f>IF(H12=0,"",ROUND(N12/E12*H12,-1))</f>
        <v/>
      </c>
      <c r="P12" s="3">
        <f>MIN(1250,IF(AH12="Yes",IF(H12=0,"",AI12),0))</f>
        <v/>
      </c>
      <c r="Q12" s="3" t="n"/>
      <c r="R12" s="3">
        <f>IF(H12=0,"",ROUND(J12-T12,-1))</f>
        <v/>
      </c>
      <c r="S12" s="3">
        <f>IF(R12&lt;=0,0,R12)</f>
        <v/>
      </c>
      <c r="T12" s="3">
        <f>IF(H12=0,"",SUM(K12:M12)+O12+P12)</f>
        <v/>
      </c>
      <c r="U12" s="3" t="n">
        <v>1500</v>
      </c>
      <c r="V12" s="3" t="n">
        <v>0</v>
      </c>
      <c r="W12" s="4">
        <f>IF(H12=0,"",SUM(K12:M12)+O12+Q12+S12+U12+V12)</f>
        <v/>
      </c>
      <c r="X12" s="3">
        <f>ROUND(MIN(1800,IF(AG12="Yes",SUM(K12:L12)*12%,0)),-1)</f>
        <v/>
      </c>
      <c r="Y12" s="3" t="n"/>
      <c r="Z12" s="3" t="n"/>
      <c r="AA12" s="3" t="n"/>
      <c r="AB12" s="4">
        <f>SUM(X12:AA12)</f>
        <v/>
      </c>
      <c r="AC12" s="4">
        <f>IFERROR(W12-AB12,"")</f>
        <v/>
      </c>
      <c r="AD12" s="3" t="inlineStr">
        <is>
          <t>Male</t>
        </is>
      </c>
      <c r="AE12" s="3">
        <f>IF(AD12=0,"",IF(AD12="Male","Mr",IF(AD12="Female","Mrs")))</f>
        <v/>
      </c>
      <c r="AF12" s="3">
        <f>IF(A12=0,"",AF$4)</f>
        <v/>
      </c>
      <c r="AG12" s="3" t="inlineStr">
        <is>
          <t>Yes</t>
        </is>
      </c>
      <c r="AH12" s="3" t="inlineStr">
        <is>
          <t>Yes</t>
        </is>
      </c>
      <c r="AI12" s="3" t="n">
        <v>1400</v>
      </c>
      <c r="AJ12" s="3" t="inlineStr">
        <is>
          <t>ABC &amp; Company Ltd</t>
        </is>
      </c>
    </row>
    <row r="13" ht="15.95" customHeight="1" s="9">
      <c r="A13" s="3" t="inlineStr">
        <is>
          <t>Divya Kumar</t>
        </is>
      </c>
      <c r="B13" s="3" t="inlineStr">
        <is>
          <t>Web Developer</t>
        </is>
      </c>
      <c r="C13" s="3">
        <f>IF(A13=0,"",C$4)</f>
        <v/>
      </c>
      <c r="D13" s="3">
        <f>IF(A13=0,"",D$4)</f>
        <v/>
      </c>
      <c r="E13" s="3" t="n">
        <v>30</v>
      </c>
      <c r="F13" s="3" t="n">
        <v>2</v>
      </c>
      <c r="G13" s="3" t="n">
        <v>2</v>
      </c>
      <c r="H13" s="4">
        <f>IF(G13&gt;=F13,E13-G13+F13,E13)</f>
        <v/>
      </c>
      <c r="I13" s="3" t="n">
        <v>8000</v>
      </c>
      <c r="J13" s="4">
        <f>IF(H13=0,"",ROUND(I13/E13*H13,-1))</f>
        <v/>
      </c>
      <c r="K13" s="3" t="n">
        <v>4000</v>
      </c>
      <c r="L13" s="3">
        <f>IF(H13=0,"",ROUND(J13/E13*H13*10%,-1))</f>
        <v/>
      </c>
      <c r="M13" s="3">
        <f>IF(H13=0,"",ROUND(J13/E13*H13*25%,-1))</f>
        <v/>
      </c>
      <c r="N13" s="3" t="n">
        <v>400</v>
      </c>
      <c r="O13" s="3">
        <f>IF(H13=0,"",ROUND(N13/E13*H13,-1))</f>
        <v/>
      </c>
      <c r="P13" s="3">
        <f>MIN(1250,IF(AH13="Yes",IF(H13=0,"",AI13),0))</f>
        <v/>
      </c>
      <c r="Q13" s="3" t="n"/>
      <c r="R13" s="3">
        <f>IF(H13=0,"",ROUND(J13-T13,-1))</f>
        <v/>
      </c>
      <c r="S13" s="3">
        <f>IF(R13&lt;=0,0,R13)</f>
        <v/>
      </c>
      <c r="T13" s="3">
        <f>IF(H13=0,"",SUM(K13:M13)+O13+P13)</f>
        <v/>
      </c>
      <c r="U13" s="3" t="n">
        <v>0</v>
      </c>
      <c r="V13" s="3" t="n">
        <v>0</v>
      </c>
      <c r="W13" s="4">
        <f>IF(H13=0,"",SUM(K13:M13)+O13+Q13+S13+U13+V13)</f>
        <v/>
      </c>
      <c r="X13" s="3">
        <f>ROUND(MIN(1800,IF(AG13="Yes",SUM(K13:L13)*12%,0)),-1)</f>
        <v/>
      </c>
      <c r="Y13" s="3" t="n"/>
      <c r="Z13" s="3" t="n"/>
      <c r="AA13" s="3" t="n"/>
      <c r="AB13" s="4">
        <f>SUM(X13:AA13)</f>
        <v/>
      </c>
      <c r="AC13" s="4">
        <f>IFERROR(W13-AB13,"")</f>
        <v/>
      </c>
      <c r="AD13" s="3" t="inlineStr">
        <is>
          <t>Female</t>
        </is>
      </c>
      <c r="AE13" s="3">
        <f>IF(AD13=0,"",IF(AD13="Male","Mr",IF(AD13="Female","Mrs")))</f>
        <v/>
      </c>
      <c r="AF13" s="3">
        <f>IF(A13=0,"",AF$4)</f>
        <v/>
      </c>
      <c r="AG13" s="3" t="inlineStr">
        <is>
          <t>Yes</t>
        </is>
      </c>
      <c r="AH13" s="3" t="inlineStr">
        <is>
          <t>Yes</t>
        </is>
      </c>
      <c r="AI13" s="3" t="n">
        <v>800</v>
      </c>
      <c r="AJ13" s="3" t="inlineStr">
        <is>
          <t>ABC &amp; Company Ltd</t>
        </is>
      </c>
    </row>
    <row r="14" ht="15.95" customHeight="1" s="9">
      <c r="A14" s="3" t="inlineStr">
        <is>
          <t>Shilpa R</t>
        </is>
      </c>
      <c r="B14" s="3" t="inlineStr">
        <is>
          <t>QAA</t>
        </is>
      </c>
      <c r="C14" s="3">
        <f>IF(A14=0,"",C$4)</f>
        <v/>
      </c>
      <c r="D14" s="3">
        <f>IF(A14=0,"",D$4)</f>
        <v/>
      </c>
      <c r="E14" s="3" t="n">
        <v>30</v>
      </c>
      <c r="F14" s="3" t="n">
        <v>2</v>
      </c>
      <c r="G14" s="3" t="n">
        <v>3</v>
      </c>
      <c r="H14" s="4">
        <f>IF(G14&gt;=F14,E14-G14+F14,E14)</f>
        <v/>
      </c>
      <c r="I14" s="3" t="n">
        <v>8000</v>
      </c>
      <c r="J14" s="4">
        <f>IF(H14=0,"",ROUND(I14/E14*H14,-1))</f>
        <v/>
      </c>
      <c r="K14" s="3" t="n">
        <v>3740</v>
      </c>
      <c r="L14" s="3">
        <f>IF(H14=0,"",ROUND(J14/E14*H14*10%,-1))</f>
        <v/>
      </c>
      <c r="M14" s="3">
        <f>IF(H14=0,"",ROUND(J14/E14*H14*25%,-1))</f>
        <v/>
      </c>
      <c r="N14" s="3" t="n">
        <v>387</v>
      </c>
      <c r="O14" s="3">
        <f>IF(H14=0,"",ROUND(N14/E14*H14,-1))</f>
        <v/>
      </c>
      <c r="P14" s="3">
        <f>MIN(1250,IF(AH14="Yes",IF(H14=0,"",AI14),0))</f>
        <v/>
      </c>
      <c r="Q14" s="3" t="n"/>
      <c r="R14" s="3">
        <f>IF(H14=0,"",ROUND(J14-T14,-1))</f>
        <v/>
      </c>
      <c r="S14" s="3">
        <f>IF(R14&lt;=0,0,R14)</f>
        <v/>
      </c>
      <c r="T14" s="3">
        <f>IF(H14=0,"",SUM(K14:M14)+O14+P14)</f>
        <v/>
      </c>
      <c r="U14" s="3" t="n">
        <v>0</v>
      </c>
      <c r="V14" s="3" t="n">
        <v>0</v>
      </c>
      <c r="W14" s="4">
        <f>IF(H14=0,"",SUM(K14:M14)+O14+Q14+S14+U14+V14)</f>
        <v/>
      </c>
      <c r="X14" s="3">
        <f>ROUND(MIN(1800,IF(AG14="Yes",SUM(K14:L14)*12%,0)),-1)</f>
        <v/>
      </c>
      <c r="Y14" s="3" t="n"/>
      <c r="Z14" s="3" t="n"/>
      <c r="AA14" s="3" t="n"/>
      <c r="AB14" s="4">
        <f>SUM(X14:AA14)</f>
        <v/>
      </c>
      <c r="AC14" s="4">
        <f>IFERROR(W14-AB14,"")</f>
        <v/>
      </c>
      <c r="AD14" s="3" t="inlineStr">
        <is>
          <t>Female</t>
        </is>
      </c>
      <c r="AE14" s="3">
        <f>IF(AD14=0,"",IF(AD14="Male","Mr",IF(AD14="Female","Mrs")))</f>
        <v/>
      </c>
      <c r="AF14" s="3">
        <f>IF(A14=0,"",AF$4)</f>
        <v/>
      </c>
      <c r="AG14" s="3" t="inlineStr">
        <is>
          <t>Yes</t>
        </is>
      </c>
      <c r="AH14" s="3" t="inlineStr">
        <is>
          <t>Yes</t>
        </is>
      </c>
      <c r="AI14" s="3" t="n">
        <v>774</v>
      </c>
      <c r="AJ14" s="3" t="inlineStr">
        <is>
          <t>ABC &amp; Company Ltd</t>
        </is>
      </c>
    </row>
    <row r="15" ht="15.95" customHeight="1" s="9">
      <c r="A15" s="3" t="inlineStr">
        <is>
          <t>Sindhu J.P</t>
        </is>
      </c>
      <c r="B15" s="3" t="inlineStr">
        <is>
          <t>Web Developer</t>
        </is>
      </c>
      <c r="C15" s="3">
        <f>IF(A15=0,"",C$4)</f>
        <v/>
      </c>
      <c r="D15" s="3">
        <f>IF(A15=0,"",D$4)</f>
        <v/>
      </c>
      <c r="E15" s="3" t="n">
        <v>30</v>
      </c>
      <c r="F15" s="3" t="n">
        <v>2</v>
      </c>
      <c r="G15" s="3" t="n">
        <v>1</v>
      </c>
      <c r="H15" s="4">
        <f>IF(G15&gt;=F15,E15-G15+F15,E15)</f>
        <v/>
      </c>
      <c r="I15" s="3" t="n">
        <v>8000</v>
      </c>
      <c r="J15" s="4">
        <f>IF(H15=0,"",ROUND(I15/E15*H15,-1))</f>
        <v/>
      </c>
      <c r="K15" s="3" t="n">
        <v>4000</v>
      </c>
      <c r="L15" s="3">
        <f>IF(H15=0,"",ROUND(J15/E15*H15*10%,-1))</f>
        <v/>
      </c>
      <c r="M15" s="3">
        <f>IF(H15=0,"",ROUND(J15/E15*H15*25%,-1))</f>
        <v/>
      </c>
      <c r="N15" s="3" t="n">
        <v>400</v>
      </c>
      <c r="O15" s="3">
        <f>IF(H15=0,"",ROUND(N15/E15*H15,-1))</f>
        <v/>
      </c>
      <c r="P15" s="3">
        <f>MIN(1250,IF(AH15="Yes",IF(H15=0,"",AI15),0))</f>
        <v/>
      </c>
      <c r="Q15" s="3" t="n"/>
      <c r="R15" s="3">
        <f>IF(H15=0,"",ROUND(J15-T15,-1))</f>
        <v/>
      </c>
      <c r="S15" s="3">
        <f>IF(R15&lt;=0,0,R15)</f>
        <v/>
      </c>
      <c r="T15" s="3">
        <f>IF(H15=0,"",SUM(K15:M15)+O15+P15)</f>
        <v/>
      </c>
      <c r="U15" s="3" t="n">
        <v>0</v>
      </c>
      <c r="V15" s="3" t="n">
        <v>0</v>
      </c>
      <c r="W15" s="4">
        <f>IF(H15=0,"",SUM(K15:M15)+O15+Q15+S15+U15+V15)</f>
        <v/>
      </c>
      <c r="X15" s="3">
        <f>ROUND(MIN(1800,IF(AG15="Yes",SUM(K15:L15)*12%,0)),-1)</f>
        <v/>
      </c>
      <c r="Y15" s="3" t="n"/>
      <c r="Z15" s="3" t="n"/>
      <c r="AA15" s="3" t="n"/>
      <c r="AB15" s="4">
        <f>SUM(X15:AA15)</f>
        <v/>
      </c>
      <c r="AC15" s="4">
        <f>IFERROR(W15-AB15,"")</f>
        <v/>
      </c>
      <c r="AD15" s="3" t="inlineStr">
        <is>
          <t>Female</t>
        </is>
      </c>
      <c r="AE15" s="3">
        <f>IF(AD15=0,"",IF(AD15="Male","Mr",IF(AD15="Female","Mrs")))</f>
        <v/>
      </c>
      <c r="AF15" s="3">
        <f>IF(A15=0,"",AF$4)</f>
        <v/>
      </c>
      <c r="AG15" s="3" t="inlineStr">
        <is>
          <t>Yes</t>
        </is>
      </c>
      <c r="AH15" s="3" t="inlineStr">
        <is>
          <t>Yes</t>
        </is>
      </c>
      <c r="AI15" s="3" t="n">
        <v>800</v>
      </c>
      <c r="AJ15" s="3" t="inlineStr">
        <is>
          <t>ABC &amp; Company Ltd</t>
        </is>
      </c>
    </row>
    <row r="16" ht="15.95" customHeight="1" s="9">
      <c r="A16" s="3" t="inlineStr">
        <is>
          <t>Deepthi P.S</t>
        </is>
      </c>
      <c r="B16" s="3" t="inlineStr">
        <is>
          <t>QAA</t>
        </is>
      </c>
      <c r="C16" s="3">
        <f>IF(A16=0,"",C$4)</f>
        <v/>
      </c>
      <c r="D16" s="3">
        <f>IF(A16=0,"",D$4)</f>
        <v/>
      </c>
      <c r="E16" s="3" t="n">
        <v>30</v>
      </c>
      <c r="F16" s="3" t="n">
        <v>2</v>
      </c>
      <c r="G16" s="3" t="n">
        <v>2</v>
      </c>
      <c r="H16" s="4">
        <f>IF(G16&gt;=F16,E16-G16+F16,E16)</f>
        <v/>
      </c>
      <c r="I16" s="3" t="n">
        <v>8000</v>
      </c>
      <c r="J16" s="4">
        <f>IF(H16=0,"",ROUND(I16/E16*H16,-1))</f>
        <v/>
      </c>
      <c r="K16" s="3" t="n">
        <v>4000</v>
      </c>
      <c r="L16" s="3">
        <f>IF(H16=0,"",ROUND(J16/E16*H16*10%,-1))</f>
        <v/>
      </c>
      <c r="M16" s="3">
        <f>IF(H16=0,"",ROUND(J16/E16*H16*25%,-1))</f>
        <v/>
      </c>
      <c r="N16" s="3" t="n">
        <v>181</v>
      </c>
      <c r="O16" s="3">
        <f>IF(H16=0,"",ROUND(N16/E16*H16,-1))</f>
        <v/>
      </c>
      <c r="P16" s="3">
        <f>MIN(1250,IF(AH16="Yes",IF(H16=0,"",AI16),0))</f>
        <v/>
      </c>
      <c r="Q16" s="3" t="n"/>
      <c r="R16" s="3">
        <f>IF(H16=0,"",ROUND(J16-T16,-1))</f>
        <v/>
      </c>
      <c r="S16" s="3">
        <f>IF(R16&lt;=0,0,R16)</f>
        <v/>
      </c>
      <c r="T16" s="3">
        <f>IF(H16=0,"",SUM(K16:M16)+O16+P16)</f>
        <v/>
      </c>
      <c r="U16" s="3" t="n">
        <v>0</v>
      </c>
      <c r="V16" s="3" t="n">
        <v>0</v>
      </c>
      <c r="W16" s="4">
        <f>IF(H16=0,"",SUM(K16:M16)+O16+Q16+S16+U16+V16)</f>
        <v/>
      </c>
      <c r="X16" s="3">
        <f>ROUND(MIN(1800,IF(AG16="Yes",SUM(K16:L16)*12%,0)),-1)</f>
        <v/>
      </c>
      <c r="Y16" s="3" t="n"/>
      <c r="Z16" s="3" t="n"/>
      <c r="AA16" s="3" t="n"/>
      <c r="AB16" s="4">
        <f>SUM(X16:AA16)</f>
        <v/>
      </c>
      <c r="AC16" s="4">
        <f>IFERROR(W16-AB16,"")</f>
        <v/>
      </c>
      <c r="AD16" s="3" t="inlineStr">
        <is>
          <t>Female</t>
        </is>
      </c>
      <c r="AE16" s="3">
        <f>IF(AD16=0,"",IF(AD16="Male","Mr",IF(AD16="Female","Mrs")))</f>
        <v/>
      </c>
      <c r="AF16" s="3">
        <f>IF(A16=0,"",AF$4)</f>
        <v/>
      </c>
      <c r="AG16" s="3" t="inlineStr">
        <is>
          <t>Yes</t>
        </is>
      </c>
      <c r="AH16" s="3" t="inlineStr">
        <is>
          <t>Yes</t>
        </is>
      </c>
      <c r="AI16" s="3" t="n">
        <v>749</v>
      </c>
      <c r="AJ16" s="3" t="inlineStr">
        <is>
          <t>ABC &amp; Company Ltd</t>
        </is>
      </c>
    </row>
    <row r="17" ht="15.95" customHeight="1" s="9">
      <c r="A17" s="3" t="inlineStr">
        <is>
          <t>Lijin k c</t>
        </is>
      </c>
      <c r="B17" s="3" t="inlineStr">
        <is>
          <t>Accountant</t>
        </is>
      </c>
      <c r="C17" s="3">
        <f>IF(A17=0,"",C$4)</f>
        <v/>
      </c>
      <c r="D17" s="3">
        <f>IF(A17=0,"",D$4)</f>
        <v/>
      </c>
      <c r="E17" s="3" t="n">
        <v>30</v>
      </c>
      <c r="F17" s="3" t="n">
        <v>2</v>
      </c>
      <c r="G17" s="3" t="n">
        <v>2</v>
      </c>
      <c r="H17" s="4">
        <f>IF(G17&gt;=F17,E17-G17+F17,E17)</f>
        <v/>
      </c>
      <c r="I17" s="3" t="n">
        <v>13000</v>
      </c>
      <c r="J17" s="4">
        <f>IF(H17=0,"",ROUND(I17/E17*H17,-1))</f>
        <v/>
      </c>
      <c r="K17" s="3" t="n">
        <v>6500</v>
      </c>
      <c r="L17" s="3">
        <f>IF(H17=0,"",ROUND(J17/E17*H17*10%,-1))</f>
        <v/>
      </c>
      <c r="M17" s="3">
        <f>IF(H17=0,"",ROUND(J17/E17*H17*25%,-1))</f>
        <v/>
      </c>
      <c r="N17" s="3" t="n">
        <v>500</v>
      </c>
      <c r="O17" s="3">
        <f>IF(H17=0,"",ROUND(N17/E17*H17,-1))</f>
        <v/>
      </c>
      <c r="P17" s="3">
        <f>MIN(1250,IF(AH17="Yes",IF(H17=0,"",AI17),0))</f>
        <v/>
      </c>
      <c r="Q17" s="3" t="n"/>
      <c r="R17" s="3">
        <f>IF(H17=0,"",ROUND(J17-T17,-1))</f>
        <v/>
      </c>
      <c r="S17" s="3">
        <f>IF(R17&lt;=0,0,R17)</f>
        <v/>
      </c>
      <c r="T17" s="3">
        <f>IF(H17=0,"",SUM(K17:M17)+O17+P17)</f>
        <v/>
      </c>
      <c r="U17" s="3" t="n">
        <v>2000</v>
      </c>
      <c r="V17" s="3" t="n">
        <v>0</v>
      </c>
      <c r="W17" s="4">
        <f>IF(H17=0,"",SUM(K17:M17)+O17+Q17+S17+U17+V17)</f>
        <v/>
      </c>
      <c r="X17" s="3">
        <f>ROUND(MIN(1800,IF(AG17="Yes",SUM(K17:L17)*12%,0)),-1)</f>
        <v/>
      </c>
      <c r="Y17" s="3" t="n"/>
      <c r="Z17" s="3" t="n"/>
      <c r="AA17" s="3" t="n"/>
      <c r="AB17" s="4">
        <f>SUM(X17:AA17)</f>
        <v/>
      </c>
      <c r="AC17" s="4">
        <f>IFERROR(W17-AB17,"")</f>
        <v/>
      </c>
      <c r="AD17" s="3" t="inlineStr">
        <is>
          <t>Male</t>
        </is>
      </c>
      <c r="AE17" s="3">
        <f>IF(AD17=0,"",IF(AD17="Male","Mr",IF(AD17="Female","Mrs")))</f>
        <v/>
      </c>
      <c r="AF17" s="3">
        <f>IF(A17=0,"",AF$4)</f>
        <v/>
      </c>
      <c r="AG17" s="3" t="inlineStr">
        <is>
          <t>Yes</t>
        </is>
      </c>
      <c r="AH17" s="3" t="inlineStr">
        <is>
          <t>Yes</t>
        </is>
      </c>
      <c r="AI17" s="3" t="n">
        <v>1000</v>
      </c>
      <c r="AJ17" s="3" t="inlineStr">
        <is>
          <t>ABC &amp; Company Ltd</t>
        </is>
      </c>
    </row>
    <row r="18" ht="15.95" customHeight="1" s="9">
      <c r="A18" s="3" t="inlineStr">
        <is>
          <t>Sayad K M</t>
        </is>
      </c>
      <c r="B18" s="3" t="inlineStr">
        <is>
          <t>Project Manager</t>
        </is>
      </c>
      <c r="C18" s="3">
        <f>IF(A18=0,"",C$4)</f>
        <v/>
      </c>
      <c r="D18" s="3">
        <f>IF(A18=0,"",D$4)</f>
        <v/>
      </c>
      <c r="E18" s="3" t="n">
        <v>30</v>
      </c>
      <c r="F18" s="3" t="n">
        <v>2</v>
      </c>
      <c r="G18" s="3" t="n">
        <v>1</v>
      </c>
      <c r="H18" s="4">
        <f>IF(G18&gt;=F18,E18-G18+F18,E18)</f>
        <v/>
      </c>
      <c r="I18" s="3" t="n">
        <v>35000</v>
      </c>
      <c r="J18" s="4">
        <f>IF(H18=0,"",ROUND(I18/E18*H18,-1))</f>
        <v/>
      </c>
      <c r="K18" s="3" t="n">
        <v>17500</v>
      </c>
      <c r="L18" s="3">
        <f>IF(H18=0,"",ROUND(J18/E18*H18*10%,-1))</f>
        <v/>
      </c>
      <c r="M18" s="3">
        <f>IF(H18=0,"",ROUND(J18/E18*H18*25%,-1))</f>
        <v/>
      </c>
      <c r="N18" s="3">
        <f>IF(H18=0,"",1600)</f>
        <v/>
      </c>
      <c r="O18" s="3">
        <f>IF(H18=0,"",ROUND(N18/E18*H18,-1))</f>
        <v/>
      </c>
      <c r="P18" s="3">
        <f>MIN(1250,IF(AH18="Yes",IF(H18=0,"",AI18),0))</f>
        <v/>
      </c>
      <c r="Q18" s="3" t="n"/>
      <c r="R18" s="3">
        <f>IF(H18=0,"",ROUND(J18-T18,-1))</f>
        <v/>
      </c>
      <c r="S18" s="3">
        <f>IF(R18&lt;=0,0,R18)</f>
        <v/>
      </c>
      <c r="T18" s="3">
        <f>IF(H18=0,"",SUM(K18:M18)+O18+P18)</f>
        <v/>
      </c>
      <c r="U18" s="3" t="n">
        <v>2000</v>
      </c>
      <c r="V18" s="3" t="n">
        <v>0</v>
      </c>
      <c r="W18" s="4">
        <f>IF(H18=0,"",SUM(K18:M18)+O18+Q18+S18+U18+V18)</f>
        <v/>
      </c>
      <c r="X18" s="3">
        <f>ROUND(MIN(1800,IF(AG18="Yes",SUM(K18:L18)*12%,0)),-1)</f>
        <v/>
      </c>
      <c r="Y18" s="3" t="n"/>
      <c r="Z18" s="3" t="n">
        <v>2000</v>
      </c>
      <c r="AA18" s="3" t="n"/>
      <c r="AB18" s="4">
        <f>SUM(X18:AA18)</f>
        <v/>
      </c>
      <c r="AC18" s="4">
        <f>IFERROR(W18-AB18,"")</f>
        <v/>
      </c>
      <c r="AD18" s="3" t="inlineStr">
        <is>
          <t>Male</t>
        </is>
      </c>
      <c r="AE18" s="3">
        <f>IF(AD18=0,"",IF(AD18="Male","Mr",IF(AD18="Female","Mrs")))</f>
        <v/>
      </c>
      <c r="AF18" s="3">
        <f>IF(A18=0,"",AF$4)</f>
        <v/>
      </c>
      <c r="AG18" s="3" t="inlineStr">
        <is>
          <t>Yes</t>
        </is>
      </c>
      <c r="AH18" s="3" t="inlineStr">
        <is>
          <t>Yes</t>
        </is>
      </c>
      <c r="AI18" s="3" t="n">
        <v>1250</v>
      </c>
      <c r="AJ18" s="3" t="inlineStr">
        <is>
          <t>ABC &amp; Company Ltd</t>
        </is>
      </c>
    </row>
    <row r="19" ht="15.95" customHeight="1" s="9">
      <c r="A19" s="3" t="inlineStr">
        <is>
          <t>Ajil k Mohanan</t>
        </is>
      </c>
      <c r="B19" s="3" t="inlineStr">
        <is>
          <t>Web Developer</t>
        </is>
      </c>
      <c r="C19" s="3">
        <f>IF(A19=0,"",C$4)</f>
        <v/>
      </c>
      <c r="D19" s="3">
        <f>IF(A19=0,"",D$4)</f>
        <v/>
      </c>
      <c r="E19" s="3" t="n">
        <v>30</v>
      </c>
      <c r="F19" s="3" t="n">
        <v>2</v>
      </c>
      <c r="G19" s="3" t="n">
        <v>2</v>
      </c>
      <c r="H19" s="4">
        <f>IF(G19&gt;=F19,E19-G19+F19,E19)</f>
        <v/>
      </c>
      <c r="I19" s="3" t="n">
        <v>22000</v>
      </c>
      <c r="J19" s="4">
        <f>IF(H19=0,"",ROUND(I19/E19*H19,-1))</f>
        <v/>
      </c>
      <c r="K19" s="3" t="n">
        <v>11000</v>
      </c>
      <c r="L19" s="3">
        <f>IF(H19=0,"",ROUND(J19/E19*H19*10%,-1))</f>
        <v/>
      </c>
      <c r="M19" s="3">
        <f>IF(H19=0,"",ROUND(J19/E19*H19*25%,-1))</f>
        <v/>
      </c>
      <c r="N19" s="3" t="n">
        <v>500</v>
      </c>
      <c r="O19" s="3">
        <f>IF(H19=0,"",ROUND(N19/E19*H19,-1))</f>
        <v/>
      </c>
      <c r="P19" s="3">
        <f>MIN(1250,IF(AH19="Yes",IF(H19=0,"",AI19),0))</f>
        <v/>
      </c>
      <c r="Q19" s="3" t="n"/>
      <c r="R19" s="3">
        <f>IF(H19=0,"",ROUND(J19-T19,-1))</f>
        <v/>
      </c>
      <c r="S19" s="3">
        <f>IF(R19&lt;=0,0,R19)</f>
        <v/>
      </c>
      <c r="T19" s="3">
        <f>IF(H19=0,"",SUM(K19:M19)+O19+P19)</f>
        <v/>
      </c>
      <c r="U19" s="3" t="n">
        <v>0</v>
      </c>
      <c r="V19" s="3" t="n">
        <v>0</v>
      </c>
      <c r="W19" s="4">
        <f>IF(H19=0,"",SUM(K19:M19)+O19+Q19+S19+U19+V19)</f>
        <v/>
      </c>
      <c r="X19" s="3">
        <f>ROUND(MIN(1800,IF(AG19="Yes",SUM(K19:L19)*12%,0)),-1)</f>
        <v/>
      </c>
      <c r="Y19" s="3" t="n"/>
      <c r="Z19" s="3" t="n"/>
      <c r="AA19" s="3" t="n"/>
      <c r="AB19" s="4">
        <f>SUM(X19:AA19)</f>
        <v/>
      </c>
      <c r="AC19" s="4">
        <f>IFERROR(W19-AB19,"")</f>
        <v/>
      </c>
      <c r="AD19" s="3" t="inlineStr">
        <is>
          <t>Male</t>
        </is>
      </c>
      <c r="AE19" s="3">
        <f>IF(AD19=0,"",IF(AD19="Male","Mr",IF(AD19="Female","Mrs")))</f>
        <v/>
      </c>
      <c r="AF19" s="3">
        <f>IF(A19=0,"",AF$4)</f>
        <v/>
      </c>
      <c r="AG19" s="3" t="inlineStr">
        <is>
          <t>Yes</t>
        </is>
      </c>
      <c r="AH19" s="3" t="inlineStr">
        <is>
          <t>Yes</t>
        </is>
      </c>
      <c r="AI19" s="3" t="n">
        <v>2000</v>
      </c>
      <c r="AJ19" s="3" t="inlineStr">
        <is>
          <t>ABC &amp; Company Ltd</t>
        </is>
      </c>
    </row>
    <row r="20" ht="15.95" customHeight="1" s="9">
      <c r="A20" s="3" t="inlineStr">
        <is>
          <t>Edison ML</t>
        </is>
      </c>
      <c r="B20" s="3" t="inlineStr">
        <is>
          <t>Web Developer</t>
        </is>
      </c>
      <c r="C20" s="3">
        <f>IF(A20=0,"",C$4)</f>
        <v/>
      </c>
      <c r="D20" s="3">
        <f>IF(A20=0,"",D$4)</f>
        <v/>
      </c>
      <c r="E20" s="3" t="n">
        <v>30</v>
      </c>
      <c r="F20" s="3" t="n">
        <v>2</v>
      </c>
      <c r="G20" s="3" t="n">
        <v>0</v>
      </c>
      <c r="H20" s="4">
        <f>IF(G20&gt;=F20,E20-G20+F20,E20)</f>
        <v/>
      </c>
      <c r="I20" s="3" t="n">
        <v>12000</v>
      </c>
      <c r="J20" s="4">
        <f>IF(H20=0,"",ROUND(I20/E20*H20,-1))</f>
        <v/>
      </c>
      <c r="K20" s="3" t="n">
        <v>6000</v>
      </c>
      <c r="L20" s="3">
        <f>IF(H20=0,"",ROUND(J20/E20*H20*10%,-1))</f>
        <v/>
      </c>
      <c r="M20" s="3">
        <f>IF(H20=0,"",ROUND(J20/E20*H20*25%,-1))</f>
        <v/>
      </c>
      <c r="N20" s="3" t="n">
        <v>600</v>
      </c>
      <c r="O20" s="3">
        <f>IF(H20=0,"",ROUND(N20/E20*H20,-1))</f>
        <v/>
      </c>
      <c r="P20" s="3">
        <f>MIN(1250,IF(AH20="Yes",IF(H20=0,"",AI20),0))</f>
        <v/>
      </c>
      <c r="Q20" s="3" t="n"/>
      <c r="R20" s="3">
        <f>IF(H20=0,"",ROUND(J20-T20,-1))</f>
        <v/>
      </c>
      <c r="S20" s="3">
        <f>IF(R20&lt;=0,0,R20)</f>
        <v/>
      </c>
      <c r="T20" s="3">
        <f>IF(H20=0,"",SUM(K20:M20)+O20+P20)</f>
        <v/>
      </c>
      <c r="U20" s="3" t="n">
        <v>1000</v>
      </c>
      <c r="V20" s="3" t="n">
        <v>0</v>
      </c>
      <c r="W20" s="4">
        <f>IF(H20=0,"",SUM(K20:M20)+O20+Q20+S20+U20+V20)</f>
        <v/>
      </c>
      <c r="X20" s="3">
        <f>ROUND(MIN(1800,IF(AG20="Yes",SUM(K20:L20)*12%,0)),-1)</f>
        <v/>
      </c>
      <c r="Y20" s="3" t="n"/>
      <c r="Z20" s="3" t="n"/>
      <c r="AA20" s="3" t="n"/>
      <c r="AB20" s="4">
        <f>SUM(X20:AA20)</f>
        <v/>
      </c>
      <c r="AC20" s="4">
        <f>IFERROR(W20-AB20,"")</f>
        <v/>
      </c>
      <c r="AD20" s="3" t="inlineStr">
        <is>
          <t>Male</t>
        </is>
      </c>
      <c r="AE20" s="3">
        <f>IF(AD20=0,"",IF(AD20="Male","Mr",IF(AD20="Female","Mrs")))</f>
        <v/>
      </c>
      <c r="AF20" s="3">
        <f>IF(A20=0,"",AF$4)</f>
        <v/>
      </c>
      <c r="AG20" s="3" t="inlineStr">
        <is>
          <t>Yes</t>
        </is>
      </c>
      <c r="AH20" s="3" t="inlineStr">
        <is>
          <t>Yes</t>
        </is>
      </c>
      <c r="AI20" s="3" t="n">
        <v>1200</v>
      </c>
      <c r="AJ20" s="3" t="inlineStr">
        <is>
          <t>ABC &amp; Company Ltd</t>
        </is>
      </c>
    </row>
    <row r="21" ht="15.95" customHeight="1" s="9">
      <c r="A21" s="3" t="inlineStr">
        <is>
          <t>Basil P E</t>
        </is>
      </c>
      <c r="B21" s="3" t="inlineStr">
        <is>
          <t>Web Developer</t>
        </is>
      </c>
      <c r="C21" s="3">
        <f>IF(A21=0,"",C$4)</f>
        <v/>
      </c>
      <c r="D21" s="3">
        <f>IF(A21=0,"",D$4)</f>
        <v/>
      </c>
      <c r="E21" s="3" t="n">
        <v>30</v>
      </c>
      <c r="F21" s="3" t="n">
        <v>2</v>
      </c>
      <c r="G21" s="3" t="n">
        <v>1</v>
      </c>
      <c r="H21" s="4">
        <f>IF(G21&gt;=F21,E21-G21+F21,E21)</f>
        <v/>
      </c>
      <c r="I21" s="3" t="n">
        <v>22000</v>
      </c>
      <c r="J21" s="4">
        <f>IF(H21=0,"",ROUND(I21/E21*H21,-1))</f>
        <v/>
      </c>
      <c r="K21" s="3" t="n">
        <v>11000</v>
      </c>
      <c r="L21" s="3">
        <f>IF(H21=0,"",ROUND(J21/E21*H21*10%,-1))</f>
        <v/>
      </c>
      <c r="M21" s="3">
        <f>IF(H21=0,"",ROUND(J21/E21*H21*25%,-1))</f>
        <v/>
      </c>
      <c r="N21" s="3" t="n">
        <v>267</v>
      </c>
      <c r="O21" s="3">
        <f>IF(H21=0,"",ROUND(N21/E21*H21,-1))</f>
        <v/>
      </c>
      <c r="P21" s="3">
        <f>MIN(1250,IF(AH21="Yes",IF(H21=0,"",AI21),0))</f>
        <v/>
      </c>
      <c r="Q21" s="3" t="n"/>
      <c r="R21" s="3">
        <f>IF(H21=0,"",ROUND(J21-T21,-1))</f>
        <v/>
      </c>
      <c r="S21" s="3">
        <f>IF(R21&lt;=0,0,R21)</f>
        <v/>
      </c>
      <c r="T21" s="3">
        <f>IF(H21=0,"",SUM(K21:M21)+O21+P21)</f>
        <v/>
      </c>
      <c r="U21" s="3" t="n">
        <v>5000</v>
      </c>
      <c r="V21" s="3" t="n">
        <v>0</v>
      </c>
      <c r="W21" s="4">
        <f>IF(H21=0,"",SUM(K21:M21)+O21+Q21+S21+U21+V21)</f>
        <v/>
      </c>
      <c r="X21" s="3">
        <f>ROUND(MIN(1800,IF(AG21="Yes",SUM(K21:L21)*12%,0)),-1)</f>
        <v/>
      </c>
      <c r="Y21" s="3" t="n"/>
      <c r="Z21" s="3" t="n"/>
      <c r="AA21" s="3" t="n"/>
      <c r="AB21" s="4">
        <f>SUM(X21:AA21)</f>
        <v/>
      </c>
      <c r="AC21" s="4">
        <f>IFERROR(W21-AB21,"")</f>
        <v/>
      </c>
      <c r="AD21" s="3" t="inlineStr">
        <is>
          <t>Male</t>
        </is>
      </c>
      <c r="AE21" s="3">
        <f>IF(AD21=0,"",IF(AD21="Male","Mr",IF(AD21="Female","Mrs")))</f>
        <v/>
      </c>
      <c r="AF21" s="3">
        <f>IF(A21=0,"",AF$4)</f>
        <v/>
      </c>
      <c r="AG21" s="3" t="inlineStr">
        <is>
          <t>Yes</t>
        </is>
      </c>
      <c r="AH21" s="3" t="inlineStr">
        <is>
          <t>Yes</t>
        </is>
      </c>
      <c r="AI21" s="3" t="n">
        <v>1067</v>
      </c>
      <c r="AJ21" s="3" t="inlineStr">
        <is>
          <t>ABC &amp; Company Ltd</t>
        </is>
      </c>
    </row>
    <row r="22" ht="15.95" customHeight="1" s="9">
      <c r="A22" s="3" t="inlineStr">
        <is>
          <t>Jobin George</t>
        </is>
      </c>
      <c r="B22" s="3" t="inlineStr">
        <is>
          <t>Web Developer</t>
        </is>
      </c>
      <c r="C22" s="3">
        <f>IF(A22=0,"",C$4)</f>
        <v/>
      </c>
      <c r="D22" s="3">
        <f>IF(A22=0,"",D$4)</f>
        <v/>
      </c>
      <c r="E22" s="3" t="n">
        <v>30</v>
      </c>
      <c r="F22" s="3" t="n">
        <v>2</v>
      </c>
      <c r="G22" s="3" t="n">
        <v>0</v>
      </c>
      <c r="H22" s="4">
        <f>IF(G22&gt;=F22,E22-G22+F22,E22)</f>
        <v/>
      </c>
      <c r="I22" s="3" t="n">
        <v>16000</v>
      </c>
      <c r="J22" s="4">
        <f>IF(H22=0,"",ROUND(I22/E22*H22,-1))</f>
        <v/>
      </c>
      <c r="K22" s="3" t="n">
        <v>8000</v>
      </c>
      <c r="L22" s="3">
        <f>IF(H22=0,"",ROUND(J22/E22*H22*10%,-1))</f>
        <v/>
      </c>
      <c r="M22" s="3">
        <f>IF(H22=0,"",ROUND(J22/E22*H22*25%,-1))</f>
        <v/>
      </c>
      <c r="N22" s="3" t="n">
        <v>800</v>
      </c>
      <c r="O22" s="3">
        <f>IF(H22=0,"",ROUND(N22/E22*H22,-1))</f>
        <v/>
      </c>
      <c r="P22" s="3">
        <f>MIN(1250,IF(AH22="Yes",IF(H22=0,"",AI22),0))</f>
        <v/>
      </c>
      <c r="Q22" s="3" t="n"/>
      <c r="R22" s="3">
        <f>IF(H22=0,"",ROUND(J22-T22,-1))</f>
        <v/>
      </c>
      <c r="S22" s="3">
        <f>IF(R22&lt;=0,0,R22)</f>
        <v/>
      </c>
      <c r="T22" s="3">
        <f>IF(H22=0,"",SUM(K22:M22)+O22+P22)</f>
        <v/>
      </c>
      <c r="U22" s="3" t="n">
        <v>1500</v>
      </c>
      <c r="V22" s="3" t="n">
        <v>0</v>
      </c>
      <c r="W22" s="4">
        <f>IF(H22=0,"",SUM(K22:M22)+O22+Q22+S22+U22+V22)</f>
        <v/>
      </c>
      <c r="X22" s="3">
        <f>ROUND(MIN(1800,IF(AG22="Yes",SUM(K22:L22)*12%,0)),-1)</f>
        <v/>
      </c>
      <c r="Y22" s="3" t="n"/>
      <c r="Z22" s="3" t="n"/>
      <c r="AA22" s="3" t="n"/>
      <c r="AB22" s="4">
        <f>SUM(X22:AA22)</f>
        <v/>
      </c>
      <c r="AC22" s="4">
        <f>IFERROR(W22-AB22,"")</f>
        <v/>
      </c>
      <c r="AD22" s="3" t="inlineStr">
        <is>
          <t>Male</t>
        </is>
      </c>
      <c r="AE22" s="3">
        <f>IF(AD22=0,"",IF(AD22="Male","Mr",IF(AD22="Female","Mrs")))</f>
        <v/>
      </c>
      <c r="AF22" s="3">
        <f>IF(A22=0,"",AF$4)</f>
        <v/>
      </c>
      <c r="AG22" s="3" t="inlineStr">
        <is>
          <t>Yes</t>
        </is>
      </c>
      <c r="AH22" s="3" t="inlineStr">
        <is>
          <t>Yes</t>
        </is>
      </c>
      <c r="AI22" s="3" t="n">
        <v>1600</v>
      </c>
      <c r="AJ22" s="3" t="inlineStr">
        <is>
          <t>ABC &amp; Company Ltd</t>
        </is>
      </c>
    </row>
    <row r="23" ht="15.95" customHeight="1" s="9">
      <c r="A23" s="3" t="inlineStr">
        <is>
          <t>Jismon Tomy</t>
        </is>
      </c>
      <c r="B23" s="3" t="inlineStr">
        <is>
          <t>Web Developer</t>
        </is>
      </c>
      <c r="C23" s="3">
        <f>IF(A23=0,"",C$4)</f>
        <v/>
      </c>
      <c r="D23" s="3">
        <f>IF(A23=0,"",D$4)</f>
        <v/>
      </c>
      <c r="E23" s="3" t="n">
        <v>30</v>
      </c>
      <c r="F23" s="3" t="n">
        <v>2</v>
      </c>
      <c r="G23" s="3" t="n">
        <v>1</v>
      </c>
      <c r="H23" s="4">
        <f>IF(G23&gt;=F23,E23-G23+F23,E23)</f>
        <v/>
      </c>
      <c r="I23" s="3" t="n">
        <v>10000</v>
      </c>
      <c r="J23" s="4">
        <f>IF(H23=0,"",ROUND(I23/E23*H23,-1))</f>
        <v/>
      </c>
      <c r="K23" s="3" t="n">
        <v>5000</v>
      </c>
      <c r="L23" s="3">
        <f>IF(H23=0,"",ROUND(J23/E23*H23*10%,-1))</f>
        <v/>
      </c>
      <c r="M23" s="3">
        <f>IF(H23=0,"",ROUND(J23/E23*H23*25%,-1))</f>
        <v/>
      </c>
      <c r="N23" s="3" t="n">
        <v>500</v>
      </c>
      <c r="O23" s="3">
        <f>IF(H23=0,"",ROUND(N23/E23*H23,-1))</f>
        <v/>
      </c>
      <c r="P23" s="3">
        <f>MIN(1250,IF(AH23="Yes",IF(H23=0,"",AI23),0))</f>
        <v/>
      </c>
      <c r="Q23" s="3" t="n"/>
      <c r="R23" s="3">
        <f>IF(H23=0,"",ROUND(J23-T23,-1))</f>
        <v/>
      </c>
      <c r="S23" s="3">
        <f>IF(R23&lt;=0,0,R23)</f>
        <v/>
      </c>
      <c r="T23" s="3">
        <f>IF(H23=0,"",SUM(K23:M23)+O23+P23)</f>
        <v/>
      </c>
      <c r="U23" s="3" t="n">
        <v>2000</v>
      </c>
      <c r="V23" s="3" t="n">
        <v>0</v>
      </c>
      <c r="W23" s="4">
        <f>IF(H23=0,"",SUM(K23:M23)+O23+Q23+S23+U23+V23)</f>
        <v/>
      </c>
      <c r="X23" s="3">
        <f>ROUND(MIN(1800,IF(AG23="Yes",SUM(K23:L23)*12%,0)),-1)</f>
        <v/>
      </c>
      <c r="Y23" s="3" t="n"/>
      <c r="Z23" s="3" t="n"/>
      <c r="AA23" s="3" t="n"/>
      <c r="AB23" s="4">
        <f>SUM(X23:AA23)</f>
        <v/>
      </c>
      <c r="AC23" s="4">
        <f>IFERROR(W23-AB23,"")</f>
        <v/>
      </c>
      <c r="AD23" s="3" t="inlineStr">
        <is>
          <t>Male</t>
        </is>
      </c>
      <c r="AE23" s="3">
        <f>IF(AD23=0,"",IF(AD23="Male","Mr",IF(AD23="Female","Mrs")))</f>
        <v/>
      </c>
      <c r="AF23" s="3">
        <f>IF(A23=0,"",AF$4)</f>
        <v/>
      </c>
      <c r="AG23" s="3" t="inlineStr">
        <is>
          <t>Yes</t>
        </is>
      </c>
      <c r="AH23" s="3" t="inlineStr">
        <is>
          <t>Yes</t>
        </is>
      </c>
      <c r="AI23" s="3" t="n">
        <v>1000</v>
      </c>
      <c r="AJ23" s="3" t="inlineStr">
        <is>
          <t>ABC &amp; Company Ltd</t>
        </is>
      </c>
    </row>
    <row r="24" ht="15.95" customHeight="1" s="9">
      <c r="A24" s="3" t="inlineStr">
        <is>
          <t>Sharafali P</t>
        </is>
      </c>
      <c r="B24" s="3" t="inlineStr">
        <is>
          <t>Ux/Ui Designer</t>
        </is>
      </c>
      <c r="C24" s="3">
        <f>IF(A24=0,"",C$4)</f>
        <v/>
      </c>
      <c r="D24" s="3">
        <f>IF(A24=0,"",D$4)</f>
        <v/>
      </c>
      <c r="E24" s="3" t="n">
        <v>30</v>
      </c>
      <c r="F24" s="3" t="n">
        <v>2</v>
      </c>
      <c r="G24" s="3" t="n">
        <v>0</v>
      </c>
      <c r="H24" s="4">
        <f>IF(G24&gt;=F24,E24-G24+F24,E24)</f>
        <v/>
      </c>
      <c r="I24" s="3" t="n">
        <v>14000</v>
      </c>
      <c r="J24" s="4">
        <f>IF(H24=0,"",ROUND(I24/E24*H24,-1))</f>
        <v/>
      </c>
      <c r="K24" s="3" t="n">
        <v>7000</v>
      </c>
      <c r="L24" s="3">
        <f>IF(H24=0,"",ROUND(J24/E24*H24*10%,-1))</f>
        <v/>
      </c>
      <c r="M24" s="3">
        <f>IF(H24=0,"",ROUND(J24/E24*H24*25%,-1))</f>
        <v/>
      </c>
      <c r="N24" s="3" t="n">
        <v>700</v>
      </c>
      <c r="O24" s="3">
        <f>IF(H24=0,"",ROUND(N24/E24*H24,-1))</f>
        <v/>
      </c>
      <c r="P24" s="3">
        <f>MIN(1250,IF(AH24="Yes",IF(H24=0,"",AI24),0))</f>
        <v/>
      </c>
      <c r="Q24" s="3" t="n"/>
      <c r="R24" s="3">
        <f>IF(H24=0,"",ROUND(J24-T24,-1))</f>
        <v/>
      </c>
      <c r="S24" s="3">
        <f>IF(R24&lt;=0,0,R24)</f>
        <v/>
      </c>
      <c r="T24" s="3">
        <f>IF(H24=0,"",SUM(K24:M24)+O24+P24)</f>
        <v/>
      </c>
      <c r="U24" s="3" t="n">
        <v>0</v>
      </c>
      <c r="V24" s="3" t="n">
        <v>0</v>
      </c>
      <c r="W24" s="4">
        <f>IF(H24=0,"",SUM(K24:M24)+O24+Q24+S24+U24+V24)</f>
        <v/>
      </c>
      <c r="X24" s="3">
        <f>ROUND(MIN(1800,IF(AG24="Yes",SUM(K24:L24)*12%,0)),-1)</f>
        <v/>
      </c>
      <c r="Y24" s="3" t="n"/>
      <c r="Z24" s="3" t="n"/>
      <c r="AA24" s="3" t="n"/>
      <c r="AB24" s="4">
        <f>SUM(X24:AA24)</f>
        <v/>
      </c>
      <c r="AC24" s="4">
        <f>IFERROR(W24-AB24,"")</f>
        <v/>
      </c>
      <c r="AD24" s="3" t="inlineStr">
        <is>
          <t>Male</t>
        </is>
      </c>
      <c r="AE24" s="3">
        <f>IF(AD24=0,"",IF(AD24="Male","Mr",IF(AD24="Female","Mrs")))</f>
        <v/>
      </c>
      <c r="AF24" s="3">
        <f>IF(A24=0,"",AF$4)</f>
        <v/>
      </c>
      <c r="AG24" s="3" t="inlineStr">
        <is>
          <t>Yes</t>
        </is>
      </c>
      <c r="AH24" s="3" t="inlineStr">
        <is>
          <t>Yes</t>
        </is>
      </c>
      <c r="AI24" s="3" t="n">
        <v>1400</v>
      </c>
      <c r="AJ24" s="3" t="inlineStr">
        <is>
          <t>ABC &amp; Company Ltd</t>
        </is>
      </c>
    </row>
    <row r="25" ht="15.95" customHeight="1" s="9">
      <c r="C25">
        <f>IF(A25=0,"",C$4)</f>
        <v/>
      </c>
      <c r="D25">
        <f>IF(A25=0,"",D$4)</f>
        <v/>
      </c>
      <c r="H25">
        <f>IF(G25&gt;=F25,E25-G25+F25,E25)</f>
        <v/>
      </c>
      <c r="J25">
        <f>IF(H25=0,"",ROUND(I25/E25*H25,-1))</f>
        <v/>
      </c>
      <c r="K25" t="n">
        <v>187740</v>
      </c>
      <c r="L25">
        <f>IF(H25=0,"",ROUND(J25/E25*H25*10%,-1))</f>
        <v/>
      </c>
      <c r="M25">
        <f>IF(H25=0,"",ROUND(J25/E25*H25*25%,-1))</f>
        <v/>
      </c>
      <c r="N25">
        <f>IF(H25=0,"",1600)</f>
        <v/>
      </c>
      <c r="O25">
        <f>IF(H25=0,"",ROUND(N25/E25*H25,-1))</f>
        <v/>
      </c>
      <c r="P25">
        <f>MIN(1250,IF(AH25="Yes",IF(H25=0,"",AI25),0))</f>
        <v/>
      </c>
      <c r="R25">
        <f>IF(H25=0,"",ROUND(J25-T25,-1))</f>
        <v/>
      </c>
      <c r="S25">
        <f>IF(R25&lt;=0,0,R25)</f>
        <v/>
      </c>
      <c r="T25">
        <f>IF(H25=0,"",SUM(K25:M25)+O25+P25)</f>
        <v/>
      </c>
      <c r="W25">
        <f>IF(H25=0,"",SUM(K25:M25)+O25+Q25+S25+U25+V25)</f>
        <v/>
      </c>
      <c r="X25">
        <f>ROUND(MIN(1800,IF(AG25="Yes",SUM(K25:L25)*12%,0)),-1)</f>
        <v/>
      </c>
      <c r="AB25">
        <f>SUM(X25:AA25)</f>
        <v/>
      </c>
      <c r="AC25">
        <f>IFERROR(W25-AB25,"")</f>
        <v/>
      </c>
      <c r="AE25">
        <f>IF(AD25=0,"",IF(AD25="Male","Mr",IF(AD25="Female","Mrs")))</f>
        <v/>
      </c>
      <c r="AF25">
        <f>IF(A25=0,"",AF$4)</f>
        <v/>
      </c>
      <c r="AJ25" t="inlineStr">
        <is>
          <t>ABC &amp; Company Ltd</t>
        </is>
      </c>
    </row>
    <row r="26" ht="15.95" customHeight="1" s="9">
      <c r="C26">
        <f>IF(A26=0,"",C$4)</f>
        <v/>
      </c>
      <c r="D26">
        <f>IF(A26=0,"",D$4)</f>
        <v/>
      </c>
      <c r="H26">
        <f>IF(G26&gt;=F26,E26-G26+F26,E26)</f>
        <v/>
      </c>
      <c r="J26">
        <f>IF(H26=0,"",ROUND(I26/E26*H26,-1))</f>
        <v/>
      </c>
      <c r="K26" t="n">
        <v>194740</v>
      </c>
      <c r="L26">
        <f>IF(H26=0,"",ROUND(J26/E26*H26*10%,-1))</f>
        <v/>
      </c>
      <c r="M26">
        <f>IF(H26=0,"",ROUND(J26/E26*H26*25%,-1))</f>
        <v/>
      </c>
      <c r="N26">
        <f>IF(H26=0,"",1600)</f>
        <v/>
      </c>
      <c r="O26">
        <f>IF(H26=0,"",ROUND(N26/E26*H26,-1))</f>
        <v/>
      </c>
      <c r="P26">
        <f>MIN(1250,IF(AH26="Yes",IF(H26=0,"",AI26),0))</f>
        <v/>
      </c>
      <c r="R26">
        <f>IF(H26=0,"",ROUND(J26-T26,-1))</f>
        <v/>
      </c>
      <c r="S26">
        <f>IF(R26&lt;=0,0,R26)</f>
        <v/>
      </c>
      <c r="T26">
        <f>IF(H26=0,"",SUM(K26:M26)+O26+P26)</f>
        <v/>
      </c>
      <c r="W26">
        <f>IF(H26=0,"",SUM(K26:M26)+O26+Q26+S26+U26+V26)</f>
        <v/>
      </c>
      <c r="X26">
        <f>ROUND(MIN(1800,IF(AG26="Yes",SUM(K26:L26)*12%,0)),-1)</f>
        <v/>
      </c>
      <c r="AB26">
        <f>SUM(X26:AA26)</f>
        <v/>
      </c>
      <c r="AC26">
        <f>IFERROR(W26-AB26,"")</f>
        <v/>
      </c>
      <c r="AE26">
        <f>IF(AD26=0,"",IF(AD26="Male","Mr",IF(AD26="Female","Mrs")))</f>
        <v/>
      </c>
      <c r="AF26">
        <f>IF(A26=0,"",AF$4)</f>
        <v/>
      </c>
      <c r="AJ26" t="inlineStr">
        <is>
          <t>ABC &amp; Company Ltd</t>
        </is>
      </c>
    </row>
    <row r="27" ht="15.95" customHeight="1" s="9">
      <c r="C27">
        <f>IF(A27=0,"",C$4)</f>
        <v/>
      </c>
      <c r="D27">
        <f>IF(A27=0,"",D$4)</f>
        <v/>
      </c>
      <c r="H27">
        <f>IF(G27&gt;=F27,E27-G27+F27,E27)</f>
        <v/>
      </c>
      <c r="J27">
        <f>IF(H27=0,"",ROUND(I27/E27*H27,-1))</f>
        <v/>
      </c>
      <c r="K27">
        <f>IF(H27=0,"",ROUND($J27/E27*H27*50%,-1))</f>
        <v/>
      </c>
      <c r="L27">
        <f>IF(H27=0,"",ROUND(J27/E27*H27*10%,-1))</f>
        <v/>
      </c>
      <c r="M27">
        <f>IF(H27=0,"",ROUND(J27/E27*H27*25%,-1))</f>
        <v/>
      </c>
      <c r="N27">
        <f>IF(H27=0,"",1600)</f>
        <v/>
      </c>
      <c r="O27">
        <f>IF(H27=0,"",ROUND(N27/E27*H27,-1))</f>
        <v/>
      </c>
      <c r="P27">
        <f>MIN(1250,IF(AH27="Yes",IF(H27=0,"",AI27),0))</f>
        <v/>
      </c>
      <c r="R27">
        <f>IF(H27=0,"",ROUND(J27-T27,-1))</f>
        <v/>
      </c>
      <c r="S27">
        <f>IF(R27&lt;=0,0,R27)</f>
        <v/>
      </c>
      <c r="T27">
        <f>IF(H27=0,"",SUM(K27:M27)+O27+P27)</f>
        <v/>
      </c>
      <c r="W27">
        <f>IF(H27=0,"",SUM(K27:M27)+O27+Q27+S27+U27+V27)</f>
        <v/>
      </c>
      <c r="X27">
        <f>ROUND(MIN(1800,IF(AG27="Yes",SUM(K27:L27)*12%,0)),-1)</f>
        <v/>
      </c>
      <c r="AB27">
        <f>SUM(X27:AA27)</f>
        <v/>
      </c>
      <c r="AC27">
        <f>IFERROR(W27-AB27,"")</f>
        <v/>
      </c>
      <c r="AE27">
        <f>IF(AD27=0,"",IF(AD27="Male","Mr",IF(AD27="Female","Mrs")))</f>
        <v/>
      </c>
      <c r="AF27">
        <f>IF(A27=0,"",AF$4)</f>
        <v/>
      </c>
      <c r="AJ27" t="inlineStr">
        <is>
          <t>ABC &amp; Company Ltd</t>
        </is>
      </c>
    </row>
    <row r="28" ht="15.95" customHeight="1" s="9">
      <c r="C28">
        <f>IF(A28=0,"",C$4)</f>
        <v/>
      </c>
      <c r="D28">
        <f>IF(A28=0,"",D$4)</f>
        <v/>
      </c>
      <c r="H28">
        <f>IF(G28&gt;=F28,E28-G28+F28,E28)</f>
        <v/>
      </c>
      <c r="J28">
        <f>IF(H28=0,"",ROUND(I28/E28*H28,-1))</f>
        <v/>
      </c>
      <c r="K28">
        <f>IF(H28=0,"",ROUND($J28/E28*H28*50%,-1))</f>
        <v/>
      </c>
      <c r="L28">
        <f>IF(H28=0,"",ROUND(J28/E28*H28*10%,-1))</f>
        <v/>
      </c>
      <c r="M28">
        <f>IF(H28=0,"",ROUND(J28/E28*H28*25%,-1))</f>
        <v/>
      </c>
      <c r="N28">
        <f>IF(H28=0,"",1600)</f>
        <v/>
      </c>
      <c r="O28">
        <f>IF(H28=0,"",ROUND(N28/E28*H28,-1))</f>
        <v/>
      </c>
      <c r="P28">
        <f>MIN(1250,IF(AH28="Yes",IF(H28=0,"",AI28),0))</f>
        <v/>
      </c>
      <c r="R28">
        <f>IF(H28=0,"",ROUND(J28-T28,-1))</f>
        <v/>
      </c>
      <c r="S28">
        <f>IF(R28&lt;=0,0,R28)</f>
        <v/>
      </c>
      <c r="T28">
        <f>IF(H28=0,"",SUM(K28:M28)+O28+P28)</f>
        <v/>
      </c>
      <c r="W28">
        <f>IF(H28=0,"",SUM(K28:M28)+O28+Q28+S28+U28+V28)</f>
        <v/>
      </c>
      <c r="X28">
        <f>ROUND(MIN(1800,IF(AG28="Yes",SUM(K28:L28)*12%,0)),-1)</f>
        <v/>
      </c>
      <c r="AB28">
        <f>SUM(X28:AA28)</f>
        <v/>
      </c>
      <c r="AC28">
        <f>IFERROR(W28-AB28,"")</f>
        <v/>
      </c>
      <c r="AE28">
        <f>IF(AD28=0,"",IF(AD28="Male","Mr",IF(AD28="Female","Mrs")))</f>
        <v/>
      </c>
      <c r="AF28">
        <f>IF(A28=0,"",AF$4)</f>
        <v/>
      </c>
      <c r="AJ28" t="inlineStr">
        <is>
          <t>ABC &amp; Company Ltd</t>
        </is>
      </c>
    </row>
    <row r="29" ht="15.95" customHeight="1" s="9">
      <c r="C29">
        <f>IF(A29=0,"",C$4)</f>
        <v/>
      </c>
      <c r="D29">
        <f>IF(A29=0,"",D$4)</f>
        <v/>
      </c>
      <c r="H29">
        <f>IF(G29&gt;=F29,E29-G29+F29,E29)</f>
        <v/>
      </c>
      <c r="J29">
        <f>IF(H29=0,"",ROUND(I29/E29*H29,-1))</f>
        <v/>
      </c>
      <c r="K29">
        <f>IF(H29=0,"",ROUND($J29/E29*H29*50%,-1))</f>
        <v/>
      </c>
      <c r="L29">
        <f>IF(H29=0,"",ROUND(J29/E29*H29*10%,-1))</f>
        <v/>
      </c>
      <c r="M29">
        <f>IF(H29=0,"",ROUND(J29/E29*H29*25%,-1))</f>
        <v/>
      </c>
      <c r="N29">
        <f>IF(H29=0,"",1600)</f>
        <v/>
      </c>
      <c r="O29">
        <f>IF(H29=0,"",ROUND(N29/E29*H29,-1))</f>
        <v/>
      </c>
      <c r="P29">
        <f>MIN(1250,IF(AH29="Yes",IF(H29=0,"",AI29),0))</f>
        <v/>
      </c>
      <c r="R29">
        <f>IF(H29=0,"",ROUND(J29-T29,-1))</f>
        <v/>
      </c>
      <c r="S29">
        <f>IF(R29&lt;=0,0,R29)</f>
        <v/>
      </c>
      <c r="T29">
        <f>IF(H29=0,"",SUM(K29:M29)+O29+P29)</f>
        <v/>
      </c>
      <c r="W29">
        <f>IF(H29=0,"",SUM(K29:M29)+O29+Q29+S29+U29+V29)</f>
        <v/>
      </c>
      <c r="X29">
        <f>ROUND(MIN(1800,IF(AG29="Yes",SUM(K29:L29)*12%,0)),-1)</f>
        <v/>
      </c>
      <c r="AB29">
        <f>SUM(X29:AA29)</f>
        <v/>
      </c>
      <c r="AC29">
        <f>IFERROR(W29-AB29,"")</f>
        <v/>
      </c>
      <c r="AE29">
        <f>IF(AD29=0,"",IF(AD29="Male","Mr",IF(AD29="Female","Mrs")))</f>
        <v/>
      </c>
      <c r="AF29">
        <f>IF(A29=0,"",AF$4)</f>
        <v/>
      </c>
      <c r="AJ29" t="inlineStr">
        <is>
          <t>ABC &amp; Company Ltd</t>
        </is>
      </c>
    </row>
    <row r="30" ht="15.95" customHeight="1" s="9">
      <c r="C30">
        <f>IF(A30=0,"",C$4)</f>
        <v/>
      </c>
      <c r="D30">
        <f>IF(A30=0,"",D$4)</f>
        <v/>
      </c>
      <c r="H30">
        <f>IF(G30&gt;=F30,E30-G30+F30,E30)</f>
        <v/>
      </c>
      <c r="J30">
        <f>IF(H30=0,"",ROUND(I30/E30*H30,-1))</f>
        <v/>
      </c>
      <c r="K30">
        <f>IF(H30=0,"",ROUND($J30/E30*H30*50%,-1))</f>
        <v/>
      </c>
      <c r="L30">
        <f>IF(H30=0,"",ROUND(J30/E30*H30*10%,-1))</f>
        <v/>
      </c>
      <c r="M30">
        <f>IF(H30=0,"",ROUND(J30/E30*H30*25%,-1))</f>
        <v/>
      </c>
      <c r="N30">
        <f>IF(H30=0,"",1600)</f>
        <v/>
      </c>
      <c r="O30">
        <f>IF(H30=0,"",ROUND(N30/E30*H30,-1))</f>
        <v/>
      </c>
      <c r="P30">
        <f>MIN(1250,IF(AH30="Yes",IF(H30=0,"",AI30),0))</f>
        <v/>
      </c>
      <c r="R30">
        <f>IF(H30=0,"",ROUND(J30-T30,-1))</f>
        <v/>
      </c>
      <c r="S30">
        <f>IF(R30&lt;=0,0,R30)</f>
        <v/>
      </c>
      <c r="T30">
        <f>IF(H30=0,"",SUM(K30:M30)+O30+P30)</f>
        <v/>
      </c>
      <c r="W30">
        <f>IF(H30=0,"",SUM(K30:M30)+O30+Q30+S30+U30+V30)</f>
        <v/>
      </c>
      <c r="X30">
        <f>ROUND(MIN(1800,IF(AG30="Yes",SUM(K30:L30)*12%,0)),-1)</f>
        <v/>
      </c>
      <c r="AB30">
        <f>SUM(X30:AA30)</f>
        <v/>
      </c>
      <c r="AC30">
        <f>IFERROR(W30-AB30,"")</f>
        <v/>
      </c>
      <c r="AE30">
        <f>IF(AD30=0,"",IF(AD30="Male","Mr",IF(AD30="Female","Mrs")))</f>
        <v/>
      </c>
      <c r="AF30">
        <f>IF(A30=0,"",AF$4)</f>
        <v/>
      </c>
      <c r="AJ30" t="inlineStr">
        <is>
          <t>ABC &amp; Company Ltd</t>
        </is>
      </c>
    </row>
    <row r="31" ht="15.95" customHeight="1" s="9">
      <c r="C31">
        <f>IF(A31=0,"",C$4)</f>
        <v/>
      </c>
      <c r="D31">
        <f>IF(A31=0,"",D$4)</f>
        <v/>
      </c>
      <c r="H31">
        <f>IF(G31&gt;=F31,E31-G31+F31,E31)</f>
        <v/>
      </c>
      <c r="J31">
        <f>IF(H31=0,"",ROUND(I31/E31*H31,-1))</f>
        <v/>
      </c>
      <c r="K31">
        <f>IF(H31=0,"",ROUND($J31/E31*H31*50%,-1))</f>
        <v/>
      </c>
      <c r="L31">
        <f>IF(H31=0,"",ROUND(J31/E31*H31*10%,-1))</f>
        <v/>
      </c>
      <c r="M31">
        <f>IF(H31=0,"",ROUND(J31/E31*H31*25%,-1))</f>
        <v/>
      </c>
      <c r="N31">
        <f>IF(H31=0,"",1600)</f>
        <v/>
      </c>
      <c r="O31">
        <f>IF(H31=0,"",ROUND(N31/E31*H31,-1))</f>
        <v/>
      </c>
      <c r="P31">
        <f>MIN(1250,IF(AH31="Yes",IF(H31=0,"",AI31),0))</f>
        <v/>
      </c>
      <c r="R31">
        <f>IF(H31=0,"",ROUND(J31-T31,-1))</f>
        <v/>
      </c>
      <c r="S31">
        <f>IF(R31&lt;=0,0,R31)</f>
        <v/>
      </c>
      <c r="T31">
        <f>IF(H31=0,"",SUM(K31:M31)+O31+P31)</f>
        <v/>
      </c>
      <c r="W31">
        <f>IF(H31=0,"",SUM(K31:M31)+O31+Q31+S31+U31+V31)</f>
        <v/>
      </c>
      <c r="X31">
        <f>ROUND(MIN(1800,IF(AG31="Yes",SUM(K31:L31)*12%,0)),-1)</f>
        <v/>
      </c>
      <c r="AB31">
        <f>SUM(X31:AA31)</f>
        <v/>
      </c>
      <c r="AC31">
        <f>IFERROR(W31-AB31,"")</f>
        <v/>
      </c>
      <c r="AE31">
        <f>IF(AD31=0,"",IF(AD31="Male","Mr",IF(AD31="Female","Mrs")))</f>
        <v/>
      </c>
      <c r="AF31">
        <f>IF(A31=0,"",AF$4)</f>
        <v/>
      </c>
      <c r="AJ31" t="inlineStr">
        <is>
          <t>ABC &amp; Company Ltd</t>
        </is>
      </c>
    </row>
    <row r="32" ht="15.95" customHeight="1" s="9">
      <c r="C32">
        <f>IF(A32=0,"",C$4)</f>
        <v/>
      </c>
      <c r="D32">
        <f>IF(A32=0,"",D$4)</f>
        <v/>
      </c>
      <c r="H32">
        <f>IF(G32&gt;=F32,E32-G32+F32,E32)</f>
        <v/>
      </c>
      <c r="J32">
        <f>IF(H32=0,"",ROUND(I32/E32*H32,-1))</f>
        <v/>
      </c>
      <c r="K32">
        <f>IF(H32=0,"",ROUND($J32/E32*H32*50%,-1))</f>
        <v/>
      </c>
      <c r="L32">
        <f>IF(H32=0,"",ROUND(J32/E32*H32*10%,-1))</f>
        <v/>
      </c>
      <c r="M32">
        <f>IF(H32=0,"",ROUND(J32/E32*H32*25%,-1))</f>
        <v/>
      </c>
      <c r="N32">
        <f>IF(H32=0,"",1600)</f>
        <v/>
      </c>
      <c r="O32">
        <f>IF(H32=0,"",ROUND(N32/E32*H32,-1))</f>
        <v/>
      </c>
      <c r="P32">
        <f>MIN(1250,IF(AH32="Yes",IF(H32=0,"",AI32),0))</f>
        <v/>
      </c>
      <c r="R32">
        <f>IF(H32=0,"",ROUND(J32-T32,-1))</f>
        <v/>
      </c>
      <c r="S32">
        <f>IF(R32&lt;=0,0,R32)</f>
        <v/>
      </c>
      <c r="T32">
        <f>IF(H32=0,"",SUM(K32:M32)+O32+P32)</f>
        <v/>
      </c>
      <c r="W32">
        <f>IF(H32=0,"",SUM(K32:M32)+O32+Q32+S32+U32+V32)</f>
        <v/>
      </c>
      <c r="X32">
        <f>ROUND(MIN(1800,IF(AG32="Yes",SUM(K32:L32)*12%,0)),-1)</f>
        <v/>
      </c>
      <c r="AB32">
        <f>SUM(X32:AA32)</f>
        <v/>
      </c>
      <c r="AC32">
        <f>IFERROR(W32-AB32,"")</f>
        <v/>
      </c>
      <c r="AE32">
        <f>IF(AD32=0,"",IF(AD32="Male","Mr",IF(AD32="Female","Mrs")))</f>
        <v/>
      </c>
      <c r="AF32">
        <f>IF(A32=0,"",AF$4)</f>
        <v/>
      </c>
      <c r="AJ32" t="inlineStr">
        <is>
          <t>ABC &amp; Company Ltd</t>
        </is>
      </c>
    </row>
    <row r="33" ht="15.95" customHeight="1" s="9">
      <c r="C33">
        <f>IF(A33=0,"",C$4)</f>
        <v/>
      </c>
      <c r="D33">
        <f>IF(A33=0,"",D$4)</f>
        <v/>
      </c>
      <c r="H33">
        <f>IF(G33&gt;=F33,E33-G33+F33,E33)</f>
        <v/>
      </c>
      <c r="J33">
        <f>IF(H33=0,"",ROUND(I33/E33*H33,-1))</f>
        <v/>
      </c>
      <c r="K33">
        <f>IF(H33=0,"",ROUND($J33/E33*H33*50%,-1))</f>
        <v/>
      </c>
      <c r="L33">
        <f>IF(H33=0,"",ROUND(J33/E33*H33*10%,-1))</f>
        <v/>
      </c>
      <c r="M33">
        <f>IF(H33=0,"",ROUND(J33/E33*H33*25%,-1))</f>
        <v/>
      </c>
      <c r="N33">
        <f>IF(H33=0,"",1600)</f>
        <v/>
      </c>
      <c r="O33">
        <f>IF(H33=0,"",ROUND(N33/E33*H33,-1))</f>
        <v/>
      </c>
      <c r="P33">
        <f>MIN(1250,IF(AH33="Yes",IF(H33=0,"",AI33),0))</f>
        <v/>
      </c>
      <c r="R33">
        <f>IF(H33=0,"",ROUND(J33-T33,-1))</f>
        <v/>
      </c>
      <c r="S33">
        <f>IF(R33&lt;=0,0,R33)</f>
        <v/>
      </c>
      <c r="T33">
        <f>IF(H33=0,"",SUM(K33:M33)+O33+P33)</f>
        <v/>
      </c>
      <c r="W33">
        <f>IF(H33=0,"",SUM(K33:M33)+O33+Q33+S33+U33+V33)</f>
        <v/>
      </c>
      <c r="X33">
        <f>ROUND(MIN(1800,IF(AG33="Yes",SUM(K33:L33)*12%,0)),-1)</f>
        <v/>
      </c>
      <c r="AB33">
        <f>SUM(X33:AA33)</f>
        <v/>
      </c>
      <c r="AC33">
        <f>IFERROR(W33-AB33,"")</f>
        <v/>
      </c>
      <c r="AE33">
        <f>IF(AD33=0,"",IF(AD33="Male","Mr",IF(AD33="Female","Mrs")))</f>
        <v/>
      </c>
      <c r="AF33">
        <f>IF(A33=0,"",AF$4)</f>
        <v/>
      </c>
      <c r="AJ33" t="inlineStr">
        <is>
          <t>ABC &amp; Company Ltd</t>
        </is>
      </c>
    </row>
    <row r="34" ht="15.95" customHeight="1" s="9">
      <c r="C34">
        <f>IF(A34=0,"",C$4)</f>
        <v/>
      </c>
      <c r="D34">
        <f>IF(A34=0,"",D$4)</f>
        <v/>
      </c>
      <c r="H34">
        <f>IF(G34&gt;=F34,E34-G34+F34,E34)</f>
        <v/>
      </c>
      <c r="J34">
        <f>IF(H34=0,"",ROUND(I34/E34*H34,-1))</f>
        <v/>
      </c>
      <c r="K34">
        <f>IF(H34=0,"",ROUND($J34/E34*H34*50%,-1))</f>
        <v/>
      </c>
      <c r="L34">
        <f>IF(H34=0,"",ROUND(J34/E34*H34*10%,-1))</f>
        <v/>
      </c>
      <c r="M34">
        <f>IF(H34=0,"",ROUND(J34/E34*H34*25%,-1))</f>
        <v/>
      </c>
      <c r="N34">
        <f>IF(H34=0,"",1600)</f>
        <v/>
      </c>
      <c r="O34">
        <f>IF(H34=0,"",ROUND(N34/E34*H34,-1))</f>
        <v/>
      </c>
      <c r="P34">
        <f>MIN(1250,IF(AH34="Yes",IF(H34=0,"",AI34),0))</f>
        <v/>
      </c>
      <c r="R34">
        <f>IF(H34=0,"",ROUND(J34-T34,-1))</f>
        <v/>
      </c>
      <c r="S34">
        <f>IF(R34&lt;=0,0,R34)</f>
        <v/>
      </c>
      <c r="T34">
        <f>IF(H34=0,"",SUM(K34:M34)+O34+P34)</f>
        <v/>
      </c>
      <c r="W34">
        <f>IF(H34=0,"",SUM(K34:M34)+O34+Q34+S34+U34+V34)</f>
        <v/>
      </c>
      <c r="X34">
        <f>ROUND(MIN(1800,IF(AG34="Yes",SUM(K34:L34)*12%,0)),-1)</f>
        <v/>
      </c>
      <c r="AB34">
        <f>SUM(X34:AA34)</f>
        <v/>
      </c>
      <c r="AC34">
        <f>IFERROR(W34-AB34,"")</f>
        <v/>
      </c>
      <c r="AE34">
        <f>IF(AD34=0,"",IF(AD34="Male","Mr",IF(AD34="Female","Mrs")))</f>
        <v/>
      </c>
      <c r="AF34">
        <f>IF(A34=0,"",AF$4)</f>
        <v/>
      </c>
      <c r="AJ34" t="inlineStr">
        <is>
          <t>ABC &amp; Company Ltd</t>
        </is>
      </c>
    </row>
    <row r="35" ht="15.95" customHeight="1" s="9">
      <c r="C35">
        <f>IF(A35=0,"",C$4)</f>
        <v/>
      </c>
      <c r="D35">
        <f>IF(A35=0,"",D$4)</f>
        <v/>
      </c>
      <c r="H35">
        <f>IF(G35&gt;=F35,E35-G35+F35,E35)</f>
        <v/>
      </c>
      <c r="J35">
        <f>IF(H35=0,"",ROUND(I35/E35*H35,-1))</f>
        <v/>
      </c>
      <c r="K35">
        <f>IF(H35=0,"",ROUND($J35/E35*H35*50%,-1))</f>
        <v/>
      </c>
      <c r="L35">
        <f>IF(H35=0,"",ROUND(J35/E35*H35*10%,-1))</f>
        <v/>
      </c>
      <c r="M35">
        <f>IF(H35=0,"",ROUND(J35/E35*H35*25%,-1))</f>
        <v/>
      </c>
      <c r="N35">
        <f>IF(H35=0,"",1600)</f>
        <v/>
      </c>
      <c r="O35">
        <f>IF(H35=0,"",ROUND(N35/E35*H35,-1))</f>
        <v/>
      </c>
      <c r="P35">
        <f>MIN(1250,IF(AH35="Yes",IF(H35=0,"",AI35),0))</f>
        <v/>
      </c>
      <c r="R35">
        <f>IF(H35=0,"",ROUND(J35-T35,-1))</f>
        <v/>
      </c>
      <c r="S35">
        <f>IF(R35&lt;=0,0,R35)</f>
        <v/>
      </c>
      <c r="T35">
        <f>IF(H35=0,"",SUM(K35:M35)+O35+P35)</f>
        <v/>
      </c>
      <c r="W35">
        <f>IF(H35=0,"",SUM(K35:M35)+O35+Q35+S35+U35+V35)</f>
        <v/>
      </c>
      <c r="X35">
        <f>ROUND(MIN(1800,IF(AG35="Yes",SUM(K35:L35)*12%,0)),-1)</f>
        <v/>
      </c>
      <c r="AB35">
        <f>SUM(X35:AA35)</f>
        <v/>
      </c>
      <c r="AC35">
        <f>IFERROR(W35-AB35,"")</f>
        <v/>
      </c>
      <c r="AE35">
        <f>IF(AD35=0,"",IF(AD35="Male","Mr",IF(AD35="Female","Mrs")))</f>
        <v/>
      </c>
      <c r="AF35">
        <f>IF(A35=0,"",AF$4)</f>
        <v/>
      </c>
      <c r="AJ35" t="inlineStr">
        <is>
          <t>ABC &amp; Company Ltd</t>
        </is>
      </c>
    </row>
    <row r="36" ht="15.95" customHeight="1" s="9">
      <c r="C36">
        <f>IF(A36=0,"",C$4)</f>
        <v/>
      </c>
      <c r="D36">
        <f>IF(A36=0,"",D$4)</f>
        <v/>
      </c>
      <c r="H36">
        <f>IF(G36&gt;=F36,E36-G36+F36,E36)</f>
        <v/>
      </c>
      <c r="J36">
        <f>IF(H36=0,"",ROUND(I36/E36*H36,-1))</f>
        <v/>
      </c>
      <c r="K36">
        <f>IF(H36=0,"",ROUND($J36/E36*H36*50%,-1))</f>
        <v/>
      </c>
      <c r="L36">
        <f>IF(H36=0,"",ROUND(J36/E36*H36*10%,-1))</f>
        <v/>
      </c>
      <c r="M36">
        <f>IF(H36=0,"",ROUND(J36/E36*H36*25%,-1))</f>
        <v/>
      </c>
      <c r="N36">
        <f>IF(H36=0,"",1600)</f>
        <v/>
      </c>
      <c r="O36">
        <f>IF(H36=0,"",ROUND(N36/E36*H36,-1))</f>
        <v/>
      </c>
      <c r="P36">
        <f>MIN(1250,IF(AH36="Yes",IF(H36=0,"",AI36),0))</f>
        <v/>
      </c>
      <c r="R36">
        <f>IF(H36=0,"",ROUND(J36-T36,-1))</f>
        <v/>
      </c>
      <c r="S36">
        <f>IF(R36&lt;=0,0,R36)</f>
        <v/>
      </c>
      <c r="T36">
        <f>IF(H36=0,"",SUM(K36:M36)+O36+P36)</f>
        <v/>
      </c>
      <c r="W36">
        <f>IF(H36=0,"",SUM(K36:M36)+O36+Q36+S36+U36+V36)</f>
        <v/>
      </c>
      <c r="X36">
        <f>ROUND(MIN(1800,IF(AG36="Yes",SUM(K36:L36)*12%,0)),-1)</f>
        <v/>
      </c>
      <c r="AB36">
        <f>SUM(X36:AA36)</f>
        <v/>
      </c>
      <c r="AC36">
        <f>IFERROR(W36-AB36,"")</f>
        <v/>
      </c>
      <c r="AE36">
        <f>IF(AD36=0,"",IF(AD36="Male","Mr",IF(AD36="Female","Mrs")))</f>
        <v/>
      </c>
      <c r="AF36">
        <f>IF(A36=0,"",AF$4)</f>
        <v/>
      </c>
      <c r="AJ36" t="inlineStr">
        <is>
          <t>ABC &amp; Company Ltd</t>
        </is>
      </c>
    </row>
    <row r="37" ht="15.95" customHeight="1" s="9">
      <c r="C37">
        <f>IF(A37=0,"",C$4)</f>
        <v/>
      </c>
      <c r="D37">
        <f>IF(A37=0,"",D$4)</f>
        <v/>
      </c>
      <c r="H37">
        <f>IF(G37&gt;=F37,E37-G37+F37,E37)</f>
        <v/>
      </c>
      <c r="J37">
        <f>IF(H37=0,"",ROUND(I37/E37*H37,-1))</f>
        <v/>
      </c>
      <c r="K37">
        <f>IF(H37=0,"",ROUND($J37/E37*H37*50%,-1))</f>
        <v/>
      </c>
      <c r="L37">
        <f>IF(H37=0,"",ROUND(J37/E37*H37*10%,-1))</f>
        <v/>
      </c>
      <c r="M37">
        <f>IF(H37=0,"",ROUND(J37/E37*H37*25%,-1))</f>
        <v/>
      </c>
      <c r="N37">
        <f>IF(H37=0,"",1600)</f>
        <v/>
      </c>
      <c r="O37">
        <f>IF(H37=0,"",ROUND(N37/E37*H37,-1))</f>
        <v/>
      </c>
      <c r="P37">
        <f>MIN(1250,IF(AH37="Yes",IF(H37=0,"",AI37),0))</f>
        <v/>
      </c>
      <c r="R37">
        <f>IF(H37=0,"",ROUND(J37-T37,-1))</f>
        <v/>
      </c>
      <c r="S37">
        <f>IF(R37&lt;=0,0,R37)</f>
        <v/>
      </c>
      <c r="T37">
        <f>IF(H37=0,"",SUM(K37:M37)+O37+P37)</f>
        <v/>
      </c>
      <c r="W37">
        <f>IF(H37=0,"",SUM(K37:M37)+O37+Q37+S37+U37+V37)</f>
        <v/>
      </c>
      <c r="X37">
        <f>ROUND(MIN(1800,IF(AG37="Yes",SUM(K37:L37)*12%,0)),-1)</f>
        <v/>
      </c>
      <c r="AB37">
        <f>SUM(X37:AA37)</f>
        <v/>
      </c>
      <c r="AC37">
        <f>IFERROR(W37-AB37,"")</f>
        <v/>
      </c>
      <c r="AE37">
        <f>IF(AD37=0,"",IF(AD37="Male","Mr",IF(AD37="Female","Mrs")))</f>
        <v/>
      </c>
      <c r="AF37">
        <f>IF(A37=0,"",AF$4)</f>
        <v/>
      </c>
      <c r="AJ37" t="inlineStr">
        <is>
          <t>ABC &amp; Company Ltd</t>
        </is>
      </c>
    </row>
    <row r="38" ht="15.95" customHeight="1" s="9">
      <c r="C38">
        <f>IF(A38=0,"",C$4)</f>
        <v/>
      </c>
      <c r="D38">
        <f>IF(A38=0,"",D$4)</f>
        <v/>
      </c>
      <c r="H38">
        <f>IF(G38&gt;=F38,E38-G38+F38,E38)</f>
        <v/>
      </c>
      <c r="J38">
        <f>IF(H38=0,"",ROUND(I38/E38*H38,-1))</f>
        <v/>
      </c>
      <c r="K38">
        <f>IF(H38=0,"",ROUND($J38/E38*H38*50%,-1))</f>
        <v/>
      </c>
      <c r="L38">
        <f>IF(H38=0,"",ROUND(J38/E38*H38*10%,-1))</f>
        <v/>
      </c>
      <c r="M38">
        <f>IF(H38=0,"",ROUND(J38/E38*H38*25%,-1))</f>
        <v/>
      </c>
      <c r="N38">
        <f>IF(H38=0,"",1600)</f>
        <v/>
      </c>
      <c r="O38">
        <f>IF(H38=0,"",ROUND(N38/E38*H38,-1))</f>
        <v/>
      </c>
      <c r="P38">
        <f>MIN(1250,IF(AH38="Yes",IF(H38=0,"",AI38),0))</f>
        <v/>
      </c>
      <c r="R38">
        <f>IF(H38=0,"",ROUND(J38-T38,-1))</f>
        <v/>
      </c>
      <c r="S38">
        <f>IF(R38&lt;=0,0,R38)</f>
        <v/>
      </c>
      <c r="T38">
        <f>IF(H38=0,"",SUM(K38:M38)+O38+P38)</f>
        <v/>
      </c>
      <c r="W38">
        <f>IF(H38=0,"",SUM(K38:M38)+O38+Q38+S38+U38+V38)</f>
        <v/>
      </c>
      <c r="X38">
        <f>ROUND(MIN(1800,IF(AG38="Yes",SUM(K38:L38)*12%,0)),-1)</f>
        <v/>
      </c>
      <c r="AB38">
        <f>SUM(X38:AA38)</f>
        <v/>
      </c>
      <c r="AC38">
        <f>IFERROR(W38-AB38,"")</f>
        <v/>
      </c>
      <c r="AE38">
        <f>IF(AD38=0,"",IF(AD38="Male","Mr",IF(AD38="Female","Mrs")))</f>
        <v/>
      </c>
      <c r="AF38">
        <f>IF(A38=0,"",AF$4)</f>
        <v/>
      </c>
      <c r="AJ38" t="inlineStr">
        <is>
          <t>ABC &amp; Company Ltd</t>
        </is>
      </c>
    </row>
    <row r="39" ht="15.95" customHeight="1" s="9">
      <c r="C39">
        <f>IF(A39=0,"",C$4)</f>
        <v/>
      </c>
      <c r="D39">
        <f>IF(A39=0,"",D$4)</f>
        <v/>
      </c>
      <c r="H39">
        <f>IF(G39&gt;=F39,E39-G39+F39,E39)</f>
        <v/>
      </c>
      <c r="J39">
        <f>IF(H39=0,"",ROUND(I39/E39*H39,-1))</f>
        <v/>
      </c>
      <c r="K39">
        <f>IF(H39=0,"",ROUND($J39/E39*H39*50%,-1))</f>
        <v/>
      </c>
      <c r="L39">
        <f>IF(H39=0,"",ROUND(J39/E39*H39*10%,-1))</f>
        <v/>
      </c>
      <c r="M39">
        <f>IF(H39=0,"",ROUND(J39/E39*H39*25%,-1))</f>
        <v/>
      </c>
      <c r="N39">
        <f>IF(H39=0,"",1600)</f>
        <v/>
      </c>
      <c r="O39">
        <f>IF(H39=0,"",ROUND(N39/E39*H39,-1))</f>
        <v/>
      </c>
      <c r="P39">
        <f>MIN(1250,IF(AH39="Yes",IF(H39=0,"",AI39),0))</f>
        <v/>
      </c>
      <c r="R39">
        <f>IF(H39=0,"",ROUND(J39-T39,-1))</f>
        <v/>
      </c>
      <c r="S39">
        <f>IF(R39&lt;=0,0,R39)</f>
        <v/>
      </c>
      <c r="T39">
        <f>IF(H39=0,"",SUM(K39:M39)+O39+P39)</f>
        <v/>
      </c>
      <c r="W39">
        <f>IF(H39=0,"",SUM(K39:M39)+O39+Q39+S39+U39+V39)</f>
        <v/>
      </c>
      <c r="X39">
        <f>ROUND(MIN(1800,IF(AG39="Yes",SUM(K39:L39)*12%,0)),-1)</f>
        <v/>
      </c>
      <c r="AB39">
        <f>SUM(X39:AA39)</f>
        <v/>
      </c>
      <c r="AC39">
        <f>IFERROR(W39-AB39,"")</f>
        <v/>
      </c>
      <c r="AE39">
        <f>IF(AD39=0,"",IF(AD39="Male","Mr",IF(AD39="Female","Mrs")))</f>
        <v/>
      </c>
      <c r="AF39">
        <f>IF(A39=0,"",AF$4)</f>
        <v/>
      </c>
      <c r="AJ39" t="inlineStr">
        <is>
          <t>ABC &amp; Company Ltd</t>
        </is>
      </c>
    </row>
    <row r="40" ht="15.95" customHeight="1" s="9">
      <c r="C40">
        <f>IF(A40=0,"",C$4)</f>
        <v/>
      </c>
      <c r="D40">
        <f>IF(A40=0,"",D$4)</f>
        <v/>
      </c>
      <c r="H40">
        <f>IF(G40&gt;=F40,E40-G40+F40,E40)</f>
        <v/>
      </c>
      <c r="J40">
        <f>IF(H40=0,"",ROUND(I40/E40*H40,-1))</f>
        <v/>
      </c>
      <c r="K40">
        <f>IF(H40=0,"",ROUND($J40/E40*H40*50%,-1))</f>
        <v/>
      </c>
      <c r="L40">
        <f>IF(H40=0,"",ROUND(J40/E40*H40*10%,-1))</f>
        <v/>
      </c>
      <c r="M40">
        <f>IF(H40=0,"",ROUND(J40/E40*H40*25%,-1))</f>
        <v/>
      </c>
      <c r="N40">
        <f>IF(H40=0,"",1600)</f>
        <v/>
      </c>
      <c r="O40">
        <f>IF(H40=0,"",ROUND(N40/E40*H40,-1))</f>
        <v/>
      </c>
      <c r="P40">
        <f>MIN(1250,IF(AH40="Yes",IF(H40=0,"",AI40),0))</f>
        <v/>
      </c>
      <c r="R40">
        <f>IF(H40=0,"",ROUND(J40-T40,-1))</f>
        <v/>
      </c>
      <c r="S40">
        <f>IF(R40&lt;=0,0,R40)</f>
        <v/>
      </c>
      <c r="T40">
        <f>IF(H40=0,"",SUM(K40:M40)+O40+P40)</f>
        <v/>
      </c>
      <c r="W40">
        <f>IF(H40=0,"",SUM(K40:M40)+O40+Q40+S40+U40+V40)</f>
        <v/>
      </c>
      <c r="X40">
        <f>ROUND(MIN(1800,IF(AG40="Yes",SUM(K40:L40)*12%,0)),-1)</f>
        <v/>
      </c>
      <c r="AB40">
        <f>SUM(X40:AA40)</f>
        <v/>
      </c>
      <c r="AC40">
        <f>IFERROR(W40-AB40,"")</f>
        <v/>
      </c>
      <c r="AE40">
        <f>IF(AD40=0,"",IF(AD40="Male","Mr",IF(AD40="Female","Mrs")))</f>
        <v/>
      </c>
      <c r="AF40">
        <f>IF(A40=0,"",AF$4)</f>
        <v/>
      </c>
      <c r="AJ40" t="inlineStr">
        <is>
          <t>ABC &amp; Company Ltd</t>
        </is>
      </c>
    </row>
    <row r="41" ht="15.95" customHeight="1" s="9">
      <c r="C41">
        <f>IF(A41=0,"",C$4)</f>
        <v/>
      </c>
      <c r="D41">
        <f>IF(A41=0,"",D$4)</f>
        <v/>
      </c>
      <c r="H41">
        <f>IF(G41&gt;=F41,E41-G41+F41,E41)</f>
        <v/>
      </c>
      <c r="J41">
        <f>IF(H41=0,"",ROUND(I41/E41*H41,-1))</f>
        <v/>
      </c>
      <c r="K41">
        <f>IF(H41=0,"",ROUND($J41/E41*H41*50%,-1))</f>
        <v/>
      </c>
      <c r="L41">
        <f>IF(H41=0,"",ROUND(J41/E41*H41*10%,-1))</f>
        <v/>
      </c>
      <c r="M41">
        <f>IF(H41=0,"",ROUND(J41/E41*H41*25%,-1))</f>
        <v/>
      </c>
      <c r="N41">
        <f>IF(H41=0,"",1600)</f>
        <v/>
      </c>
      <c r="O41">
        <f>IF(H41=0,"",ROUND(N41/E41*H41,-1))</f>
        <v/>
      </c>
      <c r="P41">
        <f>MIN(1250,IF(AH41="Yes",IF(H41=0,"",AI41),0))</f>
        <v/>
      </c>
      <c r="R41">
        <f>IF(H41=0,"",ROUND(J41-T41,-1))</f>
        <v/>
      </c>
      <c r="S41">
        <f>IF(R41&lt;=0,0,R41)</f>
        <v/>
      </c>
      <c r="T41">
        <f>IF(H41=0,"",SUM(K41:M41)+O41+P41)</f>
        <v/>
      </c>
      <c r="W41">
        <f>IF(H41=0,"",SUM(K41:M41)+O41+Q41+S41+U41+V41)</f>
        <v/>
      </c>
      <c r="X41">
        <f>ROUND(MIN(1800,IF(AG41="Yes",SUM(K41:L41)*12%,0)),-1)</f>
        <v/>
      </c>
      <c r="AB41">
        <f>SUM(X41:AA41)</f>
        <v/>
      </c>
      <c r="AC41">
        <f>IFERROR(W41-AB41,"")</f>
        <v/>
      </c>
      <c r="AE41">
        <f>IF(AD41=0,"",IF(AD41="Male","Mr",IF(AD41="Female","Mrs")))</f>
        <v/>
      </c>
      <c r="AF41">
        <f>IF(A41=0,"",AF$4)</f>
        <v/>
      </c>
      <c r="AJ41" t="inlineStr">
        <is>
          <t>ABC &amp; Company Ltd</t>
        </is>
      </c>
    </row>
    <row r="42" ht="15.95" customHeight="1" s="9">
      <c r="C42">
        <f>IF(A42=0,"",C$4)</f>
        <v/>
      </c>
      <c r="D42">
        <f>IF(A42=0,"",D$4)</f>
        <v/>
      </c>
      <c r="H42">
        <f>IF(G42&gt;=F42,E42-G42+F42,E42)</f>
        <v/>
      </c>
      <c r="J42">
        <f>IF(H42=0,"",ROUND(I42/E42*H42,-1))</f>
        <v/>
      </c>
      <c r="K42">
        <f>IF(H42=0,"",ROUND($J42/E42*H42*50%,-1))</f>
        <v/>
      </c>
      <c r="L42">
        <f>IF(H42=0,"",ROUND(J42/E42*H42*10%,-1))</f>
        <v/>
      </c>
      <c r="M42">
        <f>IF(H42=0,"",ROUND(J42/E42*H42*25%,-1))</f>
        <v/>
      </c>
      <c r="N42">
        <f>IF(H42=0,"",1600)</f>
        <v/>
      </c>
      <c r="O42">
        <f>IF(H42=0,"",ROUND(N42/E42*H42,-1))</f>
        <v/>
      </c>
      <c r="P42">
        <f>MIN(1250,IF(AH42="Yes",IF(H42=0,"",AI42),0))</f>
        <v/>
      </c>
      <c r="R42">
        <f>IF(H42=0,"",ROUND(J42-T42,-1))</f>
        <v/>
      </c>
      <c r="S42">
        <f>IF(R42&lt;=0,0,R42)</f>
        <v/>
      </c>
      <c r="T42">
        <f>IF(H42=0,"",SUM(K42:M42)+O42+P42)</f>
        <v/>
      </c>
      <c r="W42">
        <f>IF(H42=0,"",SUM(K42:M42)+O42+Q42+S42+U42+V42)</f>
        <v/>
      </c>
      <c r="X42">
        <f>ROUND(MIN(1800,IF(AG42="Yes",SUM(K42:L42)*12%,0)),-1)</f>
        <v/>
      </c>
      <c r="AB42">
        <f>SUM(X42:AA42)</f>
        <v/>
      </c>
      <c r="AC42">
        <f>IFERROR(W42-AB42,"")</f>
        <v/>
      </c>
      <c r="AE42">
        <f>IF(AD42=0,"",IF(AD42="Male","Mr",IF(AD42="Female","Mrs")))</f>
        <v/>
      </c>
      <c r="AF42">
        <f>IF(A42=0,"",AF$4)</f>
        <v/>
      </c>
      <c r="AJ42" t="inlineStr">
        <is>
          <t>ABC &amp; Company Ltd</t>
        </is>
      </c>
    </row>
    <row r="43" ht="15.95" customHeight="1" s="9">
      <c r="C43">
        <f>IF(A43=0,"",C$4)</f>
        <v/>
      </c>
      <c r="D43">
        <f>IF(A43=0,"",D$4)</f>
        <v/>
      </c>
      <c r="H43">
        <f>IF(G43&gt;=F43,E43-G43+F43,E43)</f>
        <v/>
      </c>
      <c r="J43">
        <f>IF(H43=0,"",ROUND(I43/E43*H43,-1))</f>
        <v/>
      </c>
      <c r="K43">
        <f>IF(H43=0,"",ROUND($J43/E43*H43*50%,-1))</f>
        <v/>
      </c>
      <c r="L43">
        <f>IF(H43=0,"",ROUND(J43/E43*H43*10%,-1))</f>
        <v/>
      </c>
      <c r="M43">
        <f>IF(H43=0,"",ROUND(J43/E43*H43*25%,-1))</f>
        <v/>
      </c>
      <c r="N43">
        <f>IF(H43=0,"",1600)</f>
        <v/>
      </c>
      <c r="O43">
        <f>IF(H43=0,"",ROUND(N43/E43*H43,-1))</f>
        <v/>
      </c>
      <c r="P43">
        <f>MIN(1250,IF(AH43="Yes",IF(H43=0,"",AI43),0))</f>
        <v/>
      </c>
      <c r="R43">
        <f>IF(H43=0,"",ROUND(J43-T43,-1))</f>
        <v/>
      </c>
      <c r="S43">
        <f>IF(R43&lt;=0,0,R43)</f>
        <v/>
      </c>
      <c r="T43">
        <f>IF(H43=0,"",SUM(K43:M43)+O43+P43)</f>
        <v/>
      </c>
      <c r="W43">
        <f>IF(H43=0,"",SUM(K43:M43)+O43+Q43+S43+U43+V43)</f>
        <v/>
      </c>
      <c r="X43">
        <f>ROUND(MIN(1800,IF(AG43="Yes",SUM(K43:L43)*12%,0)),-1)</f>
        <v/>
      </c>
      <c r="AB43">
        <f>SUM(X43:AA43)</f>
        <v/>
      </c>
      <c r="AC43">
        <f>IFERROR(W43-AB43,"")</f>
        <v/>
      </c>
      <c r="AE43">
        <f>IF(AD43=0,"",IF(AD43="Male","Mr",IF(AD43="Female","Mrs")))</f>
        <v/>
      </c>
      <c r="AF43">
        <f>IF(A43=0,"",AF$4)</f>
        <v/>
      </c>
      <c r="AJ43" t="inlineStr">
        <is>
          <t>ABC &amp; Company Ltd</t>
        </is>
      </c>
    </row>
    <row r="44" ht="15.95" customHeight="1" s="9">
      <c r="C44">
        <f>IF(A44=0,"",C$4)</f>
        <v/>
      </c>
      <c r="D44">
        <f>IF(A44=0,"",D$4)</f>
        <v/>
      </c>
      <c r="H44">
        <f>IF(G44&gt;=F44,E44-G44+F44,E44)</f>
        <v/>
      </c>
      <c r="J44">
        <f>IF(H44=0,"",ROUND(I44/E44*H44,-1))</f>
        <v/>
      </c>
      <c r="K44">
        <f>IF(H44=0,"",ROUND($J44/E44*H44*50%,-1))</f>
        <v/>
      </c>
      <c r="L44">
        <f>IF(H44=0,"",ROUND(J44/E44*H44*10%,-1))</f>
        <v/>
      </c>
      <c r="M44">
        <f>IF(H44=0,"",ROUND(J44/E44*H44*25%,-1))</f>
        <v/>
      </c>
      <c r="N44">
        <f>IF(H44=0,"",1600)</f>
        <v/>
      </c>
      <c r="O44">
        <f>IF(H44=0,"",ROUND(N44/E44*H44,-1))</f>
        <v/>
      </c>
      <c r="P44">
        <f>MIN(1250,IF(AH44="Yes",IF(H44=0,"",AI44),0))</f>
        <v/>
      </c>
      <c r="R44">
        <f>IF(H44=0,"",ROUND(J44-T44,-1))</f>
        <v/>
      </c>
      <c r="S44">
        <f>IF(R44&lt;=0,0,R44)</f>
        <v/>
      </c>
      <c r="T44">
        <f>IF(H44=0,"",SUM(K44:M44)+O44+P44)</f>
        <v/>
      </c>
      <c r="W44">
        <f>IF(H44=0,"",SUM(K44:M44)+O44+Q44+S44+U44+V44)</f>
        <v/>
      </c>
      <c r="X44">
        <f>ROUND(MIN(1800,IF(AG44="Yes",SUM(K44:L44)*12%,0)),-1)</f>
        <v/>
      </c>
      <c r="AB44">
        <f>SUM(X44:AA44)</f>
        <v/>
      </c>
      <c r="AC44">
        <f>IFERROR(W44-AB44,"")</f>
        <v/>
      </c>
      <c r="AE44">
        <f>IF(AD44=0,"",IF(AD44="Male","Mr",IF(AD44="Female","Mrs")))</f>
        <v/>
      </c>
      <c r="AF44">
        <f>IF(A44=0,"",AF$4)</f>
        <v/>
      </c>
      <c r="AJ44" t="inlineStr">
        <is>
          <t>ABC &amp; Company Ltd</t>
        </is>
      </c>
    </row>
    <row r="45" ht="15.95" customHeight="1" s="9">
      <c r="C45">
        <f>IF(A45=0,"",C$4)</f>
        <v/>
      </c>
      <c r="D45">
        <f>IF(A45=0,"",D$4)</f>
        <v/>
      </c>
      <c r="H45">
        <f>IF(G45&gt;=F45,E45-G45+F45,E45)</f>
        <v/>
      </c>
      <c r="J45">
        <f>IF(H45=0,"",ROUND(I45/E45*H45,-1))</f>
        <v/>
      </c>
      <c r="K45">
        <f>IF(H45=0,"",ROUND($J45/E45*H45*50%,-1))</f>
        <v/>
      </c>
      <c r="L45">
        <f>IF(H45=0,"",ROUND(J45/E45*H45*10%,-1))</f>
        <v/>
      </c>
      <c r="M45">
        <f>IF(H45=0,"",ROUND(J45/E45*H45*25%,-1))</f>
        <v/>
      </c>
      <c r="N45">
        <f>IF(H45=0,"",1600)</f>
        <v/>
      </c>
      <c r="O45">
        <f>IF(H45=0,"",ROUND(N45/E45*H45,-1))</f>
        <v/>
      </c>
      <c r="P45">
        <f>MIN(1250,IF(AH45="Yes",IF(H45=0,"",AI45),0))</f>
        <v/>
      </c>
      <c r="R45">
        <f>IF(H45=0,"",ROUND(J45-T45,-1))</f>
        <v/>
      </c>
      <c r="S45">
        <f>IF(R45&lt;=0,0,R45)</f>
        <v/>
      </c>
      <c r="T45">
        <f>IF(H45=0,"",SUM(K45:M45)+O45+P45)</f>
        <v/>
      </c>
      <c r="W45">
        <f>IF(H45=0,"",SUM(K45:M45)+O45+Q45+S45+U45+V45)</f>
        <v/>
      </c>
      <c r="X45">
        <f>ROUND(MIN(1800,IF(AG45="Yes",SUM(K45:L45)*12%,0)),-1)</f>
        <v/>
      </c>
      <c r="AB45">
        <f>SUM(X45:AA45)</f>
        <v/>
      </c>
      <c r="AC45">
        <f>IFERROR(W45-AB45,"")</f>
        <v/>
      </c>
      <c r="AE45">
        <f>IF(AD45=0,"",IF(AD45="Male","Mr",IF(AD45="Female","Mrs")))</f>
        <v/>
      </c>
      <c r="AF45">
        <f>IF(A45=0,"",AF$4)</f>
        <v/>
      </c>
      <c r="AJ45" t="inlineStr">
        <is>
          <t>ABC &amp; Company Ltd</t>
        </is>
      </c>
    </row>
    <row r="46" ht="15.95" customHeight="1" s="9">
      <c r="C46">
        <f>IF(A46=0,"",C$4)</f>
        <v/>
      </c>
      <c r="D46">
        <f>IF(A46=0,"",D$4)</f>
        <v/>
      </c>
      <c r="H46">
        <f>IF(G46&gt;=F46,E46-G46+F46,E46)</f>
        <v/>
      </c>
      <c r="J46">
        <f>IF(H46=0,"",ROUND(I46/E46*H46,-1))</f>
        <v/>
      </c>
      <c r="K46">
        <f>IF(H46=0,"",ROUND($J46/E46*H46*50%,-1))</f>
        <v/>
      </c>
      <c r="L46">
        <f>IF(H46=0,"",ROUND(J46/E46*H46*10%,-1))</f>
        <v/>
      </c>
      <c r="M46">
        <f>IF(H46=0,"",ROUND(J46/E46*H46*25%,-1))</f>
        <v/>
      </c>
      <c r="N46">
        <f>IF(H46=0,"",1600)</f>
        <v/>
      </c>
      <c r="O46">
        <f>IF(H46=0,"",ROUND(N46/E46*H46,-1))</f>
        <v/>
      </c>
      <c r="P46">
        <f>MIN(1250,IF(AH46="Yes",IF(H46=0,"",AI46),0))</f>
        <v/>
      </c>
      <c r="R46">
        <f>IF(H46=0,"",ROUND(J46-T46,-1))</f>
        <v/>
      </c>
      <c r="S46">
        <f>IF(R46&lt;=0,0,R46)</f>
        <v/>
      </c>
      <c r="T46">
        <f>IF(H46=0,"",SUM(K46:M46)+O46+P46)</f>
        <v/>
      </c>
      <c r="W46">
        <f>IF(H46=0,"",SUM(K46:M46)+O46+Q46+S46+U46+V46)</f>
        <v/>
      </c>
      <c r="X46">
        <f>ROUND(MIN(1800,IF(AG46="Yes",SUM(K46:L46)*12%,0)),-1)</f>
        <v/>
      </c>
      <c r="AB46">
        <f>SUM(X46:AA46)</f>
        <v/>
      </c>
      <c r="AC46">
        <f>IFERROR(W46-AB46,"")</f>
        <v/>
      </c>
      <c r="AE46">
        <f>IF(AD46=0,"",IF(AD46="Male","Mr",IF(AD46="Female","Mrs")))</f>
        <v/>
      </c>
      <c r="AF46">
        <f>IF(A46=0,"",AF$4)</f>
        <v/>
      </c>
      <c r="AJ46" t="inlineStr">
        <is>
          <t>ABC &amp; Company Ltd</t>
        </is>
      </c>
    </row>
    <row r="47" ht="15.95" customHeight="1" s="9">
      <c r="C47">
        <f>IF(A47=0,"",C$4)</f>
        <v/>
      </c>
      <c r="D47">
        <f>IF(A47=0,"",D$4)</f>
        <v/>
      </c>
      <c r="H47">
        <f>IF(G47&gt;=F47,E47-G47+F47,E47)</f>
        <v/>
      </c>
      <c r="J47">
        <f>IF(H47=0,"",ROUND(I47/E47*H47,-1))</f>
        <v/>
      </c>
      <c r="K47">
        <f>IF(H47=0,"",ROUND($J47/E47*H47*50%,-1))</f>
        <v/>
      </c>
      <c r="L47">
        <f>IF(H47=0,"",ROUND(J47/E47*H47*10%,-1))</f>
        <v/>
      </c>
      <c r="M47">
        <f>IF(H47=0,"",ROUND(J47/E47*H47*25%,-1))</f>
        <v/>
      </c>
      <c r="N47">
        <f>IF(H47=0,"",1600)</f>
        <v/>
      </c>
      <c r="O47">
        <f>IF(H47=0,"",ROUND(N47/E47*H47,-1))</f>
        <v/>
      </c>
      <c r="P47">
        <f>MIN(1250,IF(AH47="Yes",IF(H47=0,"",AI47),0))</f>
        <v/>
      </c>
      <c r="R47">
        <f>IF(H47=0,"",ROUND(J47-T47,-1))</f>
        <v/>
      </c>
      <c r="S47">
        <f>IF(R47&lt;=0,0,R47)</f>
        <v/>
      </c>
      <c r="T47">
        <f>IF(H47=0,"",SUM(K47:M47)+O47+P47)</f>
        <v/>
      </c>
      <c r="W47">
        <f>IF(H47=0,"",SUM(K47:M47)+O47+Q47+S47+U47+V47)</f>
        <v/>
      </c>
      <c r="X47">
        <f>ROUND(MIN(1800,IF(AG47="Yes",SUM(K47:L47)*12%,0)),-1)</f>
        <v/>
      </c>
      <c r="AB47">
        <f>SUM(X47:AA47)</f>
        <v/>
      </c>
      <c r="AC47">
        <f>IFERROR(W47-AB47,"")</f>
        <v/>
      </c>
      <c r="AE47">
        <f>IF(AD47=0,"",IF(AD47="Male","Mr",IF(AD47="Female","Mrs")))</f>
        <v/>
      </c>
      <c r="AF47">
        <f>IF(A47=0,"",AF$4)</f>
        <v/>
      </c>
      <c r="AJ47" t="inlineStr">
        <is>
          <t>ABC &amp; Company Ltd</t>
        </is>
      </c>
    </row>
    <row r="48" ht="15.95" customHeight="1" s="9">
      <c r="C48">
        <f>IF(A48=0,"",C$4)</f>
        <v/>
      </c>
      <c r="D48">
        <f>IF(A48=0,"",D$4)</f>
        <v/>
      </c>
      <c r="H48">
        <f>IF(G48&gt;=F48,E48-G48+F48,E48)</f>
        <v/>
      </c>
      <c r="J48">
        <f>IF(H48=0,"",ROUND(I48/E48*H48,-1))</f>
        <v/>
      </c>
      <c r="K48">
        <f>IF(H48=0,"",ROUND($J48/E48*H48*50%,-1))</f>
        <v/>
      </c>
      <c r="L48">
        <f>IF(H48=0,"",ROUND(J48/E48*H48*10%,-1))</f>
        <v/>
      </c>
      <c r="M48">
        <f>IF(H48=0,"",ROUND(J48/E48*H48*25%,-1))</f>
        <v/>
      </c>
      <c r="N48">
        <f>IF(H48=0,"",1600)</f>
        <v/>
      </c>
      <c r="O48">
        <f>IF(H48=0,"",ROUND(N48/E48*H48,-1))</f>
        <v/>
      </c>
      <c r="P48">
        <f>MIN(1250,IF(AH48="Yes",IF(H48=0,"",AI48),0))</f>
        <v/>
      </c>
      <c r="R48">
        <f>IF(H48=0,"",ROUND(J48-T48,-1))</f>
        <v/>
      </c>
      <c r="S48">
        <f>IF(R48&lt;=0,0,R48)</f>
        <v/>
      </c>
      <c r="T48">
        <f>IF(H48=0,"",SUM(K48:M48)+O48+P48)</f>
        <v/>
      </c>
      <c r="W48">
        <f>IF(H48=0,"",SUM(K48:M48)+O48+Q48+S48+U48+V48)</f>
        <v/>
      </c>
      <c r="X48">
        <f>ROUND(MIN(1800,IF(AG48="Yes",SUM(K48:L48)*12%,0)),-1)</f>
        <v/>
      </c>
      <c r="AB48">
        <f>SUM(X48:AA48)</f>
        <v/>
      </c>
      <c r="AC48">
        <f>IFERROR(W48-AB48,"")</f>
        <v/>
      </c>
      <c r="AE48">
        <f>IF(AD48=0,"",IF(AD48="Male","Mr",IF(AD48="Female","Mrs")))</f>
        <v/>
      </c>
      <c r="AF48">
        <f>IF(A48=0,"",AF$4)</f>
        <v/>
      </c>
      <c r="AJ48" t="inlineStr">
        <is>
          <t>ABC &amp; Company Ltd</t>
        </is>
      </c>
    </row>
    <row r="49" ht="15.95" customHeight="1" s="9">
      <c r="C49">
        <f>IF(A49=0,"",C$4)</f>
        <v/>
      </c>
      <c r="D49">
        <f>IF(A49=0,"",D$4)</f>
        <v/>
      </c>
      <c r="H49">
        <f>IF(G49&gt;=F49,E49-G49+F49,E49)</f>
        <v/>
      </c>
      <c r="J49">
        <f>IF(H49=0,"",ROUND(I49/E49*H49,-1))</f>
        <v/>
      </c>
      <c r="K49">
        <f>IF(H49=0,"",ROUND($J49/E49*H49*50%,-1))</f>
        <v/>
      </c>
      <c r="L49">
        <f>IF(H49=0,"",ROUND(J49/E49*H49*10%,-1))</f>
        <v/>
      </c>
      <c r="M49">
        <f>IF(H49=0,"",ROUND(J49/E49*H49*25%,-1))</f>
        <v/>
      </c>
      <c r="N49">
        <f>IF(H49=0,"",1600)</f>
        <v/>
      </c>
      <c r="O49">
        <f>IF(H49=0,"",ROUND(N49/E49*H49,-1))</f>
        <v/>
      </c>
      <c r="P49">
        <f>MIN(1250,IF(AH49="Yes",IF(H49=0,"",AI49),0))</f>
        <v/>
      </c>
      <c r="R49">
        <f>IF(H49=0,"",ROUND(J49-T49,-1))</f>
        <v/>
      </c>
      <c r="S49">
        <f>IF(R49&lt;=0,0,R49)</f>
        <v/>
      </c>
      <c r="T49">
        <f>IF(H49=0,"",SUM(K49:M49)+O49+P49)</f>
        <v/>
      </c>
      <c r="W49">
        <f>IF(H49=0,"",SUM(K49:M49)+O49+Q49+S49+U49+V49)</f>
        <v/>
      </c>
      <c r="X49">
        <f>ROUND(MIN(1800,IF(AG49="Yes",SUM(K49:L49)*12%,0)),-1)</f>
        <v/>
      </c>
      <c r="AB49">
        <f>SUM(X49:AA49)</f>
        <v/>
      </c>
      <c r="AC49">
        <f>IFERROR(W49-AB49,"")</f>
        <v/>
      </c>
      <c r="AE49">
        <f>IF(AD49=0,"",IF(AD49="Male","Mr",IF(AD49="Female","Mrs")))</f>
        <v/>
      </c>
      <c r="AF49">
        <f>IF(A49=0,"",AF$4)</f>
        <v/>
      </c>
      <c r="AJ49" t="inlineStr">
        <is>
          <t>ABC &amp; Company Ltd</t>
        </is>
      </c>
    </row>
  </sheetData>
  <mergeCells count="3">
    <mergeCell ref="K2:W2"/>
    <mergeCell ref="X2:AB2"/>
    <mergeCell ref="A2:I2"/>
  </mergeCells>
  <conditionalFormatting sqref="H28:H1048576 H3:H26 X1:AA1048576">
    <cfRule type="cellIs" priority="5" operator="equal">
      <formula>0</formula>
    </cfRule>
  </conditionalFormatting>
  <conditionalFormatting sqref="H27">
    <cfRule type="cellIs" priority="4" operator="equal">
      <formula>0</formula>
    </cfRule>
  </conditionalFormatting>
  <conditionalFormatting sqref="AB4:AB49">
    <cfRule type="beginsWith" priority="2" operator="beginsWith" text="0">
      <formula>LEFT(AB4,LEN("0"))="0"</formula>
    </cfRule>
  </conditionalFormatting>
  <conditionalFormatting sqref="P4:P49">
    <cfRule type="beginsWith" priority="1" operator="beginsWith" text="0">
      <formula>LEFT(P4,LEN("0"))="0"</formula>
    </cfRule>
  </conditionalFormatting>
  <dataValidations count="7">
    <dataValidation sqref="C4" showErrorMessage="1" showInputMessage="1" allowBlank="0" promptTitle="Month" prompt="Select Month" type="list">
      <formula1>"January,February,March,April,May,June,July,August,September,October,November,December"</formula1>
    </dataValidation>
    <dataValidation sqref="D4" showErrorMessage="1" showInputMessage="1" allowBlank="0" promptTitle="Year" prompt="Select Year" type="list">
      <formula1>"2015,2016,2017,2018,2019,2020,2021,2022,2023,2024,2025"</formula1>
    </dataValidation>
    <dataValidation sqref="AF4" showErrorMessage="1" showInputMessage="1" allowBlank="0" promptTitle="Authorised Signature" prompt="Select any" type="list">
      <formula1>"Managing Director,Director,CTO,Project Manager,Manager,Accountant"</formula1>
    </dataValidation>
    <dataValidation sqref="AG4:AH49" showErrorMessage="1" showInputMessage="1" allowBlank="0" type="list">
      <formula1>"Yes,No"</formula1>
    </dataValidation>
    <dataValidation sqref="X4:X49" showErrorMessage="1" showInputMessage="1" allowBlank="0" prompt="Give PF &quot;Yes' or &quot;No&quot; in column AG33"/>
    <dataValidation sqref="V4:V49" showErrorMessage="1" showInputMessage="1" allowBlank="0" prompt="You can change the title to any head"/>
    <dataValidation sqref="AD4:AD49" showErrorMessage="1" showInputMessage="1" allowBlank="0" type="list">
      <formula1>"Male,Female"</formula1>
    </dataValidation>
  </dataValidations>
  <pageMargins left="0.7086614173228347" right="0.7086614173228347" top="0.7480314960629921" bottom="0.7480314960629921" header="0.3149606299212598" footer="0.3149606299212598"/>
  <pageSetup orientation="landscape" paperSize="9" scale="50" fitToWidth="0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R32"/>
  <sheetViews>
    <sheetView showGridLines="0" topLeftCell="A17" workbookViewId="0">
      <selection activeCell="A28" sqref="A28:L32"/>
    </sheetView>
  </sheetViews>
  <sheetFormatPr baseColWidth="8" defaultRowHeight="15"/>
  <cols>
    <col width="5" customWidth="1" style="9" min="1" max="1"/>
    <col width="16.140625" customWidth="1" style="9" min="2" max="2"/>
    <col width="8.140625" customWidth="1" style="9" min="3" max="3"/>
    <col width="8.7109375" customWidth="1" style="9" min="4" max="4"/>
    <col width="7.42578125" customWidth="1" style="9" min="5" max="5"/>
    <col width="7.140625" customWidth="1" style="9" min="6" max="6"/>
    <col width="6.85546875" customWidth="1" style="9" min="7" max="7"/>
    <col width="9.28515625" bestFit="1" customWidth="1" style="9" min="8" max="8"/>
    <col width="7.140625" bestFit="1" customWidth="1" style="9" min="9" max="9"/>
    <col width="7" customWidth="1" style="9" min="10" max="10"/>
    <col width="6.5703125" bestFit="1" customWidth="1" style="9" min="11" max="11"/>
    <col width="7.85546875" customWidth="1" style="9" min="12" max="12"/>
    <col width="11.42578125" customWidth="1" style="9" min="13" max="13"/>
    <col width="9.7109375" customWidth="1" style="9" min="14" max="14"/>
    <col width="12.140625" customWidth="1" style="9" min="18" max="18"/>
  </cols>
  <sheetData>
    <row r="1" ht="48.75" customHeight="1" s="9">
      <c r="A1" s="45">
        <f>'Salary Slip'!B1</f>
        <v/>
      </c>
      <c r="B1" s="53" t="n"/>
      <c r="C1" s="53" t="n"/>
      <c r="D1" s="53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4" t="n"/>
    </row>
    <row r="2" ht="15.75" customHeight="1" s="9">
      <c r="A2" s="46">
        <f>CONCATENATE("Consolidated Salary Sheet for the month of "&amp;" "&amp;Database!C4&amp;" ", Database!D4)</f>
        <v/>
      </c>
      <c r="B2" s="53" t="n"/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4" t="n"/>
    </row>
    <row r="3" ht="15.75" customHeight="1" s="9">
      <c r="A3" s="46" t="inlineStr">
        <is>
          <t>Sl No</t>
        </is>
      </c>
      <c r="B3" s="46" t="inlineStr">
        <is>
          <t>Name of Employee</t>
        </is>
      </c>
      <c r="C3" s="46" t="inlineStr">
        <is>
          <t>CTC</t>
        </is>
      </c>
      <c r="D3" s="46">
        <f>Database!K2</f>
        <v/>
      </c>
      <c r="E3" s="53" t="n"/>
      <c r="F3" s="53" t="n"/>
      <c r="G3" s="53" t="n"/>
      <c r="H3" s="53" t="n"/>
      <c r="I3" s="53" t="n"/>
      <c r="J3" s="53" t="n"/>
      <c r="K3" s="54" t="n"/>
      <c r="L3" s="46">
        <f>Database!W3</f>
        <v/>
      </c>
      <c r="M3" s="46">
        <f>Database!X2</f>
        <v/>
      </c>
      <c r="N3" s="53" t="n"/>
      <c r="O3" s="53" t="n"/>
      <c r="P3" s="53" t="n"/>
      <c r="Q3" s="54" t="n"/>
      <c r="R3" s="46">
        <f>Database!AC3</f>
        <v/>
      </c>
    </row>
    <row r="4" ht="27.75" customHeight="1" s="9">
      <c r="A4" s="55" t="n"/>
      <c r="B4" s="55" t="n"/>
      <c r="C4" s="55" t="n"/>
      <c r="D4" s="46">
        <f>Database!K3</f>
        <v/>
      </c>
      <c r="E4" s="46">
        <f>Database!L3</f>
        <v/>
      </c>
      <c r="F4" s="46">
        <f>Database!M3</f>
        <v/>
      </c>
      <c r="G4" s="46">
        <f>Database!N3</f>
        <v/>
      </c>
      <c r="H4" s="46">
        <f>Database!P3</f>
        <v/>
      </c>
      <c r="I4" s="46">
        <f>Database!S3</f>
        <v/>
      </c>
      <c r="J4" s="46">
        <f>Database!U3</f>
        <v/>
      </c>
      <c r="K4" s="46">
        <f>Database!V3</f>
        <v/>
      </c>
      <c r="L4" s="55" t="n"/>
      <c r="M4" s="46">
        <f>Database!X3</f>
        <v/>
      </c>
      <c r="N4" s="46">
        <f>Database!Y3</f>
        <v/>
      </c>
      <c r="O4" s="46">
        <f>Database!Z3</f>
        <v/>
      </c>
      <c r="P4" s="46">
        <f>Database!AA3</f>
        <v/>
      </c>
      <c r="Q4" s="46">
        <f>Database!AB3</f>
        <v/>
      </c>
      <c r="R4" s="55" t="n"/>
    </row>
    <row r="5" ht="15.75" customHeight="1" s="9">
      <c r="A5" s="50" t="n">
        <v>1</v>
      </c>
      <c r="B5" s="50">
        <f>Database!A4</f>
        <v/>
      </c>
      <c r="C5" s="50">
        <f>Database!I4</f>
        <v/>
      </c>
      <c r="D5" s="50">
        <f>Database!K4</f>
        <v/>
      </c>
      <c r="E5" s="50">
        <f>Database!L4</f>
        <v/>
      </c>
      <c r="F5" s="50">
        <f>Database!M4</f>
        <v/>
      </c>
      <c r="G5" s="50">
        <f>Database!O4</f>
        <v/>
      </c>
      <c r="H5" s="50">
        <f>Database!P4</f>
        <v/>
      </c>
      <c r="I5" s="50">
        <f>Database!S4</f>
        <v/>
      </c>
      <c r="J5" s="50">
        <f>Database!U4</f>
        <v/>
      </c>
      <c r="K5" s="50">
        <f>Database!V4</f>
        <v/>
      </c>
      <c r="L5" s="50">
        <f>SUM(D5:K5)</f>
        <v/>
      </c>
      <c r="M5" s="50">
        <f>Database!X4</f>
        <v/>
      </c>
      <c r="N5" s="50">
        <f>Database!Y4</f>
        <v/>
      </c>
      <c r="O5" s="50">
        <f>Database!Z4</f>
        <v/>
      </c>
      <c r="P5" s="50">
        <f>Database!AA4</f>
        <v/>
      </c>
      <c r="Q5" s="50">
        <f>SUM(M5:P5)</f>
        <v/>
      </c>
      <c r="R5" s="50">
        <f>L5-Q5</f>
        <v/>
      </c>
    </row>
    <row r="6" ht="15.75" customHeight="1" s="9">
      <c r="A6" s="50">
        <f>IF(C6&gt;0,A5+1,"")</f>
        <v/>
      </c>
      <c r="B6" s="50">
        <f>Database!A5</f>
        <v/>
      </c>
      <c r="C6" s="50">
        <f>Database!I5</f>
        <v/>
      </c>
      <c r="D6" s="50">
        <f>Database!K5</f>
        <v/>
      </c>
      <c r="E6" s="50">
        <f>Database!L5</f>
        <v/>
      </c>
      <c r="F6" s="50">
        <f>Database!M5</f>
        <v/>
      </c>
      <c r="G6" s="50">
        <f>Database!O5</f>
        <v/>
      </c>
      <c r="H6" s="50">
        <f>Database!P5</f>
        <v/>
      </c>
      <c r="I6" s="50">
        <f>Database!S5</f>
        <v/>
      </c>
      <c r="J6" s="50">
        <f>Database!U5</f>
        <v/>
      </c>
      <c r="K6" s="50">
        <f>Database!V5</f>
        <v/>
      </c>
      <c r="L6" s="50">
        <f>SUM(D6:K6)</f>
        <v/>
      </c>
      <c r="M6" s="50">
        <f>Database!X5</f>
        <v/>
      </c>
      <c r="N6" s="50">
        <f>Database!Y5</f>
        <v/>
      </c>
      <c r="O6" s="50">
        <f>Database!Z5</f>
        <v/>
      </c>
      <c r="P6" s="50">
        <f>Database!AA5</f>
        <v/>
      </c>
      <c r="Q6" s="50">
        <f>SUM(M6:P6)</f>
        <v/>
      </c>
      <c r="R6" s="50">
        <f>L6-Q6</f>
        <v/>
      </c>
    </row>
    <row r="7" ht="15.75" customHeight="1" s="9">
      <c r="A7" s="50">
        <f>IF(C7&gt;0,A6+1,"")</f>
        <v/>
      </c>
      <c r="B7" s="50">
        <f>Database!A6</f>
        <v/>
      </c>
      <c r="C7" s="50">
        <f>Database!I6</f>
        <v/>
      </c>
      <c r="D7" s="50">
        <f>Database!K6</f>
        <v/>
      </c>
      <c r="E7" s="50">
        <f>Database!L6</f>
        <v/>
      </c>
      <c r="F7" s="50">
        <f>Database!M6</f>
        <v/>
      </c>
      <c r="G7" s="50">
        <f>Database!O6</f>
        <v/>
      </c>
      <c r="H7" s="50">
        <f>Database!P6</f>
        <v/>
      </c>
      <c r="I7" s="50">
        <f>Database!S6</f>
        <v/>
      </c>
      <c r="J7" s="50">
        <f>Database!U6</f>
        <v/>
      </c>
      <c r="K7" s="50">
        <f>Database!V6</f>
        <v/>
      </c>
      <c r="L7" s="50">
        <f>SUM(D7:K7)</f>
        <v/>
      </c>
      <c r="M7" s="50">
        <f>Database!X6</f>
        <v/>
      </c>
      <c r="N7" s="50">
        <f>Database!Y6</f>
        <v/>
      </c>
      <c r="O7" s="50">
        <f>Database!Z6</f>
        <v/>
      </c>
      <c r="P7" s="50">
        <f>Database!AA6</f>
        <v/>
      </c>
      <c r="Q7" s="50">
        <f>SUM(M7:P7)</f>
        <v/>
      </c>
      <c r="R7" s="50">
        <f>L7-Q7</f>
        <v/>
      </c>
    </row>
    <row r="8" ht="15.75" customHeight="1" s="9">
      <c r="A8" s="50">
        <f>IF(C8&gt;0,A7+1,"")</f>
        <v/>
      </c>
      <c r="B8" s="50">
        <f>Database!A7</f>
        <v/>
      </c>
      <c r="C8" s="50">
        <f>Database!I7</f>
        <v/>
      </c>
      <c r="D8" s="50">
        <f>Database!K7</f>
        <v/>
      </c>
      <c r="E8" s="50">
        <f>Database!L7</f>
        <v/>
      </c>
      <c r="F8" s="50">
        <f>Database!M7</f>
        <v/>
      </c>
      <c r="G8" s="50">
        <f>Database!O7</f>
        <v/>
      </c>
      <c r="H8" s="50">
        <f>Database!P7</f>
        <v/>
      </c>
      <c r="I8" s="50">
        <f>Database!S7</f>
        <v/>
      </c>
      <c r="J8" s="50">
        <f>Database!U7</f>
        <v/>
      </c>
      <c r="K8" s="50">
        <f>Database!V7</f>
        <v/>
      </c>
      <c r="L8" s="50">
        <f>SUM(D8:K8)</f>
        <v/>
      </c>
      <c r="M8" s="50">
        <f>Database!X7</f>
        <v/>
      </c>
      <c r="N8" s="50">
        <f>Database!Y7</f>
        <v/>
      </c>
      <c r="O8" s="50">
        <f>Database!Z7</f>
        <v/>
      </c>
      <c r="P8" s="50">
        <f>Database!AA7</f>
        <v/>
      </c>
      <c r="Q8" s="50">
        <f>SUM(M8:P8)</f>
        <v/>
      </c>
      <c r="R8" s="50">
        <f>L8-Q8</f>
        <v/>
      </c>
    </row>
    <row r="9" ht="15.75" customHeight="1" s="9">
      <c r="A9" s="50">
        <f>IF(C9&gt;0,A8+1,"")</f>
        <v/>
      </c>
      <c r="B9" s="50">
        <f>Database!A8</f>
        <v/>
      </c>
      <c r="C9" s="50">
        <f>Database!I8</f>
        <v/>
      </c>
      <c r="D9" s="50">
        <f>Database!K8</f>
        <v/>
      </c>
      <c r="E9" s="50">
        <f>Database!L8</f>
        <v/>
      </c>
      <c r="F9" s="50">
        <f>Database!M8</f>
        <v/>
      </c>
      <c r="G9" s="50">
        <f>Database!O8</f>
        <v/>
      </c>
      <c r="H9" s="50">
        <f>Database!P8</f>
        <v/>
      </c>
      <c r="I9" s="50">
        <f>Database!S8</f>
        <v/>
      </c>
      <c r="J9" s="50">
        <f>Database!U8</f>
        <v/>
      </c>
      <c r="K9" s="50">
        <f>Database!V8</f>
        <v/>
      </c>
      <c r="L9" s="50">
        <f>SUM(D9:K9)</f>
        <v/>
      </c>
      <c r="M9" s="50">
        <f>Database!X8</f>
        <v/>
      </c>
      <c r="N9" s="50">
        <f>Database!Y8</f>
        <v/>
      </c>
      <c r="O9" s="50">
        <f>Database!Z8</f>
        <v/>
      </c>
      <c r="P9" s="50">
        <f>Database!AA8</f>
        <v/>
      </c>
      <c r="Q9" s="50">
        <f>SUM(M9:P9)</f>
        <v/>
      </c>
      <c r="R9" s="50">
        <f>L9-Q9</f>
        <v/>
      </c>
    </row>
    <row r="10" ht="15.75" customHeight="1" s="9">
      <c r="A10" s="50">
        <f>IF(C10&gt;0,A9+1,"")</f>
        <v/>
      </c>
      <c r="B10" s="50">
        <f>Database!A9</f>
        <v/>
      </c>
      <c r="C10" s="50">
        <f>Database!I9</f>
        <v/>
      </c>
      <c r="D10" s="50">
        <f>Database!K9</f>
        <v/>
      </c>
      <c r="E10" s="50">
        <f>Database!L9</f>
        <v/>
      </c>
      <c r="F10" s="50">
        <f>Database!M9</f>
        <v/>
      </c>
      <c r="G10" s="50">
        <f>Database!O9</f>
        <v/>
      </c>
      <c r="H10" s="50">
        <f>Database!P9</f>
        <v/>
      </c>
      <c r="I10" s="50">
        <f>Database!S9</f>
        <v/>
      </c>
      <c r="J10" s="50">
        <f>Database!U9</f>
        <v/>
      </c>
      <c r="K10" s="50">
        <f>Database!V9</f>
        <v/>
      </c>
      <c r="L10" s="50">
        <f>SUM(D10:K10)</f>
        <v/>
      </c>
      <c r="M10" s="50">
        <f>Database!X9</f>
        <v/>
      </c>
      <c r="N10" s="50">
        <f>Database!Y9</f>
        <v/>
      </c>
      <c r="O10" s="50">
        <f>Database!Z9</f>
        <v/>
      </c>
      <c r="P10" s="50">
        <f>Database!AA9</f>
        <v/>
      </c>
      <c r="Q10" s="50">
        <f>SUM(M10:P10)</f>
        <v/>
      </c>
      <c r="R10" s="50">
        <f>L10-Q10</f>
        <v/>
      </c>
    </row>
    <row r="11" ht="15.75" customHeight="1" s="9">
      <c r="A11" s="50">
        <f>IF(C11&gt;0,A10+1,"")</f>
        <v/>
      </c>
      <c r="B11" s="50">
        <f>Database!A10</f>
        <v/>
      </c>
      <c r="C11" s="50">
        <f>Database!I10</f>
        <v/>
      </c>
      <c r="D11" s="50">
        <f>Database!K10</f>
        <v/>
      </c>
      <c r="E11" s="50">
        <f>Database!L10</f>
        <v/>
      </c>
      <c r="F11" s="50">
        <f>Database!M10</f>
        <v/>
      </c>
      <c r="G11" s="50">
        <f>Database!O10</f>
        <v/>
      </c>
      <c r="H11" s="50">
        <f>Database!P10</f>
        <v/>
      </c>
      <c r="I11" s="50">
        <f>Database!S10</f>
        <v/>
      </c>
      <c r="J11" s="50">
        <f>Database!U10</f>
        <v/>
      </c>
      <c r="K11" s="50">
        <f>Database!V10</f>
        <v/>
      </c>
      <c r="L11" s="50">
        <f>SUM(D11:K11)</f>
        <v/>
      </c>
      <c r="M11" s="50">
        <f>Database!X10</f>
        <v/>
      </c>
      <c r="N11" s="50">
        <f>Database!Y10</f>
        <v/>
      </c>
      <c r="O11" s="50">
        <f>Database!Z10</f>
        <v/>
      </c>
      <c r="P11" s="50">
        <f>Database!AA10</f>
        <v/>
      </c>
      <c r="Q11" s="50">
        <f>SUM(M11:P11)</f>
        <v/>
      </c>
      <c r="R11" s="50">
        <f>L11-Q11</f>
        <v/>
      </c>
    </row>
    <row r="12" ht="15.75" customHeight="1" s="9">
      <c r="A12" s="50">
        <f>IF(C12&gt;0,A11+1,"")</f>
        <v/>
      </c>
      <c r="B12" s="50">
        <f>Database!A11</f>
        <v/>
      </c>
      <c r="C12" s="50">
        <f>Database!I11</f>
        <v/>
      </c>
      <c r="D12" s="50">
        <f>Database!K11</f>
        <v/>
      </c>
      <c r="E12" s="50">
        <f>Database!L11</f>
        <v/>
      </c>
      <c r="F12" s="50">
        <f>Database!M11</f>
        <v/>
      </c>
      <c r="G12" s="50">
        <f>Database!O11</f>
        <v/>
      </c>
      <c r="H12" s="50">
        <f>Database!P11</f>
        <v/>
      </c>
      <c r="I12" s="50">
        <f>Database!S11</f>
        <v/>
      </c>
      <c r="J12" s="50">
        <f>Database!U11</f>
        <v/>
      </c>
      <c r="K12" s="50">
        <f>Database!V11</f>
        <v/>
      </c>
      <c r="L12" s="50">
        <f>SUM(D12:K12)</f>
        <v/>
      </c>
      <c r="M12" s="50">
        <f>Database!X11</f>
        <v/>
      </c>
      <c r="N12" s="50">
        <f>Database!Y11</f>
        <v/>
      </c>
      <c r="O12" s="50">
        <f>Database!Z11</f>
        <v/>
      </c>
      <c r="P12" s="50">
        <f>Database!AA11</f>
        <v/>
      </c>
      <c r="Q12" s="50">
        <f>SUM(M12:P12)</f>
        <v/>
      </c>
      <c r="R12" s="50">
        <f>L12-Q12</f>
        <v/>
      </c>
    </row>
    <row r="13" ht="15.75" customHeight="1" s="9">
      <c r="A13" s="50">
        <f>IF(C13&gt;0,A12+1,"")</f>
        <v/>
      </c>
      <c r="B13" s="50">
        <f>Database!A12</f>
        <v/>
      </c>
      <c r="C13" s="50">
        <f>Database!I12</f>
        <v/>
      </c>
      <c r="D13" s="50">
        <f>Database!K12</f>
        <v/>
      </c>
      <c r="E13" s="50">
        <f>Database!L12</f>
        <v/>
      </c>
      <c r="F13" s="50">
        <f>Database!M12</f>
        <v/>
      </c>
      <c r="G13" s="50">
        <f>Database!O12</f>
        <v/>
      </c>
      <c r="H13" s="50">
        <f>Database!P12</f>
        <v/>
      </c>
      <c r="I13" s="50">
        <f>Database!S12</f>
        <v/>
      </c>
      <c r="J13" s="50">
        <f>Database!U12</f>
        <v/>
      </c>
      <c r="K13" s="50">
        <f>Database!V12</f>
        <v/>
      </c>
      <c r="L13" s="50">
        <f>SUM(D13:K13)</f>
        <v/>
      </c>
      <c r="M13" s="50">
        <f>Database!X12</f>
        <v/>
      </c>
      <c r="N13" s="50">
        <f>Database!Y12</f>
        <v/>
      </c>
      <c r="O13" s="50">
        <f>Database!Z12</f>
        <v/>
      </c>
      <c r="P13" s="50">
        <f>Database!AA12</f>
        <v/>
      </c>
      <c r="Q13" s="50">
        <f>SUM(M13:P13)</f>
        <v/>
      </c>
      <c r="R13" s="50">
        <f>L13-Q13</f>
        <v/>
      </c>
    </row>
    <row r="14" ht="15.75" customHeight="1" s="9">
      <c r="A14" s="50">
        <f>IF(C14&gt;0,A13+1,"")</f>
        <v/>
      </c>
      <c r="B14" s="50">
        <f>Database!A13</f>
        <v/>
      </c>
      <c r="C14" s="50">
        <f>Database!I13</f>
        <v/>
      </c>
      <c r="D14" s="50">
        <f>Database!K13</f>
        <v/>
      </c>
      <c r="E14" s="50">
        <f>Database!L13</f>
        <v/>
      </c>
      <c r="F14" s="50">
        <f>Database!M13</f>
        <v/>
      </c>
      <c r="G14" s="50">
        <f>Database!O13</f>
        <v/>
      </c>
      <c r="H14" s="50">
        <f>Database!P13</f>
        <v/>
      </c>
      <c r="I14" s="50">
        <f>Database!S13</f>
        <v/>
      </c>
      <c r="J14" s="50">
        <f>Database!U13</f>
        <v/>
      </c>
      <c r="K14" s="50">
        <f>Database!V13</f>
        <v/>
      </c>
      <c r="L14" s="50">
        <f>SUM(D14:K14)</f>
        <v/>
      </c>
      <c r="M14" s="50">
        <f>Database!X13</f>
        <v/>
      </c>
      <c r="N14" s="50">
        <f>Database!Y13</f>
        <v/>
      </c>
      <c r="O14" s="50">
        <f>Database!Z13</f>
        <v/>
      </c>
      <c r="P14" s="50">
        <f>Database!AA13</f>
        <v/>
      </c>
      <c r="Q14" s="50">
        <f>SUM(M14:P14)</f>
        <v/>
      </c>
      <c r="R14" s="50">
        <f>L14-Q14</f>
        <v/>
      </c>
    </row>
    <row r="15" ht="15.75" customHeight="1" s="9">
      <c r="A15" s="50">
        <f>IF(C15&gt;0,A14+1,"")</f>
        <v/>
      </c>
      <c r="B15" s="50">
        <f>Database!A14</f>
        <v/>
      </c>
      <c r="C15" s="50">
        <f>Database!I14</f>
        <v/>
      </c>
      <c r="D15" s="50">
        <f>Database!K14</f>
        <v/>
      </c>
      <c r="E15" s="50">
        <f>Database!L14</f>
        <v/>
      </c>
      <c r="F15" s="50">
        <f>Database!M14</f>
        <v/>
      </c>
      <c r="G15" s="50">
        <f>Database!O14</f>
        <v/>
      </c>
      <c r="H15" s="50">
        <f>Database!P14</f>
        <v/>
      </c>
      <c r="I15" s="50">
        <f>Database!S14</f>
        <v/>
      </c>
      <c r="J15" s="50">
        <f>Database!U14</f>
        <v/>
      </c>
      <c r="K15" s="50">
        <f>Database!V14</f>
        <v/>
      </c>
      <c r="L15" s="50">
        <f>SUM(D15:K15)</f>
        <v/>
      </c>
      <c r="M15" s="50">
        <f>Database!X14</f>
        <v/>
      </c>
      <c r="N15" s="50">
        <f>Database!Y14</f>
        <v/>
      </c>
      <c r="O15" s="50">
        <f>Database!Z14</f>
        <v/>
      </c>
      <c r="P15" s="50">
        <f>Database!AA14</f>
        <v/>
      </c>
      <c r="Q15" s="50">
        <f>SUM(M15:P15)</f>
        <v/>
      </c>
      <c r="R15" s="50">
        <f>L15-Q15</f>
        <v/>
      </c>
    </row>
    <row r="16" ht="15.75" customHeight="1" s="9">
      <c r="A16" s="50">
        <f>IF(C16&gt;0,A15+1,"")</f>
        <v/>
      </c>
      <c r="B16" s="50">
        <f>Database!A15</f>
        <v/>
      </c>
      <c r="C16" s="50">
        <f>Database!I15</f>
        <v/>
      </c>
      <c r="D16" s="50">
        <f>Database!K15</f>
        <v/>
      </c>
      <c r="E16" s="50">
        <f>Database!L15</f>
        <v/>
      </c>
      <c r="F16" s="50">
        <f>Database!M15</f>
        <v/>
      </c>
      <c r="G16" s="50">
        <f>Database!O15</f>
        <v/>
      </c>
      <c r="H16" s="50">
        <f>Database!P15</f>
        <v/>
      </c>
      <c r="I16" s="50">
        <f>Database!S15</f>
        <v/>
      </c>
      <c r="J16" s="50">
        <f>Database!U15</f>
        <v/>
      </c>
      <c r="K16" s="50">
        <f>Database!V15</f>
        <v/>
      </c>
      <c r="L16" s="50">
        <f>SUM(D16:K16)</f>
        <v/>
      </c>
      <c r="M16" s="50">
        <f>Database!X15</f>
        <v/>
      </c>
      <c r="N16" s="50">
        <f>Database!Y15</f>
        <v/>
      </c>
      <c r="O16" s="50">
        <f>Database!Z15</f>
        <v/>
      </c>
      <c r="P16" s="50">
        <f>Database!AA15</f>
        <v/>
      </c>
      <c r="Q16" s="50">
        <f>SUM(M16:P16)</f>
        <v/>
      </c>
      <c r="R16" s="50">
        <f>L16-Q16</f>
        <v/>
      </c>
    </row>
    <row r="17" ht="15.75" customHeight="1" s="9">
      <c r="A17" s="50">
        <f>IF(C17&gt;0,A16+1,"")</f>
        <v/>
      </c>
      <c r="B17" s="50">
        <f>Database!A16</f>
        <v/>
      </c>
      <c r="C17" s="50">
        <f>Database!I16</f>
        <v/>
      </c>
      <c r="D17" s="50">
        <f>Database!K16</f>
        <v/>
      </c>
      <c r="E17" s="50">
        <f>Database!L16</f>
        <v/>
      </c>
      <c r="F17" s="50">
        <f>Database!M16</f>
        <v/>
      </c>
      <c r="G17" s="50">
        <f>Database!O16</f>
        <v/>
      </c>
      <c r="H17" s="50">
        <f>Database!P16</f>
        <v/>
      </c>
      <c r="I17" s="50">
        <f>Database!S16</f>
        <v/>
      </c>
      <c r="J17" s="50">
        <f>Database!U16</f>
        <v/>
      </c>
      <c r="K17" s="50">
        <f>Database!V16</f>
        <v/>
      </c>
      <c r="L17" s="50">
        <f>SUM(D17:K17)</f>
        <v/>
      </c>
      <c r="M17" s="50">
        <f>Database!X16</f>
        <v/>
      </c>
      <c r="N17" s="50">
        <f>Database!Y16</f>
        <v/>
      </c>
      <c r="O17" s="50">
        <f>Database!Z16</f>
        <v/>
      </c>
      <c r="P17" s="50">
        <f>Database!AA16</f>
        <v/>
      </c>
      <c r="Q17" s="50">
        <f>SUM(M17:P17)</f>
        <v/>
      </c>
      <c r="R17" s="50">
        <f>L17-Q17</f>
        <v/>
      </c>
    </row>
    <row r="18" ht="15.75" customHeight="1" s="9">
      <c r="A18" s="50">
        <f>IF(C18&gt;0,A17+1,"")</f>
        <v/>
      </c>
      <c r="B18" s="50">
        <f>Database!A17</f>
        <v/>
      </c>
      <c r="C18" s="50">
        <f>Database!I17</f>
        <v/>
      </c>
      <c r="D18" s="50">
        <f>Database!K17</f>
        <v/>
      </c>
      <c r="E18" s="50">
        <f>Database!L17</f>
        <v/>
      </c>
      <c r="F18" s="50">
        <f>Database!M17</f>
        <v/>
      </c>
      <c r="G18" s="50">
        <f>Database!O17</f>
        <v/>
      </c>
      <c r="H18" s="50">
        <f>Database!P17</f>
        <v/>
      </c>
      <c r="I18" s="50">
        <f>Database!S17</f>
        <v/>
      </c>
      <c r="J18" s="50">
        <f>Database!U17</f>
        <v/>
      </c>
      <c r="K18" s="50">
        <f>Database!V17</f>
        <v/>
      </c>
      <c r="L18" s="50">
        <f>SUM(D18:K18)</f>
        <v/>
      </c>
      <c r="M18" s="50">
        <f>Database!X17</f>
        <v/>
      </c>
      <c r="N18" s="50">
        <f>Database!Y17</f>
        <v/>
      </c>
      <c r="O18" s="50">
        <f>Database!Z17</f>
        <v/>
      </c>
      <c r="P18" s="50">
        <f>Database!AA17</f>
        <v/>
      </c>
      <c r="Q18" s="50">
        <f>SUM(M18:P18)</f>
        <v/>
      </c>
      <c r="R18" s="50">
        <f>L18-Q18</f>
        <v/>
      </c>
    </row>
    <row r="19" ht="15.75" customHeight="1" s="9">
      <c r="A19" s="50">
        <f>IF(C19&gt;0,A18+1,"")</f>
        <v/>
      </c>
      <c r="B19" s="50">
        <f>Database!A18</f>
        <v/>
      </c>
      <c r="C19" s="50">
        <f>Database!I18</f>
        <v/>
      </c>
      <c r="D19" s="50">
        <f>Database!K18</f>
        <v/>
      </c>
      <c r="E19" s="50">
        <f>Database!L18</f>
        <v/>
      </c>
      <c r="F19" s="50">
        <f>Database!M18</f>
        <v/>
      </c>
      <c r="G19" s="50">
        <f>Database!O18</f>
        <v/>
      </c>
      <c r="H19" s="50">
        <f>Database!P18</f>
        <v/>
      </c>
      <c r="I19" s="50">
        <f>Database!S18</f>
        <v/>
      </c>
      <c r="J19" s="50">
        <f>Database!U18</f>
        <v/>
      </c>
      <c r="K19" s="50">
        <f>Database!V18</f>
        <v/>
      </c>
      <c r="L19" s="50">
        <f>SUM(D19:K19)</f>
        <v/>
      </c>
      <c r="M19" s="50">
        <f>Database!X18</f>
        <v/>
      </c>
      <c r="N19" s="50">
        <f>Database!Y18</f>
        <v/>
      </c>
      <c r="O19" s="50">
        <f>Database!Z18</f>
        <v/>
      </c>
      <c r="P19" s="50">
        <f>Database!AA18</f>
        <v/>
      </c>
      <c r="Q19" s="50">
        <f>SUM(M19:P19)</f>
        <v/>
      </c>
      <c r="R19" s="50">
        <f>L19-Q19</f>
        <v/>
      </c>
    </row>
    <row r="20" ht="15.75" customHeight="1" s="9">
      <c r="A20" s="50">
        <f>IF(C20&gt;0,A19+1,"")</f>
        <v/>
      </c>
      <c r="B20" s="50">
        <f>Database!A19</f>
        <v/>
      </c>
      <c r="C20" s="50">
        <f>Database!I19</f>
        <v/>
      </c>
      <c r="D20" s="50">
        <f>Database!K19</f>
        <v/>
      </c>
      <c r="E20" s="50">
        <f>Database!L19</f>
        <v/>
      </c>
      <c r="F20" s="50">
        <f>Database!M19</f>
        <v/>
      </c>
      <c r="G20" s="50">
        <f>Database!O19</f>
        <v/>
      </c>
      <c r="H20" s="50">
        <f>Database!P19</f>
        <v/>
      </c>
      <c r="I20" s="50">
        <f>Database!S19</f>
        <v/>
      </c>
      <c r="J20" s="50">
        <f>Database!U19</f>
        <v/>
      </c>
      <c r="K20" s="50">
        <f>Database!V19</f>
        <v/>
      </c>
      <c r="L20" s="50">
        <f>SUM(D20:K20)</f>
        <v/>
      </c>
      <c r="M20" s="50">
        <f>Database!X19</f>
        <v/>
      </c>
      <c r="N20" s="50">
        <f>Database!Y19</f>
        <v/>
      </c>
      <c r="O20" s="50">
        <f>Database!Z19</f>
        <v/>
      </c>
      <c r="P20" s="50">
        <f>Database!AA19</f>
        <v/>
      </c>
      <c r="Q20" s="50">
        <f>SUM(M20:P20)</f>
        <v/>
      </c>
      <c r="R20" s="50">
        <f>L20-Q20</f>
        <v/>
      </c>
    </row>
    <row r="21" ht="15.75" customHeight="1" s="9">
      <c r="A21" s="50">
        <f>IF(C21&gt;0,A20+1,"")</f>
        <v/>
      </c>
      <c r="B21" s="50">
        <f>Database!A20</f>
        <v/>
      </c>
      <c r="C21" s="50">
        <f>Database!I20</f>
        <v/>
      </c>
      <c r="D21" s="50">
        <f>Database!K20</f>
        <v/>
      </c>
      <c r="E21" s="50">
        <f>Database!L20</f>
        <v/>
      </c>
      <c r="F21" s="50">
        <f>Database!M20</f>
        <v/>
      </c>
      <c r="G21" s="50">
        <f>Database!O20</f>
        <v/>
      </c>
      <c r="H21" s="50">
        <f>Database!P20</f>
        <v/>
      </c>
      <c r="I21" s="50">
        <f>Database!S20</f>
        <v/>
      </c>
      <c r="J21" s="50">
        <f>Database!U20</f>
        <v/>
      </c>
      <c r="K21" s="50">
        <f>Database!V20</f>
        <v/>
      </c>
      <c r="L21" s="50">
        <f>SUM(D21:K21)</f>
        <v/>
      </c>
      <c r="M21" s="50">
        <f>Database!X20</f>
        <v/>
      </c>
      <c r="N21" s="50">
        <f>Database!Y20</f>
        <v/>
      </c>
      <c r="O21" s="50">
        <f>Database!Z20</f>
        <v/>
      </c>
      <c r="P21" s="50">
        <f>Database!AA20</f>
        <v/>
      </c>
      <c r="Q21" s="50">
        <f>SUM(M21:P21)</f>
        <v/>
      </c>
      <c r="R21" s="50">
        <f>L21-Q21</f>
        <v/>
      </c>
    </row>
    <row r="22" ht="15.75" customHeight="1" s="9">
      <c r="A22" s="50">
        <f>IF(C22&gt;0,A21+1,"")</f>
        <v/>
      </c>
      <c r="B22" s="50">
        <f>Database!A21</f>
        <v/>
      </c>
      <c r="C22" s="50">
        <f>Database!I21</f>
        <v/>
      </c>
      <c r="D22" s="50">
        <f>Database!K21</f>
        <v/>
      </c>
      <c r="E22" s="50">
        <f>Database!L21</f>
        <v/>
      </c>
      <c r="F22" s="50">
        <f>Database!M21</f>
        <v/>
      </c>
      <c r="G22" s="50">
        <f>Database!O21</f>
        <v/>
      </c>
      <c r="H22" s="50">
        <f>Database!P21</f>
        <v/>
      </c>
      <c r="I22" s="50">
        <f>Database!S21</f>
        <v/>
      </c>
      <c r="J22" s="50">
        <f>Database!U21</f>
        <v/>
      </c>
      <c r="K22" s="50">
        <f>Database!V21</f>
        <v/>
      </c>
      <c r="L22" s="50">
        <f>SUM(D22:K22)</f>
        <v/>
      </c>
      <c r="M22" s="50">
        <f>Database!X21</f>
        <v/>
      </c>
      <c r="N22" s="50">
        <f>Database!Y21</f>
        <v/>
      </c>
      <c r="O22" s="50">
        <f>Database!Z21</f>
        <v/>
      </c>
      <c r="P22" s="50">
        <f>Database!AA21</f>
        <v/>
      </c>
      <c r="Q22" s="50">
        <f>SUM(M22:P22)</f>
        <v/>
      </c>
      <c r="R22" s="50">
        <f>L22-Q22</f>
        <v/>
      </c>
    </row>
    <row r="23" ht="15.75" customHeight="1" s="9">
      <c r="A23" s="50">
        <f>IF(C23&gt;0,A22+1,"")</f>
        <v/>
      </c>
      <c r="B23" s="50">
        <f>Database!A22</f>
        <v/>
      </c>
      <c r="C23" s="50">
        <f>Database!I22</f>
        <v/>
      </c>
      <c r="D23" s="50">
        <f>Database!K22</f>
        <v/>
      </c>
      <c r="E23" s="50">
        <f>Database!L22</f>
        <v/>
      </c>
      <c r="F23" s="50">
        <f>Database!M22</f>
        <v/>
      </c>
      <c r="G23" s="50">
        <f>Database!O22</f>
        <v/>
      </c>
      <c r="H23" s="50">
        <f>Database!P22</f>
        <v/>
      </c>
      <c r="I23" s="50">
        <f>Database!S22</f>
        <v/>
      </c>
      <c r="J23" s="50">
        <f>Database!U22</f>
        <v/>
      </c>
      <c r="K23" s="50">
        <f>Database!V22</f>
        <v/>
      </c>
      <c r="L23" s="50">
        <f>SUM(D23:K23)</f>
        <v/>
      </c>
      <c r="M23" s="50">
        <f>Database!X22</f>
        <v/>
      </c>
      <c r="N23" s="50">
        <f>Database!Y22</f>
        <v/>
      </c>
      <c r="O23" s="50">
        <f>Database!Z22</f>
        <v/>
      </c>
      <c r="P23" s="50">
        <f>Database!AA22</f>
        <v/>
      </c>
      <c r="Q23" s="50">
        <f>SUM(M23:P23)</f>
        <v/>
      </c>
      <c r="R23" s="50">
        <f>L23-Q23</f>
        <v/>
      </c>
    </row>
    <row r="24" ht="15.75" customHeight="1" s="9">
      <c r="A24" s="50">
        <f>IF(C24&gt;0,A23+1,"")</f>
        <v/>
      </c>
      <c r="B24" s="50">
        <f>Database!A23</f>
        <v/>
      </c>
      <c r="C24" s="50">
        <f>Database!I23</f>
        <v/>
      </c>
      <c r="D24" s="50">
        <f>Database!K23</f>
        <v/>
      </c>
      <c r="E24" s="50">
        <f>Database!L23</f>
        <v/>
      </c>
      <c r="F24" s="50">
        <f>Database!M23</f>
        <v/>
      </c>
      <c r="G24" s="50">
        <f>Database!O23</f>
        <v/>
      </c>
      <c r="H24" s="50">
        <f>Database!P23</f>
        <v/>
      </c>
      <c r="I24" s="50">
        <f>Database!S23</f>
        <v/>
      </c>
      <c r="J24" s="50">
        <f>Database!U23</f>
        <v/>
      </c>
      <c r="K24" s="50">
        <f>Database!V23</f>
        <v/>
      </c>
      <c r="L24" s="50">
        <f>SUM(D24:K24)</f>
        <v/>
      </c>
      <c r="M24" s="50">
        <f>Database!X23</f>
        <v/>
      </c>
      <c r="N24" s="50">
        <f>Database!Y23</f>
        <v/>
      </c>
      <c r="O24" s="50">
        <f>Database!Z23</f>
        <v/>
      </c>
      <c r="P24" s="50">
        <f>Database!AA23</f>
        <v/>
      </c>
      <c r="Q24" s="50">
        <f>SUM(M24:P24)</f>
        <v/>
      </c>
      <c r="R24" s="50">
        <f>L24-Q24</f>
        <v/>
      </c>
    </row>
    <row r="25" ht="15.75" customHeight="1" s="9">
      <c r="A25" s="50">
        <f>IF(C25&gt;0,A24+1,"")</f>
        <v/>
      </c>
      <c r="B25" s="50">
        <f>Database!A24</f>
        <v/>
      </c>
      <c r="C25" s="50">
        <f>Database!I24</f>
        <v/>
      </c>
      <c r="D25" s="50">
        <f>Database!K24</f>
        <v/>
      </c>
      <c r="E25" s="50">
        <f>Database!L24</f>
        <v/>
      </c>
      <c r="F25" s="50">
        <f>Database!M24</f>
        <v/>
      </c>
      <c r="G25" s="50">
        <f>Database!O24</f>
        <v/>
      </c>
      <c r="H25" s="50">
        <f>Database!P24</f>
        <v/>
      </c>
      <c r="I25" s="50">
        <f>Database!S24</f>
        <v/>
      </c>
      <c r="J25" s="50">
        <f>Database!U24</f>
        <v/>
      </c>
      <c r="K25" s="50">
        <f>Database!V24</f>
        <v/>
      </c>
      <c r="L25" s="50">
        <f>SUM(D25:K25)</f>
        <v/>
      </c>
      <c r="M25" s="50">
        <f>Database!X24</f>
        <v/>
      </c>
      <c r="N25" s="50">
        <f>Database!Y24</f>
        <v/>
      </c>
      <c r="O25" s="50">
        <f>Database!Z24</f>
        <v/>
      </c>
      <c r="P25" s="50">
        <f>Database!AA24</f>
        <v/>
      </c>
      <c r="Q25" s="50">
        <f>SUM(M25:P25)</f>
        <v/>
      </c>
      <c r="R25" s="50">
        <f>L25-Q25</f>
        <v/>
      </c>
    </row>
    <row r="26" ht="15.75" customHeight="1" s="9">
      <c r="A26" s="56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4" t="n"/>
      <c r="P26" s="57" t="inlineStr">
        <is>
          <t>Total</t>
        </is>
      </c>
      <c r="Q26" s="58" t="n"/>
      <c r="R26" s="57">
        <f>SUM(R5:R25)</f>
        <v/>
      </c>
    </row>
    <row r="27" ht="15.75" customHeight="1" s="9">
      <c r="A27" s="50" t="n"/>
      <c r="B27" s="12">
        <f>CONCATENATE("Rupees ",SpellNumber(R26))</f>
        <v/>
      </c>
      <c r="C27" s="53" t="n"/>
      <c r="D27" s="53" t="n"/>
      <c r="E27" s="53" t="n"/>
      <c r="F27" s="53" t="n"/>
      <c r="G27" s="53" t="n"/>
      <c r="H27" s="53" t="n"/>
      <c r="I27" s="59" t="n"/>
      <c r="J27" s="53" t="n"/>
      <c r="K27" s="53" t="n"/>
      <c r="L27" s="53" t="n"/>
      <c r="M27" s="53" t="n"/>
      <c r="N27" s="53" t="n"/>
      <c r="O27" s="54" t="n"/>
      <c r="P27" s="60" t="n"/>
      <c r="Q27" s="61" t="n"/>
      <c r="R27" s="55" t="n"/>
    </row>
    <row r="28">
      <c r="A28" s="62" t="n"/>
      <c r="B28" s="63" t="n"/>
      <c r="C28" s="63" t="n"/>
      <c r="D28" s="63" t="n"/>
      <c r="E28" s="63" t="n"/>
      <c r="F28" s="63" t="n"/>
      <c r="G28" s="63" t="n"/>
      <c r="H28" s="63" t="n"/>
      <c r="I28" s="63" t="n"/>
      <c r="J28" s="63" t="n"/>
      <c r="K28" s="63" t="n"/>
      <c r="L28" s="58" t="n"/>
      <c r="M28" s="64">
        <f>'Salary Slip'!B27</f>
        <v/>
      </c>
      <c r="N28" s="53" t="n"/>
      <c r="O28" s="53" t="n"/>
      <c r="P28" s="53" t="n"/>
      <c r="Q28" s="53" t="n"/>
      <c r="R28" s="54" t="n"/>
    </row>
    <row r="29">
      <c r="A29" s="65" t="n"/>
      <c r="L29" s="66" t="n"/>
      <c r="M29" s="67" t="n"/>
      <c r="N29" s="63" t="n"/>
      <c r="O29" s="58" t="n"/>
      <c r="P29" s="62" t="n"/>
      <c r="Q29" s="63" t="n"/>
      <c r="R29" s="58" t="n"/>
    </row>
    <row r="30" ht="15.75" customHeight="1" s="9" thickBot="1">
      <c r="A30" s="65" t="n"/>
      <c r="L30" s="66" t="n"/>
      <c r="M30" s="68" t="n"/>
      <c r="N30" s="69" t="n"/>
      <c r="O30" s="70" t="n"/>
      <c r="P30" s="65" t="n"/>
      <c r="R30" s="66" t="n"/>
    </row>
    <row r="31">
      <c r="A31" s="65" t="n"/>
      <c r="L31" s="66" t="n"/>
      <c r="M31" s="71">
        <f>'Salary Slip'!G27</f>
        <v/>
      </c>
      <c r="N31" s="72" t="n"/>
      <c r="O31" s="73" t="n"/>
      <c r="P31" s="65" t="n"/>
      <c r="R31" s="66" t="n"/>
    </row>
    <row r="32">
      <c r="A32" s="60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61" t="n"/>
      <c r="M32" s="60" t="n"/>
      <c r="N32" s="74" t="n"/>
      <c r="O32" s="61" t="n"/>
      <c r="P32" s="60" t="n"/>
      <c r="Q32" s="74" t="n"/>
      <c r="R32" s="61" t="n"/>
    </row>
  </sheetData>
  <mergeCells count="19">
    <mergeCell ref="M29:O30"/>
    <mergeCell ref="M31:O32"/>
    <mergeCell ref="P29:R32"/>
    <mergeCell ref="A1:R1"/>
    <mergeCell ref="A2:R2"/>
    <mergeCell ref="D3:K3"/>
    <mergeCell ref="C3:C4"/>
    <mergeCell ref="B3:B4"/>
    <mergeCell ref="A3:A4"/>
    <mergeCell ref="L3:L4"/>
    <mergeCell ref="M3:Q3"/>
    <mergeCell ref="R3:R4"/>
    <mergeCell ref="A28:L32"/>
    <mergeCell ref="A26:O26"/>
    <mergeCell ref="B27:H27"/>
    <mergeCell ref="I27:O27"/>
    <mergeCell ref="P26:Q27"/>
    <mergeCell ref="R26:R27"/>
    <mergeCell ref="M28:R28"/>
  </mergeCells>
  <conditionalFormatting sqref="A37:XFD1048576 A36 C36:J36 A33:XFD35 C32:J32 A32 P32:XFD32 L36:XFD36 N29:O30 A27:B27 A4:Q4 S4:XFD4 A2:XFD3 A28:L31 M28:M30 S27:XFD31 P29:R31 A5:P26 R5:XFD26 Q5:Q25">
    <cfRule type="beginsWith" priority="1" operator="beginsWith" text="0">
      <formula>LEFT(A2,LEN("0"))="0"</formula>
    </cfRule>
  </conditionalFormatting>
  <printOptions horizontalCentered="1" verticalCentered="1"/>
  <pageMargins left="0" right="0" top="0.1" bottom="0" header="0.31496062992126" footer="0.31496062992126"/>
  <pageSetup orientation="landscape" paperSize="9" scale="84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Q27"/>
  <sheetViews>
    <sheetView showGridLines="0" zoomScale="70" zoomScaleNormal="70" workbookViewId="0">
      <pane ySplit="30" topLeftCell="A63" activePane="bottomLeft" state="frozen"/>
      <selection pane="bottomLeft" activeCell="A63" sqref="A63"/>
    </sheetView>
  </sheetViews>
  <sheetFormatPr baseColWidth="8" defaultColWidth="9.140625" defaultRowHeight="15.75"/>
  <cols>
    <col width="5.42578125" customWidth="1" style="51" min="1" max="1"/>
    <col width="9.140625" customWidth="1" style="51" min="2" max="3"/>
    <col width="9.28515625" customWidth="1" style="51" min="4" max="4"/>
    <col width="3.7109375" customWidth="1" style="51" min="5" max="5"/>
    <col width="6.140625" customWidth="1" style="51" min="6" max="6"/>
    <col width="3.7109375" customWidth="1" style="51" min="7" max="7"/>
    <col width="10.140625" customWidth="1" style="51" min="8" max="8"/>
    <col width="4.28515625" customWidth="1" style="51" min="9" max="9"/>
    <col width="7" customWidth="1" style="51" min="10" max="10"/>
    <col width="9.140625" customWidth="1" style="51" min="11" max="11"/>
    <col width="5.140625" customWidth="1" style="51" min="12" max="12"/>
    <col width="4.7109375" customWidth="1" style="51" min="13" max="13"/>
    <col width="3.85546875" customWidth="1" style="51" min="14" max="14"/>
    <col width="3.140625" customWidth="1" style="51" min="15" max="15"/>
    <col width="27.42578125" bestFit="1" customWidth="1" style="51" min="16" max="16"/>
    <col width="20.85546875" customWidth="1" style="51" min="17" max="17"/>
    <col width="9.140625" customWidth="1" style="51" min="18" max="19"/>
    <col width="16.140625" customWidth="1" style="51" min="20" max="20"/>
    <col width="9.140625" customWidth="1" style="51" min="21" max="23"/>
    <col width="9.140625" customWidth="1" style="51" min="24" max="16384"/>
  </cols>
  <sheetData>
    <row r="1" ht="49.5" customHeight="1" s="9">
      <c r="A1" s="50" t="n"/>
      <c r="B1" s="50">
        <f>VLOOKUP(Q2,_xlnm.Database,36,FALSE)</f>
        <v/>
      </c>
      <c r="C1" s="53" t="n"/>
      <c r="D1" s="53" t="n"/>
      <c r="E1" s="53" t="n"/>
      <c r="F1" s="53" t="n"/>
      <c r="G1" s="53" t="n"/>
      <c r="H1" s="53" t="n"/>
      <c r="I1" s="53" t="n"/>
      <c r="J1" s="53" t="n"/>
      <c r="K1" s="53" t="n"/>
      <c r="L1" s="53" t="n"/>
      <c r="M1" s="54" t="n"/>
      <c r="N1" s="50" t="n"/>
      <c r="O1" s="50" t="n"/>
      <c r="P1" s="50" t="n"/>
      <c r="Q1" s="50" t="n"/>
    </row>
    <row r="2" ht="23.25" customHeight="1" s="9">
      <c r="A2" s="50" t="n"/>
      <c r="B2" s="50">
        <f>PROPER(CONCATENATE("SALARY PAY SLIP FOR THE MONTH OF"&amp;" ",VLOOKUP(Q2,_xlnm.Database,3,FALSE)&amp;" ",VLOOKUP(Q2,_xlnm.Database,4,FALSE)))</f>
        <v/>
      </c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  <c r="M2" s="54" t="n"/>
      <c r="N2" s="50" t="n"/>
      <c r="O2" s="50" t="n"/>
      <c r="P2" s="50" t="inlineStr">
        <is>
          <t>NAME</t>
        </is>
      </c>
      <c r="Q2" s="50" t="inlineStr">
        <is>
          <t>Raj Sharma</t>
        </is>
      </c>
    </row>
    <row r="3" ht="12.75" customHeight="1" s="9">
      <c r="A3" s="50" t="n"/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inlineStr">
        <is>
          <t>DESIGNATION</t>
        </is>
      </c>
      <c r="Q3" s="50">
        <f>VLOOKUP(Q2,_xlnm.Database,2,FALSE)</f>
        <v/>
      </c>
    </row>
    <row r="4" ht="12.75" customHeight="1" s="9">
      <c r="A4" s="50" t="n"/>
      <c r="B4" s="50" t="inlineStr">
        <is>
          <t>Name:</t>
        </is>
      </c>
      <c r="C4" s="50">
        <f>VLOOKUP(Q2,_xlnm.Database,31,FALSE)&amp;"."&amp;VLOOKUP(Q2,_xlnm.Database,1,FALSE)</f>
        <v/>
      </c>
      <c r="D4" s="54" t="n"/>
      <c r="E4" s="50" t="n"/>
      <c r="F4" s="50" t="n"/>
      <c r="G4" s="50">
        <f>PROPER(P3)</f>
        <v/>
      </c>
      <c r="H4" s="54" t="n"/>
      <c r="I4" s="50">
        <f>Q3</f>
        <v/>
      </c>
      <c r="J4" s="53" t="n"/>
      <c r="K4" s="53" t="n"/>
      <c r="L4" s="53" t="n"/>
      <c r="M4" s="54" t="n"/>
      <c r="N4" s="50" t="n"/>
      <c r="O4" s="50" t="n"/>
      <c r="P4" s="50" t="inlineStr">
        <is>
          <t>TOTAL LEAVE DAYS</t>
        </is>
      </c>
      <c r="Q4" s="50">
        <f>VLOOKUP(Q$2,_xlnm.Database,7,FALSE)</f>
        <v/>
      </c>
    </row>
    <row r="5" ht="12.75" customHeight="1" s="9">
      <c r="A5" s="50" t="inlineStr">
        <is>
          <t>I</t>
        </is>
      </c>
      <c r="B5" s="50" t="inlineStr">
        <is>
          <t>Basic Payment</t>
        </is>
      </c>
      <c r="C5" s="53" t="n"/>
      <c r="D5" s="53" t="n"/>
      <c r="E5" s="53" t="n"/>
      <c r="F5" s="54" t="n"/>
      <c r="G5" s="50" t="inlineStr">
        <is>
          <t>Rs.</t>
        </is>
      </c>
      <c r="H5" s="50">
        <f>Q9</f>
        <v/>
      </c>
      <c r="I5" s="50" t="inlineStr">
        <is>
          <t>A</t>
        </is>
      </c>
      <c r="J5" s="50" t="inlineStr">
        <is>
          <t>Total Attendance</t>
        </is>
      </c>
      <c r="K5" s="50" t="n"/>
      <c r="L5" s="50" t="n"/>
      <c r="M5" s="50">
        <f>MIN(30,Q5)</f>
        <v/>
      </c>
      <c r="N5" s="50" t="n"/>
      <c r="O5" s="50" t="n"/>
      <c r="P5" s="50" t="inlineStr">
        <is>
          <t>TOTAL DAYS OF THE MONTH</t>
        </is>
      </c>
      <c r="Q5" s="50">
        <f>VLOOKUP(Q$2,_xlnm.Database,5,FALSE)</f>
        <v/>
      </c>
    </row>
    <row r="6">
      <c r="A6" s="50" t="inlineStr">
        <is>
          <t>II</t>
        </is>
      </c>
      <c r="B6" s="50" t="inlineStr">
        <is>
          <t>Dearness Allowance</t>
        </is>
      </c>
      <c r="C6" s="53" t="n"/>
      <c r="D6" s="54" t="n"/>
      <c r="E6" s="50" t="inlineStr">
        <is>
          <t>Rs.</t>
        </is>
      </c>
      <c r="F6" s="50">
        <f>Q10</f>
        <v/>
      </c>
      <c r="G6" s="50" t="n"/>
      <c r="H6" s="58" t="n"/>
      <c r="I6" s="50" t="inlineStr">
        <is>
          <t>B</t>
        </is>
      </c>
      <c r="J6" s="50" t="inlineStr">
        <is>
          <t>Total Leave</t>
        </is>
      </c>
      <c r="K6" s="50" t="n"/>
      <c r="L6" s="50" t="n"/>
      <c r="M6" s="50">
        <f>Q4</f>
        <v/>
      </c>
      <c r="N6" s="50" t="n"/>
      <c r="O6" s="50" t="n"/>
      <c r="P6" s="50" t="inlineStr">
        <is>
          <t>TOTAL ALLOWED LEAVE</t>
        </is>
      </c>
      <c r="Q6" s="50">
        <f>VLOOKUP(Q$2,_xlnm.Database,6,FALSE)</f>
        <v/>
      </c>
    </row>
    <row r="7" ht="12.75" customHeight="1" s="9">
      <c r="A7" s="50" t="inlineStr">
        <is>
          <t>III</t>
        </is>
      </c>
      <c r="B7" s="50" t="inlineStr">
        <is>
          <t>House Rent Allowance</t>
        </is>
      </c>
      <c r="C7" s="53" t="n"/>
      <c r="D7" s="54" t="n"/>
      <c r="E7" s="50" t="inlineStr">
        <is>
          <t>Rs.</t>
        </is>
      </c>
      <c r="F7" s="50">
        <f>Q11</f>
        <v/>
      </c>
      <c r="G7" s="65" t="n"/>
      <c r="H7" s="66" t="n"/>
      <c r="I7" s="50" t="n"/>
      <c r="J7" s="50" t="inlineStr">
        <is>
          <t>Allowed Leave</t>
        </is>
      </c>
      <c r="K7" s="50" t="n"/>
      <c r="L7" s="50" t="n"/>
      <c r="M7" s="50">
        <f>Q6</f>
        <v/>
      </c>
      <c r="N7" s="50" t="n"/>
      <c r="O7" s="50" t="n"/>
      <c r="P7" s="50" t="inlineStr">
        <is>
          <t>CTC</t>
        </is>
      </c>
      <c r="Q7" s="50">
        <f>VLOOKUP(Q$2,_xlnm.Database,9,FALSE)</f>
        <v/>
      </c>
    </row>
    <row r="8" ht="12.75" customHeight="1" s="9">
      <c r="A8" s="50" t="inlineStr">
        <is>
          <t>IV</t>
        </is>
      </c>
      <c r="B8" s="50" t="inlineStr">
        <is>
          <t>Conveyance</t>
        </is>
      </c>
      <c r="C8" s="53" t="n"/>
      <c r="D8" s="54" t="n"/>
      <c r="E8" s="50" t="inlineStr">
        <is>
          <t>Rs.</t>
        </is>
      </c>
      <c r="F8" s="50">
        <f>Q12</f>
        <v/>
      </c>
      <c r="G8" s="65" t="n"/>
      <c r="H8" s="66" t="n"/>
      <c r="I8" s="50" t="n"/>
      <c r="J8" s="50" t="inlineStr">
        <is>
          <t>Loss of Pay days</t>
        </is>
      </c>
      <c r="K8" s="50" t="n"/>
      <c r="L8" s="50" t="n"/>
      <c r="M8" s="50">
        <f>IF(M6&lt;=M7,0,M6-M7)</f>
        <v/>
      </c>
      <c r="N8" s="50" t="n"/>
      <c r="O8" s="50" t="n"/>
      <c r="P8" s="50" t="n"/>
      <c r="Q8" s="50" t="n"/>
    </row>
    <row r="9">
      <c r="A9" s="50" t="inlineStr">
        <is>
          <t>V</t>
        </is>
      </c>
      <c r="B9" s="50" t="inlineStr">
        <is>
          <t>Medical Expenses</t>
        </is>
      </c>
      <c r="C9" s="53" t="n"/>
      <c r="D9" s="54" t="n"/>
      <c r="E9" s="50" t="inlineStr">
        <is>
          <t>Rs.</t>
        </is>
      </c>
      <c r="F9" s="50">
        <f>Q13</f>
        <v/>
      </c>
      <c r="G9" s="65" t="n"/>
      <c r="H9" s="66" t="n"/>
      <c r="I9" s="50" t="inlineStr">
        <is>
          <t>C</t>
        </is>
      </c>
      <c r="J9" s="50" t="inlineStr">
        <is>
          <t>Total Salary Days</t>
        </is>
      </c>
      <c r="K9" s="50" t="n"/>
      <c r="L9" s="50" t="n"/>
      <c r="M9" s="50">
        <f>M5-M8</f>
        <v/>
      </c>
      <c r="N9" s="50" t="n"/>
      <c r="O9" s="50" t="inlineStr">
        <is>
          <t>ADDITIONS</t>
        </is>
      </c>
      <c r="P9" s="50" t="inlineStr">
        <is>
          <t>BASIC SALARY</t>
        </is>
      </c>
      <c r="Q9" s="50">
        <f>VLOOKUP(Q$2,_xlnm.Database,11,FALSE)</f>
        <v/>
      </c>
    </row>
    <row r="10">
      <c r="A10" s="50" t="inlineStr">
        <is>
          <t>VI</t>
        </is>
      </c>
      <c r="B10" s="50" t="inlineStr">
        <is>
          <t xml:space="preserve">Special </t>
        </is>
      </c>
      <c r="C10" s="53" t="n"/>
      <c r="D10" s="54" t="n"/>
      <c r="E10" s="50" t="inlineStr">
        <is>
          <t>Rs.</t>
        </is>
      </c>
      <c r="F10" s="50">
        <f>Q14</f>
        <v/>
      </c>
      <c r="G10" s="65" t="n"/>
      <c r="H10" s="66" t="n"/>
      <c r="I10" s="50" t="n"/>
      <c r="J10" s="63" t="n"/>
      <c r="K10" s="63" t="n"/>
      <c r="L10" s="63" t="n"/>
      <c r="M10" s="58" t="n"/>
      <c r="N10" s="50" t="n"/>
      <c r="O10" s="75" t="n"/>
      <c r="P10" s="50" t="inlineStr">
        <is>
          <t>DEARNESS ALLOWANCE</t>
        </is>
      </c>
      <c r="Q10" s="50">
        <f>VLOOKUP(Q$2,_xlnm.Database,12,FALSE)</f>
        <v/>
      </c>
    </row>
    <row r="11">
      <c r="A11" s="50" t="inlineStr">
        <is>
          <t>VII</t>
        </is>
      </c>
      <c r="B11" s="50" t="inlineStr">
        <is>
          <t>Bonus</t>
        </is>
      </c>
      <c r="C11" s="53" t="n"/>
      <c r="D11" s="54" t="n"/>
      <c r="E11" s="50" t="inlineStr">
        <is>
          <t>Rs.</t>
        </is>
      </c>
      <c r="F11" s="50">
        <f>Q15</f>
        <v/>
      </c>
      <c r="G11" s="65" t="n"/>
      <c r="H11" s="66" t="n"/>
      <c r="I11" s="65" t="n"/>
      <c r="M11" s="66" t="n"/>
      <c r="N11" s="50" t="n"/>
      <c r="O11" s="75" t="n"/>
      <c r="P11" s="50" t="inlineStr">
        <is>
          <t>HOUSE RENT ALLOWANCE</t>
        </is>
      </c>
      <c r="Q11" s="50">
        <f>VLOOKUP(Q$2,_xlnm.Database,13,FALSE)</f>
        <v/>
      </c>
    </row>
    <row r="12">
      <c r="A12" s="50" t="inlineStr">
        <is>
          <t>VIII</t>
        </is>
      </c>
      <c r="B12" s="50">
        <f>Database!V3</f>
        <v/>
      </c>
      <c r="C12" s="50" t="n"/>
      <c r="D12" s="50" t="n"/>
      <c r="E12" s="50" t="inlineStr">
        <is>
          <t>Rs.</t>
        </is>
      </c>
      <c r="F12" s="50">
        <f>Q16</f>
        <v/>
      </c>
      <c r="G12" s="60" t="n"/>
      <c r="H12" s="61" t="n"/>
      <c r="I12" s="65" t="n"/>
      <c r="M12" s="66" t="n"/>
      <c r="N12" s="50" t="n"/>
      <c r="O12" s="75" t="n"/>
      <c r="P12" s="50" t="inlineStr">
        <is>
          <t>CONVEYANCE</t>
        </is>
      </c>
      <c r="Q12" s="50">
        <f>VLOOKUP(Q$2,_xlnm.Database,15,FALSE)</f>
        <v/>
      </c>
    </row>
    <row r="13" ht="12.75" customHeight="1" s="9">
      <c r="A13" s="50" t="n"/>
      <c r="B13" s="50" t="inlineStr">
        <is>
          <t>Total Gross Salary</t>
        </is>
      </c>
      <c r="C13" s="63" t="n"/>
      <c r="D13" s="58" t="n"/>
      <c r="E13" s="50" t="n"/>
      <c r="F13" s="58" t="n"/>
      <c r="G13" s="50" t="inlineStr">
        <is>
          <t>Rs.</t>
        </is>
      </c>
      <c r="H13" s="50">
        <f>SUM(F6:F12)</f>
        <v/>
      </c>
      <c r="I13" s="65" t="n"/>
      <c r="M13" s="66" t="n"/>
      <c r="N13" s="50" t="n"/>
      <c r="O13" s="75" t="n"/>
      <c r="P13" s="50" t="inlineStr">
        <is>
          <t>MEDICAL EXPENSES</t>
        </is>
      </c>
      <c r="Q13" s="50">
        <f>VLOOKUP(Q$2,_xlnm.Database,17,FALSE)</f>
        <v/>
      </c>
    </row>
    <row r="14">
      <c r="A14" s="50" t="n"/>
      <c r="B14" s="60" t="n"/>
      <c r="C14" s="74" t="n"/>
      <c r="D14" s="61" t="n"/>
      <c r="E14" s="60" t="n"/>
      <c r="F14" s="61" t="n"/>
      <c r="G14" s="50" t="n"/>
      <c r="H14" s="50">
        <f>H5+H13</f>
        <v/>
      </c>
      <c r="I14" s="65" t="n"/>
      <c r="M14" s="66" t="n"/>
      <c r="N14" s="50" t="n"/>
      <c r="O14" s="75" t="n"/>
      <c r="P14" s="50" t="inlineStr">
        <is>
          <t>SPECIAL</t>
        </is>
      </c>
      <c r="Q14" s="50">
        <f>VLOOKUP(Q$2,_xlnm.Database,19,FALSE)</f>
        <v/>
      </c>
    </row>
    <row r="15" ht="12.75" customHeight="1" s="9">
      <c r="A15" s="50" t="n"/>
      <c r="B15" s="50" t="inlineStr">
        <is>
          <t xml:space="preserve">Deductions </t>
        </is>
      </c>
      <c r="C15" s="50" t="n"/>
      <c r="D15" s="50" t="n"/>
      <c r="E15" s="50" t="n"/>
      <c r="F15" s="50" t="n"/>
      <c r="G15" s="50" t="n"/>
      <c r="H15" s="50" t="n"/>
      <c r="I15" s="65" t="n"/>
      <c r="M15" s="66" t="n"/>
      <c r="N15" s="50" t="n"/>
      <c r="O15" s="75" t="n"/>
      <c r="P15" s="50" t="inlineStr">
        <is>
          <t>BONUS</t>
        </is>
      </c>
      <c r="Q15" s="50">
        <f>VLOOKUP(Q$2,_xlnm.Database,21,FALSE)</f>
        <v/>
      </c>
    </row>
    <row r="16" ht="12.75" customHeight="1" s="9">
      <c r="A16" s="50" t="n"/>
      <c r="B16" s="50" t="inlineStr">
        <is>
          <t>a.Contribution to PF</t>
        </is>
      </c>
      <c r="C16" s="53" t="n"/>
      <c r="D16" s="54" t="n"/>
      <c r="E16" s="50" t="inlineStr">
        <is>
          <t>Rs.</t>
        </is>
      </c>
      <c r="F16" s="50">
        <f>Q18</f>
        <v/>
      </c>
      <c r="G16" s="50" t="n"/>
      <c r="H16" s="50" t="n"/>
      <c r="I16" s="65" t="n"/>
      <c r="M16" s="66" t="n"/>
      <c r="N16" s="50" t="n"/>
      <c r="O16" s="55" t="n"/>
      <c r="P16" s="50" t="inlineStr">
        <is>
          <t>OTHERS</t>
        </is>
      </c>
      <c r="Q16" s="50">
        <f>VLOOKUP(Q$2,_xlnm.Database,22,FALSE)</f>
        <v/>
      </c>
    </row>
    <row r="17" ht="12.75" customHeight="1" s="9">
      <c r="A17" s="50" t="n"/>
      <c r="B17" s="50" t="inlineStr">
        <is>
          <t>b.Salary Advance</t>
        </is>
      </c>
      <c r="C17" s="53" t="n"/>
      <c r="D17" s="54" t="n"/>
      <c r="E17" s="50" t="inlineStr">
        <is>
          <t>Rs.</t>
        </is>
      </c>
      <c r="F17" s="50">
        <f>Q21</f>
        <v/>
      </c>
      <c r="G17" s="50" t="n"/>
      <c r="H17" s="50" t="n"/>
      <c r="I17" s="65" t="n"/>
      <c r="M17" s="66" t="n"/>
      <c r="N17" s="50" t="n"/>
      <c r="O17" s="50" t="n"/>
      <c r="P17" s="50">
        <f>CONCATENATE("TOTAL"," " &amp; O9)</f>
        <v/>
      </c>
      <c r="Q17" s="50">
        <f>SUM(Q9:Q16)</f>
        <v/>
      </c>
    </row>
    <row r="18">
      <c r="A18" s="50" t="n"/>
      <c r="B18" s="50" t="inlineStr">
        <is>
          <t>c.Profession Tax</t>
        </is>
      </c>
      <c r="C18" s="53" t="n"/>
      <c r="D18" s="54" t="n"/>
      <c r="E18" s="50" t="inlineStr">
        <is>
          <t>Rs.</t>
        </is>
      </c>
      <c r="F18" s="50">
        <f>Q19</f>
        <v/>
      </c>
      <c r="G18" s="50" t="n"/>
      <c r="H18" s="50" t="n"/>
      <c r="I18" s="65" t="n"/>
      <c r="M18" s="66" t="n"/>
      <c r="N18" s="50" t="n"/>
      <c r="O18" s="50" t="inlineStr">
        <is>
          <t>DEDUCTIONS</t>
        </is>
      </c>
      <c r="P18" s="50" t="inlineStr">
        <is>
          <t>CONTRIBUTION TO PF</t>
        </is>
      </c>
      <c r="Q18" s="50">
        <f>VLOOKUP(Q$2,_xlnm.Database,24,FALSE)</f>
        <v/>
      </c>
    </row>
    <row r="19">
      <c r="A19" s="50" t="n"/>
      <c r="B19" s="50" t="inlineStr">
        <is>
          <t>d.TDS</t>
        </is>
      </c>
      <c r="C19" s="53" t="n"/>
      <c r="D19" s="54" t="n"/>
      <c r="E19" s="50" t="inlineStr">
        <is>
          <t>Rs.</t>
        </is>
      </c>
      <c r="F19" s="50">
        <f>Q20</f>
        <v/>
      </c>
      <c r="G19" s="50" t="n"/>
      <c r="H19" s="50" t="n"/>
      <c r="I19" s="65" t="n"/>
      <c r="M19" s="66" t="n"/>
      <c r="N19" s="50" t="n"/>
      <c r="O19" s="75" t="n"/>
      <c r="P19" s="50" t="inlineStr">
        <is>
          <t>PROFESSION TAX</t>
        </is>
      </c>
      <c r="Q19" s="50">
        <f>VLOOKUP(Q$2,_xlnm.Database,25,FALSE)</f>
        <v/>
      </c>
    </row>
    <row r="20">
      <c r="A20" s="50" t="n"/>
      <c r="B20" s="50" t="inlineStr">
        <is>
          <t>Total Deductions</t>
        </is>
      </c>
      <c r="C20" s="53" t="n"/>
      <c r="D20" s="54" t="n"/>
      <c r="E20" s="50" t="n"/>
      <c r="F20" s="50">
        <f>SUM(F16:F19)</f>
        <v/>
      </c>
      <c r="G20" s="50" t="n"/>
      <c r="H20" s="50" t="n"/>
      <c r="I20" s="65" t="n"/>
      <c r="M20" s="66" t="n"/>
      <c r="N20" s="50" t="n"/>
      <c r="O20" s="75" t="n"/>
      <c r="P20" s="50" t="inlineStr">
        <is>
          <t>TDS</t>
        </is>
      </c>
      <c r="Q20" s="50">
        <f>VLOOKUP(Q$2,_xlnm.Database,26,FALSE)</f>
        <v/>
      </c>
    </row>
    <row r="21">
      <c r="A21" s="50" t="n"/>
      <c r="B21" s="50" t="inlineStr">
        <is>
          <t>Total Deductions</t>
        </is>
      </c>
      <c r="C21" s="63" t="n"/>
      <c r="D21" s="58" t="n"/>
      <c r="E21" s="50" t="n"/>
      <c r="F21" s="58" t="n"/>
      <c r="G21" s="50" t="inlineStr">
        <is>
          <t>Rs.</t>
        </is>
      </c>
      <c r="H21" s="50">
        <f>ROUND(F20,-1)</f>
        <v/>
      </c>
      <c r="I21" s="65" t="n"/>
      <c r="M21" s="66" t="n"/>
      <c r="N21" s="50" t="n"/>
      <c r="O21" s="75" t="n"/>
      <c r="P21" s="50" t="inlineStr">
        <is>
          <t>SALARY ADVANCE</t>
        </is>
      </c>
      <c r="Q21" s="50">
        <f>VLOOKUP(Q$2,_xlnm.Database,27,FALSE)</f>
        <v/>
      </c>
    </row>
    <row r="22" ht="9.75" customHeight="1" s="9">
      <c r="A22" s="50" t="n"/>
      <c r="B22" s="60" t="n"/>
      <c r="C22" s="74" t="n"/>
      <c r="D22" s="61" t="n"/>
      <c r="E22" s="60" t="n"/>
      <c r="F22" s="61" t="n"/>
      <c r="G22" s="50" t="n"/>
      <c r="H22" s="50" t="n"/>
      <c r="I22" s="65" t="n"/>
      <c r="M22" s="66" t="n"/>
      <c r="N22" s="50" t="n"/>
      <c r="O22" s="55" t="n"/>
      <c r="P22" s="50">
        <f>CONCATENATE("TOTAL"," " &amp; O18)</f>
        <v/>
      </c>
      <c r="Q22" s="50">
        <f>SUM(Q18:Q21)</f>
        <v/>
      </c>
    </row>
    <row r="23" ht="14.25" customHeight="1" s="9">
      <c r="A23" s="50" t="n"/>
      <c r="B23" s="50" t="inlineStr">
        <is>
          <t>SALARY AFTER DEDUCTIONS</t>
        </is>
      </c>
      <c r="C23" s="53" t="n"/>
      <c r="D23" s="54" t="n"/>
      <c r="E23" s="50" t="n"/>
      <c r="F23" s="50" t="n"/>
      <c r="G23" s="50" t="n"/>
      <c r="H23" s="50">
        <f>H14-H21</f>
        <v/>
      </c>
      <c r="I23" s="60" t="n"/>
      <c r="J23" s="74" t="n"/>
      <c r="K23" s="74" t="n"/>
      <c r="L23" s="74" t="n"/>
      <c r="M23" s="61" t="n"/>
      <c r="N23" s="50" t="n"/>
      <c r="O23" s="50" t="n"/>
      <c r="P23" s="50" t="n"/>
      <c r="Q23" s="50" t="n"/>
    </row>
    <row r="24">
      <c r="A24" s="50" t="n"/>
      <c r="B24" s="50" t="inlineStr">
        <is>
          <t>Less Salary Advance</t>
        </is>
      </c>
      <c r="C24" s="53" t="n"/>
      <c r="D24" s="53" t="n"/>
      <c r="E24" s="53" t="n"/>
      <c r="F24" s="54" t="n"/>
      <c r="G24" s="50" t="inlineStr">
        <is>
          <t>Rs</t>
        </is>
      </c>
      <c r="H24" s="50">
        <f>Q21</f>
        <v/>
      </c>
      <c r="I24" s="52">
        <f>SpellNumber(H25)</f>
        <v/>
      </c>
      <c r="J24" s="63" t="n"/>
      <c r="K24" s="63" t="n"/>
      <c r="L24" s="63" t="n"/>
      <c r="M24" s="58" t="n"/>
      <c r="N24" s="50" t="n"/>
      <c r="O24" s="50" t="n"/>
      <c r="P24" s="50" t="n"/>
      <c r="Q24" s="50" t="n"/>
    </row>
    <row r="25">
      <c r="A25" s="50" t="n"/>
      <c r="B25" s="50" t="inlineStr">
        <is>
          <t>NET TAKE HOME</t>
        </is>
      </c>
      <c r="C25" s="53" t="n"/>
      <c r="D25" s="53" t="n"/>
      <c r="E25" s="53" t="n"/>
      <c r="F25" s="54" t="n"/>
      <c r="G25" s="50" t="n"/>
      <c r="H25" s="50">
        <f>H23-H24</f>
        <v/>
      </c>
      <c r="I25" s="60" t="n"/>
      <c r="J25" s="74" t="n"/>
      <c r="K25" s="74" t="n"/>
      <c r="L25" s="74" t="n"/>
      <c r="M25" s="61" t="n"/>
      <c r="N25" s="50" t="n"/>
      <c r="O25" s="50" t="n"/>
      <c r="P25" s="50" t="n"/>
      <c r="Q25" s="50" t="n"/>
    </row>
    <row r="27" ht="27" customHeight="1" s="9">
      <c r="B27" s="51">
        <f>CONCATENATE("Authorised by" &amp;" ",Database!AF4)</f>
        <v/>
      </c>
      <c r="G27" s="51" t="inlineStr">
        <is>
          <t>Signature</t>
        </is>
      </c>
      <c r="I27" s="51" t="inlineStr">
        <is>
          <t>------------------------------------------------</t>
        </is>
      </c>
    </row>
  </sheetData>
  <mergeCells count="31">
    <mergeCell ref="B27:F27"/>
    <mergeCell ref="I10:M23"/>
    <mergeCell ref="G6:H12"/>
    <mergeCell ref="B6:D6"/>
    <mergeCell ref="B7:D7"/>
    <mergeCell ref="B8:D8"/>
    <mergeCell ref="B9:D9"/>
    <mergeCell ref="B16:D16"/>
    <mergeCell ref="B17:D17"/>
    <mergeCell ref="B21:D22"/>
    <mergeCell ref="G27:H27"/>
    <mergeCell ref="I24:M25"/>
    <mergeCell ref="B23:D23"/>
    <mergeCell ref="B24:F24"/>
    <mergeCell ref="B25:F25"/>
    <mergeCell ref="B1:M1"/>
    <mergeCell ref="O9:O16"/>
    <mergeCell ref="O18:O22"/>
    <mergeCell ref="G4:H4"/>
    <mergeCell ref="I4:M4"/>
    <mergeCell ref="B2:M2"/>
    <mergeCell ref="C4:D4"/>
    <mergeCell ref="E21:F22"/>
    <mergeCell ref="B5:F5"/>
    <mergeCell ref="B20:D20"/>
    <mergeCell ref="B13:D14"/>
    <mergeCell ref="E13:F14"/>
    <mergeCell ref="B18:D18"/>
    <mergeCell ref="B19:D19"/>
    <mergeCell ref="B10:D10"/>
    <mergeCell ref="B11:D11"/>
  </mergeCells>
  <conditionalFormatting sqref="P23:Q43">
    <cfRule type="expression" priority="26">
      <formula>$S$21</formula>
    </cfRule>
    <cfRule type="expression" priority="25">
      <formula>$S$22</formula>
    </cfRule>
    <cfRule type="expression" priority="154">
      <formula>#REF!</formula>
    </cfRule>
    <cfRule type="expression" priority="155">
      <formula>$U$22</formula>
    </cfRule>
  </conditionalFormatting>
  <conditionalFormatting sqref="P24:Q43">
    <cfRule type="expression" priority="24">
      <formula>$S$23</formula>
    </cfRule>
  </conditionalFormatting>
  <conditionalFormatting sqref="P25:Q43">
    <cfRule type="expression" priority="23">
      <formula>$S$24</formula>
    </cfRule>
  </conditionalFormatting>
  <conditionalFormatting sqref="P26:Q43">
    <cfRule type="expression" priority="22">
      <formula>$S$25</formula>
    </cfRule>
  </conditionalFormatting>
  <conditionalFormatting sqref="P27:Q43">
    <cfRule type="expression" priority="21">
      <formula>$S$26</formula>
    </cfRule>
  </conditionalFormatting>
  <conditionalFormatting sqref="P28:Q43">
    <cfRule type="expression" priority="20">
      <formula>$S$27</formula>
    </cfRule>
  </conditionalFormatting>
  <conditionalFormatting sqref="P29:Q43">
    <cfRule type="expression" priority="19">
      <formula>$S$28</formula>
    </cfRule>
  </conditionalFormatting>
  <conditionalFormatting sqref="P30:Q43">
    <cfRule type="expression" priority="18">
      <formula>$S$29</formula>
    </cfRule>
  </conditionalFormatting>
  <conditionalFormatting sqref="P31:Q43">
    <cfRule type="expression" priority="17">
      <formula>$S$30</formula>
    </cfRule>
  </conditionalFormatting>
  <conditionalFormatting sqref="P32:Q43">
    <cfRule type="expression" priority="16">
      <formula>$S$31</formula>
    </cfRule>
  </conditionalFormatting>
  <conditionalFormatting sqref="P33:Q43">
    <cfRule type="expression" priority="15">
      <formula>$S$32</formula>
    </cfRule>
  </conditionalFormatting>
  <conditionalFormatting sqref="P34:Q43">
    <cfRule type="expression" priority="14">
      <formula>$S$33</formula>
    </cfRule>
  </conditionalFormatting>
  <conditionalFormatting sqref="P35:Q43">
    <cfRule type="expression" priority="13">
      <formula>$S$34</formula>
    </cfRule>
  </conditionalFormatting>
  <conditionalFormatting sqref="P36:Q43">
    <cfRule type="expression" priority="12">
      <formula>$S$35</formula>
    </cfRule>
  </conditionalFormatting>
  <conditionalFormatting sqref="P37:Q43">
    <cfRule type="expression" priority="11">
      <formula>$S$36</formula>
    </cfRule>
  </conditionalFormatting>
  <conditionalFormatting sqref="P38:Q43">
    <cfRule type="expression" priority="10">
      <formula>$S$37</formula>
    </cfRule>
  </conditionalFormatting>
  <conditionalFormatting sqref="P39:Q43">
    <cfRule type="expression" priority="9">
      <formula>$S$38</formula>
    </cfRule>
  </conditionalFormatting>
  <conditionalFormatting sqref="P40:Q43">
    <cfRule type="expression" priority="8">
      <formula>$S$39</formula>
    </cfRule>
  </conditionalFormatting>
  <conditionalFormatting sqref="P41:Q43">
    <cfRule type="expression" priority="7">
      <formula>$S$40</formula>
    </cfRule>
  </conditionalFormatting>
  <conditionalFormatting sqref="P42:Q43">
    <cfRule type="expression" priority="6">
      <formula>$S$41</formula>
    </cfRule>
  </conditionalFormatting>
  <conditionalFormatting sqref="P43:Q43">
    <cfRule type="expression" priority="5">
      <formula>$S$42</formula>
    </cfRule>
  </conditionalFormatting>
  <conditionalFormatting sqref="B1:M1">
    <cfRule type="beginsWith" priority="1" operator="beginsWith" text="0">
      <formula>LEFT(B1,LEN("0"))="0"</formula>
    </cfRule>
  </conditionalFormatting>
  <dataValidations count="1">
    <dataValidation sqref="H24" showErrorMessage="1" showInputMessage="1" allowBlank="0" promptTitle="Advance" prompt="ADVANCE iF ANY"/>
  </dataValidations>
  <pageMargins left="0.7480314960629921" right="0.7480314960629921" top="0.3937007874015748" bottom="0.984251968503937" header="0.5118110236220472" footer="0.5118110236220472"/>
  <pageSetup orientation="portrait" paperSize="121" scale="95" horizontalDpi="120" verticalDpi="14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ABC</dc:creator>
  <dcterms:created xsi:type="dcterms:W3CDTF">2006-10-03T13:52:57Z</dcterms:created>
  <dcterms:modified xsi:type="dcterms:W3CDTF">2021-04-18T14:02:58Z</dcterms:modified>
  <cp:lastModifiedBy>vigor_97</cp:lastModifiedBy>
  <cp:lastPrinted>2015-12-18T09:20:00Z</cp:lastPrinted>
</cp:coreProperties>
</file>