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moneazeglio/Desktop/Universita/EsperimentazioniII/Esperienza5/"/>
    </mc:Choice>
  </mc:AlternateContent>
  <bookViews>
    <workbookView xWindow="9360" yWindow="1940" windowWidth="25600" windowHeight="11880" tabRatio="500" activeTab="1"/>
  </bookViews>
  <sheets>
    <sheet name="Foglio1" sheetId="1" r:id="rId1"/>
    <sheet name="Foglio2" sheetId="2" r:id="rId2"/>
  </sheets>
  <definedNames>
    <definedName name="_xlnm.Print_Area" localSheetId="0">Foglio1!$A$1:$J$63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M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M13" i="1"/>
  <c r="L15" i="1"/>
  <c r="P10" i="1"/>
  <c r="O1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" i="1"/>
  <c r="L13" i="1"/>
  <c r="B11" i="2"/>
  <c r="G6" i="2"/>
  <c r="G9" i="2"/>
  <c r="B6" i="2"/>
  <c r="B9" i="2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6" i="1"/>
  <c r="G27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<sst xmlns="http://schemas.openxmlformats.org/spreadsheetml/2006/main" count="37" uniqueCount="24">
  <si>
    <t>Minimo</t>
  </si>
  <si>
    <t>senza provetta</t>
  </si>
  <si>
    <t xml:space="preserve"> con provetta</t>
  </si>
  <si>
    <t>minimo</t>
  </si>
  <si>
    <t>con provetta</t>
  </si>
  <si>
    <t>massimo</t>
  </si>
  <si>
    <t>potere rotativo del piveliu</t>
  </si>
  <si>
    <t>k</t>
  </si>
  <si>
    <t>l</t>
  </si>
  <si>
    <t>media senza massimo</t>
  </si>
  <si>
    <t>media senza minimo</t>
  </si>
  <si>
    <t>media con massimo</t>
  </si>
  <si>
    <t>media con minimo</t>
  </si>
  <si>
    <t>alfa</t>
  </si>
  <si>
    <t>err</t>
  </si>
  <si>
    <t>c</t>
  </si>
  <si>
    <t>errore c</t>
  </si>
  <si>
    <t>errore</t>
  </si>
  <si>
    <t>derivata rispetto alfa</t>
  </si>
  <si>
    <t>derivata rispetto k</t>
  </si>
  <si>
    <t>derivata rispetto l</t>
  </si>
  <si>
    <t xml:space="preserve">indice C </t>
  </si>
  <si>
    <t>Indice C corretto</t>
  </si>
  <si>
    <r>
      <t>σ</t>
    </r>
    <r>
      <rPr>
        <vertAlign val="subscript"/>
        <sz val="12"/>
        <color theme="1"/>
        <rFont val="Calibri (Corpo)"/>
      </rPr>
      <t>misura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</si>
</sst>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 (Corpo)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ont="1" applyBorder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337736</xdr:colOff>
      <xdr:row>2</xdr:row>
      <xdr:rowOff>49544</xdr:rowOff>
    </xdr:from>
    <xdr:to>
      <xdr:col>14</xdr:col>
      <xdr:colOff>680636</xdr:colOff>
      <xdr:row>7</xdr:row>
      <xdr:rowOff>36844</xdr:rowOff>
    </xdr:to>
    <xdr:sp macro="" textlink="">
      <xdr:nvSpPr>
        <xdr:cNvPr id="2" name="CasellaDiTesto 1"/>
        <xdr:cNvSpPr txBox="1"/>
      </xdr:nvSpPr>
      <xdr:spPr>
        <a:xfrm>
          <a:off x="9395209" y="482181"/>
          <a:ext cx="3692350" cy="10340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Calcolo indice</a:t>
          </a:r>
          <a:r>
            <a:rPr lang="it-IT" sz="1100" baseline="0"/>
            <a:t> di asimmetria per vedere che la distribuzione data dalla prima tabella non  è per nulla gaussiana . 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 enableFormatConditionsCalculation="0">
    <pageSetUpPr fitToPage="1"/>
  </sheetPr>
  <dimension ref="A1:P63"/>
  <sheetViews>
    <sheetView zoomScale="91" workbookViewId="0">
      <selection activeCell="O14" sqref="O14"/>
    </sheetView>
  </sheetViews>
  <sheetFormatPr baseColWidth="10" defaultRowHeight="16" x14ac:dyDescent="0.2"/>
  <cols>
    <col min="12" max="12" width="17.5" customWidth="1"/>
    <col min="13" max="13" width="15.5" customWidth="1"/>
  </cols>
  <sheetData>
    <row r="1" spans="1:16" x14ac:dyDescent="0.2">
      <c r="A1" s="1" t="s">
        <v>1</v>
      </c>
      <c r="B1" s="1"/>
      <c r="C1" s="1" t="s">
        <v>2</v>
      </c>
      <c r="D1" s="1"/>
      <c r="G1" s="1" t="s">
        <v>4</v>
      </c>
      <c r="H1" s="1"/>
      <c r="I1" s="1" t="s">
        <v>1</v>
      </c>
      <c r="J1" s="1"/>
    </row>
    <row r="2" spans="1:16" ht="18" x14ac:dyDescent="0.25">
      <c r="A2" s="1" t="s">
        <v>0</v>
      </c>
      <c r="B2" s="1" t="s">
        <v>23</v>
      </c>
      <c r="C2" s="1" t="s">
        <v>3</v>
      </c>
      <c r="D2" s="1" t="s">
        <v>23</v>
      </c>
      <c r="G2" s="1" t="s">
        <v>5</v>
      </c>
      <c r="H2" s="1" t="s">
        <v>23</v>
      </c>
      <c r="I2" s="1" t="s">
        <v>5</v>
      </c>
      <c r="J2" s="1" t="s">
        <v>23</v>
      </c>
    </row>
    <row r="3" spans="1:16" x14ac:dyDescent="0.2">
      <c r="A3" s="1">
        <f xml:space="preserve"> Convert_Decimal("0° 00' 00""")</f>
        <v>0</v>
      </c>
      <c r="B3" s="1">
        <f xml:space="preserve"> Convert_Decimal("0° 03' 00""")</f>
        <v>0.05</v>
      </c>
      <c r="C3" s="1">
        <f xml:space="preserve"> Convert_Decimal("10° 48' 00""")</f>
        <v>10.8</v>
      </c>
      <c r="D3" s="1">
        <f xml:space="preserve"> Convert_Decimal("0° 03' 00""")</f>
        <v>0.05</v>
      </c>
      <c r="G3" s="1">
        <f xml:space="preserve"> Convert_Decimal("106° ' 00""")</f>
        <v>106</v>
      </c>
      <c r="H3" s="1">
        <f xml:space="preserve"> Convert_Decimal("0° 03' 00""")</f>
        <v>0.05</v>
      </c>
      <c r="I3" s="1">
        <f xml:space="preserve"> Convert_Decimal("110° 24' 00""")</f>
        <v>110.4</v>
      </c>
      <c r="J3" s="1">
        <f xml:space="preserve"> Convert_Decimal("0° 03' 00""")</f>
        <v>0.05</v>
      </c>
    </row>
    <row r="4" spans="1:16" x14ac:dyDescent="0.2">
      <c r="A4" s="1">
        <f xml:space="preserve"> Convert_Decimal("0° 00' 00""")</f>
        <v>0</v>
      </c>
      <c r="B4" s="1">
        <f t="shared" ref="B4:B63" si="0" xml:space="preserve"> Convert_Decimal("0° 03' 00""")</f>
        <v>0.05</v>
      </c>
      <c r="C4" s="1">
        <f xml:space="preserve"> Convert_Decimal("10° 45' 00""")</f>
        <v>10.75</v>
      </c>
      <c r="D4" s="1">
        <f t="shared" ref="D4:D63" si="1" xml:space="preserve"> Convert_Decimal("0° 03' 00""")</f>
        <v>0.05</v>
      </c>
      <c r="G4" s="1">
        <f xml:space="preserve"> Convert_Decimal("118° 12' 00""")</f>
        <v>118.2</v>
      </c>
      <c r="H4" s="1">
        <f t="shared" ref="H4:H42" si="2" xml:space="preserve"> Convert_Decimal("0° 03' 00""")</f>
        <v>0.05</v>
      </c>
      <c r="I4" s="1">
        <f xml:space="preserve"> Convert_Decimal("114° 03' 00""")</f>
        <v>114.05</v>
      </c>
      <c r="J4" s="1">
        <f t="shared" ref="J4:J42" si="3" xml:space="preserve"> Convert_Decimal("0° 03' 00""")</f>
        <v>0.05</v>
      </c>
    </row>
    <row r="5" spans="1:16" x14ac:dyDescent="0.2">
      <c r="A5" s="1">
        <f t="shared" ref="A5:A61" si="4" xml:space="preserve"> Convert_Decimal("0° 00' 00""")</f>
        <v>0</v>
      </c>
      <c r="B5" s="1">
        <f t="shared" si="0"/>
        <v>0.05</v>
      </c>
      <c r="C5" s="1">
        <f xml:space="preserve"> Convert_Decimal("10° 42' 00""")</f>
        <v>10.7</v>
      </c>
      <c r="D5" s="1">
        <f t="shared" si="1"/>
        <v>0.05</v>
      </c>
      <c r="G5" s="1">
        <f xml:space="preserve"> Convert_Decimal("96°15' 00""")</f>
        <v>96.083333333333329</v>
      </c>
      <c r="H5" s="1">
        <f t="shared" si="2"/>
        <v>0.05</v>
      </c>
      <c r="I5" s="2">
        <f xml:space="preserve"> Convert_Decimal("118° 00' 00""")</f>
        <v>118</v>
      </c>
      <c r="J5" s="1">
        <f t="shared" si="3"/>
        <v>0.05</v>
      </c>
    </row>
    <row r="6" spans="1:16" x14ac:dyDescent="0.2">
      <c r="A6" s="1">
        <f t="shared" si="4"/>
        <v>0</v>
      </c>
      <c r="B6" s="1">
        <f t="shared" si="0"/>
        <v>0.05</v>
      </c>
      <c r="C6" s="1">
        <f xml:space="preserve"> Convert_Decimal("10° 39' 00""")</f>
        <v>10.65</v>
      </c>
      <c r="D6" s="1">
        <f t="shared" si="1"/>
        <v>0.05</v>
      </c>
      <c r="G6" s="1">
        <f xml:space="preserve"> Convert_Decimal("84° 00' 00""")</f>
        <v>84</v>
      </c>
      <c r="H6" s="1">
        <f t="shared" si="2"/>
        <v>0.05</v>
      </c>
      <c r="I6" s="1">
        <f xml:space="preserve"> Convert_Decimal("112° 36' 00""")</f>
        <v>112.6</v>
      </c>
      <c r="J6" s="1">
        <f t="shared" si="3"/>
        <v>0.05</v>
      </c>
    </row>
    <row r="7" spans="1:16" x14ac:dyDescent="0.2">
      <c r="A7" s="1">
        <f xml:space="preserve"> Convert_Decimal("0° 06' 00""")</f>
        <v>0.1</v>
      </c>
      <c r="B7" s="1">
        <f t="shared" si="0"/>
        <v>0.05</v>
      </c>
      <c r="C7" s="1">
        <f xml:space="preserve"> Convert_Decimal("10° 48' 00""")</f>
        <v>10.8</v>
      </c>
      <c r="D7" s="1">
        <f t="shared" si="1"/>
        <v>0.05</v>
      </c>
      <c r="G7" s="1">
        <f xml:space="preserve"> Convert_Decimal("124° 30' 00""")</f>
        <v>124.5</v>
      </c>
      <c r="H7" s="1">
        <f t="shared" si="2"/>
        <v>0.05</v>
      </c>
      <c r="I7" s="1">
        <f xml:space="preserve"> Convert_Decimal("123° 00' 00""")</f>
        <v>123</v>
      </c>
      <c r="J7" s="1">
        <f t="shared" si="3"/>
        <v>0.05</v>
      </c>
    </row>
    <row r="8" spans="1:16" x14ac:dyDescent="0.2">
      <c r="A8" s="1">
        <f xml:space="preserve"> Convert_Decimal("0° 03' 00""")</f>
        <v>0.05</v>
      </c>
      <c r="B8" s="1">
        <f t="shared" si="0"/>
        <v>0.05</v>
      </c>
      <c r="C8" s="1">
        <f xml:space="preserve"> Convert_Decimal("10° 42' 00""")</f>
        <v>10.7</v>
      </c>
      <c r="D8" s="1">
        <f t="shared" si="1"/>
        <v>0.05</v>
      </c>
      <c r="G8" s="1">
        <f xml:space="preserve"> Convert_Decimal("119° 21' 00""")</f>
        <v>119.35</v>
      </c>
      <c r="H8" s="1">
        <f t="shared" si="2"/>
        <v>0.05</v>
      </c>
      <c r="I8" s="1">
        <f xml:space="preserve"> Convert_Decimal("117° 15' 00""")</f>
        <v>117.25</v>
      </c>
      <c r="J8" s="1">
        <f t="shared" si="3"/>
        <v>0.05</v>
      </c>
    </row>
    <row r="9" spans="1:16" x14ac:dyDescent="0.2">
      <c r="A9" s="1">
        <f xml:space="preserve"> Convert_Decimal("0° 06' 00""")</f>
        <v>0.1</v>
      </c>
      <c r="B9" s="1">
        <f t="shared" si="0"/>
        <v>0.05</v>
      </c>
      <c r="C9" s="1">
        <f xml:space="preserve"> Convert_Decimal("10° 51' 00""")</f>
        <v>10.85</v>
      </c>
      <c r="D9" s="1">
        <f t="shared" si="1"/>
        <v>0.05</v>
      </c>
      <c r="G9" s="1">
        <f xml:space="preserve"> Convert_Decimal("94° 03' 00""")</f>
        <v>94.05</v>
      </c>
      <c r="H9" s="1">
        <f t="shared" si="2"/>
        <v>0.05</v>
      </c>
      <c r="I9" s="1">
        <f xml:space="preserve"> Convert_Decimal("119° 48' 00""")</f>
        <v>119.8</v>
      </c>
      <c r="J9" s="1">
        <f t="shared" si="3"/>
        <v>0.05</v>
      </c>
    </row>
    <row r="10" spans="1:16" x14ac:dyDescent="0.2">
      <c r="A10" s="1">
        <f xml:space="preserve"> Convert_Decimal("0° 06' 00""")</f>
        <v>0.1</v>
      </c>
      <c r="B10" s="1">
        <f t="shared" si="0"/>
        <v>0.05</v>
      </c>
      <c r="C10" s="1">
        <f xml:space="preserve"> Convert_Decimal("10° 48' 00""")</f>
        <v>10.8</v>
      </c>
      <c r="D10" s="1">
        <f t="shared" si="1"/>
        <v>0.05</v>
      </c>
      <c r="G10" s="1">
        <f xml:space="preserve"> Convert_Decimal("104° 00' 00""")</f>
        <v>104</v>
      </c>
      <c r="H10" s="1">
        <f t="shared" si="2"/>
        <v>0.05</v>
      </c>
      <c r="I10" s="1">
        <f xml:space="preserve"> Convert_Decimal("120° 48' 00""")</f>
        <v>120.8</v>
      </c>
      <c r="J10" s="1">
        <f t="shared" si="3"/>
        <v>0.05</v>
      </c>
      <c r="O10">
        <f>AVERAGE(A3:A63)</f>
        <v>4.7540983606557376E-2</v>
      </c>
      <c r="P10">
        <f>AVERAGE(C3:C63)</f>
        <v>10.778688524590164</v>
      </c>
    </row>
    <row r="11" spans="1:16" x14ac:dyDescent="0.2">
      <c r="A11" s="1">
        <f t="shared" si="4"/>
        <v>0</v>
      </c>
      <c r="B11" s="1">
        <f t="shared" si="0"/>
        <v>0.05</v>
      </c>
      <c r="C11" s="1">
        <f xml:space="preserve"> Convert_Decimal("10° 42' 00""")</f>
        <v>10.7</v>
      </c>
      <c r="D11" s="1">
        <f t="shared" si="1"/>
        <v>0.05</v>
      </c>
      <c r="G11" s="1">
        <f xml:space="preserve"> Convert_Decimal("98° 45' 00""")</f>
        <v>98.75</v>
      </c>
      <c r="H11" s="1">
        <f t="shared" si="2"/>
        <v>0.05</v>
      </c>
      <c r="I11" s="1">
        <f xml:space="preserve"> Convert_Decimal("115° 36' 00""")</f>
        <v>115.6</v>
      </c>
      <c r="J11" s="1">
        <f t="shared" si="3"/>
        <v>0.05</v>
      </c>
    </row>
    <row r="12" spans="1:16" x14ac:dyDescent="0.2">
      <c r="A12" s="1">
        <f xml:space="preserve"> Convert_Decimal("0° 03' 00""")</f>
        <v>0.05</v>
      </c>
      <c r="B12" s="1">
        <f t="shared" si="0"/>
        <v>0.05</v>
      </c>
      <c r="C12" s="1">
        <f xml:space="preserve"> Convert_Decimal("10° 48' 00""")</f>
        <v>10.8</v>
      </c>
      <c r="D12" s="1">
        <f t="shared" si="1"/>
        <v>0.05</v>
      </c>
      <c r="G12" s="1">
        <f xml:space="preserve"> Convert_Decimal("90° 00' 00""")</f>
        <v>90</v>
      </c>
      <c r="H12" s="1">
        <f t="shared" si="2"/>
        <v>0.05</v>
      </c>
      <c r="I12" s="1">
        <f xml:space="preserve"> Convert_Decimal("119° 18' 00""")</f>
        <v>119.3</v>
      </c>
      <c r="J12" s="1">
        <f t="shared" si="3"/>
        <v>0.05</v>
      </c>
      <c r="L12" t="s">
        <v>22</v>
      </c>
      <c r="M12" t="s">
        <v>21</v>
      </c>
    </row>
    <row r="13" spans="1:16" x14ac:dyDescent="0.2">
      <c r="A13" s="1">
        <f xml:space="preserve"> Convert_Decimal("0° 06' 00""")</f>
        <v>0.1</v>
      </c>
      <c r="B13" s="1">
        <f t="shared" si="0"/>
        <v>0.05</v>
      </c>
      <c r="C13" s="1">
        <f xml:space="preserve"> Convert_Decimal("10° 45' 00""")</f>
        <v>10.75</v>
      </c>
      <c r="D13" s="1">
        <f t="shared" si="1"/>
        <v>0.05</v>
      </c>
      <c r="G13" s="1">
        <f xml:space="preserve"> Convert_Decimal("105° 00' 00""")</f>
        <v>105</v>
      </c>
      <c r="H13" s="1">
        <f t="shared" si="2"/>
        <v>0.05</v>
      </c>
      <c r="I13" s="1">
        <f xml:space="preserve"> Convert_Decimal("114° 09' 00""")</f>
        <v>114.15</v>
      </c>
      <c r="J13" s="1">
        <f t="shared" si="3"/>
        <v>0.05</v>
      </c>
      <c r="L13">
        <f>SKEW(A3:A63)</f>
        <v>0.7395076153792689</v>
      </c>
      <c r="M13">
        <f>_xlfn.SKEW.P(A3:A63)</f>
        <v>0.72119734561953353</v>
      </c>
      <c r="O13">
        <f>P10-O10</f>
        <v>10.731147540983606</v>
      </c>
    </row>
    <row r="14" spans="1:16" x14ac:dyDescent="0.2">
      <c r="A14" s="1">
        <f t="shared" si="4"/>
        <v>0</v>
      </c>
      <c r="B14" s="1">
        <f t="shared" si="0"/>
        <v>0.05</v>
      </c>
      <c r="C14" s="1">
        <f xml:space="preserve"> Convert_Decimal("10° 39' 00""")</f>
        <v>10.65</v>
      </c>
      <c r="D14" s="1">
        <f t="shared" si="1"/>
        <v>0.05</v>
      </c>
      <c r="G14" s="1">
        <f xml:space="preserve"> Convert_Decimal("118° 36' 00""")</f>
        <v>118.6</v>
      </c>
      <c r="H14" s="1">
        <f t="shared" si="2"/>
        <v>0.05</v>
      </c>
      <c r="I14" s="1">
        <f xml:space="preserve"> Convert_Decimal("115° 45' 00""")</f>
        <v>115.75</v>
      </c>
      <c r="J14" s="1">
        <f t="shared" si="3"/>
        <v>0.05</v>
      </c>
    </row>
    <row r="15" spans="1:16" x14ac:dyDescent="0.2">
      <c r="A15" s="1">
        <f xml:space="preserve"> Convert_Decimal("0° 06' 00""")</f>
        <v>0.1</v>
      </c>
      <c r="B15" s="1">
        <f t="shared" si="0"/>
        <v>0.05</v>
      </c>
      <c r="C15" s="1">
        <f xml:space="preserve"> Convert_Decimal("10° 48' 00""")</f>
        <v>10.8</v>
      </c>
      <c r="D15" s="1">
        <f t="shared" si="1"/>
        <v>0.05</v>
      </c>
      <c r="G15" s="1">
        <f xml:space="preserve"> Convert_Decimal("115° 27' 00""")</f>
        <v>115.45</v>
      </c>
      <c r="H15" s="1">
        <f t="shared" si="2"/>
        <v>0.05</v>
      </c>
      <c r="I15" s="1">
        <f xml:space="preserve"> Convert_Decimal("117° 15' 00""")</f>
        <v>117.25</v>
      </c>
      <c r="J15" s="1">
        <f t="shared" si="3"/>
        <v>0.05</v>
      </c>
      <c r="L15">
        <f>SKEW(C3:C63)</f>
        <v>-0.22548211356036743</v>
      </c>
      <c r="M15">
        <f>_xlfn.SKEW.P(C3:C63)</f>
        <v>-0.21989915776731792</v>
      </c>
    </row>
    <row r="16" spans="1:16" x14ac:dyDescent="0.2">
      <c r="A16" s="1">
        <f xml:space="preserve"> Convert_Decimal("0° 09' 00""")</f>
        <v>0.15</v>
      </c>
      <c r="B16" s="1">
        <f t="shared" si="0"/>
        <v>0.05</v>
      </c>
      <c r="C16" s="1">
        <f xml:space="preserve"> Convert_Decimal("10° 48' 00""")</f>
        <v>10.8</v>
      </c>
      <c r="D16" s="1">
        <f t="shared" si="1"/>
        <v>0.05</v>
      </c>
      <c r="G16" s="1">
        <f xml:space="preserve"> Convert_Decimal("91° 12' 00""")</f>
        <v>91.2</v>
      </c>
      <c r="H16" s="1">
        <f t="shared" si="2"/>
        <v>0.05</v>
      </c>
      <c r="I16" s="1">
        <f xml:space="preserve"> Convert_Decimal("112° 00' 00""")</f>
        <v>112</v>
      </c>
      <c r="J16" s="1">
        <f t="shared" si="3"/>
        <v>0.05</v>
      </c>
    </row>
    <row r="17" spans="1:10" x14ac:dyDescent="0.2">
      <c r="A17" s="1">
        <f xml:space="preserve"> Convert_Decimal("0° 03' 00""")</f>
        <v>0.05</v>
      </c>
      <c r="B17" s="1">
        <f t="shared" si="0"/>
        <v>0.05</v>
      </c>
      <c r="C17" s="1">
        <f xml:space="preserve"> Convert_Decimal("10° 45' 00""")</f>
        <v>10.75</v>
      </c>
      <c r="D17" s="1">
        <f t="shared" si="1"/>
        <v>0.05</v>
      </c>
      <c r="G17" s="1">
        <f xml:space="preserve"> Convert_Decimal("90° 18' 00""")</f>
        <v>90.3</v>
      </c>
      <c r="H17" s="1">
        <f t="shared" si="2"/>
        <v>0.05</v>
      </c>
      <c r="I17" s="1">
        <f xml:space="preserve"> Convert_Decimal("119° 00' 00""")</f>
        <v>119</v>
      </c>
      <c r="J17" s="1">
        <f t="shared" si="3"/>
        <v>0.05</v>
      </c>
    </row>
    <row r="18" spans="1:10" x14ac:dyDescent="0.2">
      <c r="A18" s="1">
        <f t="shared" si="4"/>
        <v>0</v>
      </c>
      <c r="B18" s="1">
        <f t="shared" si="0"/>
        <v>0.05</v>
      </c>
      <c r="C18" s="1">
        <f xml:space="preserve"> Convert_Decimal("10° 51' 00""")</f>
        <v>10.85</v>
      </c>
      <c r="D18" s="1">
        <f t="shared" si="1"/>
        <v>0.05</v>
      </c>
      <c r="G18" s="1">
        <f xml:space="preserve"> Convert_Decimal("103° 15' 00""")</f>
        <v>103.25</v>
      </c>
      <c r="H18" s="1">
        <f t="shared" si="2"/>
        <v>0.05</v>
      </c>
      <c r="I18" s="1">
        <f xml:space="preserve"> Convert_Decimal("114° 33' 00""")</f>
        <v>114.55</v>
      </c>
      <c r="J18" s="1">
        <f t="shared" si="3"/>
        <v>0.05</v>
      </c>
    </row>
    <row r="19" spans="1:10" x14ac:dyDescent="0.2">
      <c r="A19" s="1">
        <f t="shared" si="4"/>
        <v>0</v>
      </c>
      <c r="B19" s="1">
        <f t="shared" si="0"/>
        <v>0.05</v>
      </c>
      <c r="C19" s="1">
        <f xml:space="preserve"> Convert_Decimal("10° 54' 00""")</f>
        <v>10.9</v>
      </c>
      <c r="D19" s="1">
        <f t="shared" si="1"/>
        <v>0.05</v>
      </c>
      <c r="G19" s="1">
        <f xml:space="preserve"> Convert_Decimal("112° 57' 00""")</f>
        <v>112.95</v>
      </c>
      <c r="H19" s="1">
        <f t="shared" si="2"/>
        <v>0.05</v>
      </c>
      <c r="I19" s="1">
        <f xml:space="preserve"> Convert_Decimal("101° 48' 00""")</f>
        <v>101.8</v>
      </c>
      <c r="J19" s="1">
        <f t="shared" si="3"/>
        <v>0.05</v>
      </c>
    </row>
    <row r="20" spans="1:10" x14ac:dyDescent="0.2">
      <c r="A20" s="1">
        <f t="shared" si="4"/>
        <v>0</v>
      </c>
      <c r="B20" s="1">
        <f t="shared" si="0"/>
        <v>0.05</v>
      </c>
      <c r="C20" s="1">
        <f xml:space="preserve"> Convert_Decimal("10° 48' 00""")</f>
        <v>10.8</v>
      </c>
      <c r="D20" s="1">
        <f t="shared" si="1"/>
        <v>0.05</v>
      </c>
      <c r="G20" s="1">
        <f xml:space="preserve"> Convert_Decimal("87° 24' 00""")</f>
        <v>87.4</v>
      </c>
      <c r="H20" s="1">
        <f t="shared" si="2"/>
        <v>0.05</v>
      </c>
      <c r="I20" s="1">
        <f xml:space="preserve"> Convert_Decimal("116° 54' 00""")</f>
        <v>116.9</v>
      </c>
      <c r="J20" s="1">
        <f t="shared" si="3"/>
        <v>0.05</v>
      </c>
    </row>
    <row r="21" spans="1:10" x14ac:dyDescent="0.2">
      <c r="A21" s="1">
        <f xml:space="preserve"> Convert_Decimal("0° 03' 00""")</f>
        <v>0.05</v>
      </c>
      <c r="B21" s="1">
        <f t="shared" si="0"/>
        <v>0.05</v>
      </c>
      <c r="C21" s="1">
        <f xml:space="preserve"> Convert_Decimal("10° 45' 00""")</f>
        <v>10.75</v>
      </c>
      <c r="D21" s="1">
        <f t="shared" si="1"/>
        <v>0.05</v>
      </c>
      <c r="G21" s="1">
        <f xml:space="preserve"> Convert_Decimal("98° 33' 00""")</f>
        <v>98.55</v>
      </c>
      <c r="H21" s="1">
        <f t="shared" si="2"/>
        <v>0.05</v>
      </c>
      <c r="I21" s="1">
        <f xml:space="preserve"> Convert_Decimal("119° 03' 00""")</f>
        <v>119.05</v>
      </c>
      <c r="J21" s="1">
        <f t="shared" si="3"/>
        <v>0.05</v>
      </c>
    </row>
    <row r="22" spans="1:10" x14ac:dyDescent="0.2">
      <c r="A22" s="1">
        <f xml:space="preserve"> Convert_Decimal("0° 06' 00""")</f>
        <v>0.1</v>
      </c>
      <c r="B22" s="1">
        <f t="shared" si="0"/>
        <v>0.05</v>
      </c>
      <c r="C22" s="1">
        <f xml:space="preserve"> Convert_Decimal("10° 39' 00""")</f>
        <v>10.65</v>
      </c>
      <c r="D22" s="1">
        <f t="shared" si="1"/>
        <v>0.05</v>
      </c>
      <c r="G22" s="1">
        <f xml:space="preserve"> Convert_Decimal("107° 09' 00""")</f>
        <v>107.15</v>
      </c>
      <c r="H22" s="1">
        <f t="shared" si="2"/>
        <v>0.05</v>
      </c>
      <c r="I22" s="1">
        <f xml:space="preserve"> Convert_Decimal("111° 09' 00""")</f>
        <v>111.15</v>
      </c>
      <c r="J22" s="1">
        <f t="shared" si="3"/>
        <v>0.05</v>
      </c>
    </row>
    <row r="23" spans="1:10" x14ac:dyDescent="0.2">
      <c r="A23" s="1">
        <f xml:space="preserve"> Convert_Decimal("0° 03' 00""")</f>
        <v>0.05</v>
      </c>
      <c r="B23" s="1">
        <f t="shared" si="0"/>
        <v>0.05</v>
      </c>
      <c r="C23" s="1">
        <f xml:space="preserve"> Convert_Decimal("10° 45' 00""")</f>
        <v>10.75</v>
      </c>
      <c r="D23" s="1">
        <f t="shared" si="1"/>
        <v>0.05</v>
      </c>
      <c r="G23" s="1">
        <f xml:space="preserve"> Convert_Decimal("110° 24' 00""")</f>
        <v>110.4</v>
      </c>
      <c r="H23" s="1">
        <f t="shared" si="2"/>
        <v>0.05</v>
      </c>
      <c r="I23" s="1">
        <f xml:space="preserve"> Convert_Decimal("115° 30' 00""")</f>
        <v>115.5</v>
      </c>
      <c r="J23" s="1">
        <f t="shared" si="3"/>
        <v>0.05</v>
      </c>
    </row>
    <row r="24" spans="1:10" x14ac:dyDescent="0.2">
      <c r="A24" s="1">
        <f xml:space="preserve"> Convert_Decimal("0° 03' 00""")</f>
        <v>0.05</v>
      </c>
      <c r="B24" s="1">
        <f t="shared" si="0"/>
        <v>0.05</v>
      </c>
      <c r="C24" s="1">
        <f xml:space="preserve"> Convert_Decimal("10° 48' 00""")</f>
        <v>10.8</v>
      </c>
      <c r="D24" s="1">
        <f t="shared" si="1"/>
        <v>0.05</v>
      </c>
      <c r="G24" s="1">
        <f xml:space="preserve"> Convert_Decimal("98° 39' 00""")</f>
        <v>98.65</v>
      </c>
      <c r="H24" s="1">
        <f t="shared" si="2"/>
        <v>0.05</v>
      </c>
      <c r="I24" s="1">
        <f xml:space="preserve"> Convert_Decimal("118° 48' 00""")</f>
        <v>118.8</v>
      </c>
      <c r="J24" s="1">
        <f t="shared" si="3"/>
        <v>0.05</v>
      </c>
    </row>
    <row r="25" spans="1:10" x14ac:dyDescent="0.2">
      <c r="A25" s="1">
        <f t="shared" si="4"/>
        <v>0</v>
      </c>
      <c r="B25" s="1">
        <f t="shared" si="0"/>
        <v>0.05</v>
      </c>
      <c r="C25" s="1">
        <f xml:space="preserve"> Convert_Decimal("10° 51' 00""")</f>
        <v>10.85</v>
      </c>
      <c r="D25" s="1">
        <f t="shared" si="1"/>
        <v>0.05</v>
      </c>
      <c r="G25" s="1">
        <f xml:space="preserve"> Convert_Decimal("137° 00' 00""")</f>
        <v>137</v>
      </c>
      <c r="H25" s="1">
        <f t="shared" si="2"/>
        <v>0.05</v>
      </c>
      <c r="I25" s="1">
        <f xml:space="preserve"> Convert_Decimal("104° 33' 00""")</f>
        <v>104.55</v>
      </c>
      <c r="J25" s="1">
        <f t="shared" si="3"/>
        <v>0.05</v>
      </c>
    </row>
    <row r="26" spans="1:10" x14ac:dyDescent="0.2">
      <c r="A26" s="1">
        <f xml:space="preserve"> Convert_Decimal("0° 12' 00""")</f>
        <v>0.2</v>
      </c>
      <c r="B26" s="1">
        <f t="shared" si="0"/>
        <v>0.05</v>
      </c>
      <c r="C26" s="1">
        <f xml:space="preserve"> Convert_Decimal("10° 42' 00""")</f>
        <v>10.7</v>
      </c>
      <c r="D26" s="1">
        <f t="shared" si="1"/>
        <v>0.05</v>
      </c>
      <c r="G26" s="1">
        <f xml:space="preserve"> Convert_Decimal("105° 00' 00""")</f>
        <v>105</v>
      </c>
      <c r="H26" s="1">
        <f t="shared" si="2"/>
        <v>0.05</v>
      </c>
      <c r="I26" s="1">
        <f xml:space="preserve"> Convert_Decimal("116° 54' 00""")</f>
        <v>116.9</v>
      </c>
      <c r="J26" s="1">
        <f t="shared" si="3"/>
        <v>0.05</v>
      </c>
    </row>
    <row r="27" spans="1:10" x14ac:dyDescent="0.2">
      <c r="A27" s="1">
        <f xml:space="preserve"> Convert_Decimal("0° 03' 00""")</f>
        <v>0.05</v>
      </c>
      <c r="B27" s="1">
        <f t="shared" si="0"/>
        <v>0.05</v>
      </c>
      <c r="C27" s="1">
        <f xml:space="preserve"> Convert_Decimal("10° 45' 00""")</f>
        <v>10.75</v>
      </c>
      <c r="D27" s="1">
        <f t="shared" si="1"/>
        <v>0.05</v>
      </c>
      <c r="G27" s="1">
        <f xml:space="preserve"> Convert_Decimal("119° 03' 00""")</f>
        <v>119.05</v>
      </c>
      <c r="H27" s="1">
        <f t="shared" si="2"/>
        <v>0.05</v>
      </c>
      <c r="I27" s="1">
        <f xml:space="preserve"> Convert_Decimal("111° 24' 00""")</f>
        <v>111.4</v>
      </c>
      <c r="J27" s="1">
        <f t="shared" si="3"/>
        <v>0.05</v>
      </c>
    </row>
    <row r="28" spans="1:10" x14ac:dyDescent="0.2">
      <c r="A28" s="1">
        <f xml:space="preserve"> Convert_Decimal("0° 09' 00""")</f>
        <v>0.15</v>
      </c>
      <c r="B28" s="1">
        <f t="shared" si="0"/>
        <v>0.05</v>
      </c>
      <c r="C28" s="1">
        <f xml:space="preserve"> Convert_Decimal("10° 51' 00""")</f>
        <v>10.85</v>
      </c>
      <c r="D28" s="1">
        <f t="shared" si="1"/>
        <v>0.05</v>
      </c>
      <c r="G28" s="1">
        <f xml:space="preserve"> Convert_Decimal("96° 39' 00""")</f>
        <v>96.65</v>
      </c>
      <c r="H28" s="1">
        <f t="shared" si="2"/>
        <v>0.05</v>
      </c>
      <c r="I28" s="1">
        <f xml:space="preserve"> Convert_Decimal("108° 09' 00""")</f>
        <v>108.15</v>
      </c>
      <c r="J28" s="1">
        <f t="shared" si="3"/>
        <v>0.05</v>
      </c>
    </row>
    <row r="29" spans="1:10" x14ac:dyDescent="0.2">
      <c r="A29" s="1">
        <f xml:space="preserve"> Convert_Decimal("0° 06' 00""")</f>
        <v>0.1</v>
      </c>
      <c r="B29" s="1">
        <f t="shared" si="0"/>
        <v>0.05</v>
      </c>
      <c r="C29" s="1">
        <f xml:space="preserve"> Convert_Decimal("10° 48' 00""")</f>
        <v>10.8</v>
      </c>
      <c r="D29" s="1">
        <f t="shared" si="1"/>
        <v>0.05</v>
      </c>
      <c r="G29" s="1">
        <f xml:space="preserve"> Convert_Decimal("119° 24' 00""")</f>
        <v>119.4</v>
      </c>
      <c r="H29" s="1">
        <f t="shared" si="2"/>
        <v>0.05</v>
      </c>
      <c r="I29" s="1">
        <f xml:space="preserve"> Convert_Decimal("106° 21' 00""")</f>
        <v>106.35</v>
      </c>
      <c r="J29" s="1">
        <f t="shared" si="3"/>
        <v>0.05</v>
      </c>
    </row>
    <row r="30" spans="1:10" x14ac:dyDescent="0.2">
      <c r="A30" s="1">
        <f xml:space="preserve"> Convert_Decimal("0° 06' 00""")</f>
        <v>0.1</v>
      </c>
      <c r="B30" s="1">
        <f t="shared" si="0"/>
        <v>0.05</v>
      </c>
      <c r="C30" s="1">
        <f xml:space="preserve"> Convert_Decimal("10° 48' 00""")</f>
        <v>10.8</v>
      </c>
      <c r="D30" s="1">
        <f t="shared" si="1"/>
        <v>0.05</v>
      </c>
      <c r="G30" s="1">
        <f xml:space="preserve"> Convert_Decimal("110° 54' 00""")</f>
        <v>110.9</v>
      </c>
      <c r="H30" s="1">
        <f t="shared" si="2"/>
        <v>0.05</v>
      </c>
      <c r="I30" s="1">
        <f xml:space="preserve"> Convert_Decimal("105° 21' 00""")</f>
        <v>105.35</v>
      </c>
      <c r="J30" s="1">
        <f t="shared" si="3"/>
        <v>0.05</v>
      </c>
    </row>
    <row r="31" spans="1:10" x14ac:dyDescent="0.2">
      <c r="A31" s="1">
        <f xml:space="preserve"> Convert_Decimal("0° 03' 00""")</f>
        <v>0.05</v>
      </c>
      <c r="B31" s="1">
        <f t="shared" si="0"/>
        <v>0.05</v>
      </c>
      <c r="C31" s="1">
        <f xml:space="preserve"> Convert_Decimal("10° 45' 00""")</f>
        <v>10.75</v>
      </c>
      <c r="D31" s="1">
        <f t="shared" si="1"/>
        <v>0.05</v>
      </c>
      <c r="G31" s="1">
        <f xml:space="preserve"> Convert_Decimal("89° 48' 00""")</f>
        <v>89.8</v>
      </c>
      <c r="H31" s="1">
        <f t="shared" si="2"/>
        <v>0.05</v>
      </c>
      <c r="I31" s="1">
        <f xml:space="preserve"> Convert_Decimal("108° 24' 00""")</f>
        <v>108.4</v>
      </c>
      <c r="J31" s="1">
        <f t="shared" si="3"/>
        <v>0.05</v>
      </c>
    </row>
    <row r="32" spans="1:10" x14ac:dyDescent="0.2">
      <c r="A32" s="1">
        <f t="shared" si="4"/>
        <v>0</v>
      </c>
      <c r="B32" s="1">
        <f t="shared" si="0"/>
        <v>0.05</v>
      </c>
      <c r="C32" s="1">
        <f xml:space="preserve"> Convert_Decimal("10° 39' 00""")</f>
        <v>10.65</v>
      </c>
      <c r="D32" s="1">
        <f t="shared" si="1"/>
        <v>0.05</v>
      </c>
      <c r="G32" s="1">
        <f xml:space="preserve"> Convert_Decimal("94° 24' 00""")</f>
        <v>94.4</v>
      </c>
      <c r="H32" s="1">
        <f t="shared" si="2"/>
        <v>0.05</v>
      </c>
      <c r="I32" s="1">
        <f xml:space="preserve"> Convert_Decimal("117° 24' 00""")</f>
        <v>117.4</v>
      </c>
      <c r="J32" s="1">
        <f t="shared" si="3"/>
        <v>0.05</v>
      </c>
    </row>
    <row r="33" spans="1:10" x14ac:dyDescent="0.2">
      <c r="A33" s="1">
        <f t="shared" si="4"/>
        <v>0</v>
      </c>
      <c r="B33" s="1">
        <f t="shared" si="0"/>
        <v>0.05</v>
      </c>
      <c r="C33" s="1">
        <f xml:space="preserve"> Convert_Decimal("10° 51' 00""")</f>
        <v>10.85</v>
      </c>
      <c r="D33" s="1">
        <f t="shared" si="1"/>
        <v>0.05</v>
      </c>
      <c r="G33" s="1">
        <f xml:space="preserve"> Convert_Decimal("106° 30' 00""")</f>
        <v>106.5</v>
      </c>
      <c r="H33" s="1">
        <f t="shared" si="2"/>
        <v>0.05</v>
      </c>
      <c r="I33" s="1">
        <f xml:space="preserve"> Convert_Decimal("115° 15' 00""")</f>
        <v>115.25</v>
      </c>
      <c r="J33" s="1">
        <f t="shared" si="3"/>
        <v>0.05</v>
      </c>
    </row>
    <row r="34" spans="1:10" x14ac:dyDescent="0.2">
      <c r="A34" s="1">
        <f t="shared" si="4"/>
        <v>0</v>
      </c>
      <c r="B34" s="1">
        <f t="shared" si="0"/>
        <v>0.05</v>
      </c>
      <c r="C34" s="1">
        <f xml:space="preserve"> Convert_Decimal("10° 54' 00""")</f>
        <v>10.9</v>
      </c>
      <c r="D34" s="1">
        <f t="shared" si="1"/>
        <v>0.05</v>
      </c>
      <c r="G34" s="1">
        <f xml:space="preserve"> Convert_Decimal("112° 21' 00""")</f>
        <v>112.35</v>
      </c>
      <c r="H34" s="1">
        <f t="shared" si="2"/>
        <v>0.05</v>
      </c>
      <c r="I34" s="1">
        <f xml:space="preserve"> Convert_Decimal("118° 00' 00""")</f>
        <v>118</v>
      </c>
      <c r="J34" s="1">
        <f t="shared" si="3"/>
        <v>0.05</v>
      </c>
    </row>
    <row r="35" spans="1:10" x14ac:dyDescent="0.2">
      <c r="A35" s="1">
        <f xml:space="preserve"> Convert_Decimal("0° 03' 00""")</f>
        <v>0.05</v>
      </c>
      <c r="B35" s="1">
        <f t="shared" si="0"/>
        <v>0.05</v>
      </c>
      <c r="C35" s="1">
        <f xml:space="preserve"> Convert_Decimal("10° 48' 00""")</f>
        <v>10.8</v>
      </c>
      <c r="D35" s="1">
        <f t="shared" si="1"/>
        <v>0.05</v>
      </c>
      <c r="G35" s="1">
        <f xml:space="preserve"> Convert_Decimal("89° 24' 00""")</f>
        <v>89.4</v>
      </c>
      <c r="H35" s="1">
        <f t="shared" si="2"/>
        <v>0.05</v>
      </c>
      <c r="I35" s="1">
        <f xml:space="preserve"> Convert_Decimal("114° 21' 00""")</f>
        <v>114.35</v>
      </c>
      <c r="J35" s="1">
        <f t="shared" si="3"/>
        <v>0.05</v>
      </c>
    </row>
    <row r="36" spans="1:10" x14ac:dyDescent="0.2">
      <c r="A36" s="1">
        <f t="shared" si="4"/>
        <v>0</v>
      </c>
      <c r="B36" s="1">
        <f t="shared" si="0"/>
        <v>0.05</v>
      </c>
      <c r="C36" s="1">
        <f xml:space="preserve"> Convert_Decimal("10° 45' 00""")</f>
        <v>10.75</v>
      </c>
      <c r="D36" s="1">
        <f t="shared" si="1"/>
        <v>0.05</v>
      </c>
      <c r="G36" s="1">
        <f xml:space="preserve"> Convert_Decimal("118° 00' 00""")</f>
        <v>118</v>
      </c>
      <c r="H36" s="1">
        <f t="shared" si="2"/>
        <v>0.05</v>
      </c>
      <c r="I36" s="1">
        <f xml:space="preserve"> Convert_Decimal("110° 12' 00""")</f>
        <v>110.2</v>
      </c>
      <c r="J36" s="1">
        <f t="shared" si="3"/>
        <v>0.05</v>
      </c>
    </row>
    <row r="37" spans="1:10" x14ac:dyDescent="0.2">
      <c r="A37" s="1">
        <f xml:space="preserve"> Convert_Decimal("0° 06' 00""")</f>
        <v>0.1</v>
      </c>
      <c r="B37" s="1">
        <f t="shared" si="0"/>
        <v>0.05</v>
      </c>
      <c r="C37" s="1">
        <f xml:space="preserve"> Convert_Decimal("10° 51' 00""")</f>
        <v>10.85</v>
      </c>
      <c r="D37" s="1">
        <f t="shared" si="1"/>
        <v>0.05</v>
      </c>
      <c r="G37" s="1">
        <f xml:space="preserve"> Convert_Decimal("107° 24' 00""")</f>
        <v>107.4</v>
      </c>
      <c r="H37" s="1">
        <f t="shared" si="2"/>
        <v>0.05</v>
      </c>
      <c r="I37" s="1">
        <f xml:space="preserve"> Convert_Decimal("103° 24' 00""")</f>
        <v>103.4</v>
      </c>
      <c r="J37" s="1">
        <f t="shared" si="3"/>
        <v>0.05</v>
      </c>
    </row>
    <row r="38" spans="1:10" x14ac:dyDescent="0.2">
      <c r="A38" s="1">
        <f t="shared" si="4"/>
        <v>0</v>
      </c>
      <c r="B38" s="1">
        <f t="shared" si="0"/>
        <v>0.05</v>
      </c>
      <c r="C38" s="1">
        <f xml:space="preserve"> Convert_Decimal("10° 54' 00""")</f>
        <v>10.9</v>
      </c>
      <c r="D38" s="1">
        <f t="shared" si="1"/>
        <v>0.05</v>
      </c>
      <c r="G38" s="1">
        <f xml:space="preserve"> Convert_Decimal("103° 12' 00""")</f>
        <v>103.2</v>
      </c>
      <c r="H38" s="1">
        <f t="shared" si="2"/>
        <v>0.05</v>
      </c>
      <c r="I38" s="1">
        <f xml:space="preserve"> Convert_Decimal("102° 42' 00""")</f>
        <v>102.7</v>
      </c>
      <c r="J38" s="1">
        <f t="shared" si="3"/>
        <v>0.05</v>
      </c>
    </row>
    <row r="39" spans="1:10" x14ac:dyDescent="0.2">
      <c r="A39" s="1">
        <f t="shared" si="4"/>
        <v>0</v>
      </c>
      <c r="B39" s="1">
        <f t="shared" si="0"/>
        <v>0.05</v>
      </c>
      <c r="C39" s="1">
        <f xml:space="preserve"> Convert_Decimal("10° 48' 00""")</f>
        <v>10.8</v>
      </c>
      <c r="D39" s="1">
        <f t="shared" si="1"/>
        <v>0.05</v>
      </c>
      <c r="G39" s="1">
        <f xml:space="preserve"> Convert_Decimal("99° 48' 00""")</f>
        <v>99.8</v>
      </c>
      <c r="H39" s="1">
        <f t="shared" si="2"/>
        <v>0.05</v>
      </c>
      <c r="I39" s="1">
        <f xml:space="preserve"> Convert_Decimal("122° 30' 00""")</f>
        <v>122.5</v>
      </c>
      <c r="J39" s="1">
        <f t="shared" si="3"/>
        <v>0.05</v>
      </c>
    </row>
    <row r="40" spans="1:10" x14ac:dyDescent="0.2">
      <c r="A40" s="1">
        <f xml:space="preserve"> Convert_Decimal("0° 03' 00""")</f>
        <v>0.05</v>
      </c>
      <c r="B40" s="1">
        <f t="shared" si="0"/>
        <v>0.05</v>
      </c>
      <c r="C40" s="1">
        <f xml:space="preserve"> Convert_Decimal("10° 48' 00""")</f>
        <v>10.8</v>
      </c>
      <c r="D40" s="1">
        <f t="shared" si="1"/>
        <v>0.05</v>
      </c>
      <c r="G40" s="1">
        <f xml:space="preserve"> Convert_Decimal("103° 57' 00""")</f>
        <v>103.95</v>
      </c>
      <c r="H40" s="1">
        <f t="shared" si="2"/>
        <v>0.05</v>
      </c>
      <c r="I40" s="2">
        <f xml:space="preserve"> Convert_Decimal("113° 24' 00""")</f>
        <v>113.4</v>
      </c>
      <c r="J40" s="1">
        <f t="shared" si="3"/>
        <v>0.05</v>
      </c>
    </row>
    <row r="41" spans="1:10" x14ac:dyDescent="0.2">
      <c r="A41" s="1">
        <f t="shared" si="4"/>
        <v>0</v>
      </c>
      <c r="B41" s="1">
        <f t="shared" si="0"/>
        <v>0.05</v>
      </c>
      <c r="C41" s="1">
        <f xml:space="preserve"> Convert_Decimal("10° 51' 00""")</f>
        <v>10.85</v>
      </c>
      <c r="D41" s="1">
        <f t="shared" si="1"/>
        <v>0.05</v>
      </c>
      <c r="G41" s="1">
        <f xml:space="preserve"> Convert_Decimal("126° 00' 00""")</f>
        <v>126</v>
      </c>
      <c r="H41" s="1">
        <f t="shared" si="2"/>
        <v>0.05</v>
      </c>
      <c r="I41" s="1">
        <f xml:space="preserve"> Convert_Decimal("114° 57' 00""")</f>
        <v>114.95</v>
      </c>
      <c r="J41" s="1">
        <f t="shared" si="3"/>
        <v>0.05</v>
      </c>
    </row>
    <row r="42" spans="1:10" x14ac:dyDescent="0.2">
      <c r="A42" s="1">
        <f xml:space="preserve"> Convert_Decimal("0° 06' 00""")</f>
        <v>0.1</v>
      </c>
      <c r="B42" s="1">
        <f t="shared" si="0"/>
        <v>0.05</v>
      </c>
      <c r="C42" s="1">
        <f xml:space="preserve"> Convert_Decimal("10° 42' 00""")</f>
        <v>10.7</v>
      </c>
      <c r="D42" s="1">
        <f t="shared" si="1"/>
        <v>0.05</v>
      </c>
      <c r="G42" s="1">
        <f xml:space="preserve"> Convert_Decimal("111° 03' 00""")</f>
        <v>111.05</v>
      </c>
      <c r="H42" s="1">
        <f t="shared" si="2"/>
        <v>0.05</v>
      </c>
      <c r="I42" s="1">
        <f xml:space="preserve"> Convert_Decimal("119° 24' 00""")</f>
        <v>119.4</v>
      </c>
      <c r="J42" s="1">
        <f t="shared" si="3"/>
        <v>0.05</v>
      </c>
    </row>
    <row r="43" spans="1:10" x14ac:dyDescent="0.2">
      <c r="A43" s="1">
        <f t="shared" si="4"/>
        <v>0</v>
      </c>
      <c r="B43" s="1">
        <f t="shared" si="0"/>
        <v>0.05</v>
      </c>
      <c r="C43" s="1">
        <f xml:space="preserve"> Convert_Decimal("10° 45' 00""")</f>
        <v>10.75</v>
      </c>
      <c r="D43" s="1">
        <f t="shared" si="1"/>
        <v>0.05</v>
      </c>
    </row>
    <row r="44" spans="1:10" x14ac:dyDescent="0.2">
      <c r="A44" s="1">
        <f xml:space="preserve"> Convert_Decimal("0° 03' 00""")</f>
        <v>0.05</v>
      </c>
      <c r="B44" s="1">
        <f t="shared" si="0"/>
        <v>0.05</v>
      </c>
      <c r="C44" s="1">
        <f xml:space="preserve"> Convert_Decimal("10° 54' 00""")</f>
        <v>10.9</v>
      </c>
      <c r="D44" s="1">
        <f t="shared" si="1"/>
        <v>0.05</v>
      </c>
    </row>
    <row r="45" spans="1:10" x14ac:dyDescent="0.2">
      <c r="A45" s="1">
        <f xml:space="preserve"> Convert_Decimal("0° 03' 00""")</f>
        <v>0.05</v>
      </c>
      <c r="B45" s="1">
        <f t="shared" si="0"/>
        <v>0.05</v>
      </c>
      <c r="C45" s="1">
        <f xml:space="preserve"> Convert_Decimal("10° 42' 00""")</f>
        <v>10.7</v>
      </c>
      <c r="D45" s="1">
        <f t="shared" si="1"/>
        <v>0.05</v>
      </c>
    </row>
    <row r="46" spans="1:10" x14ac:dyDescent="0.2">
      <c r="A46" s="1">
        <f t="shared" si="4"/>
        <v>0</v>
      </c>
      <c r="B46" s="1">
        <f t="shared" si="0"/>
        <v>0.05</v>
      </c>
      <c r="C46" s="1">
        <f xml:space="preserve"> Convert_Decimal("10° 39' 00""")</f>
        <v>10.65</v>
      </c>
      <c r="D46" s="1">
        <f t="shared" si="1"/>
        <v>0.05</v>
      </c>
    </row>
    <row r="47" spans="1:10" x14ac:dyDescent="0.2">
      <c r="A47" s="1">
        <f t="shared" si="4"/>
        <v>0</v>
      </c>
      <c r="B47" s="1">
        <f t="shared" si="0"/>
        <v>0.05</v>
      </c>
      <c r="C47" s="1">
        <f xml:space="preserve"> Convert_Decimal("10° 51' 00""")</f>
        <v>10.85</v>
      </c>
      <c r="D47" s="1">
        <f t="shared" si="1"/>
        <v>0.05</v>
      </c>
    </row>
    <row r="48" spans="1:10" x14ac:dyDescent="0.2">
      <c r="A48" s="1">
        <f xml:space="preserve"> Convert_Decimal("0° 06' 00""")</f>
        <v>0.1</v>
      </c>
      <c r="B48" s="1">
        <f t="shared" si="0"/>
        <v>0.05</v>
      </c>
      <c r="C48" s="1">
        <f xml:space="preserve"> Convert_Decimal("10° 48' 00""")</f>
        <v>10.8</v>
      </c>
      <c r="D48" s="1">
        <f t="shared" si="1"/>
        <v>0.05</v>
      </c>
    </row>
    <row r="49" spans="1:4" x14ac:dyDescent="0.2">
      <c r="A49" s="1">
        <f xml:space="preserve"> Convert_Decimal("0° 03' 00""")</f>
        <v>0.05</v>
      </c>
      <c r="B49" s="1">
        <f t="shared" si="0"/>
        <v>0.05</v>
      </c>
      <c r="C49" s="1">
        <f xml:space="preserve"> Convert_Decimal("10° 42' 00""")</f>
        <v>10.7</v>
      </c>
      <c r="D49" s="1">
        <f t="shared" si="1"/>
        <v>0.05</v>
      </c>
    </row>
    <row r="50" spans="1:4" x14ac:dyDescent="0.2">
      <c r="A50" s="1">
        <f xml:space="preserve"> Convert_Decimal("0° 06' 00""")</f>
        <v>0.1</v>
      </c>
      <c r="B50" s="1">
        <f t="shared" si="0"/>
        <v>0.05</v>
      </c>
      <c r="C50" s="1">
        <f xml:space="preserve"> Convert_Decimal("10° 48' 00""")</f>
        <v>10.8</v>
      </c>
      <c r="D50" s="1">
        <f t="shared" si="1"/>
        <v>0.05</v>
      </c>
    </row>
    <row r="51" spans="1:4" x14ac:dyDescent="0.2">
      <c r="A51" s="1">
        <f t="shared" si="4"/>
        <v>0</v>
      </c>
      <c r="B51" s="1">
        <f t="shared" si="0"/>
        <v>0.05</v>
      </c>
      <c r="C51" s="1">
        <f xml:space="preserve"> Convert_Decimal("10° 48' 00""")</f>
        <v>10.8</v>
      </c>
      <c r="D51" s="1">
        <f t="shared" si="1"/>
        <v>0.05</v>
      </c>
    </row>
    <row r="52" spans="1:4" x14ac:dyDescent="0.2">
      <c r="A52" s="1">
        <f t="shared" si="4"/>
        <v>0</v>
      </c>
      <c r="B52" s="1">
        <f t="shared" si="0"/>
        <v>0.05</v>
      </c>
      <c r="C52" s="1">
        <f xml:space="preserve"> Convert_Decimal("10° 51' 00""")</f>
        <v>10.85</v>
      </c>
      <c r="D52" s="1">
        <f t="shared" si="1"/>
        <v>0.05</v>
      </c>
    </row>
    <row r="53" spans="1:4" x14ac:dyDescent="0.2">
      <c r="A53" s="1">
        <f xml:space="preserve"> Convert_Decimal("0° 06' 00""")</f>
        <v>0.1</v>
      </c>
      <c r="B53" s="1">
        <f t="shared" si="0"/>
        <v>0.05</v>
      </c>
      <c r="C53" s="1">
        <f xml:space="preserve"> Convert_Decimal("10° 42' 00""")</f>
        <v>10.7</v>
      </c>
      <c r="D53" s="1">
        <f t="shared" si="1"/>
        <v>0.05</v>
      </c>
    </row>
    <row r="54" spans="1:4" x14ac:dyDescent="0.2">
      <c r="A54" s="1">
        <f xml:space="preserve"> Convert_Decimal("0° 06' 00""")</f>
        <v>0.1</v>
      </c>
      <c r="B54" s="1">
        <f t="shared" si="0"/>
        <v>0.05</v>
      </c>
      <c r="C54" s="1">
        <f xml:space="preserve"> Convert_Decimal("10° 42' 00""")</f>
        <v>10.7</v>
      </c>
      <c r="D54" s="1">
        <f t="shared" si="1"/>
        <v>0.05</v>
      </c>
    </row>
    <row r="55" spans="1:4" x14ac:dyDescent="0.2">
      <c r="A55" s="1">
        <f t="shared" si="4"/>
        <v>0</v>
      </c>
      <c r="B55" s="1">
        <f t="shared" si="0"/>
        <v>0.05</v>
      </c>
      <c r="C55" s="1">
        <f xml:space="preserve"> Convert_Decimal("10° 48' 00""")</f>
        <v>10.8</v>
      </c>
      <c r="D55" s="1">
        <f t="shared" si="1"/>
        <v>0.05</v>
      </c>
    </row>
    <row r="56" spans="1:4" x14ac:dyDescent="0.2">
      <c r="A56" s="1">
        <f xml:space="preserve"> Convert_Decimal("0° 03' 00""")</f>
        <v>0.05</v>
      </c>
      <c r="B56" s="1">
        <f t="shared" si="0"/>
        <v>0.05</v>
      </c>
      <c r="C56" s="1">
        <f xml:space="preserve"> Convert_Decimal("10° 45' 00""")</f>
        <v>10.75</v>
      </c>
      <c r="D56" s="1">
        <f t="shared" si="1"/>
        <v>0.05</v>
      </c>
    </row>
    <row r="57" spans="1:4" x14ac:dyDescent="0.2">
      <c r="A57" s="1">
        <f xml:space="preserve"> Convert_Decimal("0° 03' 00""")</f>
        <v>0.05</v>
      </c>
      <c r="B57" s="1">
        <f t="shared" si="0"/>
        <v>0.05</v>
      </c>
      <c r="C57" s="1">
        <f xml:space="preserve"> Convert_Decimal("10° 51' 00""")</f>
        <v>10.85</v>
      </c>
      <c r="D57" s="1">
        <f t="shared" si="1"/>
        <v>0.05</v>
      </c>
    </row>
    <row r="58" spans="1:4" x14ac:dyDescent="0.2">
      <c r="A58" s="1">
        <f xml:space="preserve"> Convert_Decimal("0° 06' 00""")</f>
        <v>0.1</v>
      </c>
      <c r="B58" s="1">
        <f t="shared" si="0"/>
        <v>0.05</v>
      </c>
      <c r="C58" s="1">
        <f xml:space="preserve"> Convert_Decimal("10° 48' 00""")</f>
        <v>10.8</v>
      </c>
      <c r="D58" s="1">
        <f t="shared" si="1"/>
        <v>0.05</v>
      </c>
    </row>
    <row r="59" spans="1:4" x14ac:dyDescent="0.2">
      <c r="A59" s="1">
        <f t="shared" si="4"/>
        <v>0</v>
      </c>
      <c r="B59" s="1">
        <f t="shared" si="0"/>
        <v>0.05</v>
      </c>
      <c r="C59" s="1">
        <f xml:space="preserve"> Convert_Decimal("10° 48' 00""")</f>
        <v>10.8</v>
      </c>
      <c r="D59" s="1">
        <f t="shared" si="1"/>
        <v>0.05</v>
      </c>
    </row>
    <row r="60" spans="1:4" x14ac:dyDescent="0.2">
      <c r="A60" s="1">
        <f t="shared" si="4"/>
        <v>0</v>
      </c>
      <c r="B60" s="1">
        <f t="shared" si="0"/>
        <v>0.05</v>
      </c>
      <c r="C60" s="1">
        <f xml:space="preserve"> Convert_Decimal("10° 45' 00""")</f>
        <v>10.75</v>
      </c>
      <c r="D60" s="1">
        <f t="shared" si="1"/>
        <v>0.05</v>
      </c>
    </row>
    <row r="61" spans="1:4" x14ac:dyDescent="0.2">
      <c r="A61" s="1">
        <f t="shared" si="4"/>
        <v>0</v>
      </c>
      <c r="B61" s="1">
        <f t="shared" si="0"/>
        <v>0.05</v>
      </c>
      <c r="C61" s="1">
        <f xml:space="preserve"> Convert_Decimal("10° 51' 00""")</f>
        <v>10.85</v>
      </c>
      <c r="D61" s="1">
        <f t="shared" si="1"/>
        <v>0.05</v>
      </c>
    </row>
    <row r="62" spans="1:4" x14ac:dyDescent="0.2">
      <c r="A62" s="1">
        <f xml:space="preserve"> Convert_Decimal("0° 06' 00""")</f>
        <v>0.1</v>
      </c>
      <c r="B62" s="1">
        <f t="shared" si="0"/>
        <v>0.05</v>
      </c>
      <c r="C62" s="1">
        <f xml:space="preserve"> Convert_Decimal("10° 45' 00""")</f>
        <v>10.75</v>
      </c>
      <c r="D62" s="1">
        <f t="shared" si="1"/>
        <v>0.05</v>
      </c>
    </row>
    <row r="63" spans="1:4" x14ac:dyDescent="0.2">
      <c r="A63" s="1">
        <f xml:space="preserve"> Convert_Decimal("0° 03' 00""")</f>
        <v>0.05</v>
      </c>
      <c r="B63" s="1">
        <f t="shared" si="0"/>
        <v>0.05</v>
      </c>
      <c r="C63" s="1">
        <f xml:space="preserve"> Convert_Decimal("10° 48' 00""")</f>
        <v>10.8</v>
      </c>
      <c r="D63" s="1">
        <f t="shared" si="1"/>
        <v>0.05</v>
      </c>
    </row>
  </sheetData>
  <phoneticPr fontId="2" type="noConversion"/>
  <pageMargins left="0.7" right="0.7" top="0.75" bottom="0.75" header="0.3" footer="0.3"/>
  <pageSetup paperSize="9" scale="72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 enableFormatConditionsCalculation="0"/>
  <dimension ref="A1:H15"/>
  <sheetViews>
    <sheetView tabSelected="1" workbookViewId="0">
      <selection activeCell="G6" sqref="G6"/>
    </sheetView>
  </sheetViews>
  <sheetFormatPr baseColWidth="10" defaultRowHeight="16" x14ac:dyDescent="0.2"/>
  <sheetData>
    <row r="1" spans="1:8" x14ac:dyDescent="0.2">
      <c r="A1" t="s">
        <v>6</v>
      </c>
      <c r="F1" t="s">
        <v>6</v>
      </c>
    </row>
    <row r="2" spans="1:8" x14ac:dyDescent="0.2">
      <c r="A2" t="s">
        <v>7</v>
      </c>
      <c r="B2">
        <v>1036</v>
      </c>
      <c r="C2">
        <v>2</v>
      </c>
      <c r="F2" t="s">
        <v>7</v>
      </c>
      <c r="G2">
        <v>1036</v>
      </c>
    </row>
    <row r="3" spans="1:8" x14ac:dyDescent="0.2">
      <c r="A3" t="s">
        <v>8</v>
      </c>
      <c r="B3">
        <v>0.2</v>
      </c>
      <c r="C3">
        <v>2.0000000000000001E-4</v>
      </c>
      <c r="F3" t="s">
        <v>8</v>
      </c>
      <c r="G3">
        <v>0.2</v>
      </c>
    </row>
    <row r="4" spans="1:8" x14ac:dyDescent="0.2">
      <c r="B4">
        <v>114.764</v>
      </c>
      <c r="C4" t="s">
        <v>9</v>
      </c>
      <c r="G4">
        <v>4.7500000000000001E-2</v>
      </c>
      <c r="H4" t="s">
        <v>10</v>
      </c>
    </row>
    <row r="5" spans="1:8" x14ac:dyDescent="0.2">
      <c r="B5">
        <v>105.11199999999999</v>
      </c>
      <c r="C5" t="s">
        <v>11</v>
      </c>
      <c r="G5">
        <v>10.778</v>
      </c>
      <c r="H5" t="s">
        <v>12</v>
      </c>
    </row>
    <row r="6" spans="1:8" x14ac:dyDescent="0.2">
      <c r="A6" t="s">
        <v>13</v>
      </c>
      <c r="B6">
        <f>B4-B5</f>
        <v>9.652000000000001</v>
      </c>
      <c r="C6" t="s">
        <v>14</v>
      </c>
      <c r="F6" t="s">
        <v>13</v>
      </c>
      <c r="G6">
        <f>(G4-G5)*-1</f>
        <v>10.730500000000001</v>
      </c>
      <c r="H6">
        <v>0.39</v>
      </c>
    </row>
    <row r="9" spans="1:8" x14ac:dyDescent="0.2">
      <c r="A9" t="s">
        <v>15</v>
      </c>
      <c r="B9">
        <f>B6/(B2*B3)</f>
        <v>4.6583011583011584E-2</v>
      </c>
      <c r="F9" t="s">
        <v>15</v>
      </c>
      <c r="G9">
        <f>G6/(G2*G3)</f>
        <v>5.1788127413127411E-2</v>
      </c>
    </row>
    <row r="11" spans="1:8" x14ac:dyDescent="0.2">
      <c r="A11" t="s">
        <v>16</v>
      </c>
      <c r="B11">
        <f>SQRT(A13+A14+A15)</f>
        <v>1.8849621272062757E-3</v>
      </c>
      <c r="F11" t="s">
        <v>17</v>
      </c>
      <c r="G11">
        <v>1.88496212720628E-3</v>
      </c>
    </row>
    <row r="13" spans="1:8" x14ac:dyDescent="0.2">
      <c r="A13">
        <v>3.5428250920528902E-6</v>
      </c>
      <c r="B13" t="s">
        <v>18</v>
      </c>
      <c r="F13">
        <v>3.5428250920528902E-6</v>
      </c>
      <c r="G13" t="s">
        <v>18</v>
      </c>
    </row>
    <row r="14" spans="1:8" x14ac:dyDescent="0.2">
      <c r="A14">
        <v>8.0871519809744608E-9</v>
      </c>
      <c r="B14" t="s">
        <v>19</v>
      </c>
      <c r="F14">
        <v>9.9954165149532598E-9</v>
      </c>
      <c r="G14" t="s">
        <v>19</v>
      </c>
    </row>
    <row r="15" spans="1:8" x14ac:dyDescent="0.2">
      <c r="A15">
        <v>2.1699769681429898E-9</v>
      </c>
      <c r="B15" t="s">
        <v>20</v>
      </c>
      <c r="F15">
        <v>2.6820101409583199E-9</v>
      </c>
      <c r="G15" t="s">
        <v>20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cp:lastPrinted>2016-06-26T21:34:51Z</cp:lastPrinted>
  <dcterms:created xsi:type="dcterms:W3CDTF">2016-06-07T12:08:07Z</dcterms:created>
  <dcterms:modified xsi:type="dcterms:W3CDTF">2016-06-27T08:32:31Z</dcterms:modified>
</cp:coreProperties>
</file>