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Sam\Desktop\UCF DATA BOOTCAMP\UCF_Excel Assignments\Module 1\Challenge_Submission_m1\"/>
    </mc:Choice>
  </mc:AlternateContent>
  <xr:revisionPtr revIDLastSave="0" documentId="13_ncr:1_{B39A2A16-C600-45AB-8106-20E1007E5B4A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  <sheet name="Funds req vs Pledged" sheetId="12" r:id="rId4"/>
    <sheet name="Descriptive Statistics" sheetId="11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B8" i="14"/>
  <c r="E8" i="14" s="1"/>
  <c r="C3" i="14"/>
  <c r="C7" i="14"/>
  <c r="C6" i="14"/>
  <c r="C5" i="14"/>
  <c r="C4" i="14"/>
  <c r="C2" i="14"/>
  <c r="B13" i="14"/>
  <c r="B12" i="14"/>
  <c r="B10" i="14"/>
  <c r="B9" i="14"/>
  <c r="E9" i="14" s="1"/>
  <c r="B11" i="14"/>
  <c r="B6" i="14"/>
  <c r="B7" i="14"/>
  <c r="E7" i="14" s="1"/>
  <c r="B3" i="14"/>
  <c r="B4" i="14"/>
  <c r="B5" i="14"/>
  <c r="B2" i="14"/>
  <c r="S2" i="1"/>
  <c r="U2" i="1" s="1"/>
  <c r="T2" i="1"/>
  <c r="O2" i="1"/>
  <c r="C13" i="11"/>
  <c r="B12" i="11"/>
  <c r="C12" i="11"/>
  <c r="B13" i="11"/>
  <c r="B11" i="11"/>
  <c r="C11" i="11"/>
  <c r="C6" i="11"/>
  <c r="C5" i="11"/>
  <c r="C4" i="11"/>
  <c r="B4" i="11"/>
  <c r="B6" i="11"/>
  <c r="B5" i="11"/>
  <c r="B3" i="11"/>
  <c r="B10" i="11"/>
  <c r="C2" i="11"/>
  <c r="B2" i="11"/>
  <c r="B9" i="11"/>
  <c r="C9" i="11"/>
  <c r="C10" i="11"/>
  <c r="C3" i="11"/>
  <c r="O522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4" i="6"/>
  <c r="B3" i="6"/>
  <c r="B2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2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11" l="1"/>
  <c r="C7" i="11"/>
  <c r="B14" i="11"/>
  <c r="B7" i="11"/>
  <c r="E10" i="14"/>
  <c r="E2" i="14"/>
  <c r="E6" i="14"/>
  <c r="E13" i="14"/>
  <c r="E5" i="14"/>
  <c r="E12" i="14"/>
  <c r="E4" i="14"/>
  <c r="E11" i="14"/>
  <c r="E3" i="14"/>
</calcChain>
</file>

<file path=xl/sharedStrings.xml><?xml version="1.0" encoding="utf-8"?>
<sst xmlns="http://schemas.openxmlformats.org/spreadsheetml/2006/main" count="33053" uniqueCount="8418">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</sst>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7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layout>
        <c:manualLayout>
          <c:xMode val="edge"/>
          <c:yMode val="edge"/>
          <c:x val="0.33694440737280729"/>
          <c:y val="1.62932790224032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0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68-4AEE-8F89-A9374FB6ED7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100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68-4AEE-8F89-A9374FB6ED7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68-4AEE-8F89-A9374FB6E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474863"/>
        <c:axId val="5424756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468-4AEE-8F89-A9374FB6ED7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468-4AEE-8F89-A9374FB6ED7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468-4AEE-8F89-A9374FB6ED7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468-4AEE-8F89-A9374FB6ED75}"/>
                  </c:ext>
                </c:extLst>
              </c15:ser>
            </c15:filteredLineSeries>
          </c:ext>
        </c:extLst>
      </c:lineChart>
      <c:catAx>
        <c:axId val="54247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75695"/>
        <c:crosses val="autoZero"/>
        <c:auto val="1"/>
        <c:lblAlgn val="ctr"/>
        <c:lblOffset val="100"/>
        <c:noMultiLvlLbl val="0"/>
      </c:catAx>
      <c:valAx>
        <c:axId val="54247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7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9-4ABB-9AE9-4DB871202F3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9-4ABB-9AE9-4DB871202F3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89-4ABB-9AE9-4DB871202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740543"/>
        <c:axId val="634741791"/>
      </c:lineChart>
      <c:catAx>
        <c:axId val="63474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41791"/>
        <c:crosses val="autoZero"/>
        <c:auto val="1"/>
        <c:lblAlgn val="ctr"/>
        <c:lblOffset val="100"/>
        <c:noMultiLvlLbl val="0"/>
      </c:catAx>
      <c:valAx>
        <c:axId val="63474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4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42090430523653327"/>
          <c:y val="4.69247116341346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9-4EAD-ABC9-604BCCCF48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9-4EAD-ABC9-604BCCCF48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A9-4EAD-ABC9-604BCCCF48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A9-4EAD-ABC9-604BCCCF4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4085568"/>
        <c:axId val="730322544"/>
      </c:barChart>
      <c:catAx>
        <c:axId val="53408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22544"/>
        <c:crosses val="autoZero"/>
        <c:auto val="1"/>
        <c:lblAlgn val="ctr"/>
        <c:lblOffset val="100"/>
        <c:noMultiLvlLbl val="0"/>
      </c:catAx>
      <c:valAx>
        <c:axId val="73032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8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0-4B77-BBDE-63C97AE924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40-4B77-BBDE-63C97AE924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40-4B77-BBDE-63C97AE92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3536815"/>
        <c:axId val="1183537231"/>
      </c:barChart>
      <c:catAx>
        <c:axId val="118353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537231"/>
        <c:crosses val="autoZero"/>
        <c:auto val="1"/>
        <c:lblAlgn val="ctr"/>
        <c:lblOffset val="100"/>
        <c:noMultiLvlLbl val="0"/>
      </c:catAx>
      <c:valAx>
        <c:axId val="118353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53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60670050761421324"/>
          <c:y val="2.54908136482939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F-43E3-9AF8-60C0F3E08B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7F-43E3-9AF8-60C0F3E08B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7F-43E3-9AF8-60C0F3E08B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7F-43E3-9AF8-60C0F3E08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620143"/>
        <c:axId val="1314623887"/>
      </c:lineChart>
      <c:catAx>
        <c:axId val="131462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23887"/>
        <c:crosses val="autoZero"/>
        <c:auto val="1"/>
        <c:lblAlgn val="ctr"/>
        <c:lblOffset val="100"/>
        <c:noMultiLvlLbl val="0"/>
      </c:catAx>
      <c:valAx>
        <c:axId val="131462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2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plotSurface>
          <cx:spPr>
            <a:solidFill>
              <a:schemeClr val="bg1"/>
            </a:solidFill>
          </cx:spPr>
        </cx:plotSurface>
        <cx:series layoutId="boxWhisker" uniqueId="{F3A25CCD-5A22-4BB4-A586-A780C28C870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EB85FF-4F64-4E36-B25B-5D47A0D9FDD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 baseline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baseline="0"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 baseline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baseline="0"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0236C9-6ECF-4BE9-BEFB-BBDFE061F15E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4</xdr:row>
      <xdr:rowOff>38099</xdr:rowOff>
    </xdr:from>
    <xdr:to>
      <xdr:col>19</xdr:col>
      <xdr:colOff>352425</xdr:colOff>
      <xdr:row>28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EED0B2-584F-4C2D-87A1-1FBE2D615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4</xdr:row>
      <xdr:rowOff>19050</xdr:rowOff>
    </xdr:from>
    <xdr:to>
      <xdr:col>16</xdr:col>
      <xdr:colOff>161924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94515-7219-4521-8FF4-0FAF6A75E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CC13F1-2E68-4C59-B76E-D30C099F2C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F76B39D-2357-4412-9594-6171DAFA633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545" cy="628479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3</xdr:row>
      <xdr:rowOff>9524</xdr:rowOff>
    </xdr:from>
    <xdr:to>
      <xdr:col>20</xdr:col>
      <xdr:colOff>361949</xdr:colOff>
      <xdr:row>35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B9D31-52AE-432C-8205-AA1C6CA9E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38100</xdr:rowOff>
    </xdr:from>
    <xdr:to>
      <xdr:col>20</xdr:col>
      <xdr:colOff>600075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80EBC-4AB2-4F4A-8DD7-D2AF3CE74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</xdr:row>
      <xdr:rowOff>180975</xdr:rowOff>
    </xdr:from>
    <xdr:to>
      <xdr:col>19</xdr:col>
      <xdr:colOff>457200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0BCA3-C7EF-4674-B3D7-FBA357DD3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" refreshedDate="44550.70061886574" createdVersion="7" refreshedVersion="7" minRefreshableVersion="3" recordCount="4114" xr:uid="{C21693D4-8E17-4D67-8677-414FF07719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" refreshedDate="44550.739187962965" createdVersion="7" refreshedVersion="7" minRefreshableVersion="3" recordCount="4114" xr:uid="{314E570B-BB58-4FA8-B118-EC338F9EC4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" refreshedDate="44563.830585416668" createdVersion="7" refreshedVersion="7" minRefreshableVersion="3" recordCount="4114" xr:uid="{D157E64C-8D01-487E-992E-32D79DF1F05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FDAB8-AF9C-4479-ACF8-8CC5E1905FB3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8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9DBA3-797C-4DC0-A2EC-9482919A3CD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AE3F7-B07A-4AB0-8819-5F446C612EF4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E6369-3785-4E12-A14E-892250DF6BF5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4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FFC000"/>
      </a:accent3>
      <a:accent4>
        <a:srgbClr val="7F7F7F"/>
      </a:accent4>
      <a:accent5>
        <a:srgbClr val="00B050"/>
      </a:accent5>
      <a:accent6>
        <a:srgbClr val="FF0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7" zoomScaleNormal="100" workbookViewId="0">
      <selection activeCell="D2" sqref="D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>IFERROR(ROUND(E4/L4,2),0)</f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4" priority="3" operator="equal">
      <formula>"canceled"</formula>
    </cfRule>
    <cfRule type="cellIs" dxfId="3" priority="5" operator="equal">
      <formula>"successful"</formula>
    </cfRule>
    <cfRule type="cellIs" dxfId="2" priority="6" operator="equal">
      <formula>"failed"</formula>
    </cfRule>
    <cfRule type="cellIs" dxfId="1" priority="7" operator="equal">
      <formula>"live"</formula>
    </cfRule>
  </conditionalFormatting>
  <conditionalFormatting sqref="G7">
    <cfRule type="cellIs" dxfId="0" priority="4" operator="equal">
      <formula>"canceled$F:$F"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B5722-16B3-4215-A2D4-0E2D0E54F0A4}">
  <dimension ref="A1:H13"/>
  <sheetViews>
    <sheetView workbookViewId="0">
      <selection activeCell="F11" sqref="F1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COUNTIFS(Kickstarter!$F:$F, "successful",Kickstarter!$D:$D,"&lt;1000",Kickstarter!$R:$R,"plays")</f>
        <v>141</v>
      </c>
      <c r="C2">
        <f>COUNTIFS(Kickstarter!$F:$F, "failed",Kickstarter!$D:$D,"&lt;1000",Kickstarter!$R:$R,"plays")</f>
        <v>45</v>
      </c>
      <c r="D2">
        <f>COUNTIFS(Kickstarter!$F:$F, "canceled",Kickstarter!$D:$D,"&lt;1000",Kickstarter!$R:$R,"plays")</f>
        <v>0</v>
      </c>
      <c r="E2">
        <f>SUM(B2+C2+D2)</f>
        <v>186</v>
      </c>
      <c r="F2">
        <f>SUM((B2/(E2)*100),0)</f>
        <v>75.806451612903231</v>
      </c>
      <c r="G2">
        <f>SUM((C2/(B2+C2+D2)*100),0)</f>
        <v>24.193548387096776</v>
      </c>
      <c r="H2">
        <f>SUM((D2/(B2+C2+D2)*100),0)</f>
        <v>0</v>
      </c>
    </row>
    <row r="3" spans="1:8" x14ac:dyDescent="0.25">
      <c r="A3" t="s">
        <v>8407</v>
      </c>
      <c r="B3">
        <f>COUNTIFS(Kickstarter!F:F,"successful",Kickstarter!D:D,"&gt;=1000",Kickstarter!D:D,"&lt;5000",Kickstarter!R:R,"plays")</f>
        <v>388</v>
      </c>
      <c r="C3">
        <f>COUNTIFS(Kickstarter!D:D, "&gt;=1000",Kickstarter!D:D,"&lt;5000",Kickstarter!F:F,"failed",Kickstarter!R:R,"plays")</f>
        <v>146</v>
      </c>
      <c r="D3">
        <f>COUNTIFS(Kickstarter!D:D, "&gt;=1000",Kickstarter!D:D,"&lt;5000",Kickstarter!F:F,"canceled",Kickstarter!R:R,"plays")</f>
        <v>0</v>
      </c>
      <c r="E3">
        <f t="shared" ref="E3:E13" si="0">SUM(B3+C3+D3)</f>
        <v>534</v>
      </c>
      <c r="F3">
        <f t="shared" ref="F3:F13" si="1">SUM((B3/(E3)*100),0)</f>
        <v>72.659176029962552</v>
      </c>
      <c r="G3">
        <f t="shared" ref="G3:G13" si="2">SUM((C3/(B3+C3+D3)*100),0)</f>
        <v>27.340823970037455</v>
      </c>
      <c r="H3">
        <f t="shared" ref="H3:H13" si="3">SUM((D3/(B3+C3+D3)*100),0)</f>
        <v>0</v>
      </c>
    </row>
    <row r="4" spans="1:8" x14ac:dyDescent="0.25">
      <c r="A4" t="s">
        <v>8408</v>
      </c>
      <c r="B4">
        <f>COUNTIFS(Kickstarter!D:D, "&gt;=5000",Kickstarter!D:D,"&lt;10000",Kickstarter!F:F,"successful",Kickstarter!R:R,"plays")</f>
        <v>93</v>
      </c>
      <c r="C4">
        <f>COUNTIFS(Kickstarter!D:D, "&gt;=5000",Kickstarter!D:D,"&lt;10000",Kickstarter!F:F,"failed",Kickstarter!R:R,"plays")</f>
        <v>76</v>
      </c>
      <c r="D4">
        <f>COUNTIFS(Kickstarter!D:D, "&gt;=5000",Kickstarter!D:D,"&lt;10000",Kickstarter!F:F,"canceled",Kickstarter!R:R,"plays")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5">
      <c r="A5" t="s">
        <v>8409</v>
      </c>
      <c r="B5">
        <f>COUNTIFS(Kickstarter!D:D,"&gt;=10000",Kickstarter!D:D,"&lt;15000",Kickstarter!F:F,"successful",Kickstarter!R:R,"plays")</f>
        <v>39</v>
      </c>
      <c r="C5">
        <f>COUNTIFS(Kickstarter!D:D, "&gt;=10000",Kickstarter!D:D,"&lt;15000",Kickstarter!F:F,"failed",Kickstarter!R:R,"plays")</f>
        <v>33</v>
      </c>
      <c r="D5">
        <f>COUNTIFS(Kickstarter!D:D, "&gt;=10000",Kickstarter!D:D,"&lt;15000",Kickstarter!F:F,"canceled",Kickstarter!R:R,"plays")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5">
      <c r="A6" t="s">
        <v>8410</v>
      </c>
      <c r="B6">
        <f>COUNTIFS(Kickstarter!D:D,"&gt;=15000",Kickstarter!D:D,"&lt;20000",Kickstarter!F:F,"successful",Kickstarter!R:R,"plays")</f>
        <v>12</v>
      </c>
      <c r="C6">
        <f>COUNTIFS(Kickstarter!D:D, "&gt;=15000",Kickstarter!D:D,"&lt;20000",Kickstarter!F:F,"failed",Kickstarter!R:R,"plays")</f>
        <v>12</v>
      </c>
      <c r="D6">
        <f>COUNTIFS(Kickstarter!D:D, "&gt;=15000",Kickstarter!D:D,"&lt;20000",Kickstarter!F:F,"canceled",Kickstarter!R:R,"plays")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8411</v>
      </c>
      <c r="B7">
        <f>COUNTIFS(Kickstarter!D:D, "&gt;=20000",Kickstarter!D:D,"&lt;25000",Kickstarter!F:F,"successful",Kickstarter!R:R,"plays")</f>
        <v>9</v>
      </c>
      <c r="C7">
        <f>COUNTIFS(Kickstarter!D:D, "&gt;=20000",Kickstarter!D:D,"&lt;25000",Kickstarter!F:F,"failed",Kickstarter!R:R,"plays")</f>
        <v>11</v>
      </c>
      <c r="D7">
        <f>COUNTIFS(Kickstarter!D:D, "&gt;=20000",Kickstarter!D:D,"&lt;25000",Kickstarter!F:F,"canceled",Kickstarter!R:R,"plays")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5">
      <c r="A8" t="s">
        <v>8412</v>
      </c>
      <c r="B8">
        <f>COUNTIFS(Kickstarter!D:D,"&gt;=25000",Kickstarter!D:D,"&lt;30000",Kickstarter!F:F,"successful",Kickstarter!R:R,"plays")</f>
        <v>1</v>
      </c>
      <c r="C8">
        <f>COUNTIFS(Kickstarter!D:D, "&gt;=25000",Kickstarter!D:D,"&lt;30000",Kickstarter!F:F,"failed",Kickstarter!R:R,"plays")</f>
        <v>4</v>
      </c>
      <c r="D8">
        <f>COUNTIFS(Kickstarter!D:D, "&gt;=25000",Kickstarter!D:D,"&lt;30000",Kickstarter!F:F,"canceled",Kickstarter!R:R,"plays")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8413</v>
      </c>
      <c r="B9">
        <f>COUNTIFS(Kickstarter!D:D,"&gt;=30000",Kickstarter!D:D,"&lt;35000",Kickstarter!F:F,"successful",Kickstarter!R:R,"plays")</f>
        <v>3</v>
      </c>
      <c r="C9">
        <f>COUNTIFS(Kickstarter!D:D, "&gt;=30000",Kickstarter!D:D,"&lt;35000",Kickstarter!F:F,"failed",Kickstarter!R:R,"plays")</f>
        <v>8</v>
      </c>
      <c r="D9">
        <f>COUNTIFS(Kickstarter!D:D, "&gt;=30000",Kickstarter!D:D,"&lt;35000",Kickstarter!F:F,"canceled",Kickstarter!R:R,"plays")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5">
      <c r="A10" t="s">
        <v>8417</v>
      </c>
      <c r="B10">
        <f>COUNTIFS(Kickstarter!D:D,"&gt;35000",Kickstarter!D:D,"&lt;40000",Kickstarter!F:F,"successful",Kickstarter!R:R,"plays")</f>
        <v>0</v>
      </c>
      <c r="C10">
        <f>COUNTIFS(Kickstarter!D:D, "&gt;=35000",Kickstarter!D:D,"&lt;40000",Kickstarter!F:F,"failed",Kickstarter!R:R,"plays")</f>
        <v>2</v>
      </c>
      <c r="D10">
        <f>COUNTIFS(Kickstarter!D:D, "&gt;=35000",Kickstarter!D:D,"&lt;40000",Kickstarter!F:F,"canceled",Kickstarter!R:R,"plays")</f>
        <v>0</v>
      </c>
      <c r="E10">
        <f t="shared" si="0"/>
        <v>2</v>
      </c>
      <c r="F10">
        <f t="shared" si="1"/>
        <v>0</v>
      </c>
      <c r="G10">
        <f t="shared" si="2"/>
        <v>100</v>
      </c>
      <c r="H10">
        <f t="shared" si="3"/>
        <v>0</v>
      </c>
    </row>
    <row r="11" spans="1:8" x14ac:dyDescent="0.25">
      <c r="A11" t="s">
        <v>8414</v>
      </c>
      <c r="B11">
        <f>COUNTIFS(Kickstarter!D:D,"&gt;=40000",Kickstarter!D:D,"&lt;45000",Kickstarter!F:F,"successful",Kickstarter!R:R, "plays")</f>
        <v>2</v>
      </c>
      <c r="C11">
        <f>COUNTIFS(Kickstarter!D:D, "&gt;=40000",Kickstarter!D:D,"&lt;45000",Kickstarter!F:F,"failed",Kickstarter!R:R,"plays")</f>
        <v>1</v>
      </c>
      <c r="D11">
        <f>COUNTIFS(Kickstarter!D:D, "&gt;=40000",Kickstarter!D:D,"&lt;45000",Kickstarter!F:F,"canceled",Kickstarter!R:R,"plays")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5">
      <c r="A12" t="s">
        <v>8415</v>
      </c>
      <c r="B12">
        <f>COUNTIFS(Kickstarter!D:D,"&gt;=45000",Kickstarter!D:D,"&lt;50000",Kickstarter!F:F,"successful",Kickstarter!R:R,"plays")</f>
        <v>0</v>
      </c>
      <c r="C12">
        <f>COUNTIFS(Kickstarter!D:D, "&gt;=45000",Kickstarter!D:D,"&lt;50000",Kickstarter!F:F,"failed",Kickstarter!R:R,"plays")</f>
        <v>1</v>
      </c>
      <c r="D12">
        <f>COUNTIFS(Kickstarter!D:D, "&gt;=45000",Kickstarter!D:D,"&lt;50000",Kickstarter!F:F,"canceled",Kickstarter!R:R,"plays")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8416</v>
      </c>
      <c r="B13">
        <f>COUNTIFS(Kickstarter!D:D,"&gt;50000",Kickstarter!F:F,"successful",Kickstarter!R:R,"plays")</f>
        <v>2</v>
      </c>
      <c r="C13">
        <f>COUNTIFS(Kickstarter!D:D, "&gt;50000",Kickstarter!F:F,"failed",Kickstarter!R:R,"plays")</f>
        <v>10</v>
      </c>
      <c r="D13">
        <f>COUNTIFS(Kickstarter!D:D, "&gt;=50000",Kickstarter!F:F,"canceled",Kickstarter!R:R,"plays")</f>
        <v>0</v>
      </c>
      <c r="E13">
        <f t="shared" si="0"/>
        <v>12</v>
      </c>
      <c r="F13">
        <f t="shared" si="1"/>
        <v>16.666666666666664</v>
      </c>
      <c r="G13">
        <f t="shared" si="2"/>
        <v>83.333333333333343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F7745-0BF0-44B2-BBDF-9A5155E91F9F}">
  <dimension ref="A2:E19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8359</v>
      </c>
      <c r="B2" t="s">
        <v>8315</v>
      </c>
    </row>
    <row r="3" spans="1:5" x14ac:dyDescent="0.25">
      <c r="A3" s="11" t="s">
        <v>8379</v>
      </c>
      <c r="B3" t="s">
        <v>8364</v>
      </c>
    </row>
    <row r="5" spans="1:5" x14ac:dyDescent="0.25">
      <c r="A5" s="11" t="s">
        <v>8363</v>
      </c>
      <c r="B5" s="11" t="s">
        <v>8360</v>
      </c>
    </row>
    <row r="6" spans="1:5" x14ac:dyDescent="0.2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6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6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6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6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6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6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6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6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6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6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6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6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6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EC45-84C5-49C8-A588-01EFE0505E00}">
  <dimension ref="A1:C14"/>
  <sheetViews>
    <sheetView workbookViewId="0">
      <selection activeCell="H16" sqref="H16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6" t="s">
        <v>8385</v>
      </c>
      <c r="C1" t="s">
        <v>8386</v>
      </c>
    </row>
    <row r="2" spans="1:3" x14ac:dyDescent="0.25">
      <c r="A2" t="s">
        <v>8387</v>
      </c>
      <c r="B2" s="8" t="e">
        <f>AVERAGE(#REF!)</f>
        <v>#REF!</v>
      </c>
      <c r="C2" s="8" t="e">
        <f>AVERAGE(#REF!)</f>
        <v>#REF!</v>
      </c>
    </row>
    <row r="3" spans="1:3" x14ac:dyDescent="0.25">
      <c r="A3" t="s">
        <v>8388</v>
      </c>
      <c r="B3" s="8" t="e">
        <f>MEDIAN(#REF!)</f>
        <v>#REF!</v>
      </c>
      <c r="C3" s="8" t="e">
        <f>MEDIAN(#REF!)</f>
        <v>#REF!</v>
      </c>
    </row>
    <row r="4" spans="1:3" x14ac:dyDescent="0.25">
      <c r="A4" t="s">
        <v>8391</v>
      </c>
      <c r="B4" s="8" t="e">
        <f>_xlfn.STDEV.P(#REF!)</f>
        <v>#REF!</v>
      </c>
      <c r="C4" s="8" t="e">
        <f>_xlfn.STDEV.P(#REF!)</f>
        <v>#REF!</v>
      </c>
    </row>
    <row r="5" spans="1:3" x14ac:dyDescent="0.25">
      <c r="A5" t="s">
        <v>8392</v>
      </c>
      <c r="B5" s="8" t="e">
        <f>_xlfn.QUARTILE.EXC(#REF!,3)</f>
        <v>#REF!</v>
      </c>
      <c r="C5" s="8" t="e">
        <f>_xlfn.QUARTILE.EXC(#REF!,3)</f>
        <v>#REF!</v>
      </c>
    </row>
    <row r="6" spans="1:3" x14ac:dyDescent="0.25">
      <c r="A6" t="s">
        <v>8393</v>
      </c>
      <c r="B6" s="8" t="e">
        <f>_xlfn.QUARTILE.EXC(#REF!,1)</f>
        <v>#REF!</v>
      </c>
      <c r="C6" s="8" t="e">
        <f>_xlfn.QUARTILE.EXC(#REF!,1)</f>
        <v>#REF!</v>
      </c>
    </row>
    <row r="7" spans="1:3" x14ac:dyDescent="0.25">
      <c r="A7" t="s">
        <v>8394</v>
      </c>
      <c r="B7" s="8" t="e">
        <f>B5-B6</f>
        <v>#REF!</v>
      </c>
      <c r="C7" s="8" t="e">
        <f>C5-C6</f>
        <v>#REF!</v>
      </c>
    </row>
    <row r="9" spans="1:3" x14ac:dyDescent="0.25">
      <c r="A9" t="s">
        <v>8389</v>
      </c>
      <c r="B9" s="8" t="e">
        <f>AVERAGE(#REF!)</f>
        <v>#REF!</v>
      </c>
      <c r="C9" s="8" t="e">
        <f>AVERAGE(#REF!)</f>
        <v>#REF!</v>
      </c>
    </row>
    <row r="10" spans="1:3" x14ac:dyDescent="0.25">
      <c r="A10" t="s">
        <v>8390</v>
      </c>
      <c r="B10" s="8" t="e">
        <f>MEDIAN(#REF!)</f>
        <v>#REF!</v>
      </c>
      <c r="C10" s="8" t="e">
        <f>MEDIAN(#REF!)</f>
        <v>#REF!</v>
      </c>
    </row>
    <row r="11" spans="1:3" x14ac:dyDescent="0.25">
      <c r="A11" t="s">
        <v>8395</v>
      </c>
      <c r="B11" s="8" t="e">
        <f>_xlfn.STDEV.P(#REF!)</f>
        <v>#REF!</v>
      </c>
      <c r="C11" s="8" t="e">
        <f>_xlfn.STDEV.P(#REF!)</f>
        <v>#REF!</v>
      </c>
    </row>
    <row r="12" spans="1:3" x14ac:dyDescent="0.25">
      <c r="A12" t="s">
        <v>8396</v>
      </c>
      <c r="B12" s="8" t="e">
        <f>_xlfn.QUARTILE.EXC(#REF!,3)</f>
        <v>#REF!</v>
      </c>
      <c r="C12" s="8" t="e">
        <f>_xlfn.QUARTILE.EXC(#REF!,3)</f>
        <v>#REF!</v>
      </c>
    </row>
    <row r="13" spans="1:3" x14ac:dyDescent="0.25">
      <c r="A13" t="s">
        <v>8397</v>
      </c>
      <c r="B13" s="8" t="e">
        <f>_xlfn.QUARTILE.EXC(#REF!,1)</f>
        <v>#REF!</v>
      </c>
      <c r="C13" s="8" t="e">
        <f>_xlfn.QUARTILE.EXC(#REF!,1)</f>
        <v>#REF!</v>
      </c>
    </row>
    <row r="14" spans="1:3" x14ac:dyDescent="0.25">
      <c r="A14" t="s">
        <v>8398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4A79F-B494-4005-9EEA-05D9B4F2A84F}">
  <dimension ref="A1:F6"/>
  <sheetViews>
    <sheetView workbookViewId="0">
      <selection activeCell="A11" sqref="A11"/>
    </sheetView>
  </sheetViews>
  <sheetFormatPr defaultRowHeight="15" x14ac:dyDescent="0.25"/>
  <cols>
    <col min="1" max="1" width="33.5703125" bestFit="1" customWidth="1"/>
    <col min="2" max="2" width="116" bestFit="1" customWidth="1"/>
    <col min="3" max="3" width="10.85546875" customWidth="1"/>
    <col min="5" max="5" width="17" bestFit="1" customWidth="1"/>
    <col min="6" max="6" width="11.42578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640E7-03A0-47AE-B94C-16024FA45E09}">
  <dimension ref="A1:F9"/>
  <sheetViews>
    <sheetView zoomScaleNormal="100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8357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4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4" t="s">
        <v>8355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92C88-C65B-4150-9E16-A1CB544ABCE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AF747-36DD-46DB-8A40-1ED0139B1E5B}">
  <dimension ref="A1:F18"/>
  <sheetViews>
    <sheetView workbookViewId="0">
      <selection activeCell="A32" sqref="A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  <vt:lpstr>Funds req vs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</cp:lastModifiedBy>
  <dcterms:created xsi:type="dcterms:W3CDTF">2017-04-20T15:17:24Z</dcterms:created>
  <dcterms:modified xsi:type="dcterms:W3CDTF">2022-01-04T03:50:01Z</dcterms:modified>
</cp:coreProperties>
</file>