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5" yWindow="75" windowWidth="19440" windowHeight="8580"/>
  </bookViews>
  <sheets>
    <sheet name="手順書" sheetId="14" r:id="rId1"/>
    <sheet name="基本_バッチ_1" sheetId="15" r:id="rId2"/>
  </sheets>
  <externalReferences>
    <externalReference r:id="rId3"/>
  </externalReferences>
  <definedNames>
    <definedName name="ＰＧ指摘件数">[1]表紙!$B$28</definedName>
    <definedName name="_xlnm.Print_Area" localSheetId="1">基本_バッチ_1!$A$1:$CY$251</definedName>
    <definedName name="_xlnm.Print_Area" localSheetId="0">手順書!$A$1:$AF$27</definedName>
    <definedName name="_xlnm.Print_Titles" localSheetId="1">基本_バッチ_1!$1:$10</definedName>
    <definedName name="ＰＳ指摘件数">[1]表紙!$B$16</definedName>
    <definedName name="ＰＴ仕様書">[1]表紙!$B$3</definedName>
    <definedName name="ＰＴ仕様書指摘件数">[1]表紙!$B$22</definedName>
    <definedName name="サブシステム名">[1]表紙!$I$6</definedName>
    <definedName name="サブシステム名リスト">[1]プロセス!$D$2</definedName>
    <definedName name="テスト項目定義書_最終行" localSheetId="1">基本_バッチ_1!$A$251</definedName>
    <definedName name="プロセス範囲">[1]プロセス!$J$3:$L$4</definedName>
    <definedName name="会社名リスト範囲">[1]コード表!$G$2</definedName>
    <definedName name="開発規模">[1]表紙!$I$12</definedName>
    <definedName name="管理単位_管理単位１">[1]設定シート!$E$2</definedName>
    <definedName name="管理単位_管理単位２">[1]設定シート!$F$2</definedName>
    <definedName name="基本テスト項目数">[1]表紙!$AA$16</definedName>
    <definedName name="基本原因区分１">[1]表紙!$O$62</definedName>
    <definedName name="基本原因区分１０">[1]表紙!$O$71</definedName>
    <definedName name="基本原因区分１１">[1]表紙!$O$72</definedName>
    <definedName name="基本原因区分１２">[1]表紙!$O$73</definedName>
    <definedName name="基本原因区分１３">[1]表紙!$O$74</definedName>
    <definedName name="基本原因区分１４">[1]表紙!$O$75</definedName>
    <definedName name="基本原因区分１５">[1]表紙!$O$76</definedName>
    <definedName name="基本原因区分１６">[1]表紙!$O$77</definedName>
    <definedName name="基本原因区分１７">[1]表紙!$O$78</definedName>
    <definedName name="基本原因区分１８">[1]表紙!$O$79</definedName>
    <definedName name="基本原因区分１９">[1]表紙!$O$80</definedName>
    <definedName name="基本原因区分２">[1]表紙!$O$63</definedName>
    <definedName name="基本原因区分２０">[1]表紙!$O$81</definedName>
    <definedName name="基本原因区分２１">[1]表紙!$O$82</definedName>
    <definedName name="基本原因区分２２">[1]表紙!$O$83</definedName>
    <definedName name="基本原因区分２３">[1]表紙!$O$84</definedName>
    <definedName name="基本原因区分２４">[1]表紙!$O$85</definedName>
    <definedName name="基本原因区分２５">[1]表紙!$O$86</definedName>
    <definedName name="基本原因区分２６">[1]表紙!$O$87</definedName>
    <definedName name="基本原因区分２７">[1]表紙!$O$88</definedName>
    <definedName name="基本原因区分２８">[1]表紙!$O$89</definedName>
    <definedName name="基本原因区分２９">[1]表紙!$O$90</definedName>
    <definedName name="基本原因区分３">[1]表紙!$O$64</definedName>
    <definedName name="基本原因区分３０">[1]表紙!$O$91</definedName>
    <definedName name="基本原因区分３１">[1]表紙!$O$92</definedName>
    <definedName name="基本原因区分３２">[1]表紙!$O$93</definedName>
    <definedName name="基本原因区分３３">[1]表紙!$O$94</definedName>
    <definedName name="基本原因区分３４">[1]表紙!$O$95</definedName>
    <definedName name="基本原因区分３５">[1]表紙!$O$96</definedName>
    <definedName name="基本原因区分３６">[1]表紙!$O$97</definedName>
    <definedName name="基本原因区分３７">[1]表紙!$O$98</definedName>
    <definedName name="基本原因区分３８">[1]表紙!$O$99</definedName>
    <definedName name="基本原因区分３９">[1]表紙!$O$100</definedName>
    <definedName name="基本原因区分４">[1]表紙!$O$65</definedName>
    <definedName name="基本原因区分４０">[1]表紙!$O$101</definedName>
    <definedName name="基本原因区分５">[1]表紙!$O$66</definedName>
    <definedName name="基本原因区分６">[1]表紙!$O$67</definedName>
    <definedName name="基本原因区分７">[1]表紙!$O$68</definedName>
    <definedName name="基本原因区分８">[1]表紙!$O$69</definedName>
    <definedName name="基本原因区分９">[1]表紙!$O$70</definedName>
    <definedName name="基本原因工程１">[1]表紙!$AA$22</definedName>
    <definedName name="基本原因工程１０">[1]表紙!$AA$31</definedName>
    <definedName name="基本原因工程２">[1]表紙!$AA$23</definedName>
    <definedName name="基本原因工程３">[1]表紙!$AA$24</definedName>
    <definedName name="基本原因工程４">[1]表紙!$AA$25</definedName>
    <definedName name="基本原因工程５">[1]表紙!$AA$26</definedName>
    <definedName name="基本原因工程６">[1]表紙!$AA$27</definedName>
    <definedName name="基本原因工程７">[1]表紙!$AA$28</definedName>
    <definedName name="基本原因工程８">[1]表紙!$AA$29</definedName>
    <definedName name="基本原因工程９">[1]表紙!$AA$30</definedName>
    <definedName name="基本障害件数">[1]表紙!$AA$19</definedName>
    <definedName name="共通設定_規模">[1]【変更不可】共通設定!$B$1</definedName>
    <definedName name="業務テスト項目数">[1]表紙!$AG$16</definedName>
    <definedName name="業務プロセス範囲">[1]プロセス!$F$3:$H$4</definedName>
    <definedName name="業務プロセス名">[1]表紙!$I$7</definedName>
    <definedName name="業務原因区分１">[1]表紙!$U$62</definedName>
    <definedName name="業務原因区分１０">[1]表紙!$U$71</definedName>
    <definedName name="業務原因区分１１">[1]表紙!$U$72</definedName>
    <definedName name="業務原因区分１２">[1]表紙!$U$73</definedName>
    <definedName name="業務原因区分１３">[1]表紙!$U$74</definedName>
    <definedName name="業務原因区分１４">[1]表紙!$U$75</definedName>
    <definedName name="業務原因区分１５">[1]表紙!$U$76</definedName>
    <definedName name="業務原因区分１６">[1]表紙!$U$77</definedName>
    <definedName name="業務原因区分１７">[1]表紙!$U$78</definedName>
    <definedName name="業務原因区分１８">[1]表紙!$U$79</definedName>
    <definedName name="業務原因区分１９">[1]表紙!$U$80</definedName>
    <definedName name="業務原因区分２">[1]表紙!$U$63</definedName>
    <definedName name="業務原因区分２０">[1]表紙!$U$81</definedName>
    <definedName name="業務原因区分２１">[1]表紙!$U$82</definedName>
    <definedName name="業務原因区分２２">[1]表紙!$U$83</definedName>
    <definedName name="業務原因区分２３">[1]表紙!$U$84</definedName>
    <definedName name="業務原因区分２４">[1]表紙!$U$85</definedName>
    <definedName name="業務原因区分２５">[1]表紙!$U$86</definedName>
    <definedName name="業務原因区分２６">[1]表紙!$U$87</definedName>
    <definedName name="業務原因区分２７">[1]表紙!$U$88</definedName>
    <definedName name="業務原因区分２８">[1]表紙!$U$89</definedName>
    <definedName name="業務原因区分２９">[1]表紙!$U$90</definedName>
    <definedName name="業務原因区分３">[1]表紙!$U$64</definedName>
    <definedName name="業務原因区分３０">[1]表紙!$U$91</definedName>
    <definedName name="業務原因区分３１">[1]表紙!$U$92</definedName>
    <definedName name="業務原因区分３２">[1]表紙!$U$93</definedName>
    <definedName name="業務原因区分３３">[1]表紙!$U$94</definedName>
    <definedName name="業務原因区分３４">[1]表紙!$U$95</definedName>
    <definedName name="業務原因区分３５">[1]表紙!$U$96</definedName>
    <definedName name="業務原因区分３６">[1]表紙!$U$97</definedName>
    <definedName name="業務原因区分３７">[1]表紙!$U$98</definedName>
    <definedName name="業務原因区分３８">[1]表紙!$U$99</definedName>
    <definedName name="業務原因区分３９">[1]表紙!$U$100</definedName>
    <definedName name="業務原因区分４">[1]表紙!$U$65</definedName>
    <definedName name="業務原因区分４０">[1]表紙!$U$101</definedName>
    <definedName name="業務原因区分５">[1]表紙!$U$66</definedName>
    <definedName name="業務原因区分６">[1]表紙!$U$67</definedName>
    <definedName name="業務原因区分７">[1]表紙!$U$68</definedName>
    <definedName name="業務原因区分８">[1]表紙!$U$69</definedName>
    <definedName name="業務原因区分９">[1]表紙!$U$70</definedName>
    <definedName name="業務原因工程１">[1]表紙!$AG$22</definedName>
    <definedName name="業務原因工程１０">[1]表紙!$AG$31</definedName>
    <definedName name="業務原因工程２">[1]表紙!$AG$23</definedName>
    <definedName name="業務原因工程３">[1]表紙!$AG$24</definedName>
    <definedName name="業務原因工程４">[1]表紙!$AG$25</definedName>
    <definedName name="業務原因工程５">[1]表紙!$AG$26</definedName>
    <definedName name="業務原因工程６">[1]表紙!$AG$27</definedName>
    <definedName name="業務原因工程７">[1]表紙!$AG$28</definedName>
    <definedName name="業務原因工程８">[1]表紙!$AG$29</definedName>
    <definedName name="業務原因工程９">[1]表紙!$AG$30</definedName>
    <definedName name="業務障害件数">[1]表紙!$AG$19</definedName>
    <definedName name="原因区分名１">[1]表紙!$C$62</definedName>
    <definedName name="原因区分名１０">[1]表紙!$C$71</definedName>
    <definedName name="原因区分名１１">[1]表紙!$C$72</definedName>
    <definedName name="原因区分名１２">[1]表紙!$C$73</definedName>
    <definedName name="原因区分名１３">[1]表紙!$C$74</definedName>
    <definedName name="原因区分名１４">[1]表紙!$C$75</definedName>
    <definedName name="原因区分名１５">[1]表紙!$C$76</definedName>
    <definedName name="原因区分名１６">[1]表紙!$C$77</definedName>
    <definedName name="原因区分名１７">[1]表紙!$C$78</definedName>
    <definedName name="原因区分名１８">[1]表紙!$C$79</definedName>
    <definedName name="原因区分名１９">[1]表紙!$C$80</definedName>
    <definedName name="原因区分名２">[1]表紙!$C$63</definedName>
    <definedName name="原因区分名２０">[1]表紙!$C$81</definedName>
    <definedName name="原因区分名２１">[1]表紙!$C$82</definedName>
    <definedName name="原因区分名２２">[1]表紙!$C$83</definedName>
    <definedName name="原因区分名２３">[1]表紙!$C$84</definedName>
    <definedName name="原因区分名２４">[1]表紙!$C$85</definedName>
    <definedName name="原因区分名２５">[1]表紙!$C$86</definedName>
    <definedName name="原因区分名２６">[1]表紙!$C$87</definedName>
    <definedName name="原因区分名２７">[1]表紙!$C$88</definedName>
    <definedName name="原因区分名２８">[1]表紙!$C$89</definedName>
    <definedName name="原因区分名２９">[1]表紙!$C$90</definedName>
    <definedName name="原因区分名３">[1]表紙!$C$64</definedName>
    <definedName name="原因区分名３０">[1]表紙!$C$91</definedName>
    <definedName name="原因区分名３１">[1]表紙!$C$92</definedName>
    <definedName name="原因区分名３２">[1]表紙!$C$93</definedName>
    <definedName name="原因区分名３３">[1]表紙!$C$94</definedName>
    <definedName name="原因区分名３４">[1]表紙!$C$95</definedName>
    <definedName name="原因区分名３５">[1]表紙!$C$96</definedName>
    <definedName name="原因区分名３６">[1]表紙!$C$97</definedName>
    <definedName name="原因区分名３７">[1]表紙!$C$98</definedName>
    <definedName name="原因区分名３８">[1]表紙!$C$99</definedName>
    <definedName name="原因区分名３９">[1]表紙!$C$100</definedName>
    <definedName name="原因区分名４">[1]表紙!$C$65</definedName>
    <definedName name="原因区分名４０">[1]表紙!$C$101</definedName>
    <definedName name="原因区分名５">[1]表紙!$C$66</definedName>
    <definedName name="原因区分名６">[1]表紙!$C$67</definedName>
    <definedName name="原因区分名７">[1]表紙!$C$68</definedName>
    <definedName name="原因区分名８">[1]表紙!$C$69</definedName>
    <definedName name="原因区分名９">[1]表紙!$C$70</definedName>
    <definedName name="原因工程名１">[1]表紙!$U$22</definedName>
    <definedName name="原因工程名１０">[1]表紙!$U$31</definedName>
    <definedName name="原因工程名２">[1]表紙!$U$23</definedName>
    <definedName name="原因工程名３">[1]表紙!$U$24</definedName>
    <definedName name="原因工程名４">[1]表紙!$U$25</definedName>
    <definedName name="原因工程名５">[1]表紙!$U$26</definedName>
    <definedName name="原因工程名６">[1]表紙!$U$27</definedName>
    <definedName name="原因工程名７">[1]表紙!$U$28</definedName>
    <definedName name="原因工程名８">[1]表紙!$U$29</definedName>
    <definedName name="原因工程名９">[1]表紙!$U$30</definedName>
    <definedName name="工程リスト範囲">[1]コード表!$C$2</definedName>
    <definedName name="合計テスト項目数">[1]表紙!$AM$16</definedName>
    <definedName name="合計障害件数">[1]表紙!$AM$19</definedName>
    <definedName name="担当者名リスト範囲">[1]コード表!$I$2</definedName>
  </definedNames>
  <calcPr calcId="152511"/>
</workbook>
</file>

<file path=xl/calcChain.xml><?xml version="1.0" encoding="utf-8"?>
<calcChain xmlns="http://schemas.openxmlformats.org/spreadsheetml/2006/main">
  <c r="C250" i="15" l="1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EP10" i="15"/>
  <c r="EO10" i="15"/>
  <c r="EL10" i="15"/>
  <c r="EK10" i="15"/>
  <c r="EH10" i="15"/>
  <c r="EG10" i="15"/>
  <c r="ED10" i="15"/>
  <c r="EC10" i="15"/>
  <c r="DZ10" i="15"/>
  <c r="DY10" i="15"/>
  <c r="FC9" i="15"/>
  <c r="FB9" i="15"/>
  <c r="FA9" i="15"/>
  <c r="EZ9" i="15"/>
  <c r="EY9" i="15"/>
  <c r="EX9" i="15"/>
  <c r="EW9" i="15"/>
  <c r="EV9" i="15"/>
  <c r="EU9" i="15"/>
  <c r="ET9" i="15"/>
  <c r="EQ9" i="15"/>
  <c r="EQ10" i="15" s="1"/>
  <c r="EP9" i="15"/>
  <c r="EO9" i="15"/>
  <c r="EN9" i="15"/>
  <c r="EN10" i="15" s="1"/>
  <c r="EM9" i="15"/>
  <c r="EM10" i="15" s="1"/>
  <c r="EL9" i="15"/>
  <c r="EK9" i="15"/>
  <c r="EJ9" i="15"/>
  <c r="EJ10" i="15" s="1"/>
  <c r="EI9" i="15"/>
  <c r="EI10" i="15" s="1"/>
  <c r="EH9" i="15"/>
  <c r="EG9" i="15"/>
  <c r="EF9" i="15"/>
  <c r="EF10" i="15" s="1"/>
  <c r="EE9" i="15"/>
  <c r="EE10" i="15" s="1"/>
  <c r="ED9" i="15"/>
  <c r="EC9" i="15"/>
  <c r="EB9" i="15"/>
  <c r="EB10" i="15" s="1"/>
  <c r="EA9" i="15"/>
  <c r="EA10" i="15" s="1"/>
  <c r="DZ9" i="15"/>
  <c r="DY9" i="15"/>
  <c r="DX9" i="15"/>
  <c r="DX10" i="15" s="1"/>
  <c r="DW9" i="15"/>
  <c r="DV9" i="15"/>
  <c r="DU9" i="15"/>
  <c r="DT9" i="15"/>
  <c r="DS9" i="15"/>
  <c r="DR9" i="15"/>
  <c r="DQ9" i="15"/>
  <c r="DP9" i="15"/>
  <c r="DO9" i="15"/>
  <c r="DN9" i="15"/>
  <c r="DM9" i="15"/>
  <c r="DL9" i="15"/>
  <c r="DK9" i="15"/>
  <c r="DJ9" i="15"/>
  <c r="DI9" i="15"/>
  <c r="DH9" i="15"/>
  <c r="DG9" i="15"/>
  <c r="DF9" i="15"/>
  <c r="DE9" i="15"/>
  <c r="DD9" i="15"/>
  <c r="AZ1" i="15"/>
  <c r="AP1" i="15"/>
  <c r="CX2" i="15"/>
  <c r="CR2" i="15"/>
  <c r="EZ10" i="15"/>
  <c r="EV10" i="15"/>
  <c r="DV10" i="15"/>
  <c r="DR10" i="15"/>
  <c r="DN10" i="15"/>
  <c r="DJ10" i="15"/>
  <c r="DF10" i="15"/>
  <c r="FC10" i="15"/>
  <c r="EY10" i="15"/>
  <c r="EU10" i="15"/>
  <c r="DU10" i="15"/>
  <c r="DQ10" i="15"/>
  <c r="DM10" i="15"/>
  <c r="DI10" i="15"/>
  <c r="DE10" i="15"/>
  <c r="CX6" i="15"/>
  <c r="FB10" i="15"/>
  <c r="EX10" i="15"/>
  <c r="ET10" i="15"/>
  <c r="DT10" i="15"/>
  <c r="DP10" i="15"/>
  <c r="DL10" i="15"/>
  <c r="DH10" i="15"/>
  <c r="DD10" i="15"/>
  <c r="FA10" i="15"/>
  <c r="EW10" i="15"/>
  <c r="DW10" i="15"/>
  <c r="DS10" i="15"/>
  <c r="DO10" i="15"/>
  <c r="DK10" i="15"/>
  <c r="DG10" i="15"/>
</calcChain>
</file>

<file path=xl/comments1.xml><?xml version="1.0" encoding="utf-8"?>
<comments xmlns="http://schemas.openxmlformats.org/spreadsheetml/2006/main">
  <authors>
    <author>作成者</author>
  </authors>
  <commentList>
    <comment ref="CX2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<sst xmlns="http://schemas.openxmlformats.org/spreadsheetml/2006/main" count="116" uniqueCount="104">
  <si>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</si>
  <si>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</si>
  <si>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</si>
  <si>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</si>
  <si>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</si>
  <si>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</si>
  <si>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作成日時：2019/09/18-11:50:17</t>
    <phoneticPr fontId="3"/>
  </si>
  <si>
    <t>C:\Users\Administrator\Desktop\動作確認手順\印刷処理(修理).winsnr</t>
    <phoneticPr fontId="3"/>
  </si>
  <si>
    <t>２．１．シナリオ：印刷処理(修理)</t>
    <phoneticPr fontId="2"/>
  </si>
  <si>
    <t>２．１．１．[キー入力] [ammfm01 - リモート デスクトップ接続]ウィンドウ - [Input Capture Window]ウィンドウ</t>
    <phoneticPr fontId="3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</si>
  <si>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</si>
  <si>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</si>
  <si>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修理依頼書を表示します。</t>
    <rPh sb="0" eb="2">
      <t>シュウリ</t>
    </rPh>
    <rPh sb="2" eb="4">
      <t>イライ</t>
    </rPh>
    <rPh sb="4" eb="5">
      <t>ショ</t>
    </rPh>
    <rPh sb="6" eb="8">
      <t>ヒョウジ</t>
    </rPh>
    <phoneticPr fontId="3"/>
  </si>
  <si>
    <t>２．１．２． [ammfm01 - リモート デスクトップ接続]ウィンドウ - [Input Capture Window]ウィンドウ</t>
    <phoneticPr fontId="3"/>
  </si>
  <si>
    <t>２．１．３． [ammfm01 - リモート デスクトップ接続]ウィンドウ - [Input Capture Window]ウィンドウ</t>
    <phoneticPr fontId="3"/>
  </si>
  <si>
    <t>２．１．４．  [ammfm01 - リモート デスクトップ接続]ウィンドウ - [Input Capture Window]ウィンドウ</t>
    <phoneticPr fontId="3"/>
  </si>
  <si>
    <t>修理依頼書を最大化します。</t>
    <rPh sb="0" eb="2">
      <t>シュウリ</t>
    </rPh>
    <rPh sb="2" eb="4">
      <t>イライ</t>
    </rPh>
    <rPh sb="4" eb="5">
      <t>ショ</t>
    </rPh>
    <rPh sb="6" eb="8">
      <t>サイダイ</t>
    </rPh>
    <rPh sb="8" eb="9">
      <t>カ</t>
    </rPh>
    <phoneticPr fontId="3"/>
  </si>
  <si>
    <t>最終ページに切り替えます。</t>
    <rPh sb="0" eb="2">
      <t>サイシュウ</t>
    </rPh>
    <rPh sb="6" eb="7">
      <t>キ</t>
    </rPh>
    <rPh sb="8" eb="9">
      <t>カ</t>
    </rPh>
    <phoneticPr fontId="3"/>
  </si>
  <si>
    <r>
      <t>SYURIPRT起動.batを起動します。</t>
    </r>
    <r>
      <rPr>
        <b/>
        <sz val="11"/>
        <rFont val="Meiryo UI"/>
        <family val="3"/>
        <charset val="128"/>
      </rPr>
      <t>CVTではapsvr01の任意のフォルダにSYURIPRT起動.batを格納し、実行します。</t>
    </r>
    <rPh sb="15" eb="17">
      <t>キドウ</t>
    </rPh>
    <phoneticPr fontId="3"/>
  </si>
  <si>
    <t>基本機能テスト（バッチ）</t>
    <rPh sb="0" eb="2">
      <t>キホン</t>
    </rPh>
    <rPh sb="2" eb="4">
      <t>キノウ</t>
    </rPh>
    <phoneticPr fontId="13"/>
  </si>
  <si>
    <t>ＰＴ仕様書</t>
    <rPh sb="2" eb="5">
      <t>シヨウショ</t>
    </rPh>
    <phoneticPr fontId="13"/>
  </si>
  <si>
    <t>テスト項目数</t>
    <rPh sb="3" eb="5">
      <t>コウモク</t>
    </rPh>
    <rPh sb="5" eb="6">
      <t>スウ</t>
    </rPh>
    <phoneticPr fontId="13"/>
  </si>
  <si>
    <t>テスト完了数</t>
    <phoneticPr fontId="13"/>
  </si>
  <si>
    <t>備考１</t>
  </si>
  <si>
    <t>備考２</t>
  </si>
  <si>
    <t>障害件数</t>
    <rPh sb="0" eb="2">
      <t>ショウガイ</t>
    </rPh>
    <rPh sb="2" eb="4">
      <t>ケンスウ</t>
    </rPh>
    <phoneticPr fontId="13"/>
  </si>
  <si>
    <t>※必須項目が未入力の場合、PWaaSに取り込まれない可能性があります。</t>
    <phoneticPr fontId="13"/>
  </si>
  <si>
    <t>No.</t>
    <phoneticPr fontId="13"/>
  </si>
  <si>
    <t>ﾌﾟﾛｸﾞﾗﾑID</t>
    <phoneticPr fontId="13"/>
  </si>
  <si>
    <t>集計対象</t>
    <rPh sb="0" eb="2">
      <t>シュウケイ</t>
    </rPh>
    <rPh sb="2" eb="4">
      <t>タイショウ</t>
    </rPh>
    <phoneticPr fontId="13"/>
  </si>
  <si>
    <t>テスト分類</t>
    <rPh sb="3" eb="5">
      <t>ブンルイ</t>
    </rPh>
    <phoneticPr fontId="13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</si>
  <si>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3"/>
  </si>
  <si>
    <t>無効行</t>
    <rPh sb="0" eb="2">
      <t>ムコウ</t>
    </rPh>
    <rPh sb="2" eb="3">
      <t>ギョウ</t>
    </rPh>
    <phoneticPr fontId="13"/>
  </si>
  <si>
    <t>正常/異常</t>
    <rPh sb="0" eb="2">
      <t>セイジョウ</t>
    </rPh>
    <rPh sb="3" eb="5">
      <t>イジョウ</t>
    </rPh>
    <phoneticPr fontId="13"/>
  </si>
  <si>
    <t>テスト条件</t>
    <rPh sb="3" eb="5">
      <t>ジョウケン</t>
    </rPh>
    <phoneticPr fontId="13"/>
  </si>
  <si>
    <t>予想結果</t>
    <rPh sb="0" eb="2">
      <t>ヨソウ</t>
    </rPh>
    <rPh sb="2" eb="4">
      <t>ケッカ</t>
    </rPh>
    <phoneticPr fontId="13"/>
  </si>
  <si>
    <t>確認方法</t>
    <phoneticPr fontId="13"/>
  </si>
  <si>
    <t>検証物件</t>
    <rPh sb="0" eb="2">
      <t>ケンショウ</t>
    </rPh>
    <rPh sb="2" eb="4">
      <t>ブッケン</t>
    </rPh>
    <phoneticPr fontId="13"/>
  </si>
  <si>
    <t>担当者</t>
    <phoneticPr fontId="13"/>
  </si>
  <si>
    <t>回</t>
    <rPh sb="0" eb="1">
      <t>カイ</t>
    </rPh>
    <phoneticPr fontId="13"/>
  </si>
  <si>
    <t>実施日</t>
    <rPh sb="0" eb="3">
      <t>ジッシビ</t>
    </rPh>
    <phoneticPr fontId="13"/>
  </si>
  <si>
    <t>テスト結果</t>
    <rPh sb="3" eb="5">
      <t>ケッカ</t>
    </rPh>
    <phoneticPr fontId="13"/>
  </si>
  <si>
    <t>原因
工程</t>
    <rPh sb="0" eb="2">
      <t>ゲンイン</t>
    </rPh>
    <rPh sb="3" eb="5">
      <t>コウテイ</t>
    </rPh>
    <phoneticPr fontId="13"/>
  </si>
  <si>
    <t>原因分類</t>
    <rPh sb="2" eb="4">
      <t>ブンルイ</t>
    </rPh>
    <phoneticPr fontId="13"/>
  </si>
  <si>
    <t>原因区分</t>
    <phoneticPr fontId="13"/>
  </si>
  <si>
    <t>原因区分詳細</t>
    <rPh sb="4" eb="6">
      <t>ショウサイ</t>
    </rPh>
    <phoneticPr fontId="13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</si>
  <si>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3"/>
  </si>
  <si>
    <t>フリー項目１</t>
    <rPh sb="3" eb="5">
      <t>コウモク</t>
    </rPh>
    <phoneticPr fontId="13"/>
  </si>
  <si>
    <t>フリー項目２</t>
    <rPh sb="3" eb="5">
      <t>コウモク</t>
    </rPh>
    <phoneticPr fontId="13"/>
  </si>
  <si>
    <t>フリー項目３</t>
    <rPh sb="3" eb="5">
      <t>コウモク</t>
    </rPh>
    <phoneticPr fontId="13"/>
  </si>
  <si>
    <t>備考</t>
    <phoneticPr fontId="13"/>
  </si>
  <si>
    <t>原因区分</t>
    <rPh sb="0" eb="2">
      <t>ゲンイン</t>
    </rPh>
    <rPh sb="2" eb="4">
      <t>クブン</t>
    </rPh>
    <phoneticPr fontId="13"/>
  </si>
  <si>
    <t>原因工程</t>
    <rPh sb="0" eb="2">
      <t>ゲンイン</t>
    </rPh>
    <rPh sb="2" eb="4">
      <t>コウテイ</t>
    </rPh>
    <phoneticPr fontId="13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</si>
  <si>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</si>
  <si>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</si>
  <si>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</si>
  <si>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</si>
  <si>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</si>
  <si>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</si>
  <si>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</si>
  <si>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</si>
  <si>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</si>
  <si>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</si>
  <si>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</si>
  <si>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</si>
  <si>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</si>
  <si>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</si>
  <si>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</si>
  <si>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</si>
  <si>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</si>
  <si>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</si>
  <si>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</si>
  <si>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</si>
  <si>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</si>
  <si>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</si>
  <si>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</si>
  <si>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</si>
  <si>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</si>
  <si>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</si>
  <si>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3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</si>
  <si>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</si>
  <si>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3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</si>
  <si>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</si>
  <si>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</si>
  <si>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</si>
  <si>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</si>
  <si>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</si>
  <si>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</si>
  <si>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</si>
  <si>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</si>
  <si>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3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</si>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</sst>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6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19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49" fontId="6" fillId="2" borderId="0" xfId="3" applyNumberFormat="1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8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2" fillId="4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5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top"/>
    </xf>
    <xf numFmtId="0" fontId="14" fillId="5" borderId="10" xfId="1" applyNumberFormat="1" applyFont="1" applyFill="1" applyBorder="1" applyAlignment="1">
      <alignment horizontal="center" vertical="top"/>
    </xf>
    <xf numFmtId="0" fontId="14" fillId="5" borderId="11" xfId="1" applyNumberFormat="1" applyFont="1" applyFill="1" applyBorder="1" applyAlignment="1">
      <alignment horizontal="center" vertical="top"/>
    </xf>
    <xf numFmtId="0" fontId="14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Alignment="1">
      <alignment vertical="top"/>
    </xf>
    <xf numFmtId="0" fontId="15" fillId="6" borderId="10" xfId="1" applyNumberFormat="1" applyFont="1" applyFill="1" applyBorder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5" fillId="6" borderId="12" xfId="1" applyNumberFormat="1" applyFont="1" applyFill="1" applyBorder="1" applyAlignment="1">
      <alignment vertical="center"/>
    </xf>
    <xf numFmtId="176" fontId="15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7" fillId="6" borderId="12" xfId="1" applyNumberFormat="1" applyFont="1" applyFill="1" applyBorder="1" applyAlignment="1">
      <alignment horizontal="center" vertical="center"/>
    </xf>
    <xf numFmtId="0" fontId="17" fillId="6" borderId="6" xfId="1" applyNumberFormat="1" applyFont="1" applyFill="1" applyBorder="1" applyAlignment="1">
      <alignment horizontal="center" vertical="center"/>
    </xf>
    <xf numFmtId="0" fontId="17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6" xfId="1" applyNumberFormat="1" applyFont="1" applyFill="1" applyBorder="1" applyAlignment="1">
      <alignment horizontal="center" vertical="center"/>
    </xf>
    <xf numFmtId="49" fontId="17" fillId="2" borderId="11" xfId="1" applyNumberFormat="1" applyFont="1" applyFill="1" applyBorder="1" applyAlignment="1">
      <alignment horizontal="center" vertical="center"/>
    </xf>
    <xf numFmtId="0" fontId="17" fillId="2" borderId="12" xfId="1" applyNumberFormat="1" applyFont="1" applyFill="1" applyBorder="1" applyAlignment="1">
      <alignment horizontal="center" vertical="center"/>
    </xf>
    <xf numFmtId="0" fontId="17" fillId="2" borderId="6" xfId="1" applyNumberFormat="1" applyFont="1" applyFill="1" applyBorder="1" applyAlignment="1">
      <alignment horizontal="center" vertical="center"/>
    </xf>
    <xf numFmtId="0" fontId="17" fillId="2" borderId="11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6" fillId="2" borderId="6" xfId="1" applyNumberFormat="1" applyFont="1" applyFill="1" applyBorder="1" applyAlignment="1">
      <alignment vertical="center"/>
    </xf>
    <xf numFmtId="0" fontId="18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6" fillId="2" borderId="0" xfId="1" applyNumberFormat="1" applyFont="1" applyFill="1" applyBorder="1" applyAlignment="1">
      <alignment vertical="top"/>
    </xf>
    <xf numFmtId="0" fontId="17" fillId="7" borderId="12" xfId="1" applyNumberFormat="1" applyFont="1" applyFill="1" applyBorder="1" applyAlignment="1">
      <alignment horizontal="center" vertical="top" wrapText="1"/>
    </xf>
    <xf numFmtId="0" fontId="17" fillId="7" borderId="6" xfId="1" applyNumberFormat="1" applyFont="1" applyFill="1" applyBorder="1" applyAlignment="1">
      <alignment horizontal="center" vertical="top" wrapText="1"/>
    </xf>
    <xf numFmtId="0" fontId="17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7" fillId="7" borderId="12" xfId="1" applyNumberFormat="1" applyFont="1" applyFill="1" applyBorder="1" applyAlignment="1">
      <alignment horizontal="center" vertical="top" wrapText="1"/>
    </xf>
    <xf numFmtId="49" fontId="17" fillId="7" borderId="6" xfId="1" applyNumberFormat="1" applyFont="1" applyFill="1" applyBorder="1" applyAlignment="1">
      <alignment horizontal="center" vertical="top" wrapText="1"/>
    </xf>
    <xf numFmtId="49" fontId="17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7" fillId="7" borderId="10" xfId="1" applyNumberFormat="1" applyFont="1" applyFill="1" applyBorder="1" applyAlignment="1">
      <alignment vertical="top" wrapText="1"/>
    </xf>
    <xf numFmtId="0" fontId="17" fillId="7" borderId="19" xfId="1" applyNumberFormat="1" applyFont="1" applyFill="1" applyBorder="1" applyAlignment="1">
      <alignment vertical="top" wrapText="1"/>
    </xf>
    <xf numFmtId="0" fontId="17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1" fillId="2" borderId="0" xfId="1" applyNumberFormat="1" applyFont="1" applyFill="1" applyAlignment="1">
      <alignment horizontal="center" vertical="center"/>
    </xf>
    <xf numFmtId="178" fontId="17" fillId="2" borderId="10" xfId="1" applyNumberFormat="1" applyFont="1" applyFill="1" applyBorder="1" applyAlignment="1">
      <alignment vertical="center"/>
    </xf>
    <xf numFmtId="0" fontId="17" fillId="5" borderId="9" xfId="1" applyNumberFormat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center" vertical="center"/>
    </xf>
    <xf numFmtId="0" fontId="17" fillId="6" borderId="24" xfId="1" applyFont="1" applyFill="1" applyBorder="1" applyAlignment="1">
      <alignment horizontal="center" vertical="center"/>
    </xf>
    <xf numFmtId="0" fontId="17" fillId="2" borderId="13" xfId="4" applyFont="1" applyFill="1" applyBorder="1" applyAlignment="1">
      <alignment horizontal="left" vertical="top" wrapText="1"/>
    </xf>
    <xf numFmtId="0" fontId="17" fillId="2" borderId="14" xfId="4" applyFont="1" applyFill="1" applyBorder="1" applyAlignment="1">
      <alignment horizontal="left" vertical="top" wrapText="1"/>
    </xf>
    <xf numFmtId="0" fontId="17" fillId="2" borderId="13" xfId="1" applyFont="1" applyFill="1" applyBorder="1" applyAlignment="1">
      <alignment horizontal="left" vertical="top" wrapText="1"/>
    </xf>
    <xf numFmtId="0" fontId="17" fillId="2" borderId="14" xfId="1" applyFont="1" applyFill="1" applyBorder="1" applyAlignment="1">
      <alignment horizontal="left" vertical="top" wrapText="1"/>
    </xf>
    <xf numFmtId="0" fontId="17" fillId="8" borderId="13" xfId="1" applyFont="1" applyFill="1" applyBorder="1" applyAlignment="1">
      <alignment horizontal="center" vertical="center"/>
    </xf>
    <xf numFmtId="0" fontId="17" fillId="8" borderId="15" xfId="1" applyFont="1" applyFill="1" applyBorder="1" applyAlignment="1">
      <alignment horizontal="center" vertical="center"/>
    </xf>
    <xf numFmtId="0" fontId="17" fillId="2" borderId="15" xfId="1" applyFont="1" applyFill="1" applyBorder="1" applyAlignment="1">
      <alignment horizontal="left" vertical="top" wrapText="1"/>
    </xf>
    <xf numFmtId="0" fontId="17" fillId="2" borderId="13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15" xfId="1" applyFont="1" applyFill="1" applyBorder="1" applyAlignment="1">
      <alignment horizontal="left" vertical="top"/>
    </xf>
    <xf numFmtId="0" fontId="17" fillId="2" borderId="13" xfId="5" applyNumberFormat="1" applyFont="1" applyFill="1" applyBorder="1" applyAlignment="1">
      <alignment horizontal="center" vertical="top"/>
    </xf>
    <xf numFmtId="0" fontId="17" fillId="2" borderId="15" xfId="5" applyNumberFormat="1" applyFont="1" applyFill="1" applyBorder="1" applyAlignment="1">
      <alignment horizontal="center" vertical="top"/>
    </xf>
    <xf numFmtId="0" fontId="17" fillId="5" borderId="24" xfId="1" applyFont="1" applyFill="1" applyBorder="1" applyAlignment="1">
      <alignment horizontal="center" vertical="top"/>
    </xf>
    <xf numFmtId="177" fontId="17" fillId="2" borderId="25" xfId="1" applyNumberFormat="1" applyFont="1" applyFill="1" applyBorder="1" applyAlignment="1">
      <alignment horizontal="center" vertical="top"/>
    </xf>
    <xf numFmtId="177" fontId="17" fillId="2" borderId="1" xfId="1" applyNumberFormat="1" applyFont="1" applyFill="1" applyBorder="1" applyAlignment="1">
      <alignment horizontal="center" vertical="top"/>
    </xf>
    <xf numFmtId="177" fontId="17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7" fillId="8" borderId="24" xfId="1" applyFont="1" applyFill="1" applyBorder="1" applyAlignment="1">
      <alignment horizontal="center" vertical="center"/>
    </xf>
    <xf numFmtId="0" fontId="17" fillId="9" borderId="25" xfId="1" applyFont="1" applyFill="1" applyBorder="1" applyAlignment="1">
      <alignment horizontal="left" vertical="top"/>
    </xf>
    <xf numFmtId="0" fontId="17" fillId="9" borderId="1" xfId="1" applyFont="1" applyFill="1" applyBorder="1" applyAlignment="1">
      <alignment horizontal="left" vertical="top"/>
    </xf>
    <xf numFmtId="0" fontId="17" fillId="9" borderId="26" xfId="1" applyFont="1" applyFill="1" applyBorder="1" applyAlignment="1">
      <alignment horizontal="left" vertical="top"/>
    </xf>
    <xf numFmtId="0" fontId="17" fillId="2" borderId="22" xfId="1" applyFont="1" applyFill="1" applyBorder="1" applyAlignment="1">
      <alignment horizontal="left" vertical="top" wrapText="1"/>
    </xf>
    <xf numFmtId="0" fontId="17" fillId="2" borderId="8" xfId="1" applyFont="1" applyFill="1" applyBorder="1" applyAlignment="1">
      <alignment horizontal="left" vertical="top" wrapText="1"/>
    </xf>
    <xf numFmtId="0" fontId="17" fillId="2" borderId="23" xfId="1" applyFont="1" applyFill="1" applyBorder="1" applyAlignment="1">
      <alignment horizontal="left" vertical="top" wrapText="1"/>
    </xf>
    <xf numFmtId="0" fontId="17" fillId="2" borderId="12" xfId="1" applyFont="1" applyFill="1" applyBorder="1" applyAlignment="1">
      <alignment horizontal="left" vertical="top"/>
    </xf>
    <xf numFmtId="0" fontId="17" fillId="2" borderId="6" xfId="1" applyFont="1" applyFill="1" applyBorder="1" applyAlignment="1">
      <alignment horizontal="left" vertical="top"/>
    </xf>
    <xf numFmtId="0" fontId="17" fillId="2" borderId="11" xfId="1" applyFont="1" applyFill="1" applyBorder="1" applyAlignment="1">
      <alignment horizontal="left" vertical="top"/>
    </xf>
    <xf numFmtId="0" fontId="17" fillId="2" borderId="0" xfId="1" applyNumberFormat="1" applyFont="1" applyFill="1" applyAlignment="1">
      <alignment vertical="top"/>
    </xf>
    <xf numFmtId="0" fontId="17" fillId="5" borderId="16" xfId="1" applyNumberFormat="1" applyFont="1" applyFill="1" applyBorder="1" applyAlignment="1">
      <alignment horizontal="center" vertical="center"/>
    </xf>
    <xf numFmtId="0" fontId="17" fillId="6" borderId="27" xfId="1" applyFont="1" applyFill="1" applyBorder="1" applyAlignment="1">
      <alignment horizontal="center" vertical="center"/>
    </xf>
    <xf numFmtId="0" fontId="17" fillId="2" borderId="17" xfId="4" applyFont="1" applyFill="1" applyBorder="1" applyAlignment="1">
      <alignment horizontal="left" vertical="top" wrapText="1"/>
    </xf>
    <xf numFmtId="0" fontId="17" fillId="2" borderId="0" xfId="4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left" vertical="top" wrapText="1"/>
    </xf>
    <xf numFmtId="0" fontId="17" fillId="2" borderId="0" xfId="1" applyFont="1" applyFill="1" applyBorder="1" applyAlignment="1">
      <alignment horizontal="left" vertical="top" wrapText="1"/>
    </xf>
    <xf numFmtId="0" fontId="17" fillId="8" borderId="17" xfId="1" applyFont="1" applyFill="1" applyBorder="1" applyAlignment="1">
      <alignment horizontal="center" vertical="center"/>
    </xf>
    <xf numFmtId="0" fontId="17" fillId="8" borderId="18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left" vertical="top"/>
    </xf>
    <xf numFmtId="0" fontId="17" fillId="2" borderId="0" xfId="1" applyFont="1" applyFill="1" applyBorder="1" applyAlignment="1">
      <alignment horizontal="left" vertical="top"/>
    </xf>
    <xf numFmtId="0" fontId="17" fillId="2" borderId="18" xfId="1" applyFont="1" applyFill="1" applyBorder="1" applyAlignment="1">
      <alignment horizontal="left" vertical="top"/>
    </xf>
    <xf numFmtId="0" fontId="17" fillId="2" borderId="17" xfId="5" applyNumberFormat="1" applyFont="1" applyFill="1" applyBorder="1" applyAlignment="1">
      <alignment horizontal="center" vertical="top"/>
    </xf>
    <xf numFmtId="0" fontId="17" fillId="2" borderId="18" xfId="5" applyNumberFormat="1" applyFont="1" applyFill="1" applyBorder="1" applyAlignment="1">
      <alignment horizontal="center" vertical="top"/>
    </xf>
    <xf numFmtId="0" fontId="17" fillId="5" borderId="27" xfId="1" applyFont="1" applyFill="1" applyBorder="1" applyAlignment="1">
      <alignment horizontal="center" vertical="top"/>
    </xf>
    <xf numFmtId="177" fontId="17" fillId="2" borderId="28" xfId="1" applyNumberFormat="1" applyFont="1" applyFill="1" applyBorder="1" applyAlignment="1">
      <alignment horizontal="center" vertical="top"/>
    </xf>
    <xf numFmtId="177" fontId="17" fillId="2" borderId="29" xfId="1" applyNumberFormat="1" applyFont="1" applyFill="1" applyBorder="1" applyAlignment="1">
      <alignment horizontal="center" vertical="top"/>
    </xf>
    <xf numFmtId="177" fontId="17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7" fillId="8" borderId="27" xfId="1" applyFont="1" applyFill="1" applyBorder="1" applyAlignment="1">
      <alignment horizontal="center" vertical="center"/>
    </xf>
    <xf numFmtId="0" fontId="17" fillId="9" borderId="28" xfId="1" applyFont="1" applyFill="1" applyBorder="1" applyAlignment="1">
      <alignment horizontal="left" vertical="top"/>
    </xf>
    <xf numFmtId="0" fontId="17" fillId="9" borderId="29" xfId="1" applyFont="1" applyFill="1" applyBorder="1" applyAlignment="1">
      <alignment horizontal="left" vertical="top"/>
    </xf>
    <xf numFmtId="0" fontId="17" fillId="9" borderId="30" xfId="1" applyFont="1" applyFill="1" applyBorder="1" applyAlignment="1">
      <alignment horizontal="left" vertical="top"/>
    </xf>
    <xf numFmtId="0" fontId="17" fillId="2" borderId="12" xfId="1" applyFont="1" applyFill="1" applyBorder="1" applyAlignment="1">
      <alignment horizontal="left" vertical="top" wrapText="1"/>
    </xf>
    <xf numFmtId="0" fontId="17" fillId="2" borderId="6" xfId="1" applyFont="1" applyFill="1" applyBorder="1" applyAlignment="1">
      <alignment horizontal="left" vertical="top" wrapText="1"/>
    </xf>
    <xf numFmtId="0" fontId="17" fillId="2" borderId="11" xfId="1" applyFont="1" applyFill="1" applyBorder="1" applyAlignment="1">
      <alignment horizontal="left" vertical="top" wrapText="1"/>
    </xf>
    <xf numFmtId="0" fontId="17" fillId="5" borderId="21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7" fillId="6" borderId="31" xfId="1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top" wrapText="1"/>
    </xf>
    <xf numFmtId="0" fontId="17" fillId="2" borderId="8" xfId="4" applyFont="1" applyFill="1" applyBorder="1" applyAlignment="1">
      <alignment horizontal="left" vertical="top" wrapText="1"/>
    </xf>
    <xf numFmtId="0" fontId="17" fillId="8" borderId="22" xfId="1" applyFont="1" applyFill="1" applyBorder="1" applyAlignment="1">
      <alignment horizontal="center" vertical="center"/>
    </xf>
    <xf numFmtId="0" fontId="17" fillId="8" borderId="23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left" vertical="top"/>
    </xf>
    <xf numFmtId="0" fontId="17" fillId="2" borderId="8" xfId="1" applyFont="1" applyFill="1" applyBorder="1" applyAlignment="1">
      <alignment horizontal="left" vertical="top"/>
    </xf>
    <xf numFmtId="0" fontId="17" fillId="2" borderId="23" xfId="1" applyFont="1" applyFill="1" applyBorder="1" applyAlignment="1">
      <alignment horizontal="left" vertical="top"/>
    </xf>
    <xf numFmtId="0" fontId="17" fillId="2" borderId="22" xfId="5" applyNumberFormat="1" applyFont="1" applyFill="1" applyBorder="1" applyAlignment="1">
      <alignment horizontal="center" vertical="top"/>
    </xf>
    <xf numFmtId="0" fontId="17" fillId="2" borderId="23" xfId="5" applyNumberFormat="1" applyFont="1" applyFill="1" applyBorder="1" applyAlignment="1">
      <alignment horizontal="center" vertical="top"/>
    </xf>
    <xf numFmtId="0" fontId="17" fillId="5" borderId="32" xfId="1" applyFont="1" applyFill="1" applyBorder="1" applyAlignment="1">
      <alignment horizontal="center" vertical="top"/>
    </xf>
    <xf numFmtId="177" fontId="17" fillId="2" borderId="33" xfId="1" applyNumberFormat="1" applyFont="1" applyFill="1" applyBorder="1" applyAlignment="1">
      <alignment horizontal="center" vertical="top"/>
    </xf>
    <xf numFmtId="177" fontId="17" fillId="2" borderId="34" xfId="1" applyNumberFormat="1" applyFont="1" applyFill="1" applyBorder="1" applyAlignment="1">
      <alignment horizontal="center" vertical="top"/>
    </xf>
    <xf numFmtId="177" fontId="17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7" fillId="8" borderId="31" xfId="1" applyFont="1" applyFill="1" applyBorder="1" applyAlignment="1">
      <alignment horizontal="center" vertical="center"/>
    </xf>
    <xf numFmtId="0" fontId="17" fillId="9" borderId="36" xfId="1" applyFont="1" applyFill="1" applyBorder="1" applyAlignment="1">
      <alignment horizontal="left" vertical="top"/>
    </xf>
    <xf numFmtId="0" fontId="17" fillId="9" borderId="2" xfId="1" applyFont="1" applyFill="1" applyBorder="1" applyAlignment="1">
      <alignment horizontal="left" vertical="top"/>
    </xf>
    <xf numFmtId="0" fontId="17" fillId="9" borderId="37" xfId="1" applyFont="1" applyFill="1" applyBorder="1" applyAlignment="1">
      <alignment horizontal="left" vertical="top"/>
    </xf>
    <xf numFmtId="49" fontId="22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/>
    <cellStyle name="標準" xfId="0" builtinId="0"/>
    <cellStyle name="標準 2" xfId="1"/>
    <cellStyle name="標準 3" xfId="2"/>
    <cellStyle name="標準 3 2" xfId="3"/>
    <cellStyle name="標準_画面項目定義_単体テスト仕様書兼成績書標準版サンプル修正" xfId="4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735434</xdr:colOff>
      <xdr:row>11</xdr:row>
      <xdr:rowOff>4953000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11</xdr:row>
      <xdr:rowOff>186614</xdr:rowOff>
    </xdr:from>
    <xdr:to>
      <xdr:col>10</xdr:col>
      <xdr:colOff>734543</xdr:colOff>
      <xdr:row>11</xdr:row>
      <xdr:rowOff>4952318</xdr:rowOff>
    </xdr:to>
    <xdr:sp macro="" textlink="">
      <xdr:nvSpPr>
        <xdr:cNvPr id="3" name="正方形/長方形 2"/>
        <xdr:cNvSpPr/>
      </xdr:nvSpPr>
      <xdr:spPr>
        <a:xfrm>
          <a:off x="2028846" y="560633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735434</xdr:colOff>
      <xdr:row>15</xdr:row>
      <xdr:rowOff>4953000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15</xdr:row>
      <xdr:rowOff>186614</xdr:rowOff>
    </xdr:from>
    <xdr:to>
      <xdr:col>10</xdr:col>
      <xdr:colOff>734543</xdr:colOff>
      <xdr:row>15</xdr:row>
      <xdr:rowOff>4952318</xdr:rowOff>
    </xdr:to>
    <xdr:sp macro="" textlink="">
      <xdr:nvSpPr>
        <xdr:cNvPr id="5" name="正方形/長方形 4"/>
        <xdr:cNvSpPr/>
      </xdr:nvSpPr>
      <xdr:spPr>
        <a:xfrm>
          <a:off x="2028846" y="1122608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411314</xdr:colOff>
      <xdr:row>19</xdr:row>
      <xdr:rowOff>4953000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062813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19</xdr:row>
      <xdr:rowOff>63500</xdr:rowOff>
    </xdr:from>
    <xdr:to>
      <xdr:col>10</xdr:col>
      <xdr:colOff>410466</xdr:colOff>
      <xdr:row>19</xdr:row>
      <xdr:rowOff>4952318</xdr:rowOff>
    </xdr:to>
    <xdr:sp macro="" textlink="">
      <xdr:nvSpPr>
        <xdr:cNvPr id="7" name="正方形/長方形 6"/>
        <xdr:cNvSpPr/>
      </xdr:nvSpPr>
      <xdr:spPr>
        <a:xfrm>
          <a:off x="1997075" y="16722725"/>
          <a:ext cx="6061966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416496</xdr:colOff>
      <xdr:row>23</xdr:row>
      <xdr:rowOff>4953000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6067995" cy="4889500"/>
        </a:xfrm>
        <a:prstGeom prst="rect">
          <a:avLst/>
        </a:prstGeom>
      </xdr:spPr>
    </xdr:pic>
    <xdr:clientData/>
  </xdr:twoCellAnchor>
  <xdr:twoCellAnchor>
    <xdr:from>
      <xdr:col>4</xdr:col>
      <xdr:colOff>96928</xdr:colOff>
      <xdr:row>23</xdr:row>
      <xdr:rowOff>96927</xdr:rowOff>
    </xdr:from>
    <xdr:to>
      <xdr:col>10</xdr:col>
      <xdr:colOff>382220</xdr:colOff>
      <xdr:row>23</xdr:row>
      <xdr:rowOff>193032</xdr:rowOff>
    </xdr:to>
    <xdr:sp macro="" textlink="">
      <xdr:nvSpPr>
        <xdr:cNvPr id="9" name="正方形/長方形 8"/>
        <xdr:cNvSpPr/>
      </xdr:nvSpPr>
      <xdr:spPr>
        <a:xfrm>
          <a:off x="2030503" y="22375902"/>
          <a:ext cx="6000292" cy="9610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942975</xdr:colOff>
      <xdr:row>11</xdr:row>
      <xdr:rowOff>3124200</xdr:rowOff>
    </xdr:from>
    <xdr:to>
      <xdr:col>6</xdr:col>
      <xdr:colOff>762000</xdr:colOff>
      <xdr:row>11</xdr:row>
      <xdr:rowOff>3314700</xdr:rowOff>
    </xdr:to>
    <xdr:sp macro="" textlink="">
      <xdr:nvSpPr>
        <xdr:cNvPr id="10" name="正方形/長方形 9"/>
        <xdr:cNvSpPr/>
      </xdr:nvSpPr>
      <xdr:spPr>
        <a:xfrm>
          <a:off x="3829050" y="5495925"/>
          <a:ext cx="771525" cy="1905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704850</xdr:colOff>
      <xdr:row>15</xdr:row>
      <xdr:rowOff>1381125</xdr:rowOff>
    </xdr:from>
    <xdr:to>
      <xdr:col>9</xdr:col>
      <xdr:colOff>114300</xdr:colOff>
      <xdr:row>15</xdr:row>
      <xdr:rowOff>3762375</xdr:rowOff>
    </xdr:to>
    <xdr:sp macro="" textlink="">
      <xdr:nvSpPr>
        <xdr:cNvPr id="11" name="正方形/長方形 10"/>
        <xdr:cNvSpPr/>
      </xdr:nvSpPr>
      <xdr:spPr>
        <a:xfrm>
          <a:off x="3590925" y="9372600"/>
          <a:ext cx="3219450" cy="23812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16">
          <cell r="AA16">
            <v>0</v>
          </cell>
          <cell r="AG16">
            <v>0</v>
          </cell>
          <cell r="AM16">
            <v>0</v>
          </cell>
        </row>
        <row r="19">
          <cell r="AA19">
            <v>0</v>
          </cell>
          <cell r="AG19">
            <v>0</v>
          </cell>
          <cell r="AM19">
            <v>0</v>
          </cell>
        </row>
        <row r="22">
          <cell r="U22" t="str">
            <v>RD</v>
          </cell>
          <cell r="AA22">
            <v>0</v>
          </cell>
          <cell r="AG22">
            <v>0</v>
          </cell>
        </row>
        <row r="23">
          <cell r="U23" t="str">
            <v>UI</v>
          </cell>
          <cell r="AA23">
            <v>0</v>
          </cell>
          <cell r="AG23">
            <v>0</v>
          </cell>
        </row>
        <row r="24">
          <cell r="U24" t="str">
            <v>SS</v>
          </cell>
          <cell r="AA24">
            <v>0</v>
          </cell>
          <cell r="AG24">
            <v>0</v>
          </cell>
        </row>
        <row r="25">
          <cell r="U25" t="str">
            <v>PS</v>
          </cell>
          <cell r="AA25">
            <v>0</v>
          </cell>
          <cell r="AG25">
            <v>0</v>
          </cell>
        </row>
        <row r="26">
          <cell r="U26" t="str">
            <v>PG</v>
          </cell>
          <cell r="AA26">
            <v>0</v>
          </cell>
          <cell r="AG26">
            <v>0</v>
          </cell>
        </row>
        <row r="27">
          <cell r="U27" t="str">
            <v>PT</v>
          </cell>
          <cell r="AA27">
            <v>0</v>
          </cell>
          <cell r="AG27">
            <v>0</v>
          </cell>
        </row>
        <row r="28">
          <cell r="U28" t="str">
            <v>PT受入</v>
          </cell>
          <cell r="AA28">
            <v>0</v>
          </cell>
          <cell r="AG28">
            <v>0</v>
          </cell>
        </row>
        <row r="29">
          <cell r="U29" t="str">
            <v>IT</v>
          </cell>
          <cell r="AA29">
            <v>0</v>
          </cell>
          <cell r="AG29">
            <v>0</v>
          </cell>
        </row>
        <row r="30">
          <cell r="U30" t="str">
            <v>IT2</v>
          </cell>
          <cell r="AA30">
            <v>0</v>
          </cell>
          <cell r="AG30">
            <v>0</v>
          </cell>
        </row>
        <row r="31">
          <cell r="U31" t="str">
            <v>IT3</v>
          </cell>
          <cell r="AA31">
            <v>0</v>
          </cell>
          <cell r="AG31">
            <v>0</v>
          </cell>
        </row>
        <row r="62">
          <cell r="C62" t="str">
            <v>10:方式設計ﾐｽ</v>
          </cell>
          <cell r="O62">
            <v>0</v>
          </cell>
          <cell r="U62">
            <v>0</v>
          </cell>
        </row>
        <row r="63">
          <cell r="C63" t="str">
            <v>11:ｲﾝﾀｰﾌｪｰｽ設計ﾐｽ</v>
          </cell>
          <cell r="O63">
            <v>0</v>
          </cell>
          <cell r="U63">
            <v>0</v>
          </cell>
        </row>
        <row r="64">
          <cell r="C64" t="str">
            <v>12:DB/ﾌｧｲﾙ設計ﾐｽ</v>
          </cell>
          <cell r="O64">
            <v>0</v>
          </cell>
          <cell r="U64">
            <v>0</v>
          </cell>
        </row>
        <row r="65">
          <cell r="C65" t="str">
            <v>13:ｼｽﾃﾑ機能(画面/帳票/ﾊﾞｯﾁ)設計ﾐｽ</v>
          </cell>
          <cell r="O65">
            <v>0</v>
          </cell>
          <cell r="U65">
            <v>0</v>
          </cell>
        </row>
        <row r="66">
          <cell r="C66" t="str">
            <v>14:共通部品設計ﾐｽ</v>
          </cell>
          <cell r="O66">
            <v>0</v>
          </cell>
          <cell r="U66">
            <v>0</v>
          </cell>
        </row>
        <row r="67">
          <cell r="C67" t="str">
            <v>20:ﾛｼﾞｯｸﾐｽ(論理ﾐｽ)</v>
          </cell>
          <cell r="O67">
            <v>0</v>
          </cell>
          <cell r="U67">
            <v>0</v>
          </cell>
        </row>
        <row r="68">
          <cell r="C68" t="str">
            <v>21:PGﾐｽ(ｺｰﾃﾞｨﾝｸﾞﾐｽ)</v>
          </cell>
          <cell r="O68">
            <v>0</v>
          </cell>
          <cell r="U68">
            <v>0</v>
          </cell>
        </row>
        <row r="69">
          <cell r="C69" t="str">
            <v>22:PGﾐｽ(SQL文不備)</v>
          </cell>
          <cell r="O69">
            <v>0</v>
          </cell>
          <cell r="U69">
            <v>0</v>
          </cell>
        </row>
        <row r="70">
          <cell r="C70" t="str">
            <v>23:PGﾐｽ(共通規約違反)</v>
          </cell>
          <cell r="O70">
            <v>0</v>
          </cell>
          <cell r="U70">
            <v>0</v>
          </cell>
        </row>
        <row r="71">
          <cell r="C71" t="str">
            <v>24:ﾃﾞｨｸﾞﾚｰﾄﾞ(修正誤り)</v>
          </cell>
          <cell r="O71">
            <v>0</v>
          </cell>
          <cell r="U71">
            <v>0</v>
          </cell>
        </row>
        <row r="72">
          <cell r="C72" t="str">
            <v>30:ﾃｽﾄ仕様ﾐｽ</v>
          </cell>
          <cell r="O72">
            <v>0</v>
          </cell>
          <cell r="U72">
            <v>0</v>
          </cell>
        </row>
        <row r="73">
          <cell r="C73" t="str">
            <v>31:ﾃｽﾄﾃﾞｰﾀﾐｽ</v>
          </cell>
          <cell r="O73">
            <v>0</v>
          </cell>
          <cell r="U73">
            <v>0</v>
          </cell>
        </row>
        <row r="74">
          <cell r="C74" t="str">
            <v>40:ｵﾍﾟﾚｰｼｮﾝﾐｽ</v>
          </cell>
          <cell r="O74">
            <v>0</v>
          </cell>
          <cell r="U74">
            <v>0</v>
          </cell>
        </row>
        <row r="75">
          <cell r="C75" t="str">
            <v>41:環境設定ﾐｽ</v>
          </cell>
          <cell r="O75">
            <v>0</v>
          </cell>
          <cell r="U75">
            <v>0</v>
          </cell>
        </row>
        <row r="76">
          <cell r="C76" t="str">
            <v>42:構成管理/ﾘﾘｰｽﾐｽ</v>
          </cell>
          <cell r="O76">
            <v>0</v>
          </cell>
          <cell r="U76">
            <v>0</v>
          </cell>
        </row>
        <row r="77">
          <cell r="C77" t="str">
            <v>50:製品障害(機器,OS,ﾐﾄﾞﾙ,PKG,ﾈｯﾄﾜｰｸ等)</v>
          </cell>
          <cell r="O77">
            <v>0</v>
          </cell>
          <cell r="U77">
            <v>0</v>
          </cell>
        </row>
        <row r="78">
          <cell r="C78" t="str">
            <v>60:その他</v>
          </cell>
          <cell r="O78">
            <v>0</v>
          </cell>
          <cell r="U78">
            <v>0</v>
          </cell>
        </row>
        <row r="79">
          <cell r="C79" t="str">
            <v>80:原因不明(再現待ち)</v>
          </cell>
          <cell r="O79">
            <v>0</v>
          </cell>
          <cell r="U79">
            <v>0</v>
          </cell>
        </row>
        <row r="80">
          <cell r="C80" t="str">
            <v>90:仕様通り(仕様変更の候補)</v>
          </cell>
          <cell r="O80">
            <v>0</v>
          </cell>
          <cell r="U80">
            <v>0</v>
          </cell>
        </row>
        <row r="81">
          <cell r="C81" t="str">
            <v>91:重複(既障害)</v>
          </cell>
          <cell r="O81">
            <v>0</v>
          </cell>
          <cell r="U81">
            <v>0</v>
          </cell>
        </row>
        <row r="82">
          <cell r="O82" t="str">
            <v/>
          </cell>
          <cell r="U82" t="str">
            <v/>
          </cell>
        </row>
        <row r="83">
          <cell r="O83" t="str">
            <v/>
          </cell>
          <cell r="U83" t="str">
            <v/>
          </cell>
        </row>
        <row r="84">
          <cell r="O84" t="str">
            <v/>
          </cell>
          <cell r="U84" t="str">
            <v/>
          </cell>
        </row>
        <row r="85">
          <cell r="O85" t="str">
            <v/>
          </cell>
          <cell r="U85" t="str">
            <v/>
          </cell>
        </row>
        <row r="86">
          <cell r="O86" t="str">
            <v/>
          </cell>
          <cell r="U86" t="str">
            <v/>
          </cell>
        </row>
        <row r="87">
          <cell r="O87" t="str">
            <v/>
          </cell>
          <cell r="U87" t="str">
            <v/>
          </cell>
        </row>
        <row r="88">
          <cell r="O88" t="str">
            <v/>
          </cell>
          <cell r="U88" t="str">
            <v/>
          </cell>
        </row>
        <row r="89">
          <cell r="O89" t="str">
            <v/>
          </cell>
          <cell r="U89" t="str">
            <v/>
          </cell>
        </row>
        <row r="90">
          <cell r="O90" t="str">
            <v/>
          </cell>
          <cell r="U90" t="str">
            <v/>
          </cell>
        </row>
        <row r="91">
          <cell r="O91" t="str">
            <v/>
          </cell>
          <cell r="U91" t="str">
            <v/>
          </cell>
        </row>
        <row r="92">
          <cell r="O92" t="str">
            <v/>
          </cell>
          <cell r="U92" t="str">
            <v/>
          </cell>
        </row>
        <row r="93">
          <cell r="O93" t="str">
            <v/>
          </cell>
          <cell r="U93" t="str">
            <v/>
          </cell>
        </row>
        <row r="94">
          <cell r="O94" t="str">
            <v/>
          </cell>
          <cell r="U94" t="str">
            <v/>
          </cell>
        </row>
        <row r="95">
          <cell r="O95" t="str">
            <v/>
          </cell>
          <cell r="U95" t="str">
            <v/>
          </cell>
        </row>
        <row r="96">
          <cell r="O96" t="str">
            <v/>
          </cell>
          <cell r="U96" t="str">
            <v/>
          </cell>
        </row>
        <row r="97">
          <cell r="O97" t="str">
            <v/>
          </cell>
          <cell r="U97" t="str">
            <v/>
          </cell>
        </row>
        <row r="98">
          <cell r="O98" t="str">
            <v/>
          </cell>
          <cell r="U98" t="str">
            <v/>
          </cell>
        </row>
        <row r="99">
          <cell r="O99" t="str">
            <v/>
          </cell>
          <cell r="U99" t="str">
            <v/>
          </cell>
        </row>
        <row r="100">
          <cell r="O100" t="str">
            <v/>
          </cell>
          <cell r="U100" t="str">
            <v/>
          </cell>
        </row>
        <row r="101">
          <cell r="O101" t="str">
            <v/>
          </cell>
          <cell r="U10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コード表!C3:C20</v>
          </cell>
          <cell r="G2" t="str">
            <v>コード表!G3:G6</v>
          </cell>
          <cell r="I2" t="str">
            <v>コード表!I3:I8</v>
          </cell>
        </row>
      </sheetData>
      <sheetData sheetId="13" refreshError="1"/>
      <sheetData sheetId="14">
        <row r="2">
          <cell r="E2" t="str">
            <v>業務プロセス名</v>
          </cell>
          <cell r="F2" t="str">
            <v>プロセス名</v>
          </cell>
        </row>
      </sheetData>
      <sheetData sheetId="15">
        <row r="2">
          <cell r="D2" t="str">
            <v>プロセス!D3:D3</v>
          </cell>
        </row>
      </sheetData>
      <sheetData sheetId="16" refreshError="1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E28"/>
  <sheetViews>
    <sheetView tabSelected="1" view="pageBreakPreview" zoomScale="80" zoomScaleNormal="100" zoomScaleSheetLayoutView="80" workbookViewId="0">
      <selection activeCell="E14" sqref="E14"/>
    </sheetView>
  </sheetViews>
  <sheetFormatPr defaultRowHeight="15.7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9.83203125" style="2" bestFit="1" customWidth="1"/>
    <col min="15" max="16384" width="9.33203125" style="2"/>
  </cols>
  <sheetData>
    <row r="1" spans="1:31" ht="21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1" ht="19.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1" ht="16.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1" ht="16.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1">
      <c r="A5" s="4"/>
      <c r="B5" s="4"/>
      <c r="C5" s="4"/>
      <c r="D5" s="8" t="s">
        <v>3</v>
      </c>
      <c r="E5" s="23" t="s">
        <v>7</v>
      </c>
      <c r="F5" s="24"/>
      <c r="G5" s="24"/>
      <c r="H5" s="24"/>
      <c r="I5" s="24"/>
      <c r="J5" s="24"/>
      <c r="K5" s="24"/>
      <c r="L5" s="24"/>
      <c r="M5" s="24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1" ht="16.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1" ht="16.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1" ht="16.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1" ht="16.5">
      <c r="A11" s="4"/>
      <c r="B11" s="4"/>
      <c r="C11" s="4"/>
      <c r="D11" s="9" t="s">
        <v>9</v>
      </c>
      <c r="E11" s="4"/>
      <c r="F11" s="4"/>
      <c r="G11" s="4"/>
      <c r="H11" s="4"/>
      <c r="I11" s="4"/>
      <c r="J11" s="4"/>
      <c r="K11" s="4"/>
      <c r="L11" s="4"/>
      <c r="M11" s="4"/>
      <c r="N11" s="14" t="s">
        <v>10</v>
      </c>
      <c r="O11" s="14" t="s">
        <v>11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395.1" customHeight="1">
      <c r="A12" s="4"/>
      <c r="B12" s="4"/>
      <c r="C12" s="4"/>
      <c r="D12" s="11" t="s">
        <v>5</v>
      </c>
      <c r="E12" s="20"/>
      <c r="F12" s="21"/>
      <c r="G12" s="21"/>
      <c r="H12" s="21"/>
      <c r="I12" s="21"/>
      <c r="J12" s="21"/>
      <c r="K12" s="21"/>
      <c r="L12" s="21"/>
      <c r="M12" s="21"/>
      <c r="N12" s="16"/>
      <c r="O12" s="16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15.75" customHeight="1">
      <c r="A13" s="4"/>
      <c r="B13" s="4"/>
      <c r="C13" s="4"/>
      <c r="D13" s="12" t="s">
        <v>0</v>
      </c>
      <c r="E13" s="18" t="s">
        <v>18</v>
      </c>
      <c r="F13" s="19"/>
      <c r="G13" s="19"/>
      <c r="H13" s="19"/>
      <c r="I13" s="19"/>
      <c r="J13" s="19"/>
      <c r="K13" s="19"/>
      <c r="L13" s="19"/>
      <c r="M13" s="19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1" ht="16.5">
      <c r="A15" s="4"/>
      <c r="B15" s="4"/>
      <c r="C15" s="4"/>
      <c r="D15" s="9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14" t="s">
        <v>10</v>
      </c>
      <c r="O15" s="14" t="s">
        <v>11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395.1" customHeight="1">
      <c r="A16" s="4"/>
      <c r="B16" s="4"/>
      <c r="C16" s="4"/>
      <c r="D16" s="11" t="s">
        <v>5</v>
      </c>
      <c r="E16" s="20"/>
      <c r="F16" s="21"/>
      <c r="G16" s="21"/>
      <c r="H16" s="21"/>
      <c r="I16" s="21"/>
      <c r="J16" s="21"/>
      <c r="K16" s="21"/>
      <c r="L16" s="21"/>
      <c r="M16" s="21"/>
      <c r="N16" s="16"/>
      <c r="O16" s="16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15.75" customHeight="1">
      <c r="A17" s="4"/>
      <c r="B17" s="4"/>
      <c r="C17" s="4"/>
      <c r="D17" s="12" t="s">
        <v>0</v>
      </c>
      <c r="E17" s="18" t="s">
        <v>12</v>
      </c>
      <c r="F17" s="19"/>
      <c r="G17" s="19"/>
      <c r="H17" s="19"/>
      <c r="I17" s="19"/>
      <c r="J17" s="19"/>
      <c r="K17" s="19"/>
      <c r="L17" s="19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1" ht="16.5">
      <c r="A19" s="4"/>
      <c r="B19" s="4"/>
      <c r="C19" s="4"/>
      <c r="D19" s="9" t="s">
        <v>14</v>
      </c>
      <c r="E19" s="4"/>
      <c r="F19" s="4"/>
      <c r="G19" s="4"/>
      <c r="H19" s="4"/>
      <c r="I19" s="4"/>
      <c r="J19" s="4"/>
      <c r="K19" s="4"/>
      <c r="L19" s="4"/>
      <c r="M19" s="4"/>
      <c r="N19" s="14" t="s">
        <v>10</v>
      </c>
      <c r="O19" s="14" t="s">
        <v>11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395.1" customHeight="1">
      <c r="A20" s="4"/>
      <c r="B20" s="4"/>
      <c r="C20" s="4"/>
      <c r="D20" s="11" t="s">
        <v>5</v>
      </c>
      <c r="E20" s="20"/>
      <c r="F20" s="21"/>
      <c r="G20" s="21"/>
      <c r="H20" s="21"/>
      <c r="I20" s="21"/>
      <c r="J20" s="21"/>
      <c r="K20" s="21"/>
      <c r="L20" s="21"/>
      <c r="M20" s="21"/>
      <c r="N20" s="16"/>
      <c r="O20" s="16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5.75" customHeight="1">
      <c r="A21" s="4"/>
      <c r="B21" s="4"/>
      <c r="C21" s="4"/>
      <c r="D21" s="12" t="s">
        <v>0</v>
      </c>
      <c r="E21" s="18" t="s">
        <v>16</v>
      </c>
      <c r="F21" s="19"/>
      <c r="G21" s="19"/>
      <c r="H21" s="19"/>
      <c r="I21" s="19"/>
      <c r="J21" s="19"/>
      <c r="K21" s="19"/>
      <c r="L21" s="19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1" ht="16.5">
      <c r="A23" s="4"/>
      <c r="B23" s="4"/>
      <c r="C23" s="4"/>
      <c r="D23" s="9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14" t="s">
        <v>10</v>
      </c>
      <c r="O23" s="14" t="s">
        <v>11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395.1" customHeight="1">
      <c r="A24" s="4"/>
      <c r="B24" s="4"/>
      <c r="C24" s="4"/>
      <c r="D24" s="11" t="s">
        <v>5</v>
      </c>
      <c r="E24" s="20"/>
      <c r="F24" s="21"/>
      <c r="G24" s="21"/>
      <c r="H24" s="21"/>
      <c r="I24" s="21"/>
      <c r="J24" s="21"/>
      <c r="K24" s="21"/>
      <c r="L24" s="21"/>
      <c r="M24" s="21"/>
      <c r="N24" s="16"/>
      <c r="O24" s="16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15.75" customHeight="1">
      <c r="A25" s="4"/>
      <c r="B25" s="4"/>
      <c r="C25" s="4"/>
      <c r="D25" s="12" t="s">
        <v>0</v>
      </c>
      <c r="E25" s="18" t="s">
        <v>17</v>
      </c>
      <c r="F25" s="19"/>
      <c r="G25" s="19"/>
      <c r="H25" s="19"/>
      <c r="I25" s="19"/>
      <c r="J25" s="19"/>
      <c r="K25" s="19"/>
      <c r="L25" s="19"/>
      <c r="M25" s="1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31">
      <c r="A28" s="4"/>
      <c r="B28" s="4"/>
      <c r="C28" s="4"/>
      <c r="D28" s="4"/>
      <c r="E28" s="13"/>
      <c r="F28" s="13"/>
      <c r="G28" s="4"/>
      <c r="H28" s="4"/>
      <c r="I28" s="4"/>
      <c r="J28" s="4"/>
      <c r="K28" s="4"/>
      <c r="L28" s="4"/>
      <c r="M28" s="4"/>
    </row>
  </sheetData>
  <mergeCells count="13">
    <mergeCell ref="P12:AE12"/>
    <mergeCell ref="P16:AE16"/>
    <mergeCell ref="P20:AE20"/>
    <mergeCell ref="P24:AE24"/>
    <mergeCell ref="E5:M5"/>
    <mergeCell ref="E12:M12"/>
    <mergeCell ref="E13:M13"/>
    <mergeCell ref="E25:M25"/>
    <mergeCell ref="E16:M16"/>
    <mergeCell ref="E17:M17"/>
    <mergeCell ref="E20:M20"/>
    <mergeCell ref="E21:M21"/>
    <mergeCell ref="E24:M24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DB4E2"/>
  </sheetPr>
  <dimension ref="A1:FC251"/>
  <sheetViews>
    <sheetView view="pageBreakPreview" zoomScale="70" zoomScaleNormal="70" zoomScaleSheetLayoutView="70" zoomScalePageLayoutView="70" workbookViewId="0">
      <pane ySplit="10" topLeftCell="A95" activePane="bottomLeft" state="frozen"/>
      <selection sqref="A1:M4"/>
      <selection pane="bottomLeft" sqref="A1:M4"/>
    </sheetView>
  </sheetViews>
  <sheetFormatPr defaultColWidth="4.83203125" defaultRowHeight="14.25"/>
  <cols>
    <col min="1" max="1" width="7.5" style="218" customWidth="1"/>
    <col min="2" max="3" width="4.83203125" style="218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20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tr">
        <f>[1]表紙!B6</f>
        <v>サブシステム名</v>
      </c>
      <c r="AQ1" s="29"/>
      <c r="AR1" s="29"/>
      <c r="AS1" s="29"/>
      <c r="AT1" s="30"/>
      <c r="AU1" s="29"/>
      <c r="AV1" s="29"/>
      <c r="AW1" s="29"/>
      <c r="AX1" s="29"/>
      <c r="AY1" s="29"/>
      <c r="AZ1" s="28" t="str">
        <f>[1]表紙!B7</f>
        <v>業務プロセス名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4"/>
      <c r="CN2" s="35" t="s">
        <v>21</v>
      </c>
      <c r="CO2" s="36"/>
      <c r="CP2" s="36"/>
      <c r="CQ2" s="37"/>
      <c r="CR2" s="38">
        <f ca="1">COUNTIFS(INDIRECT("$K11:$K"&amp;ROW(テスト項目定義書_最終行)),"&lt;&gt;",INDIRECT("$R11:$R"&amp;ROW(テスト項目定義書_最終行)),"&lt;&gt;x")</f>
        <v>40</v>
      </c>
      <c r="CS2" s="39"/>
      <c r="CT2" s="35" t="s">
        <v>22</v>
      </c>
      <c r="CU2" s="36"/>
      <c r="CV2" s="36"/>
      <c r="CW2" s="37"/>
      <c r="CX2" s="38">
        <f ca="1">COUNTIFS(INDIRECT("$C11:$C"&amp;ROW(テスト項目定義書_最終行)),"=●",INDIRECT("$BG11:$BG"&amp;ROW(テスト項目定義書_最終行)),"=○")</f>
        <v>0</v>
      </c>
      <c r="CY2" s="39"/>
    </row>
    <row r="3" spans="1:159" s="32" customFormat="1" ht="19.5" hidden="1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>
      <c r="A6" s="35"/>
      <c r="B6" s="47"/>
      <c r="C6" s="47"/>
      <c r="D6" s="47"/>
      <c r="E6" s="47"/>
      <c r="F6" s="47"/>
      <c r="G6" s="47"/>
      <c r="H6" s="48"/>
      <c r="I6" s="49"/>
      <c r="J6" s="50"/>
      <c r="K6" s="50"/>
      <c r="L6" s="50"/>
      <c r="M6" s="50"/>
      <c r="N6" s="50"/>
      <c r="O6" s="50"/>
      <c r="P6" s="50"/>
      <c r="Q6" s="50"/>
      <c r="R6" s="50"/>
      <c r="S6" s="51"/>
      <c r="T6" s="35"/>
      <c r="U6" s="47"/>
      <c r="V6" s="47"/>
      <c r="W6" s="47"/>
      <c r="X6" s="47"/>
      <c r="Y6" s="48"/>
      <c r="Z6" s="49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23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24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25</v>
      </c>
      <c r="CU6" s="36"/>
      <c r="CV6" s="36"/>
      <c r="CW6" s="37"/>
      <c r="CX6" s="38">
        <f ca="1">COUNTIFS(INDIRECT("$C11:$C"&amp;ROW(テスト項目定義書_最終行)),"=●",INDIRECT("$BG11:$BG"&amp;ROW(テスト項目定義書_最終行)),"=×")</f>
        <v>0</v>
      </c>
      <c r="CY6" s="39"/>
    </row>
    <row r="7" spans="1:159" s="40" customFormat="1" ht="18.75" customHeight="1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26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>
      <c r="A8" s="64" t="s">
        <v>27</v>
      </c>
      <c r="B8" s="64" t="s">
        <v>28</v>
      </c>
      <c r="C8" s="65" t="s">
        <v>29</v>
      </c>
      <c r="D8" s="66" t="s">
        <v>30</v>
      </c>
      <c r="E8" s="67"/>
      <c r="F8" s="67"/>
      <c r="G8" s="67"/>
      <c r="H8" s="67"/>
      <c r="I8" s="67"/>
      <c r="J8" s="67"/>
      <c r="K8" s="68" t="s">
        <v>31</v>
      </c>
      <c r="L8" s="67"/>
      <c r="M8" s="67"/>
      <c r="N8" s="67"/>
      <c r="O8" s="67"/>
      <c r="P8" s="67"/>
      <c r="Q8" s="67"/>
      <c r="R8" s="69" t="s">
        <v>32</v>
      </c>
      <c r="S8" s="70"/>
      <c r="T8" s="69" t="s">
        <v>33</v>
      </c>
      <c r="U8" s="70"/>
      <c r="V8" s="66" t="s">
        <v>34</v>
      </c>
      <c r="W8" s="67"/>
      <c r="X8" s="67"/>
      <c r="Y8" s="67"/>
      <c r="Z8" s="67"/>
      <c r="AA8" s="67"/>
      <c r="AB8" s="67"/>
      <c r="AC8" s="67"/>
      <c r="AD8" s="66" t="s">
        <v>35</v>
      </c>
      <c r="AE8" s="67"/>
      <c r="AF8" s="67"/>
      <c r="AG8" s="67"/>
      <c r="AH8" s="67"/>
      <c r="AI8" s="67"/>
      <c r="AJ8" s="67"/>
      <c r="AK8" s="71"/>
      <c r="AL8" s="66" t="s">
        <v>36</v>
      </c>
      <c r="AM8" s="67"/>
      <c r="AN8" s="67"/>
      <c r="AO8" s="67"/>
      <c r="AP8" s="67"/>
      <c r="AQ8" s="67"/>
      <c r="AR8" s="71"/>
      <c r="AS8" s="66" t="s">
        <v>37</v>
      </c>
      <c r="AT8" s="67"/>
      <c r="AU8" s="67"/>
      <c r="AV8" s="67"/>
      <c r="AW8" s="67"/>
      <c r="AX8" s="67"/>
      <c r="AY8" s="71"/>
      <c r="AZ8" s="66" t="s">
        <v>38</v>
      </c>
      <c r="BA8" s="71"/>
      <c r="BB8" s="72" t="s">
        <v>39</v>
      </c>
      <c r="BC8" s="73" t="s">
        <v>40</v>
      </c>
      <c r="BD8" s="74"/>
      <c r="BE8" s="74"/>
      <c r="BF8" s="75"/>
      <c r="BG8" s="76" t="s">
        <v>41</v>
      </c>
      <c r="BH8" s="77"/>
      <c r="BI8" s="78" t="s">
        <v>42</v>
      </c>
      <c r="BJ8" s="76" t="s">
        <v>43</v>
      </c>
      <c r="BK8" s="79"/>
      <c r="BL8" s="79"/>
      <c r="BM8" s="79"/>
      <c r="BN8" s="79"/>
      <c r="BO8" s="77"/>
      <c r="BP8" s="76" t="s">
        <v>44</v>
      </c>
      <c r="BQ8" s="79"/>
      <c r="BR8" s="79"/>
      <c r="BS8" s="79"/>
      <c r="BT8" s="79"/>
      <c r="BU8" s="77"/>
      <c r="BV8" s="76" t="s">
        <v>45</v>
      </c>
      <c r="BW8" s="79"/>
      <c r="BX8" s="79"/>
      <c r="BY8" s="79"/>
      <c r="BZ8" s="79"/>
      <c r="CA8" s="77"/>
      <c r="CB8" s="80" t="s">
        <v>46</v>
      </c>
      <c r="CC8" s="81"/>
      <c r="CD8" s="81"/>
      <c r="CE8" s="82"/>
      <c r="CF8" s="35" t="s">
        <v>47</v>
      </c>
      <c r="CG8" s="36"/>
      <c r="CH8" s="36"/>
      <c r="CI8" s="36"/>
      <c r="CJ8" s="37"/>
      <c r="CK8" s="35" t="s">
        <v>48</v>
      </c>
      <c r="CL8" s="36"/>
      <c r="CM8" s="36"/>
      <c r="CN8" s="36"/>
      <c r="CO8" s="37"/>
      <c r="CP8" s="36" t="s">
        <v>49</v>
      </c>
      <c r="CQ8" s="36"/>
      <c r="CR8" s="36"/>
      <c r="CS8" s="36"/>
      <c r="CT8" s="37"/>
      <c r="CU8" s="35" t="s">
        <v>50</v>
      </c>
      <c r="CV8" s="36"/>
      <c r="CW8" s="36"/>
      <c r="CX8" s="36"/>
      <c r="CY8" s="37"/>
      <c r="CZ8" s="83"/>
      <c r="DA8" s="84"/>
      <c r="DB8" s="40"/>
      <c r="DC8" s="40"/>
      <c r="DD8" s="85" t="s">
        <v>51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52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str">
        <f>IF(ISBLANK(原因区分名１),"",原因区分名１)</f>
        <v>10:方式設計ﾐｽ</v>
      </c>
      <c r="DE9" s="111" t="str">
        <f>IF(ISBLANK(原因区分名２),"",原因区分名２)</f>
        <v>11:ｲﾝﾀｰﾌｪｰｽ設計ﾐｽ</v>
      </c>
      <c r="DF9" s="111" t="str">
        <f>IF(ISBLANK(原因区分名３),"",原因区分名３)</f>
        <v>12:DB/ﾌｧｲﾙ設計ﾐｽ</v>
      </c>
      <c r="DG9" s="111" t="str">
        <f>IF(ISBLANK(原因区分名４),"",原因区分名４)</f>
        <v>13:ｼｽﾃﾑ機能(画面/帳票/ﾊﾞｯﾁ)設計ﾐｽ</v>
      </c>
      <c r="DH9" s="111" t="str">
        <f>IF(ISBLANK(原因区分名５),"",原因区分名５)</f>
        <v>14:共通部品設計ﾐｽ</v>
      </c>
      <c r="DI9" s="111" t="str">
        <f>IF(ISBLANK(原因区分名６),"",原因区分名６)</f>
        <v>20:ﾛｼﾞｯｸﾐｽ(論理ﾐｽ)</v>
      </c>
      <c r="DJ9" s="111" t="str">
        <f>IF(ISBLANK(原因区分名７),"",原因区分名７)</f>
        <v>21:PGﾐｽ(ｺｰﾃﾞｨﾝｸﾞﾐｽ)</v>
      </c>
      <c r="DK9" s="111" t="str">
        <f>IF(ISBLANK(原因区分名８),"",原因区分名８)</f>
        <v>22:PGﾐｽ(SQL文不備)</v>
      </c>
      <c r="DL9" s="111" t="str">
        <f>IF(ISBLANK(原因区分名９),"",原因区分名９)</f>
        <v>23:PGﾐｽ(共通規約違反)</v>
      </c>
      <c r="DM9" s="111" t="str">
        <f>IF(ISBLANK(原因区分名１０),"",原因区分名１０)</f>
        <v>24:ﾃﾞｨｸﾞﾚｰﾄﾞ(修正誤り)</v>
      </c>
      <c r="DN9" s="111" t="str">
        <f>IF(ISBLANK(原因区分名１１),"",原因区分名１１)</f>
        <v>30:ﾃｽﾄ仕様ﾐｽ</v>
      </c>
      <c r="DO9" s="111" t="str">
        <f>IF(ISBLANK(原因区分名１２),"",原因区分名１２)</f>
        <v>31:ﾃｽﾄﾃﾞｰﾀﾐｽ</v>
      </c>
      <c r="DP9" s="111" t="str">
        <f>IF(ISBLANK(原因区分名１３),"",原因区分名１３)</f>
        <v>40:ｵﾍﾟﾚｰｼｮﾝﾐｽ</v>
      </c>
      <c r="DQ9" s="111" t="str">
        <f>IF(ISBLANK(原因区分名１４),"",原因区分名１４)</f>
        <v>41:環境設定ﾐｽ</v>
      </c>
      <c r="DR9" s="111" t="str">
        <f>IF(ISBLANK(原因区分名１５),"",原因区分名１５)</f>
        <v>42:構成管理/ﾘﾘｰｽﾐｽ</v>
      </c>
      <c r="DS9" s="111" t="str">
        <f>IF(ISBLANK(原因区分名１６),"",原因区分名１６)</f>
        <v>50:製品障害(機器,OS,ﾐﾄﾞﾙ,PKG,ﾈｯﾄﾜｰｸ等)</v>
      </c>
      <c r="DT9" s="111" t="str">
        <f>IF(ISBLANK(原因区分名１７),"",原因区分名１７)</f>
        <v>60:その他</v>
      </c>
      <c r="DU9" s="111" t="str">
        <f>IF(ISBLANK(原因区分名１８),"",原因区分名１８)</f>
        <v>80:原因不明(再現待ち)</v>
      </c>
      <c r="DV9" s="111" t="str">
        <f>IF(ISBLANK(原因区分名１９),"",原因区分名１９)</f>
        <v>90:仕様通り(仕様変更の候補)</v>
      </c>
      <c r="DW9" s="111" t="str">
        <f>IF(ISBLANK(原因区分名２０),"",原因区分名２０)</f>
        <v>91:重複(既障害)</v>
      </c>
      <c r="DX9" s="111" t="str">
        <f>IF(ISBLANK(原因区分名２１),"",原因区分名２１)</f>
        <v/>
      </c>
      <c r="DY9" s="111" t="str">
        <f>IF(ISBLANK(原因区分名２２),"",原因区分名２２)</f>
        <v/>
      </c>
      <c r="DZ9" s="111" t="str">
        <f>IF(ISBLANK(原因区分名２３),"",原因区分名２３)</f>
        <v/>
      </c>
      <c r="EA9" s="111" t="str">
        <f>IF(ISBLANK(原因区分名２４),"",原因区分名２４)</f>
        <v/>
      </c>
      <c r="EB9" s="111" t="str">
        <f>IF(ISBLANK(原因区分名２５),"",原因区分名２５)</f>
        <v/>
      </c>
      <c r="EC9" s="111" t="str">
        <f>IF(ISBLANK(原因区分名２６),"",原因区分名２６)</f>
        <v/>
      </c>
      <c r="ED9" s="111" t="str">
        <f>IF(ISBLANK(原因区分名２７),"",原因区分名２７)</f>
        <v/>
      </c>
      <c r="EE9" s="111" t="str">
        <f>IF(ISBLANK(原因区分名２８),"",原因区分名２８)</f>
        <v/>
      </c>
      <c r="EF9" s="111" t="str">
        <f>IF(ISBLANK(原因区分名２９),"",原因区分名２９)</f>
        <v/>
      </c>
      <c r="EG9" s="111" t="str">
        <f>IF(ISBLANK(原因区分名３０),"",原因区分名３０)</f>
        <v/>
      </c>
      <c r="EH9" s="111" t="str">
        <f>IF(ISBLANK(原因区分名３１),"",原因区分名３１)</f>
        <v/>
      </c>
      <c r="EI9" s="111" t="str">
        <f>IF(ISBLANK(原因区分名３２),"",原因区分名３２)</f>
        <v/>
      </c>
      <c r="EJ9" s="111" t="str">
        <f>IF(ISBLANK(原因区分名３３),"",原因区分名３３)</f>
        <v/>
      </c>
      <c r="EK9" s="111" t="str">
        <f>IF(ISBLANK(原因区分名３４),"",原因区分名３４)</f>
        <v/>
      </c>
      <c r="EL9" s="111" t="str">
        <f>IF(ISBLANK(原因区分名３５),"",原因区分名３５)</f>
        <v/>
      </c>
      <c r="EM9" s="111" t="str">
        <f>IF(ISBLANK(原因区分名３６),"",原因区分名３６)</f>
        <v/>
      </c>
      <c r="EN9" s="111" t="str">
        <f>IF(ISBLANK(原因区分名３７),"",原因区分名３７)</f>
        <v/>
      </c>
      <c r="EO9" s="111" t="str">
        <f>IF(ISBLANK(原因区分名３８),"",原因区分名３８)</f>
        <v/>
      </c>
      <c r="EP9" s="111" t="str">
        <f>IF(ISBLANK(原因区分名３９),"",原因区分名３９)</f>
        <v/>
      </c>
      <c r="EQ9" s="111" t="str">
        <f>IF(ISBLANK(原因区分名４０),"",原因区分名４０)</f>
        <v/>
      </c>
      <c r="ET9" s="112" t="str">
        <f>IF(ISBLANK(原因工程名１),"",原因工程名１)</f>
        <v>RD</v>
      </c>
      <c r="EU9" s="112" t="str">
        <f>IF(ISBLANK(原因工程名２),"",原因工程名２)</f>
        <v>UI</v>
      </c>
      <c r="EV9" s="112" t="str">
        <f>IF(ISBLANK(原因工程名３),"",原因工程名３)</f>
        <v>SS</v>
      </c>
      <c r="EW9" s="112" t="str">
        <f>IF(ISBLANK(原因工程名４),"",原因工程名４)</f>
        <v>PS</v>
      </c>
      <c r="EX9" s="112" t="str">
        <f>IF(ISBLANK(原因工程名５),"",原因工程名５)</f>
        <v>PG</v>
      </c>
      <c r="EY9" s="112" t="str">
        <f>IF(ISBLANK(原因工程名６),"",原因工程名６)</f>
        <v>PT</v>
      </c>
      <c r="EZ9" s="112" t="str">
        <f>IF(ISBLANK(原因工程名７),"",原因工程名７)</f>
        <v>PT受入</v>
      </c>
      <c r="FA9" s="112" t="str">
        <f>IF(ISBLANK(原因工程名８),"",原因工程名８)</f>
        <v>IT</v>
      </c>
      <c r="FB9" s="112" t="str">
        <f>IF(ISBLANK(原因工程名９),"",原因工程名９)</f>
        <v>IT2</v>
      </c>
      <c r="FC9" s="110" t="str">
        <f>IF(ISBLANK(原因工程名１０),"",原因工程名１０)</f>
        <v>IT3</v>
      </c>
    </row>
    <row r="10" spans="1:159" s="131" customFormat="1" ht="15.75" customHeight="1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>
        <f t="shared" ref="DD10:EQ10" ca="1" si="0">IF(DD$9="","",COUNTIFS(INDIRECT("$C11:$C"&amp;ROW(テスト項目定義書_最終行)),"=●",INDIRECT("$BP11:$BP"&amp;ROW(テスト項目定義書_最終行)),DD$9))</f>
        <v>0</v>
      </c>
      <c r="DE10" s="132">
        <f t="shared" ca="1" si="0"/>
        <v>0</v>
      </c>
      <c r="DF10" s="132">
        <f t="shared" ca="1" si="0"/>
        <v>0</v>
      </c>
      <c r="DG10" s="132">
        <f t="shared" ca="1" si="0"/>
        <v>0</v>
      </c>
      <c r="DH10" s="132">
        <f t="shared" ca="1" si="0"/>
        <v>0</v>
      </c>
      <c r="DI10" s="132">
        <f t="shared" ca="1" si="0"/>
        <v>0</v>
      </c>
      <c r="DJ10" s="132">
        <f t="shared" ca="1" si="0"/>
        <v>0</v>
      </c>
      <c r="DK10" s="132">
        <f t="shared" ca="1" si="0"/>
        <v>0</v>
      </c>
      <c r="DL10" s="132">
        <f t="shared" ca="1" si="0"/>
        <v>0</v>
      </c>
      <c r="DM10" s="132">
        <f t="shared" ca="1" si="0"/>
        <v>0</v>
      </c>
      <c r="DN10" s="132">
        <f t="shared" ca="1" si="0"/>
        <v>0</v>
      </c>
      <c r="DO10" s="132">
        <f t="shared" ca="1" si="0"/>
        <v>0</v>
      </c>
      <c r="DP10" s="132">
        <f t="shared" ca="1" si="0"/>
        <v>0</v>
      </c>
      <c r="DQ10" s="132">
        <f t="shared" ca="1" si="0"/>
        <v>0</v>
      </c>
      <c r="DR10" s="132">
        <f t="shared" ca="1" si="0"/>
        <v>0</v>
      </c>
      <c r="DS10" s="132">
        <f t="shared" ca="1" si="0"/>
        <v>0</v>
      </c>
      <c r="DT10" s="132">
        <f t="shared" ca="1" si="0"/>
        <v>0</v>
      </c>
      <c r="DU10" s="132">
        <f t="shared" ca="1" si="0"/>
        <v>0</v>
      </c>
      <c r="DV10" s="132">
        <f t="shared" ca="1" si="0"/>
        <v>0</v>
      </c>
      <c r="DW10" s="132">
        <f t="shared" ca="1" si="0"/>
        <v>0</v>
      </c>
      <c r="DX10" s="132" t="str">
        <f t="shared" ca="1" si="0"/>
        <v/>
      </c>
      <c r="DY10" s="132" t="str">
        <f t="shared" ca="1" si="0"/>
        <v/>
      </c>
      <c r="DZ10" s="132" t="str">
        <f t="shared" ca="1" si="0"/>
        <v/>
      </c>
      <c r="EA10" s="132" t="str">
        <f t="shared" ca="1" si="0"/>
        <v/>
      </c>
      <c r="EB10" s="132" t="str">
        <f t="shared" ca="1" si="0"/>
        <v/>
      </c>
      <c r="EC10" s="132" t="str">
        <f t="shared" ca="1" si="0"/>
        <v/>
      </c>
      <c r="ED10" s="132" t="str">
        <f t="shared" ca="1" si="0"/>
        <v/>
      </c>
      <c r="EE10" s="132" t="str">
        <f t="shared" ca="1" si="0"/>
        <v/>
      </c>
      <c r="EF10" s="132" t="str">
        <f t="shared" ca="1" si="0"/>
        <v/>
      </c>
      <c r="EG10" s="132" t="str">
        <f t="shared" ca="1" si="0"/>
        <v/>
      </c>
      <c r="EH10" s="132" t="str">
        <f t="shared" ca="1" si="0"/>
        <v/>
      </c>
      <c r="EI10" s="132" t="str">
        <f t="shared" ca="1" si="0"/>
        <v/>
      </c>
      <c r="EJ10" s="132" t="str">
        <f t="shared" ca="1" si="0"/>
        <v/>
      </c>
      <c r="EK10" s="132" t="str">
        <f t="shared" ca="1" si="0"/>
        <v/>
      </c>
      <c r="EL10" s="132" t="str">
        <f t="shared" ca="1" si="0"/>
        <v/>
      </c>
      <c r="EM10" s="132" t="str">
        <f t="shared" ca="1" si="0"/>
        <v/>
      </c>
      <c r="EN10" s="132" t="str">
        <f t="shared" ca="1" si="0"/>
        <v/>
      </c>
      <c r="EO10" s="132" t="str">
        <f t="shared" ca="1" si="0"/>
        <v/>
      </c>
      <c r="EP10" s="132" t="str">
        <f t="shared" ca="1" si="0"/>
        <v/>
      </c>
      <c r="EQ10" s="132" t="str">
        <f t="shared" ca="1" si="0"/>
        <v/>
      </c>
      <c r="ET10" s="132">
        <f t="shared" ref="ET10:FC10" ca="1" si="1">IF(ET$9="","",COUNTIFS(INDIRECT("$C11:$C"&amp;ROW(テスト項目定義書_最終行)),"=●",INDIRECT("$BI11:$BI"&amp;ROW(テスト項目定義書_最終行)),ET$9))</f>
        <v>0</v>
      </c>
      <c r="EU10" s="132">
        <f t="shared" ca="1" si="1"/>
        <v>0</v>
      </c>
      <c r="EV10" s="132">
        <f t="shared" ca="1" si="1"/>
        <v>0</v>
      </c>
      <c r="EW10" s="132">
        <f t="shared" ca="1" si="1"/>
        <v>0</v>
      </c>
      <c r="EX10" s="132">
        <f t="shared" ca="1" si="1"/>
        <v>0</v>
      </c>
      <c r="EY10" s="132">
        <f t="shared" ca="1" si="1"/>
        <v>0</v>
      </c>
      <c r="EZ10" s="132">
        <f t="shared" ca="1" si="1"/>
        <v>0</v>
      </c>
      <c r="FA10" s="132">
        <f t="shared" ca="1" si="1"/>
        <v>0</v>
      </c>
      <c r="FB10" s="132">
        <f t="shared" ca="1" si="1"/>
        <v>0</v>
      </c>
      <c r="FC10" s="132">
        <f t="shared" ca="1" si="1"/>
        <v>0</v>
      </c>
    </row>
    <row r="11" spans="1:159" s="59" customFormat="1" ht="16.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53</v>
      </c>
      <c r="E11" s="137"/>
      <c r="F11" s="137"/>
      <c r="G11" s="137"/>
      <c r="H11" s="137"/>
      <c r="I11" s="137"/>
      <c r="J11" s="137"/>
      <c r="K11" s="138" t="s">
        <v>54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55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56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>
      <c r="A29" s="133">
        <v>4</v>
      </c>
      <c r="B29" s="134"/>
      <c r="C29" s="135" t="str">
        <f t="shared" ca="1" si="2"/>
        <v>●</v>
      </c>
      <c r="D29" s="136" t="s">
        <v>57</v>
      </c>
      <c r="E29" s="137"/>
      <c r="F29" s="137"/>
      <c r="G29" s="137"/>
      <c r="H29" s="137"/>
      <c r="I29" s="137"/>
      <c r="J29" s="137"/>
      <c r="K29" s="138" t="s">
        <v>58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59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138"/>
      <c r="W35" s="139"/>
      <c r="X35" s="139"/>
      <c r="Y35" s="139"/>
      <c r="Z35" s="139"/>
      <c r="AA35" s="139"/>
      <c r="AB35" s="139"/>
      <c r="AC35" s="139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169"/>
      <c r="W36" s="170"/>
      <c r="X36" s="170"/>
      <c r="Y36" s="170"/>
      <c r="Z36" s="170"/>
      <c r="AA36" s="170"/>
      <c r="AB36" s="170"/>
      <c r="AC36" s="170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169"/>
      <c r="W37" s="170"/>
      <c r="X37" s="170"/>
      <c r="Y37" s="170"/>
      <c r="Z37" s="170"/>
      <c r="AA37" s="170"/>
      <c r="AB37" s="170"/>
      <c r="AC37" s="170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169"/>
      <c r="W38" s="170"/>
      <c r="X38" s="170"/>
      <c r="Y38" s="170"/>
      <c r="Z38" s="170"/>
      <c r="AA38" s="170"/>
      <c r="AB38" s="170"/>
      <c r="AC38" s="170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169"/>
      <c r="W39" s="170"/>
      <c r="X39" s="170"/>
      <c r="Y39" s="170"/>
      <c r="Z39" s="170"/>
      <c r="AA39" s="170"/>
      <c r="AB39" s="170"/>
      <c r="AC39" s="170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158"/>
      <c r="W40" s="159"/>
      <c r="X40" s="159"/>
      <c r="Y40" s="159"/>
      <c r="Z40" s="159"/>
      <c r="AA40" s="159"/>
      <c r="AB40" s="159"/>
      <c r="AC40" s="15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>
      <c r="A41" s="133">
        <v>6</v>
      </c>
      <c r="B41" s="134"/>
      <c r="C41" s="135" t="str">
        <f t="shared" ca="1" si="2"/>
        <v>●</v>
      </c>
      <c r="D41" s="136" t="s">
        <v>60</v>
      </c>
      <c r="E41" s="137"/>
      <c r="F41" s="137"/>
      <c r="G41" s="137"/>
      <c r="H41" s="137"/>
      <c r="I41" s="137"/>
      <c r="J41" s="137"/>
      <c r="K41" s="138" t="s">
        <v>61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62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63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64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65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66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>
      <c r="A77" s="133">
        <v>12</v>
      </c>
      <c r="B77" s="134"/>
      <c r="C77" s="135" t="str">
        <f t="shared" ca="1" si="3"/>
        <v>●</v>
      </c>
      <c r="D77" s="136" t="s">
        <v>67</v>
      </c>
      <c r="E77" s="137"/>
      <c r="F77" s="137"/>
      <c r="G77" s="137"/>
      <c r="H77" s="137"/>
      <c r="I77" s="137"/>
      <c r="J77" s="137"/>
      <c r="K77" s="138" t="s">
        <v>68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69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>
      <c r="A89" s="133">
        <v>14</v>
      </c>
      <c r="B89" s="134"/>
      <c r="C89" s="135" t="str">
        <f t="shared" ca="1" si="3"/>
        <v>●</v>
      </c>
      <c r="D89" s="136" t="s">
        <v>70</v>
      </c>
      <c r="E89" s="137"/>
      <c r="F89" s="137"/>
      <c r="G89" s="137"/>
      <c r="H89" s="137"/>
      <c r="I89" s="137"/>
      <c r="J89" s="137"/>
      <c r="K89" s="138" t="s">
        <v>71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72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73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74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75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76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>
      <c r="A125" s="133">
        <v>20</v>
      </c>
      <c r="B125" s="134"/>
      <c r="C125" s="135" t="str">
        <f t="shared" ca="1" si="3"/>
        <v>●</v>
      </c>
      <c r="D125" s="136" t="s">
        <v>77</v>
      </c>
      <c r="E125" s="137"/>
      <c r="F125" s="137"/>
      <c r="G125" s="137"/>
      <c r="H125" s="137"/>
      <c r="I125" s="137"/>
      <c r="J125" s="137"/>
      <c r="K125" s="138" t="s">
        <v>78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79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80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81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82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83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>
      <c r="A161" s="133">
        <v>26</v>
      </c>
      <c r="B161" s="134"/>
      <c r="C161" s="135" t="str">
        <f t="shared" ca="1" si="4"/>
        <v>●</v>
      </c>
      <c r="D161" s="136" t="s">
        <v>84</v>
      </c>
      <c r="E161" s="137"/>
      <c r="F161" s="137"/>
      <c r="G161" s="137"/>
      <c r="H161" s="137"/>
      <c r="I161" s="137"/>
      <c r="J161" s="137"/>
      <c r="K161" s="138" t="s">
        <v>85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86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87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88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89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90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91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92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93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94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95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>
      <c r="A227" s="133">
        <v>37</v>
      </c>
      <c r="B227" s="134"/>
      <c r="C227" s="135" t="str">
        <f t="shared" ca="1" si="4"/>
        <v>●</v>
      </c>
      <c r="D227" s="136" t="s">
        <v>96</v>
      </c>
      <c r="E227" s="137"/>
      <c r="F227" s="137"/>
      <c r="G227" s="137"/>
      <c r="H227" s="137"/>
      <c r="I227" s="137"/>
      <c r="J227" s="137"/>
      <c r="K227" s="138" t="s">
        <v>97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98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>
      <c r="A239" s="133">
        <v>39</v>
      </c>
      <c r="B239" s="134"/>
      <c r="C239" s="135" t="str">
        <f t="shared" ca="1" si="5"/>
        <v>●</v>
      </c>
      <c r="D239" s="136" t="s">
        <v>99</v>
      </c>
      <c r="E239" s="137"/>
      <c r="F239" s="137"/>
      <c r="G239" s="137"/>
      <c r="H239" s="137"/>
      <c r="I239" s="137"/>
      <c r="J239" s="137"/>
      <c r="K239" s="138" t="s">
        <v>100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>
      <c r="A245" s="133">
        <v>40</v>
      </c>
      <c r="B245" s="134"/>
      <c r="C245" s="135" t="str">
        <f t="shared" ca="1" si="5"/>
        <v>●</v>
      </c>
      <c r="D245" s="136" t="s">
        <v>101</v>
      </c>
      <c r="E245" s="137"/>
      <c r="F245" s="137"/>
      <c r="G245" s="137"/>
      <c r="H245" s="137"/>
      <c r="I245" s="137"/>
      <c r="J245" s="137"/>
      <c r="K245" s="138" t="s">
        <v>102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>
      <c r="A251" s="214" t="s">
        <v>103</v>
      </c>
      <c r="B251" s="215"/>
      <c r="C251" s="215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16"/>
      <c r="BN251" s="216"/>
      <c r="BO251" s="216"/>
      <c r="BP251" s="216"/>
      <c r="BQ251" s="216"/>
      <c r="BR251" s="216"/>
      <c r="BS251" s="216"/>
      <c r="BT251" s="216"/>
      <c r="BU251" s="216"/>
      <c r="BV251" s="216"/>
      <c r="BW251" s="216"/>
      <c r="BX251" s="216"/>
      <c r="BY251" s="216"/>
      <c r="BZ251" s="216"/>
      <c r="CA251" s="216"/>
      <c r="CB251" s="216"/>
      <c r="CC251" s="216"/>
      <c r="CD251" s="216"/>
      <c r="CE251" s="216"/>
      <c r="CF251" s="216"/>
      <c r="CG251" s="216"/>
      <c r="CH251" s="216"/>
      <c r="CI251" s="216"/>
      <c r="CJ251" s="216"/>
      <c r="CK251" s="216"/>
      <c r="CL251" s="216"/>
      <c r="CM251" s="216"/>
      <c r="CN251" s="216"/>
      <c r="CO251" s="216"/>
      <c r="CP251" s="216"/>
      <c r="CQ251" s="216"/>
      <c r="CR251" s="216"/>
      <c r="CS251" s="216"/>
      <c r="CT251" s="216"/>
      <c r="CU251" s="216"/>
      <c r="CV251" s="216"/>
      <c r="CW251" s="216"/>
      <c r="CX251" s="216"/>
      <c r="CY251" s="217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BG11:BG250">
      <formula1>"○,×"</formula1>
    </dataValidation>
    <dataValidation type="list" allowBlank="1" showInputMessage="1" showErrorMessage="1" sqref="T11:U250">
      <formula1>"正常,異常"</formula1>
    </dataValidation>
    <dataValidation type="list" allowBlank="1" showInputMessage="1" showErrorMessage="1" sqref="BI11:BI250">
      <formula1>INDIRECT(工程リスト範囲)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>
      <formula1>40</formula1>
    </dataValidation>
    <dataValidation type="whole" operator="greaterThanOrEqual" allowBlank="1" showInputMessage="1" showErrorMessage="1" sqref="BB11:BB250 A11:A250">
      <formula1>0</formula1>
    </dataValidation>
    <dataValidation type="date" allowBlank="1" showInputMessage="1" showErrorMessage="1" sqref="CB11:CE250 BC11:BF250">
      <formula1>36526</formula1>
      <formula2>2958465</formula2>
    </dataValidation>
    <dataValidation type="list" allowBlank="1" showInputMessage="1" showErrorMessage="1" sqref="R11:S250">
      <formula1>"x"</formula1>
    </dataValidation>
  </dataValidations>
  <pageMargins left="0.43307086614173229" right="0.35433070866141736" top="0.39370078740157483" bottom="0.55118110236220474" header="0.43307086614173229" footer="0.39370078740157483"/>
  <pageSetup paperSize="9" scale="33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手順書</vt:lpstr>
      <vt:lpstr>基本_バッチ_1</vt:lpstr>
      <vt:lpstr>基本_バッチ_1!Print_Area</vt:lpstr>
      <vt:lpstr>手順書!Print_Area</vt:lpstr>
      <vt:lpstr>基本_バッチ_1!Print_Titles</vt:lpstr>
      <vt:lpstr>基本_バッチ_1!テスト項目定義書_最終行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2019-10-10T11:57:58Z</dcterms:modified>
</cp:coreProperties>
</file>