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1" i="1" l="1"/>
  <c r="N42" i="1"/>
  <c r="X21" i="1"/>
  <c r="X24" i="1" s="1"/>
  <c r="W21" i="1"/>
  <c r="S20" i="1"/>
  <c r="S24" i="1" s="1"/>
  <c r="R20" i="1"/>
  <c r="W24" i="1"/>
  <c r="V24" i="1"/>
  <c r="R24" i="1"/>
  <c r="Q24" i="1"/>
  <c r="N24" i="1"/>
  <c r="N43" i="1"/>
  <c r="AA25" i="1"/>
  <c r="AB104" i="1"/>
  <c r="AB100" i="1"/>
  <c r="AC103" i="1"/>
  <c r="AA103" i="1"/>
  <c r="AC99" i="1"/>
  <c r="AA99" i="1"/>
  <c r="Z99" i="1"/>
  <c r="AB93" i="1"/>
  <c r="AB89" i="1"/>
  <c r="AB92" i="1"/>
  <c r="AC92" i="1"/>
  <c r="AA92" i="1"/>
  <c r="AB88" i="1"/>
  <c r="AC88" i="1"/>
  <c r="AA88" i="1"/>
  <c r="Z88" i="1"/>
  <c r="Q108" i="1"/>
  <c r="R108" i="1"/>
  <c r="T108" i="1" s="1"/>
  <c r="S108" i="1"/>
  <c r="V108" i="1"/>
  <c r="W108" i="1"/>
  <c r="Y108" i="1" s="1"/>
  <c r="X108" i="1"/>
  <c r="N108" i="1"/>
  <c r="Z18" i="1"/>
  <c r="U18" i="1"/>
  <c r="O18" i="1"/>
  <c r="X20" i="1"/>
  <c r="W20" i="1"/>
  <c r="Q38" i="1"/>
  <c r="R38" i="1"/>
  <c r="T38" i="1" s="1"/>
  <c r="S38" i="1"/>
  <c r="V38" i="1"/>
  <c r="W38" i="1"/>
  <c r="Y38" i="1" s="1"/>
  <c r="X38" i="1"/>
  <c r="N38" i="1"/>
  <c r="X71" i="1"/>
  <c r="W71" i="1"/>
  <c r="V71" i="1"/>
  <c r="X69" i="1"/>
  <c r="W69" i="1"/>
  <c r="V69" i="1"/>
  <c r="X56" i="1"/>
  <c r="W56" i="1"/>
  <c r="X54" i="1"/>
  <c r="W54" i="1"/>
  <c r="S61" i="1"/>
  <c r="R61" i="1"/>
  <c r="Y14" i="1"/>
  <c r="T14" i="1"/>
  <c r="Q14" i="1"/>
  <c r="R14" i="1"/>
  <c r="S14" i="1"/>
  <c r="V14" i="1"/>
  <c r="W14" i="1"/>
  <c r="X14" i="1"/>
  <c r="N14" i="1"/>
  <c r="Q73" i="1"/>
  <c r="R73" i="1"/>
  <c r="T73" i="1" s="1"/>
  <c r="S73" i="1"/>
  <c r="V73" i="1"/>
  <c r="W73" i="1"/>
  <c r="Y73" i="1" s="1"/>
  <c r="X73" i="1"/>
  <c r="N73" i="1"/>
  <c r="S62" i="1"/>
  <c r="R62" i="1"/>
  <c r="T62" i="1" s="1"/>
  <c r="V62" i="1"/>
  <c r="W62" i="1"/>
  <c r="Y62" i="1" s="1"/>
  <c r="Q62" i="1"/>
  <c r="N62" i="1"/>
  <c r="T24" i="1" l="1"/>
  <c r="Y24" i="1"/>
  <c r="X62" i="1"/>
</calcChain>
</file>

<file path=xl/sharedStrings.xml><?xml version="1.0" encoding="utf-8"?>
<sst xmlns="http://schemas.openxmlformats.org/spreadsheetml/2006/main" count="228" uniqueCount="37">
  <si>
    <t>Datasets</t>
  </si>
  <si>
    <t>2013-10-08-melbourne</t>
  </si>
  <si>
    <t>Log name</t>
  </si>
  <si>
    <t>e8-3-v-rows</t>
  </si>
  <si>
    <t>e22-e6-d20-d14-slow</t>
  </si>
  <si>
    <t>Rows</t>
  </si>
  <si>
    <t>treeFaceSaved</t>
  </si>
  <si>
    <t>yes</t>
  </si>
  <si>
    <t>images trained</t>
  </si>
  <si>
    <t>laser data mapped</t>
  </si>
  <si>
    <t>ongoing</t>
  </si>
  <si>
    <t>2014-04-02-melbourne-apples</t>
  </si>
  <si>
    <t>e8n-to-e2s</t>
  </si>
  <si>
    <t>segmentation results saved</t>
  </si>
  <si>
    <t>True Count</t>
  </si>
  <si>
    <t>e20-24-i-row</t>
  </si>
  <si>
    <t>e20-to-e24</t>
  </si>
  <si>
    <t>This row was used for getting graphs for the paper, between x = 9.5 and x = 19</t>
  </si>
  <si>
    <t>This row is used for cross season comparison</t>
  </si>
  <si>
    <t>ttC</t>
  </si>
  <si>
    <t>re-running it with expanded row splitting</t>
  </si>
  <si>
    <t>re-run on 09-06-2014</t>
  </si>
  <si>
    <t>PC</t>
  </si>
  <si>
    <t>TP</t>
  </si>
  <si>
    <t>FP</t>
  </si>
  <si>
    <t>FN</t>
  </si>
  <si>
    <t>IMAGE:</t>
  </si>
  <si>
    <t>LASER:</t>
  </si>
  <si>
    <t>haven't cut the rows using larger angle threshold, going to analyse anyways</t>
  </si>
  <si>
    <t>should change the starting estimate of trunk separation</t>
  </si>
  <si>
    <t>image for foliage noise taken from this row at 95 m</t>
  </si>
  <si>
    <t>2013 March field trial</t>
  </si>
  <si>
    <t>Run2</t>
  </si>
  <si>
    <t>Run3</t>
  </si>
  <si>
    <t>Something up with row4, tree face segmentation resulted in a shorter number of trees</t>
  </si>
  <si>
    <t>BAD NAV</t>
  </si>
  <si>
    <t>IMAGE CLASSIFICATION NOT DONE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</si>
</sst>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abSelected="1" workbookViewId="0">
      <pane ySplit="1" topLeftCell="A77" activePane="bottomLeft" state="frozen"/>
      <selection pane="bottomLeft" activeCell="Q88" sqref="Q88"/>
    </sheetView>
  </sheetViews>
  <sheetFormatPr defaultRowHeight="15" x14ac:dyDescent="0.25"/>
  <cols>
    <col min="14" max="14" width="8.85546875" customWidth="1"/>
    <col min="15" max="15" width="4.85546875" customWidth="1"/>
    <col min="16" max="19" width="9.140625" customWidth="1"/>
    <col min="20" max="20" width="9" customWidth="1"/>
    <col min="21" max="21" width="8.5703125" customWidth="1"/>
    <col min="22" max="22" width="8.140625" customWidth="1"/>
  </cols>
  <sheetData>
    <row r="1" spans="1:25" x14ac:dyDescent="0.25">
      <c r="A1" t="s">
        <v>0</v>
      </c>
      <c r="D1" t="s">
        <v>2</v>
      </c>
      <c r="F1" t="s">
        <v>5</v>
      </c>
      <c r="H1" t="s">
        <v>6</v>
      </c>
      <c r="J1" t="s">
        <v>9</v>
      </c>
      <c r="L1" t="s">
        <v>13</v>
      </c>
      <c r="N1" t="s">
        <v>14</v>
      </c>
      <c r="O1" t="s">
        <v>19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27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5">
      <c r="A2" t="s">
        <v>1</v>
      </c>
      <c r="D2" t="s">
        <v>3</v>
      </c>
      <c r="F2">
        <v>1</v>
      </c>
      <c r="G2" t="s">
        <v>20</v>
      </c>
      <c r="H2" t="s">
        <v>7</v>
      </c>
      <c r="J2" t="s">
        <v>7</v>
      </c>
      <c r="N2" s="1">
        <v>76</v>
      </c>
      <c r="Q2" s="1">
        <v>76</v>
      </c>
      <c r="R2" s="1">
        <v>75</v>
      </c>
      <c r="S2" s="1">
        <v>1</v>
      </c>
      <c r="T2" s="1"/>
      <c r="V2" s="1">
        <v>76</v>
      </c>
      <c r="W2" s="1">
        <v>75</v>
      </c>
      <c r="X2" s="1">
        <v>1</v>
      </c>
      <c r="Y2" s="1"/>
    </row>
    <row r="3" spans="1:25" x14ac:dyDescent="0.25">
      <c r="F3">
        <v>2</v>
      </c>
      <c r="G3" t="s">
        <v>21</v>
      </c>
      <c r="H3" t="s">
        <v>7</v>
      </c>
      <c r="J3" t="s">
        <v>7</v>
      </c>
      <c r="N3" s="1">
        <v>75</v>
      </c>
      <c r="Q3" s="1">
        <v>74</v>
      </c>
      <c r="R3" s="1">
        <v>74</v>
      </c>
      <c r="S3" s="1">
        <v>0</v>
      </c>
      <c r="T3" s="1"/>
      <c r="V3" s="1">
        <v>74</v>
      </c>
      <c r="W3" s="1">
        <v>74</v>
      </c>
      <c r="X3" s="1">
        <v>0</v>
      </c>
      <c r="Y3" s="1"/>
    </row>
    <row r="4" spans="1:25" x14ac:dyDescent="0.25">
      <c r="D4" t="s">
        <v>8</v>
      </c>
      <c r="F4">
        <v>3</v>
      </c>
      <c r="H4" t="s">
        <v>7</v>
      </c>
      <c r="J4" t="s">
        <v>7</v>
      </c>
      <c r="N4" s="1">
        <v>76</v>
      </c>
      <c r="Q4" s="1">
        <v>75</v>
      </c>
      <c r="R4" s="1">
        <v>75</v>
      </c>
      <c r="S4" s="1">
        <v>0</v>
      </c>
      <c r="T4" s="1"/>
      <c r="V4" s="1">
        <v>76</v>
      </c>
      <c r="W4" s="1">
        <v>75</v>
      </c>
      <c r="X4" s="1">
        <v>1</v>
      </c>
      <c r="Y4" s="1"/>
    </row>
    <row r="5" spans="1:25" x14ac:dyDescent="0.25">
      <c r="F5">
        <v>4</v>
      </c>
      <c r="H5" t="s">
        <v>7</v>
      </c>
      <c r="J5" t="s">
        <v>7</v>
      </c>
      <c r="N5" s="1">
        <v>77</v>
      </c>
      <c r="Q5" s="1">
        <v>78</v>
      </c>
      <c r="R5" s="1">
        <v>76</v>
      </c>
      <c r="S5" s="1">
        <v>2</v>
      </c>
      <c r="T5" s="1"/>
      <c r="V5" s="1">
        <v>78</v>
      </c>
      <c r="W5" s="1">
        <v>75</v>
      </c>
      <c r="X5" s="1">
        <v>3</v>
      </c>
      <c r="Y5" s="1"/>
    </row>
    <row r="6" spans="1:25" x14ac:dyDescent="0.25">
      <c r="F6">
        <v>5</v>
      </c>
      <c r="H6" t="s">
        <v>7</v>
      </c>
      <c r="J6" t="s">
        <v>7</v>
      </c>
      <c r="N6" s="1">
        <v>77</v>
      </c>
      <c r="Q6" s="1">
        <v>77</v>
      </c>
      <c r="R6" s="1">
        <v>77</v>
      </c>
      <c r="S6" s="1">
        <v>0</v>
      </c>
      <c r="T6" s="1"/>
      <c r="V6" s="1">
        <v>77</v>
      </c>
      <c r="W6" s="1">
        <v>76</v>
      </c>
      <c r="X6" s="1">
        <v>1</v>
      </c>
      <c r="Y6" s="1"/>
    </row>
    <row r="7" spans="1:25" x14ac:dyDescent="0.25">
      <c r="F7">
        <v>6</v>
      </c>
      <c r="H7" t="s">
        <v>7</v>
      </c>
      <c r="J7" t="s">
        <v>7</v>
      </c>
      <c r="N7" s="1">
        <v>79</v>
      </c>
      <c r="Q7" s="1">
        <v>79</v>
      </c>
      <c r="R7" s="1">
        <v>79</v>
      </c>
      <c r="S7" s="1">
        <v>0</v>
      </c>
      <c r="T7" s="1"/>
      <c r="V7" s="1">
        <v>79</v>
      </c>
      <c r="W7" s="1">
        <v>78</v>
      </c>
      <c r="X7" s="1">
        <v>1</v>
      </c>
      <c r="Y7" s="1"/>
    </row>
    <row r="8" spans="1:25" x14ac:dyDescent="0.25">
      <c r="F8">
        <v>7</v>
      </c>
      <c r="H8" t="s">
        <v>7</v>
      </c>
      <c r="J8" t="s">
        <v>7</v>
      </c>
      <c r="N8" s="1">
        <v>79</v>
      </c>
      <c r="Q8" s="1">
        <v>78</v>
      </c>
      <c r="R8" s="1">
        <v>77</v>
      </c>
      <c r="S8" s="1">
        <v>1</v>
      </c>
      <c r="T8" s="1"/>
      <c r="V8" s="1">
        <v>79</v>
      </c>
      <c r="W8" s="1">
        <v>73</v>
      </c>
      <c r="X8" s="1">
        <v>6</v>
      </c>
      <c r="Y8" s="1"/>
    </row>
    <row r="9" spans="1:25" x14ac:dyDescent="0.25">
      <c r="F9">
        <v>8</v>
      </c>
      <c r="H9" t="s">
        <v>7</v>
      </c>
      <c r="J9" t="s">
        <v>7</v>
      </c>
      <c r="N9" s="1">
        <v>80</v>
      </c>
      <c r="Q9" s="1">
        <v>80</v>
      </c>
      <c r="R9" s="1">
        <v>79</v>
      </c>
      <c r="S9" s="1">
        <v>1</v>
      </c>
      <c r="T9" s="1"/>
      <c r="V9" s="1">
        <v>80</v>
      </c>
      <c r="W9" s="1">
        <v>80</v>
      </c>
      <c r="X9" s="1">
        <v>0</v>
      </c>
      <c r="Y9" s="1"/>
    </row>
    <row r="10" spans="1:25" x14ac:dyDescent="0.25">
      <c r="F10">
        <v>9</v>
      </c>
      <c r="H10" t="s">
        <v>7</v>
      </c>
      <c r="J10" t="s">
        <v>7</v>
      </c>
      <c r="N10" s="1">
        <v>80</v>
      </c>
      <c r="Q10" s="1">
        <v>80</v>
      </c>
      <c r="R10" s="1">
        <v>79</v>
      </c>
      <c r="S10" s="1">
        <v>1</v>
      </c>
      <c r="T10" s="1"/>
      <c r="V10" s="1">
        <v>80</v>
      </c>
      <c r="W10" s="1">
        <v>79</v>
      </c>
      <c r="X10" s="1">
        <v>1</v>
      </c>
      <c r="Y10" s="1"/>
    </row>
    <row r="11" spans="1:25" x14ac:dyDescent="0.25">
      <c r="F11">
        <v>10</v>
      </c>
      <c r="H11" t="s">
        <v>7</v>
      </c>
      <c r="J11" t="s">
        <v>7</v>
      </c>
      <c r="N11" s="1">
        <v>79</v>
      </c>
      <c r="Q11" s="1">
        <v>79</v>
      </c>
      <c r="R11" s="1">
        <v>79</v>
      </c>
      <c r="S11" s="1">
        <v>0</v>
      </c>
      <c r="T11" s="1"/>
      <c r="V11" s="1">
        <v>79</v>
      </c>
      <c r="W11" s="1">
        <v>79</v>
      </c>
      <c r="X11" s="1">
        <v>0</v>
      </c>
      <c r="Y11" s="1"/>
    </row>
    <row r="12" spans="1:25" x14ac:dyDescent="0.25">
      <c r="F12">
        <v>11</v>
      </c>
      <c r="H12" t="s">
        <v>7</v>
      </c>
      <c r="J12" t="s">
        <v>7</v>
      </c>
      <c r="N12" s="1">
        <v>80</v>
      </c>
      <c r="Q12" s="1">
        <v>80</v>
      </c>
      <c r="R12" s="1">
        <v>79</v>
      </c>
      <c r="S12" s="1">
        <v>1</v>
      </c>
      <c r="T12" s="1"/>
      <c r="V12" s="1">
        <v>80</v>
      </c>
      <c r="W12" s="1">
        <v>79</v>
      </c>
      <c r="X12" s="1">
        <v>1</v>
      </c>
      <c r="Y12" s="1"/>
    </row>
    <row r="13" spans="1:25" x14ac:dyDescent="0.25">
      <c r="F13">
        <v>12</v>
      </c>
      <c r="H13" t="s">
        <v>7</v>
      </c>
      <c r="J13" t="s">
        <v>7</v>
      </c>
      <c r="N13" s="1">
        <v>81</v>
      </c>
      <c r="Q13" s="1">
        <v>81</v>
      </c>
      <c r="R13" s="1">
        <v>81</v>
      </c>
      <c r="S13" s="1">
        <v>0</v>
      </c>
      <c r="T13" s="1"/>
      <c r="V13" s="1">
        <v>80</v>
      </c>
      <c r="W13" s="1">
        <v>78</v>
      </c>
      <c r="X13" s="1">
        <v>2</v>
      </c>
      <c r="Y13" s="1"/>
    </row>
    <row r="14" spans="1:25" x14ac:dyDescent="0.25">
      <c r="N14">
        <f>SUM(N2:N13)</f>
        <v>939</v>
      </c>
      <c r="Q14">
        <f t="shared" ref="Q14:X14" si="0">SUM(Q2:Q13)</f>
        <v>937</v>
      </c>
      <c r="R14">
        <f t="shared" si="0"/>
        <v>930</v>
      </c>
      <c r="S14">
        <f t="shared" si="0"/>
        <v>7</v>
      </c>
      <c r="T14">
        <f>R14/N14</f>
        <v>0.99041533546325877</v>
      </c>
      <c r="V14">
        <f t="shared" si="0"/>
        <v>938</v>
      </c>
      <c r="W14">
        <f t="shared" si="0"/>
        <v>921</v>
      </c>
      <c r="X14">
        <f t="shared" si="0"/>
        <v>17</v>
      </c>
      <c r="Y14">
        <f>W14/N14</f>
        <v>0.98083067092651754</v>
      </c>
    </row>
    <row r="16" spans="1:25" x14ac:dyDescent="0.25">
      <c r="D16" t="s">
        <v>4</v>
      </c>
      <c r="F16">
        <v>1</v>
      </c>
      <c r="H16" t="s">
        <v>7</v>
      </c>
      <c r="N16" s="1">
        <v>134</v>
      </c>
      <c r="Q16" s="1">
        <v>134</v>
      </c>
      <c r="R16" s="1">
        <v>133</v>
      </c>
      <c r="S16" s="1">
        <v>1</v>
      </c>
      <c r="T16" s="1"/>
      <c r="V16" s="1">
        <v>134</v>
      </c>
      <c r="W16" s="1">
        <v>133</v>
      </c>
      <c r="X16" s="1">
        <v>1</v>
      </c>
      <c r="Y16" s="1"/>
    </row>
    <row r="17" spans="4:27" x14ac:dyDescent="0.25">
      <c r="F17">
        <v>2</v>
      </c>
      <c r="H17" t="s">
        <v>7</v>
      </c>
      <c r="N17" s="1"/>
      <c r="Q17" s="1"/>
      <c r="R17" s="1"/>
      <c r="S17" s="1"/>
      <c r="T17" s="1"/>
      <c r="V17" s="1"/>
      <c r="W17" s="1"/>
      <c r="X17" s="1"/>
      <c r="Y17" s="1"/>
    </row>
    <row r="18" spans="4:27" x14ac:dyDescent="0.25">
      <c r="F18">
        <v>3</v>
      </c>
      <c r="H18" t="s">
        <v>7</v>
      </c>
      <c r="I18" t="s">
        <v>35</v>
      </c>
      <c r="N18" s="1"/>
      <c r="O18">
        <f>SUM(N16:N17)</f>
        <v>134</v>
      </c>
      <c r="Q18" s="1"/>
      <c r="R18" s="1"/>
      <c r="S18" s="1"/>
      <c r="T18" s="1"/>
      <c r="U18">
        <f>SUM(R16:R17)/$O$18</f>
        <v>0.9925373134328358</v>
      </c>
      <c r="V18" s="1"/>
      <c r="W18" s="1"/>
      <c r="X18" s="1"/>
      <c r="Y18" s="1"/>
      <c r="Z18">
        <f>SUM(W16:W17)/$O$18</f>
        <v>0.9925373134328358</v>
      </c>
    </row>
    <row r="19" spans="4:27" x14ac:dyDescent="0.25">
      <c r="F19">
        <v>4</v>
      </c>
      <c r="G19" t="s">
        <v>34</v>
      </c>
      <c r="H19" t="s">
        <v>7</v>
      </c>
      <c r="I19" t="s">
        <v>35</v>
      </c>
      <c r="N19" s="1"/>
      <c r="Q19" s="1"/>
      <c r="R19" s="1"/>
      <c r="S19" s="1"/>
      <c r="T19" s="1"/>
      <c r="V19" s="1"/>
      <c r="W19" s="1"/>
      <c r="X19" s="1"/>
      <c r="Y19" s="1"/>
    </row>
    <row r="20" spans="4:27" x14ac:dyDescent="0.25">
      <c r="F20">
        <v>5</v>
      </c>
      <c r="H20" t="s">
        <v>7</v>
      </c>
      <c r="N20" s="1">
        <v>81</v>
      </c>
      <c r="Q20" s="1">
        <v>80</v>
      </c>
      <c r="R20" s="1">
        <f>76+1</f>
        <v>77</v>
      </c>
      <c r="S20" s="1">
        <f>4-1</f>
        <v>3</v>
      </c>
      <c r="T20" s="1"/>
      <c r="V20" s="1">
        <v>78</v>
      </c>
      <c r="W20" s="1">
        <f>62+10</f>
        <v>72</v>
      </c>
      <c r="X20" s="1">
        <f>16-10</f>
        <v>6</v>
      </c>
      <c r="Y20" s="1"/>
    </row>
    <row r="21" spans="4:27" x14ac:dyDescent="0.25">
      <c r="F21">
        <v>6</v>
      </c>
      <c r="H21" t="s">
        <v>7</v>
      </c>
      <c r="N21" s="1">
        <v>81</v>
      </c>
      <c r="Q21" s="1">
        <v>81</v>
      </c>
      <c r="R21" s="1">
        <v>81</v>
      </c>
      <c r="S21" s="1">
        <v>0</v>
      </c>
      <c r="T21" s="1"/>
      <c r="V21" s="1">
        <v>77</v>
      </c>
      <c r="W21" s="1">
        <f>44+15</f>
        <v>59</v>
      </c>
      <c r="X21" s="1">
        <f>33-15</f>
        <v>18</v>
      </c>
      <c r="Y21" s="1"/>
    </row>
    <row r="22" spans="4:27" x14ac:dyDescent="0.25">
      <c r="F22">
        <v>7</v>
      </c>
      <c r="H22" t="s">
        <v>7</v>
      </c>
      <c r="N22" s="1">
        <v>81</v>
      </c>
      <c r="Q22" s="1">
        <v>81</v>
      </c>
      <c r="R22" s="1">
        <v>77</v>
      </c>
      <c r="S22" s="1">
        <v>4</v>
      </c>
      <c r="T22" s="1"/>
      <c r="V22" s="1">
        <v>81</v>
      </c>
      <c r="W22" s="1">
        <v>77</v>
      </c>
      <c r="X22" s="1">
        <v>4</v>
      </c>
      <c r="Y22" s="1"/>
      <c r="Z22" t="s">
        <v>36</v>
      </c>
    </row>
    <row r="23" spans="4:27" x14ac:dyDescent="0.25">
      <c r="F23">
        <v>8</v>
      </c>
      <c r="H23" t="s">
        <v>7</v>
      </c>
      <c r="N23" s="1">
        <v>80</v>
      </c>
      <c r="Q23" s="1">
        <v>79</v>
      </c>
      <c r="R23" s="1">
        <v>71</v>
      </c>
      <c r="S23" s="1">
        <v>8</v>
      </c>
      <c r="T23" s="1"/>
      <c r="V23" s="1">
        <v>79</v>
      </c>
      <c r="W23" s="1">
        <v>71</v>
      </c>
      <c r="X23" s="1">
        <v>8</v>
      </c>
      <c r="Y23" s="1"/>
      <c r="Z23" t="s">
        <v>36</v>
      </c>
    </row>
    <row r="24" spans="4:27" x14ac:dyDescent="0.25">
      <c r="N24">
        <f>SUM(N20:N21)</f>
        <v>162</v>
      </c>
      <c r="Q24">
        <f>SUM(Q20:Q21)</f>
        <v>161</v>
      </c>
      <c r="R24">
        <f>SUM(R20:R21)</f>
        <v>158</v>
      </c>
      <c r="S24">
        <f>SUM(S20:S21)</f>
        <v>3</v>
      </c>
      <c r="T24">
        <f>R24/N24</f>
        <v>0.97530864197530864</v>
      </c>
      <c r="V24">
        <f>SUM(V20:V21)</f>
        <v>155</v>
      </c>
      <c r="W24">
        <f t="shared" ref="W24:X24" si="1">SUM(W20:W21)</f>
        <v>131</v>
      </c>
      <c r="X24">
        <f t="shared" si="1"/>
        <v>24</v>
      </c>
      <c r="Y24">
        <f>W24/N24</f>
        <v>0.80864197530864201</v>
      </c>
    </row>
    <row r="25" spans="4:27" x14ac:dyDescent="0.25">
      <c r="AA25">
        <f>314/324</f>
        <v>0.96913580246913578</v>
      </c>
    </row>
    <row r="28" spans="4:27" x14ac:dyDescent="0.25">
      <c r="D28" t="s">
        <v>15</v>
      </c>
      <c r="F28">
        <v>1</v>
      </c>
      <c r="H28" t="s">
        <v>7</v>
      </c>
      <c r="J28" t="s">
        <v>7</v>
      </c>
      <c r="L28" t="s">
        <v>7</v>
      </c>
      <c r="N28" s="1">
        <v>130</v>
      </c>
      <c r="Q28" s="1">
        <v>130</v>
      </c>
      <c r="R28" s="1">
        <v>128</v>
      </c>
      <c r="S28" s="1">
        <v>2</v>
      </c>
      <c r="T28" s="1"/>
      <c r="V28" s="1">
        <v>132</v>
      </c>
      <c r="W28" s="1">
        <v>127</v>
      </c>
      <c r="X28" s="1">
        <v>5</v>
      </c>
      <c r="Y28" s="1"/>
    </row>
    <row r="29" spans="4:27" x14ac:dyDescent="0.25">
      <c r="F29">
        <v>2</v>
      </c>
      <c r="G29" t="s">
        <v>18</v>
      </c>
      <c r="H29" t="s">
        <v>7</v>
      </c>
      <c r="J29" t="s">
        <v>7</v>
      </c>
      <c r="L29" t="s">
        <v>7</v>
      </c>
      <c r="N29" s="1"/>
      <c r="Q29" s="1"/>
      <c r="R29" s="1"/>
      <c r="S29" s="1"/>
      <c r="T29" s="1"/>
      <c r="V29" s="1"/>
      <c r="W29" s="1"/>
      <c r="X29" s="1"/>
      <c r="Y29" s="1"/>
    </row>
    <row r="30" spans="4:27" x14ac:dyDescent="0.25">
      <c r="F30">
        <v>3</v>
      </c>
      <c r="H30" t="s">
        <v>7</v>
      </c>
      <c r="J30" t="s">
        <v>7</v>
      </c>
      <c r="L30" t="s">
        <v>7</v>
      </c>
      <c r="N30" s="1">
        <v>132</v>
      </c>
      <c r="Q30" s="1">
        <v>132</v>
      </c>
      <c r="R30" s="1">
        <v>132</v>
      </c>
      <c r="S30" s="1">
        <v>0</v>
      </c>
      <c r="T30" s="1"/>
      <c r="V30" s="1">
        <v>132</v>
      </c>
      <c r="W30" s="1">
        <v>131</v>
      </c>
      <c r="X30" s="1">
        <v>1</v>
      </c>
      <c r="Y30" s="1"/>
    </row>
    <row r="31" spans="4:27" x14ac:dyDescent="0.25">
      <c r="D31" t="s">
        <v>8</v>
      </c>
      <c r="F31">
        <v>4</v>
      </c>
      <c r="H31" t="s">
        <v>7</v>
      </c>
      <c r="J31" t="s">
        <v>7</v>
      </c>
      <c r="L31" t="s">
        <v>7</v>
      </c>
      <c r="N31" s="1"/>
      <c r="Q31" s="1"/>
      <c r="R31" s="1"/>
      <c r="S31" s="1"/>
      <c r="T31" s="1"/>
      <c r="V31" s="1"/>
      <c r="W31" s="1"/>
      <c r="X31" s="1"/>
      <c r="Y31" s="1"/>
    </row>
    <row r="32" spans="4:27" x14ac:dyDescent="0.25">
      <c r="F32">
        <v>5</v>
      </c>
      <c r="H32" t="s">
        <v>7</v>
      </c>
      <c r="J32" t="s">
        <v>7</v>
      </c>
      <c r="L32" t="s">
        <v>7</v>
      </c>
      <c r="N32" s="1">
        <v>134</v>
      </c>
      <c r="Q32" s="1">
        <v>134</v>
      </c>
      <c r="R32" s="1">
        <v>133</v>
      </c>
      <c r="S32" s="1">
        <v>1</v>
      </c>
      <c r="T32" s="1"/>
      <c r="V32" s="1">
        <v>134</v>
      </c>
      <c r="W32" s="1">
        <v>129</v>
      </c>
      <c r="X32" s="1">
        <v>7</v>
      </c>
      <c r="Y32" s="1"/>
    </row>
    <row r="33" spans="4:25" x14ac:dyDescent="0.25">
      <c r="F33">
        <v>6</v>
      </c>
      <c r="H33" t="s">
        <v>7</v>
      </c>
      <c r="J33" t="s">
        <v>7</v>
      </c>
      <c r="L33" t="s">
        <v>7</v>
      </c>
      <c r="N33" s="1"/>
      <c r="Q33" s="1"/>
      <c r="R33" s="1"/>
      <c r="S33" s="1"/>
      <c r="T33" s="1"/>
      <c r="V33" s="1"/>
      <c r="W33" s="1"/>
      <c r="X33" s="1"/>
      <c r="Y33" s="1"/>
    </row>
    <row r="34" spans="4:25" x14ac:dyDescent="0.25">
      <c r="D34" t="s">
        <v>28</v>
      </c>
      <c r="F34">
        <v>7</v>
      </c>
      <c r="H34" t="s">
        <v>7</v>
      </c>
      <c r="J34" t="s">
        <v>7</v>
      </c>
      <c r="L34" t="s">
        <v>7</v>
      </c>
      <c r="N34" s="1">
        <v>132</v>
      </c>
      <c r="Q34" s="1">
        <v>131</v>
      </c>
      <c r="R34" s="1">
        <v>129</v>
      </c>
      <c r="S34" s="1">
        <v>2</v>
      </c>
      <c r="T34" s="1"/>
      <c r="V34" s="1">
        <v>131</v>
      </c>
      <c r="W34" s="1">
        <v>129</v>
      </c>
      <c r="X34" s="1">
        <v>2</v>
      </c>
      <c r="Y34" s="1"/>
    </row>
    <row r="35" spans="4:25" x14ac:dyDescent="0.25">
      <c r="F35">
        <v>8</v>
      </c>
      <c r="H35" t="s">
        <v>7</v>
      </c>
      <c r="J35" t="s">
        <v>7</v>
      </c>
      <c r="L35" t="s">
        <v>7</v>
      </c>
      <c r="N35" s="1"/>
      <c r="Q35" s="1"/>
      <c r="R35" s="1"/>
      <c r="S35" s="1"/>
      <c r="T35" s="1"/>
      <c r="V35" s="1"/>
      <c r="W35" s="1"/>
      <c r="X35" s="1"/>
      <c r="Y35" s="1"/>
    </row>
    <row r="36" spans="4:25" x14ac:dyDescent="0.25">
      <c r="F36">
        <v>9</v>
      </c>
      <c r="H36" t="s">
        <v>7</v>
      </c>
      <c r="J36" t="s">
        <v>7</v>
      </c>
      <c r="L36" t="s">
        <v>7</v>
      </c>
      <c r="N36" s="1">
        <v>131</v>
      </c>
      <c r="Q36" s="1">
        <v>131</v>
      </c>
      <c r="R36" s="1">
        <v>130</v>
      </c>
      <c r="S36" s="1">
        <v>1</v>
      </c>
      <c r="T36" s="1"/>
      <c r="V36" s="1">
        <v>131</v>
      </c>
      <c r="W36" s="1">
        <v>129</v>
      </c>
      <c r="X36" s="1">
        <v>2</v>
      </c>
      <c r="Y36" s="1"/>
    </row>
    <row r="37" spans="4:25" x14ac:dyDescent="0.25">
      <c r="F37">
        <v>10</v>
      </c>
      <c r="H37" t="s">
        <v>7</v>
      </c>
      <c r="J37" t="s">
        <v>7</v>
      </c>
      <c r="L37" t="s">
        <v>7</v>
      </c>
      <c r="N37" s="1"/>
      <c r="Q37" s="1"/>
      <c r="R37" s="1"/>
      <c r="S37" s="1"/>
      <c r="T37" s="1"/>
      <c r="V37" s="1"/>
      <c r="W37" s="1"/>
      <c r="X37" s="1"/>
      <c r="Y37" s="1"/>
    </row>
    <row r="38" spans="4:25" x14ac:dyDescent="0.25">
      <c r="N38">
        <f>SUM(N28:N37)</f>
        <v>659</v>
      </c>
      <c r="Q38">
        <f t="shared" ref="Q38:X38" si="2">SUM(Q28:Q37)</f>
        <v>658</v>
      </c>
      <c r="R38">
        <f t="shared" si="2"/>
        <v>652</v>
      </c>
      <c r="S38">
        <f t="shared" si="2"/>
        <v>6</v>
      </c>
      <c r="T38">
        <f>R38/N38</f>
        <v>0.98937784522003036</v>
      </c>
      <c r="V38">
        <f t="shared" si="2"/>
        <v>660</v>
      </c>
      <c r="W38">
        <f t="shared" si="2"/>
        <v>645</v>
      </c>
      <c r="X38">
        <f t="shared" si="2"/>
        <v>17</v>
      </c>
      <c r="Y38">
        <f>W38/N38</f>
        <v>0.97875569044006072</v>
      </c>
    </row>
    <row r="41" spans="4:25" x14ac:dyDescent="0.25">
      <c r="N41">
        <f>2494*1.3+939*1.5+659*0.75+939*1.5+659*0.75+162*0.75+324*1.5</f>
        <v>7655.2000000000007</v>
      </c>
    </row>
    <row r="42" spans="4:25" x14ac:dyDescent="0.25">
      <c r="N42">
        <f>2794+939+659+939+659+268+162</f>
        <v>6420</v>
      </c>
    </row>
    <row r="43" spans="4:25" x14ac:dyDescent="0.25">
      <c r="N43">
        <f>15+5+6+5+6+2+2</f>
        <v>41</v>
      </c>
    </row>
    <row r="50" spans="1:26" x14ac:dyDescent="0.25">
      <c r="A50" t="s">
        <v>11</v>
      </c>
      <c r="D50" t="s">
        <v>12</v>
      </c>
      <c r="F50">
        <v>1</v>
      </c>
      <c r="H50" t="s">
        <v>7</v>
      </c>
      <c r="J50" t="s">
        <v>7</v>
      </c>
      <c r="L50" t="s">
        <v>7</v>
      </c>
      <c r="N50" s="1">
        <v>74</v>
      </c>
      <c r="O50" s="1">
        <v>75</v>
      </c>
      <c r="Q50" s="1">
        <v>74</v>
      </c>
      <c r="R50" s="1">
        <v>73</v>
      </c>
      <c r="S50" s="1">
        <v>1</v>
      </c>
      <c r="T50" s="1"/>
      <c r="V50" s="1">
        <v>73</v>
      </c>
      <c r="W50" s="1">
        <v>64</v>
      </c>
      <c r="X50" s="1">
        <v>9</v>
      </c>
      <c r="Y50" s="1"/>
    </row>
    <row r="51" spans="1:26" x14ac:dyDescent="0.25">
      <c r="F51">
        <v>2</v>
      </c>
      <c r="G51" t="s">
        <v>17</v>
      </c>
      <c r="H51" t="s">
        <v>7</v>
      </c>
      <c r="J51" t="s">
        <v>7</v>
      </c>
      <c r="L51" t="s">
        <v>7</v>
      </c>
      <c r="N51" s="1">
        <v>77</v>
      </c>
      <c r="O51" s="1">
        <v>77</v>
      </c>
      <c r="Q51" s="1">
        <v>75</v>
      </c>
      <c r="R51" s="1">
        <v>61</v>
      </c>
      <c r="S51" s="1">
        <v>14</v>
      </c>
      <c r="T51" s="1"/>
      <c r="V51" s="1">
        <v>73</v>
      </c>
      <c r="W51" s="1">
        <v>28</v>
      </c>
      <c r="X51" s="1">
        <v>45</v>
      </c>
      <c r="Y51" s="1"/>
    </row>
    <row r="52" spans="1:26" x14ac:dyDescent="0.25">
      <c r="F52">
        <v>3</v>
      </c>
      <c r="H52" t="s">
        <v>7</v>
      </c>
      <c r="J52" t="s">
        <v>7</v>
      </c>
      <c r="L52" t="s">
        <v>7</v>
      </c>
      <c r="N52" s="1">
        <v>75</v>
      </c>
      <c r="O52" s="1">
        <v>75</v>
      </c>
      <c r="Q52" s="1">
        <v>73</v>
      </c>
      <c r="R52" s="1">
        <v>67</v>
      </c>
      <c r="S52" s="1">
        <v>6</v>
      </c>
      <c r="T52" s="1"/>
      <c r="V52" s="1">
        <v>68</v>
      </c>
      <c r="W52" s="1">
        <v>34</v>
      </c>
      <c r="X52" s="1">
        <v>34</v>
      </c>
      <c r="Y52" s="1"/>
    </row>
    <row r="53" spans="1:26" x14ac:dyDescent="0.25">
      <c r="D53" t="s">
        <v>8</v>
      </c>
      <c r="F53">
        <v>4</v>
      </c>
      <c r="G53" t="s">
        <v>30</v>
      </c>
      <c r="H53" t="s">
        <v>7</v>
      </c>
      <c r="J53" t="s">
        <v>7</v>
      </c>
      <c r="L53" t="s">
        <v>7</v>
      </c>
      <c r="N53" s="1">
        <v>77</v>
      </c>
      <c r="O53" s="1">
        <v>77</v>
      </c>
      <c r="Q53" s="1">
        <v>74</v>
      </c>
      <c r="R53" s="1">
        <v>57</v>
      </c>
      <c r="S53" s="1">
        <v>17</v>
      </c>
      <c r="T53" s="1"/>
      <c r="V53" s="1">
        <v>72</v>
      </c>
      <c r="W53" s="1">
        <v>30</v>
      </c>
      <c r="X53" s="1">
        <v>42</v>
      </c>
      <c r="Y53" s="1"/>
    </row>
    <row r="54" spans="1:26" x14ac:dyDescent="0.25">
      <c r="F54">
        <v>5</v>
      </c>
      <c r="H54" t="s">
        <v>7</v>
      </c>
      <c r="J54" t="s">
        <v>7</v>
      </c>
      <c r="L54" t="s">
        <v>7</v>
      </c>
      <c r="N54" s="1">
        <v>74</v>
      </c>
      <c r="O54" s="1">
        <v>74</v>
      </c>
      <c r="Q54" s="1">
        <v>73</v>
      </c>
      <c r="R54" s="1">
        <v>63</v>
      </c>
      <c r="S54" s="1">
        <v>10</v>
      </c>
      <c r="T54" s="1"/>
      <c r="V54" s="1">
        <v>69</v>
      </c>
      <c r="W54" s="1">
        <f>25+25</f>
        <v>50</v>
      </c>
      <c r="X54" s="1">
        <f>44-25</f>
        <v>19</v>
      </c>
      <c r="Y54" s="1"/>
    </row>
    <row r="55" spans="1:26" x14ac:dyDescent="0.25">
      <c r="F55">
        <v>6</v>
      </c>
      <c r="H55" t="s">
        <v>7</v>
      </c>
      <c r="J55" t="s">
        <v>7</v>
      </c>
      <c r="L55" t="s">
        <v>7</v>
      </c>
      <c r="N55" s="1">
        <v>79</v>
      </c>
      <c r="O55" s="1">
        <v>79</v>
      </c>
      <c r="Q55" s="1">
        <v>79</v>
      </c>
      <c r="R55" s="1">
        <v>76</v>
      </c>
      <c r="S55" s="1">
        <v>3</v>
      </c>
      <c r="T55" s="1"/>
      <c r="V55" s="1">
        <v>74</v>
      </c>
      <c r="W55" s="1">
        <v>34</v>
      </c>
      <c r="X55" s="1">
        <v>40</v>
      </c>
      <c r="Y55" s="1"/>
    </row>
    <row r="56" spans="1:26" x14ac:dyDescent="0.25">
      <c r="F56">
        <v>7</v>
      </c>
      <c r="H56" t="s">
        <v>7</v>
      </c>
      <c r="J56" t="s">
        <v>7</v>
      </c>
      <c r="L56" t="s">
        <v>7</v>
      </c>
      <c r="N56" s="1">
        <v>77</v>
      </c>
      <c r="O56" s="1">
        <v>77</v>
      </c>
      <c r="Q56" s="1">
        <v>74</v>
      </c>
      <c r="R56" s="1">
        <v>55</v>
      </c>
      <c r="S56" s="1">
        <v>19</v>
      </c>
      <c r="T56" s="1"/>
      <c r="V56" s="1">
        <v>71</v>
      </c>
      <c r="W56" s="1">
        <f>31+10</f>
        <v>41</v>
      </c>
      <c r="X56" s="1">
        <f>41-10</f>
        <v>31</v>
      </c>
      <c r="Y56" s="1"/>
    </row>
    <row r="57" spans="1:26" x14ac:dyDescent="0.25">
      <c r="F57">
        <v>8</v>
      </c>
      <c r="H57" t="s">
        <v>7</v>
      </c>
      <c r="J57" t="s">
        <v>7</v>
      </c>
      <c r="L57" t="s">
        <v>7</v>
      </c>
      <c r="N57" s="1">
        <v>80</v>
      </c>
      <c r="O57" s="1">
        <v>80</v>
      </c>
      <c r="Q57" s="1">
        <v>78</v>
      </c>
      <c r="R57" s="1">
        <v>75</v>
      </c>
      <c r="S57" s="1">
        <v>3</v>
      </c>
      <c r="T57" s="1"/>
      <c r="V57" s="1">
        <v>73</v>
      </c>
      <c r="W57" s="1">
        <v>31</v>
      </c>
      <c r="X57" s="1">
        <v>42</v>
      </c>
      <c r="Y57" s="1"/>
    </row>
    <row r="58" spans="1:26" x14ac:dyDescent="0.25">
      <c r="F58">
        <v>9</v>
      </c>
      <c r="H58" t="s">
        <v>7</v>
      </c>
      <c r="J58" t="s">
        <v>7</v>
      </c>
      <c r="L58" t="s">
        <v>7</v>
      </c>
      <c r="N58" s="1">
        <v>78</v>
      </c>
      <c r="O58" s="1">
        <v>78</v>
      </c>
      <c r="Q58" s="1">
        <v>78</v>
      </c>
      <c r="R58" s="1">
        <v>77</v>
      </c>
      <c r="S58" s="1">
        <v>1</v>
      </c>
      <c r="T58" s="1"/>
      <c r="V58" s="1">
        <v>72</v>
      </c>
      <c r="W58" s="1">
        <v>35</v>
      </c>
      <c r="X58" s="1">
        <v>37</v>
      </c>
      <c r="Y58" s="1"/>
    </row>
    <row r="59" spans="1:26" x14ac:dyDescent="0.25">
      <c r="F59">
        <v>10</v>
      </c>
      <c r="H59" t="s">
        <v>7</v>
      </c>
      <c r="J59" t="s">
        <v>7</v>
      </c>
      <c r="L59" t="s">
        <v>7</v>
      </c>
      <c r="N59" s="1">
        <v>80</v>
      </c>
      <c r="O59" s="1">
        <v>80</v>
      </c>
      <c r="Q59" s="1">
        <v>79</v>
      </c>
      <c r="R59" s="1">
        <v>79</v>
      </c>
      <c r="S59" s="1">
        <v>0</v>
      </c>
      <c r="T59" s="1"/>
      <c r="V59" s="1">
        <v>76</v>
      </c>
      <c r="W59" s="1">
        <v>55</v>
      </c>
      <c r="X59" s="1">
        <v>21</v>
      </c>
      <c r="Y59" s="1"/>
    </row>
    <row r="60" spans="1:26" x14ac:dyDescent="0.25">
      <c r="F60">
        <v>11</v>
      </c>
      <c r="H60" t="s">
        <v>7</v>
      </c>
      <c r="J60" t="s">
        <v>7</v>
      </c>
      <c r="L60" t="s">
        <v>7</v>
      </c>
      <c r="N60" s="1">
        <v>80</v>
      </c>
      <c r="O60" s="1">
        <v>80</v>
      </c>
      <c r="Q60" s="1">
        <v>79</v>
      </c>
      <c r="R60" s="1">
        <v>72</v>
      </c>
      <c r="S60" s="1">
        <v>7</v>
      </c>
      <c r="T60" s="1"/>
      <c r="V60" s="1">
        <v>74</v>
      </c>
      <c r="W60" s="1">
        <v>37</v>
      </c>
      <c r="X60" s="1">
        <v>37</v>
      </c>
      <c r="Y60" s="1"/>
    </row>
    <row r="61" spans="1:26" x14ac:dyDescent="0.25">
      <c r="F61">
        <v>12</v>
      </c>
      <c r="H61" t="s">
        <v>7</v>
      </c>
      <c r="J61" t="s">
        <v>7</v>
      </c>
      <c r="L61" t="s">
        <v>7</v>
      </c>
      <c r="N61" s="1">
        <v>81</v>
      </c>
      <c r="O61" s="1">
        <v>81</v>
      </c>
      <c r="Q61" s="1">
        <v>77</v>
      </c>
      <c r="R61" s="1">
        <f>53+20</f>
        <v>73</v>
      </c>
      <c r="S61" s="1">
        <f>24-20</f>
        <v>4</v>
      </c>
      <c r="T61" s="1"/>
      <c r="V61" s="1">
        <v>76</v>
      </c>
      <c r="W61" s="1">
        <v>36</v>
      </c>
      <c r="X61" s="1">
        <v>40</v>
      </c>
      <c r="Y61" s="1"/>
    </row>
    <row r="62" spans="1:26" x14ac:dyDescent="0.25">
      <c r="N62">
        <f>SUM(N50:N61)</f>
        <v>932</v>
      </c>
      <c r="Q62">
        <f>SUM(Q50:Q61)</f>
        <v>913</v>
      </c>
      <c r="R62">
        <f>SUM(R50:R61)</f>
        <v>828</v>
      </c>
      <c r="S62">
        <f>SUM(S50:S61)</f>
        <v>85</v>
      </c>
      <c r="T62">
        <f>R62/N62</f>
        <v>0.88841201716738194</v>
      </c>
      <c r="V62">
        <f t="shared" ref="V62:X62" si="3">SUM(V50:V61)</f>
        <v>871</v>
      </c>
      <c r="W62">
        <f t="shared" si="3"/>
        <v>475</v>
      </c>
      <c r="X62">
        <f t="shared" si="3"/>
        <v>397</v>
      </c>
      <c r="Y62">
        <f>W62/N62</f>
        <v>0.50965665236051505</v>
      </c>
    </row>
    <row r="63" spans="1:26" x14ac:dyDescent="0.25">
      <c r="D63" t="s">
        <v>16</v>
      </c>
      <c r="F63">
        <v>1</v>
      </c>
      <c r="H63" t="s">
        <v>7</v>
      </c>
      <c r="J63" t="s">
        <v>7</v>
      </c>
      <c r="L63" t="s">
        <v>7</v>
      </c>
      <c r="N63" s="1">
        <v>135</v>
      </c>
      <c r="O63" s="1">
        <v>135</v>
      </c>
      <c r="Q63" s="1">
        <v>134</v>
      </c>
      <c r="R63" s="1">
        <v>128</v>
      </c>
      <c r="S63" s="1">
        <v>6</v>
      </c>
      <c r="T63" s="1"/>
      <c r="V63" s="1">
        <v>117</v>
      </c>
      <c r="W63" s="1">
        <v>77</v>
      </c>
      <c r="X63" s="1">
        <v>40</v>
      </c>
      <c r="Y63" s="1"/>
    </row>
    <row r="64" spans="1:26" x14ac:dyDescent="0.25">
      <c r="F64">
        <v>2</v>
      </c>
      <c r="G64" t="s">
        <v>18</v>
      </c>
      <c r="H64" t="s">
        <v>7</v>
      </c>
      <c r="J64" t="s">
        <v>7</v>
      </c>
      <c r="L64" t="s">
        <v>7</v>
      </c>
      <c r="N64" s="1"/>
      <c r="O64" s="1"/>
      <c r="Q64" s="1"/>
      <c r="R64" s="1"/>
      <c r="S64" s="1"/>
      <c r="T64" s="1"/>
      <c r="V64" s="1"/>
      <c r="W64" s="1"/>
      <c r="X64" s="1"/>
      <c r="Y64" s="1"/>
      <c r="Z64" t="s">
        <v>29</v>
      </c>
    </row>
    <row r="65" spans="1:25" x14ac:dyDescent="0.25">
      <c r="F65">
        <v>3</v>
      </c>
      <c r="H65" t="s">
        <v>7</v>
      </c>
      <c r="J65" t="s">
        <v>7</v>
      </c>
      <c r="L65" t="s">
        <v>7</v>
      </c>
      <c r="N65" s="1">
        <v>136</v>
      </c>
      <c r="O65" s="1">
        <v>136</v>
      </c>
      <c r="Q65" s="1">
        <v>135</v>
      </c>
      <c r="R65" s="1">
        <v>126</v>
      </c>
      <c r="S65" s="1">
        <v>9</v>
      </c>
      <c r="T65" s="1"/>
      <c r="V65" s="1">
        <v>117</v>
      </c>
      <c r="W65" s="1">
        <v>70</v>
      </c>
      <c r="X65" s="1">
        <v>45</v>
      </c>
      <c r="Y65" s="1"/>
    </row>
    <row r="66" spans="1:25" x14ac:dyDescent="0.25">
      <c r="F66">
        <v>4</v>
      </c>
      <c r="H66" t="s">
        <v>7</v>
      </c>
      <c r="J66" t="s">
        <v>7</v>
      </c>
      <c r="L66" t="s">
        <v>7</v>
      </c>
      <c r="N66" s="1"/>
      <c r="O66" s="1"/>
      <c r="Q66" s="1"/>
      <c r="R66" s="1"/>
      <c r="S66" s="1"/>
      <c r="T66" s="1"/>
      <c r="V66" s="1"/>
      <c r="W66" s="1"/>
      <c r="X66" s="1"/>
      <c r="Y66" s="1"/>
    </row>
    <row r="67" spans="1:25" x14ac:dyDescent="0.25">
      <c r="F67">
        <v>5</v>
      </c>
      <c r="H67" t="s">
        <v>7</v>
      </c>
      <c r="J67" t="s">
        <v>7</v>
      </c>
      <c r="L67" t="s">
        <v>7</v>
      </c>
      <c r="N67" s="1">
        <v>135</v>
      </c>
      <c r="O67" s="1">
        <v>135</v>
      </c>
      <c r="Q67" s="1">
        <v>135</v>
      </c>
      <c r="R67" s="1">
        <v>134</v>
      </c>
      <c r="S67" s="1">
        <v>1</v>
      </c>
      <c r="T67" s="1"/>
      <c r="V67" s="1">
        <v>119</v>
      </c>
      <c r="W67" s="1">
        <v>73</v>
      </c>
      <c r="X67" s="1">
        <v>46</v>
      </c>
      <c r="Y67" s="1"/>
    </row>
    <row r="68" spans="1:25" x14ac:dyDescent="0.25">
      <c r="F68">
        <v>6</v>
      </c>
      <c r="H68" t="s">
        <v>7</v>
      </c>
      <c r="J68" t="s">
        <v>7</v>
      </c>
      <c r="L68" t="s">
        <v>7</v>
      </c>
      <c r="N68" s="1"/>
      <c r="O68" s="1"/>
      <c r="Q68" s="1"/>
      <c r="R68" s="1"/>
      <c r="S68" s="1"/>
      <c r="T68" s="1"/>
      <c r="V68" s="1"/>
      <c r="W68" s="1"/>
      <c r="X68" s="1"/>
      <c r="Y68" s="1"/>
    </row>
    <row r="69" spans="1:25" x14ac:dyDescent="0.25">
      <c r="F69">
        <v>7</v>
      </c>
      <c r="H69" t="s">
        <v>7</v>
      </c>
      <c r="J69" t="s">
        <v>7</v>
      </c>
      <c r="L69" t="s">
        <v>7</v>
      </c>
      <c r="N69" s="1">
        <v>133</v>
      </c>
      <c r="O69" s="1">
        <v>133</v>
      </c>
      <c r="Q69" s="1">
        <v>130</v>
      </c>
      <c r="R69" s="1">
        <v>114</v>
      </c>
      <c r="S69" s="1">
        <v>16</v>
      </c>
      <c r="T69" s="1"/>
      <c r="V69" s="1">
        <f>108+10</f>
        <v>118</v>
      </c>
      <c r="W69" s="1">
        <f>58+10</f>
        <v>68</v>
      </c>
      <c r="X69" s="1">
        <f>50-10</f>
        <v>40</v>
      </c>
      <c r="Y69" s="1"/>
    </row>
    <row r="70" spans="1:25" x14ac:dyDescent="0.25">
      <c r="F70">
        <v>8</v>
      </c>
      <c r="H70" t="s">
        <v>7</v>
      </c>
      <c r="J70" t="s">
        <v>7</v>
      </c>
      <c r="L70" t="s">
        <v>7</v>
      </c>
      <c r="N70" s="1"/>
      <c r="O70" s="1"/>
      <c r="Q70" s="1"/>
      <c r="R70" s="1"/>
      <c r="S70" s="1"/>
      <c r="T70" s="1"/>
      <c r="V70" s="1"/>
      <c r="W70" s="1"/>
      <c r="X70" s="1"/>
      <c r="Y70" s="1"/>
    </row>
    <row r="71" spans="1:25" x14ac:dyDescent="0.25">
      <c r="F71">
        <v>9</v>
      </c>
      <c r="H71" t="s">
        <v>7</v>
      </c>
      <c r="J71" t="s">
        <v>7</v>
      </c>
      <c r="L71" t="s">
        <v>7</v>
      </c>
      <c r="N71" s="1">
        <v>133</v>
      </c>
      <c r="O71" s="1">
        <v>133</v>
      </c>
      <c r="Q71" s="1">
        <v>133</v>
      </c>
      <c r="R71" s="1">
        <v>129</v>
      </c>
      <c r="S71" s="1">
        <v>4</v>
      </c>
      <c r="T71" s="1"/>
      <c r="V71" s="1">
        <f>110+15</f>
        <v>125</v>
      </c>
      <c r="W71" s="1">
        <f>56+15</f>
        <v>71</v>
      </c>
      <c r="X71" s="1">
        <f>54-15</f>
        <v>39</v>
      </c>
      <c r="Y71" s="1"/>
    </row>
    <row r="72" spans="1:25" x14ac:dyDescent="0.25">
      <c r="F72">
        <v>10</v>
      </c>
      <c r="H72" t="s">
        <v>7</v>
      </c>
      <c r="J72" t="s">
        <v>7</v>
      </c>
      <c r="L72" t="s">
        <v>7</v>
      </c>
      <c r="N72" s="1"/>
      <c r="O72" s="1"/>
      <c r="Q72" s="1"/>
      <c r="R72" s="1"/>
      <c r="S72" s="1"/>
      <c r="T72" s="1"/>
      <c r="V72" s="1"/>
      <c r="W72" s="1"/>
      <c r="X72" s="1"/>
      <c r="Y72" s="1"/>
    </row>
    <row r="73" spans="1:25" x14ac:dyDescent="0.25">
      <c r="N73">
        <f>SUM(N63:N72)</f>
        <v>672</v>
      </c>
      <c r="Q73">
        <f t="shared" ref="Q73:X73" si="4">SUM(Q63:Q72)</f>
        <v>667</v>
      </c>
      <c r="R73">
        <f t="shared" si="4"/>
        <v>631</v>
      </c>
      <c r="S73">
        <f t="shared" si="4"/>
        <v>36</v>
      </c>
      <c r="T73">
        <f>R73/$N$73</f>
        <v>0.93898809523809523</v>
      </c>
      <c r="V73">
        <f t="shared" si="4"/>
        <v>596</v>
      </c>
      <c r="W73">
        <f t="shared" si="4"/>
        <v>359</v>
      </c>
      <c r="X73">
        <f t="shared" si="4"/>
        <v>210</v>
      </c>
      <c r="Y73">
        <f>W73/$N$73</f>
        <v>0.53422619047619047</v>
      </c>
    </row>
    <row r="78" spans="1:25" x14ac:dyDescent="0.25">
      <c r="A78" t="s">
        <v>31</v>
      </c>
      <c r="D78" t="s">
        <v>32</v>
      </c>
      <c r="F78">
        <v>1</v>
      </c>
      <c r="H78" t="s">
        <v>7</v>
      </c>
      <c r="J78" t="s">
        <v>10</v>
      </c>
      <c r="N78" s="1">
        <v>86</v>
      </c>
      <c r="O78" s="2"/>
      <c r="Q78" s="1">
        <v>86</v>
      </c>
      <c r="R78" s="1">
        <v>83</v>
      </c>
      <c r="S78" s="1">
        <v>3</v>
      </c>
      <c r="T78" s="1"/>
      <c r="V78" s="1">
        <v>84</v>
      </c>
      <c r="W78" s="1">
        <v>69</v>
      </c>
      <c r="X78" s="1">
        <v>15</v>
      </c>
      <c r="Y78" s="1"/>
    </row>
    <row r="79" spans="1:25" x14ac:dyDescent="0.25">
      <c r="F79">
        <v>2</v>
      </c>
      <c r="H79" t="s">
        <v>7</v>
      </c>
      <c r="J79" t="s">
        <v>10</v>
      </c>
      <c r="N79" s="1">
        <v>86</v>
      </c>
      <c r="O79" s="2"/>
      <c r="Q79" s="1">
        <v>85</v>
      </c>
      <c r="R79" s="1">
        <v>79</v>
      </c>
      <c r="S79" s="1">
        <v>6</v>
      </c>
      <c r="T79" s="1"/>
      <c r="V79" s="1">
        <v>86</v>
      </c>
      <c r="W79" s="1">
        <v>80</v>
      </c>
      <c r="X79" s="1">
        <v>6</v>
      </c>
      <c r="Y79" s="1"/>
    </row>
    <row r="80" spans="1:25" x14ac:dyDescent="0.25">
      <c r="F80">
        <v>3</v>
      </c>
      <c r="H80" t="s">
        <v>7</v>
      </c>
      <c r="J80" t="s">
        <v>10</v>
      </c>
      <c r="N80" s="1">
        <v>86</v>
      </c>
      <c r="O80" s="2"/>
      <c r="Q80" s="1">
        <v>86</v>
      </c>
      <c r="R80" s="1">
        <v>83</v>
      </c>
      <c r="S80" s="1">
        <v>3</v>
      </c>
      <c r="T80" s="1"/>
      <c r="V80" s="1">
        <v>85</v>
      </c>
      <c r="W80" s="1">
        <v>79</v>
      </c>
      <c r="X80" s="1">
        <v>6</v>
      </c>
      <c r="Y80" s="1"/>
    </row>
    <row r="81" spans="4:29" x14ac:dyDescent="0.25">
      <c r="F81">
        <v>4</v>
      </c>
      <c r="H81" t="s">
        <v>7</v>
      </c>
      <c r="J81" t="s">
        <v>10</v>
      </c>
      <c r="N81" s="1">
        <v>87</v>
      </c>
      <c r="O81" s="2"/>
      <c r="Q81" s="1">
        <v>87</v>
      </c>
      <c r="R81" s="1">
        <v>86</v>
      </c>
      <c r="S81" s="1">
        <v>1</v>
      </c>
      <c r="T81" s="1"/>
      <c r="V81" s="1">
        <v>86</v>
      </c>
      <c r="W81" s="1">
        <v>82</v>
      </c>
      <c r="X81" s="1">
        <v>4</v>
      </c>
      <c r="Y81" s="1"/>
    </row>
    <row r="82" spans="4:29" x14ac:dyDescent="0.25">
      <c r="F82">
        <v>5</v>
      </c>
      <c r="H82" t="s">
        <v>7</v>
      </c>
      <c r="J82" t="s">
        <v>10</v>
      </c>
      <c r="N82" s="1">
        <v>88</v>
      </c>
      <c r="O82" s="2"/>
      <c r="Q82" s="1">
        <v>86</v>
      </c>
      <c r="R82" s="1">
        <v>84</v>
      </c>
      <c r="S82" s="1">
        <v>2</v>
      </c>
      <c r="T82" s="1"/>
      <c r="V82" s="1">
        <v>87</v>
      </c>
      <c r="W82" s="1">
        <v>82</v>
      </c>
      <c r="X82" s="1">
        <v>5</v>
      </c>
      <c r="Y82" s="1"/>
    </row>
    <row r="83" spans="4:29" x14ac:dyDescent="0.25">
      <c r="F83">
        <v>6</v>
      </c>
      <c r="H83" t="s">
        <v>7</v>
      </c>
      <c r="J83" t="s">
        <v>10</v>
      </c>
      <c r="N83" s="1">
        <v>88</v>
      </c>
      <c r="O83" s="2"/>
      <c r="Q83" s="1">
        <v>87</v>
      </c>
      <c r="R83" s="1">
        <v>86</v>
      </c>
      <c r="S83" s="1">
        <v>1</v>
      </c>
      <c r="T83" s="1"/>
      <c r="V83" s="1">
        <v>88</v>
      </c>
      <c r="W83" s="1">
        <v>87</v>
      </c>
      <c r="X83" s="1">
        <v>1</v>
      </c>
      <c r="Y83" s="1"/>
    </row>
    <row r="84" spans="4:29" x14ac:dyDescent="0.25">
      <c r="F84">
        <v>7</v>
      </c>
      <c r="H84" t="s">
        <v>7</v>
      </c>
      <c r="J84" t="s">
        <v>10</v>
      </c>
      <c r="N84" s="1">
        <v>89</v>
      </c>
      <c r="O84" s="2"/>
      <c r="Q84" s="1">
        <v>86</v>
      </c>
      <c r="R84" s="1">
        <v>83</v>
      </c>
      <c r="S84" s="1">
        <v>3</v>
      </c>
      <c r="T84" s="1"/>
      <c r="V84" s="1">
        <v>88</v>
      </c>
      <c r="W84" s="1">
        <v>86</v>
      </c>
      <c r="X84" s="1">
        <v>2</v>
      </c>
      <c r="Y84" s="1"/>
    </row>
    <row r="85" spans="4:29" x14ac:dyDescent="0.25">
      <c r="F85">
        <v>8</v>
      </c>
      <c r="H85" t="s">
        <v>7</v>
      </c>
      <c r="J85" t="s">
        <v>10</v>
      </c>
      <c r="N85" s="1">
        <v>88</v>
      </c>
      <c r="O85" s="2"/>
      <c r="Q85" s="1">
        <v>83</v>
      </c>
      <c r="R85" s="1">
        <v>73</v>
      </c>
      <c r="S85" s="1">
        <v>10</v>
      </c>
      <c r="T85" s="1"/>
      <c r="V85" s="1">
        <v>84</v>
      </c>
      <c r="W85" s="1">
        <v>66</v>
      </c>
      <c r="X85" s="1">
        <v>18</v>
      </c>
      <c r="Y85" s="1"/>
    </row>
    <row r="86" spans="4:29" x14ac:dyDescent="0.25">
      <c r="F86">
        <v>9</v>
      </c>
      <c r="H86" t="s">
        <v>7</v>
      </c>
      <c r="J86" t="s">
        <v>10</v>
      </c>
      <c r="N86" s="1">
        <v>88</v>
      </c>
      <c r="O86" s="2"/>
      <c r="Q86" s="1">
        <v>87</v>
      </c>
      <c r="R86" s="1">
        <v>87</v>
      </c>
      <c r="S86" s="1">
        <v>0</v>
      </c>
      <c r="T86" s="1"/>
      <c r="V86" s="1">
        <v>88</v>
      </c>
      <c r="W86" s="1">
        <v>84</v>
      </c>
      <c r="X86" s="1">
        <v>4</v>
      </c>
      <c r="Y86" s="1"/>
    </row>
    <row r="87" spans="4:29" x14ac:dyDescent="0.25">
      <c r="F87">
        <v>10</v>
      </c>
      <c r="H87" t="s">
        <v>7</v>
      </c>
      <c r="J87" t="s">
        <v>10</v>
      </c>
      <c r="N87" s="1">
        <v>89</v>
      </c>
      <c r="O87" s="2"/>
      <c r="Q87" s="1">
        <v>87</v>
      </c>
      <c r="R87" s="1">
        <v>83</v>
      </c>
      <c r="S87" s="1">
        <v>4</v>
      </c>
      <c r="T87" s="1"/>
      <c r="V87" s="1">
        <v>87</v>
      </c>
      <c r="W87" s="1">
        <v>78</v>
      </c>
      <c r="X87" s="1">
        <v>9</v>
      </c>
      <c r="Y87" s="1"/>
    </row>
    <row r="88" spans="4:29" x14ac:dyDescent="0.25">
      <c r="O88" s="2"/>
      <c r="Z88">
        <f>SUM(N78:N81)</f>
        <v>345</v>
      </c>
      <c r="AA88">
        <f>SUM(Q78:Q81)</f>
        <v>344</v>
      </c>
      <c r="AB88">
        <f t="shared" ref="AB88:AC88" si="5">SUM(R78:R81)</f>
        <v>331</v>
      </c>
      <c r="AC88">
        <f t="shared" si="5"/>
        <v>13</v>
      </c>
    </row>
    <row r="89" spans="4:29" x14ac:dyDescent="0.25">
      <c r="O89" s="2"/>
      <c r="AB89">
        <f>AB88/Z88</f>
        <v>0.95942028985507244</v>
      </c>
    </row>
    <row r="90" spans="4:29" x14ac:dyDescent="0.25">
      <c r="D90" t="s">
        <v>33</v>
      </c>
      <c r="F90">
        <v>1</v>
      </c>
      <c r="H90" t="s">
        <v>7</v>
      </c>
      <c r="J90" t="s">
        <v>10</v>
      </c>
      <c r="N90" s="1"/>
      <c r="O90" s="2"/>
      <c r="Q90" s="1"/>
      <c r="R90" s="1"/>
      <c r="S90" s="1"/>
      <c r="T90" s="1"/>
      <c r="V90" s="1"/>
      <c r="W90" s="1"/>
      <c r="X90" s="1"/>
      <c r="Y90" s="1"/>
    </row>
    <row r="91" spans="4:29" x14ac:dyDescent="0.25">
      <c r="F91">
        <v>2</v>
      </c>
      <c r="H91" t="s">
        <v>7</v>
      </c>
      <c r="J91" t="s">
        <v>10</v>
      </c>
      <c r="N91" s="1"/>
      <c r="O91" s="2"/>
      <c r="Q91" s="1"/>
      <c r="R91" s="1"/>
      <c r="S91" s="1"/>
      <c r="T91" s="1"/>
      <c r="V91" s="1"/>
      <c r="W91" s="1"/>
      <c r="X91" s="1"/>
      <c r="Y91" s="1"/>
    </row>
    <row r="92" spans="4:29" x14ac:dyDescent="0.25">
      <c r="F92">
        <v>3</v>
      </c>
      <c r="H92" t="s">
        <v>7</v>
      </c>
      <c r="J92" t="s">
        <v>10</v>
      </c>
      <c r="N92" s="1"/>
      <c r="O92" s="2"/>
      <c r="Q92" s="1"/>
      <c r="R92" s="1"/>
      <c r="S92" s="1"/>
      <c r="T92" s="1"/>
      <c r="V92" s="1"/>
      <c r="W92" s="1"/>
      <c r="X92" s="1"/>
      <c r="Y92" s="1"/>
      <c r="AA92">
        <f>SUM(V78:V81)</f>
        <v>341</v>
      </c>
      <c r="AB92">
        <f t="shared" ref="AB92:AC92" si="6">SUM(W78:W81)</f>
        <v>310</v>
      </c>
      <c r="AC92">
        <f t="shared" si="6"/>
        <v>31</v>
      </c>
    </row>
    <row r="93" spans="4:29" x14ac:dyDescent="0.25">
      <c r="F93">
        <v>4</v>
      </c>
      <c r="H93" t="s">
        <v>7</v>
      </c>
      <c r="J93" t="s">
        <v>10</v>
      </c>
      <c r="N93" s="1"/>
      <c r="O93" s="2"/>
      <c r="Q93" s="1"/>
      <c r="R93" s="1"/>
      <c r="S93" s="1"/>
      <c r="T93" s="1"/>
      <c r="V93" s="1"/>
      <c r="W93" s="1"/>
      <c r="X93" s="1"/>
      <c r="Y93" s="1"/>
      <c r="AB93">
        <f>AB92/Z88</f>
        <v>0.89855072463768115</v>
      </c>
    </row>
    <row r="94" spans="4:29" x14ac:dyDescent="0.25">
      <c r="F94">
        <v>5</v>
      </c>
      <c r="H94" t="s">
        <v>7</v>
      </c>
      <c r="J94" t="s">
        <v>10</v>
      </c>
      <c r="N94" s="1"/>
      <c r="O94" s="2"/>
      <c r="Q94" s="1"/>
      <c r="R94" s="1"/>
      <c r="S94" s="1"/>
      <c r="T94" s="1"/>
      <c r="V94" s="1"/>
      <c r="W94" s="1"/>
      <c r="X94" s="1"/>
      <c r="Y94" s="1"/>
    </row>
    <row r="95" spans="4:29" x14ac:dyDescent="0.25">
      <c r="F95">
        <v>6</v>
      </c>
      <c r="H95" t="s">
        <v>7</v>
      </c>
      <c r="J95" t="s">
        <v>10</v>
      </c>
      <c r="N95" s="1"/>
      <c r="O95" s="2"/>
      <c r="Q95" s="1"/>
      <c r="R95" s="1"/>
      <c r="S95" s="1"/>
      <c r="T95" s="1"/>
      <c r="V95" s="1"/>
      <c r="W95" s="1"/>
      <c r="X95" s="1"/>
      <c r="Y95" s="1"/>
    </row>
    <row r="96" spans="4:29" x14ac:dyDescent="0.25">
      <c r="F96">
        <v>7</v>
      </c>
      <c r="H96" t="s">
        <v>7</v>
      </c>
      <c r="J96" t="s">
        <v>10</v>
      </c>
      <c r="N96" s="1"/>
      <c r="O96" s="2"/>
      <c r="Q96" s="1"/>
      <c r="R96" s="1"/>
      <c r="S96" s="1"/>
      <c r="T96" s="1"/>
      <c r="V96" s="1"/>
      <c r="W96" s="1"/>
      <c r="X96" s="1"/>
      <c r="Y96" s="1"/>
    </row>
    <row r="97" spans="6:29" x14ac:dyDescent="0.25">
      <c r="F97">
        <v>8</v>
      </c>
      <c r="H97" t="s">
        <v>7</v>
      </c>
      <c r="J97" t="s">
        <v>10</v>
      </c>
      <c r="N97" s="1"/>
      <c r="O97" s="2"/>
      <c r="Q97" s="1"/>
      <c r="R97" s="1"/>
      <c r="S97" s="1"/>
      <c r="T97" s="1"/>
      <c r="V97" s="1"/>
      <c r="W97" s="1"/>
      <c r="X97" s="1"/>
      <c r="Y97" s="1"/>
    </row>
    <row r="98" spans="6:29" x14ac:dyDescent="0.25">
      <c r="F98">
        <v>9</v>
      </c>
      <c r="H98" t="s">
        <v>7</v>
      </c>
      <c r="J98" t="s">
        <v>10</v>
      </c>
      <c r="N98" s="1"/>
      <c r="O98" s="2"/>
      <c r="Q98" s="1"/>
      <c r="R98" s="1"/>
      <c r="S98" s="1"/>
      <c r="T98" s="1"/>
      <c r="V98" s="1"/>
      <c r="W98" s="1"/>
      <c r="X98" s="1"/>
      <c r="Y98" s="1"/>
    </row>
    <row r="99" spans="6:29" x14ac:dyDescent="0.25">
      <c r="F99">
        <v>10</v>
      </c>
      <c r="H99" t="s">
        <v>7</v>
      </c>
      <c r="J99" t="s">
        <v>10</v>
      </c>
      <c r="N99" s="1"/>
      <c r="O99" s="2"/>
      <c r="Q99" s="1"/>
      <c r="R99" s="1"/>
      <c r="S99" s="1"/>
      <c r="T99" s="1"/>
      <c r="V99" s="1"/>
      <c r="W99" s="1"/>
      <c r="X99" s="1"/>
      <c r="Y99" s="1"/>
      <c r="Z99">
        <f>86*29</f>
        <v>2494</v>
      </c>
      <c r="AA99">
        <f>AA88/4*29</f>
        <v>2494</v>
      </c>
      <c r="AB99">
        <v>2402</v>
      </c>
      <c r="AC99">
        <f t="shared" ref="AC99" si="7">AC88/4*29</f>
        <v>94.25</v>
      </c>
    </row>
    <row r="100" spans="6:29" x14ac:dyDescent="0.25">
      <c r="F100">
        <v>11</v>
      </c>
      <c r="H100" t="s">
        <v>7</v>
      </c>
      <c r="J100" t="s">
        <v>10</v>
      </c>
      <c r="N100" s="1"/>
      <c r="O100" s="2"/>
      <c r="Q100" s="1"/>
      <c r="R100" s="1"/>
      <c r="S100" s="1"/>
      <c r="T100" s="1"/>
      <c r="V100" s="1"/>
      <c r="W100" s="1"/>
      <c r="X100" s="1"/>
      <c r="Y100" s="1"/>
      <c r="AB100">
        <f>AB99/Z99</f>
        <v>0.9631114675220529</v>
      </c>
    </row>
    <row r="101" spans="6:29" x14ac:dyDescent="0.25">
      <c r="F101">
        <v>12</v>
      </c>
      <c r="H101" t="s">
        <v>7</v>
      </c>
      <c r="J101" t="s">
        <v>10</v>
      </c>
      <c r="N101" s="1"/>
      <c r="O101" s="2"/>
      <c r="Q101" s="1"/>
      <c r="R101" s="1"/>
      <c r="S101" s="1"/>
      <c r="T101" s="1"/>
      <c r="V101" s="1"/>
      <c r="W101" s="1"/>
      <c r="X101" s="1"/>
      <c r="Y101" s="1"/>
    </row>
    <row r="102" spans="6:29" x14ac:dyDescent="0.25">
      <c r="F102">
        <v>13</v>
      </c>
      <c r="H102" t="s">
        <v>7</v>
      </c>
      <c r="J102" t="s">
        <v>10</v>
      </c>
      <c r="N102" s="1"/>
      <c r="O102" s="2"/>
      <c r="Q102" s="1"/>
      <c r="R102" s="1"/>
      <c r="S102" s="1"/>
      <c r="T102" s="1"/>
      <c r="V102" s="1"/>
      <c r="W102" s="1"/>
      <c r="X102" s="1"/>
      <c r="Y102" s="1"/>
    </row>
    <row r="103" spans="6:29" x14ac:dyDescent="0.25">
      <c r="F103">
        <v>14</v>
      </c>
      <c r="H103" t="s">
        <v>7</v>
      </c>
      <c r="J103" t="s">
        <v>10</v>
      </c>
      <c r="N103" s="1"/>
      <c r="O103" s="2"/>
      <c r="Q103" s="1"/>
      <c r="R103" s="1"/>
      <c r="S103" s="1"/>
      <c r="T103" s="1"/>
      <c r="V103" s="1"/>
      <c r="W103" s="1"/>
      <c r="X103" s="1"/>
      <c r="Y103" s="1"/>
      <c r="AA103">
        <f>AA92/4*29</f>
        <v>2472.25</v>
      </c>
      <c r="AB103">
        <v>2238</v>
      </c>
      <c r="AC103">
        <f t="shared" ref="AC103" si="8">AC92/4*29</f>
        <v>224.75</v>
      </c>
    </row>
    <row r="104" spans="6:29" x14ac:dyDescent="0.25">
      <c r="F104">
        <v>15</v>
      </c>
      <c r="H104" t="s">
        <v>7</v>
      </c>
      <c r="J104" t="s">
        <v>10</v>
      </c>
      <c r="N104" s="1"/>
      <c r="O104" s="2"/>
      <c r="Q104" s="1"/>
      <c r="R104" s="1"/>
      <c r="S104" s="1"/>
      <c r="T104" s="1"/>
      <c r="V104" s="1"/>
      <c r="W104" s="1"/>
      <c r="X104" s="1"/>
      <c r="Y104" s="1"/>
      <c r="AB104">
        <f>AB103/Z99</f>
        <v>0.89735364875701684</v>
      </c>
    </row>
    <row r="105" spans="6:29" x14ac:dyDescent="0.25">
      <c r="F105">
        <v>16</v>
      </c>
      <c r="H105" t="s">
        <v>7</v>
      </c>
      <c r="J105" t="s">
        <v>10</v>
      </c>
      <c r="N105" s="1"/>
      <c r="O105" s="2"/>
      <c r="Q105" s="1"/>
      <c r="R105" s="1"/>
      <c r="S105" s="1"/>
      <c r="T105" s="1"/>
      <c r="V105" s="1"/>
      <c r="W105" s="1"/>
      <c r="X105" s="1"/>
      <c r="Y105" s="1"/>
    </row>
    <row r="106" spans="6:29" x14ac:dyDescent="0.25">
      <c r="F106">
        <v>17</v>
      </c>
      <c r="H106" t="s">
        <v>7</v>
      </c>
      <c r="J106" t="s">
        <v>10</v>
      </c>
      <c r="N106" s="1"/>
      <c r="O106" s="2"/>
      <c r="Q106" s="1"/>
      <c r="R106" s="1"/>
      <c r="S106" s="1"/>
      <c r="T106" s="1"/>
      <c r="V106" s="1"/>
      <c r="W106" s="1"/>
      <c r="X106" s="1"/>
      <c r="Y106" s="1"/>
    </row>
    <row r="107" spans="6:29" x14ac:dyDescent="0.25">
      <c r="F107">
        <v>18</v>
      </c>
      <c r="H107" t="s">
        <v>7</v>
      </c>
      <c r="J107" t="s">
        <v>10</v>
      </c>
      <c r="N107" s="1"/>
      <c r="O107" s="2"/>
      <c r="Q107" s="1"/>
      <c r="R107" s="1"/>
      <c r="S107" s="1"/>
      <c r="T107" s="1"/>
      <c r="V107" s="1"/>
      <c r="W107" s="1"/>
      <c r="X107" s="1"/>
      <c r="Y107" s="1"/>
    </row>
    <row r="108" spans="6:29" x14ac:dyDescent="0.25">
      <c r="N108">
        <f>SUM(N78:N107)</f>
        <v>875</v>
      </c>
      <c r="Q108">
        <f t="shared" ref="Q108:X108" si="9">SUM(Q78:Q107)</f>
        <v>860</v>
      </c>
      <c r="R108">
        <f t="shared" si="9"/>
        <v>827</v>
      </c>
      <c r="S108">
        <f t="shared" si="9"/>
        <v>33</v>
      </c>
      <c r="T108">
        <f>R108/N108</f>
        <v>0.94514285714285717</v>
      </c>
      <c r="V108">
        <f t="shared" si="9"/>
        <v>863</v>
      </c>
      <c r="W108">
        <f t="shared" si="9"/>
        <v>793</v>
      </c>
      <c r="X108">
        <f t="shared" si="9"/>
        <v>70</v>
      </c>
      <c r="Y108">
        <f>W108/N108</f>
        <v>0.90628571428571425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Suchet Bargoti</dc:creator>
  <cp:lastModifiedBy>Suchet Bargoti</cp:lastModifiedBy>
  <dcterms:created xsi:type="dcterms:W3CDTF">2014-06-02T02:27:22Z</dcterms:created>
  <dcterms:modified xsi:type="dcterms:W3CDTF">2014-06-17T08:09:00Z</dcterms:modified>
</cp:coreProperties>
</file>