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i\E78_14T\tuning_data\"/>
    </mc:Choice>
  </mc:AlternateContent>
  <xr:revisionPtr revIDLastSave="0" documentId="13_ncr:1_{804CDE8B-1FA5-41CA-8602-B88807E75432}" xr6:coauthVersionLast="47" xr6:coauthVersionMax="47" xr10:uidLastSave="{00000000-0000-0000-0000-000000000000}"/>
  <bookViews>
    <workbookView xWindow="-28920" yWindow="-120" windowWidth="29040" windowHeight="15990" activeTab="1" xr2:uid="{1EBD1F21-EAA4-4885-BF65-D1CE8B6FCA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K6" i="2"/>
  <c r="G8" i="2" s="1"/>
  <c r="G9" i="2" l="1"/>
  <c r="N18" i="1" l="1"/>
  <c r="H13" i="1"/>
  <c r="J13" i="1" s="1"/>
  <c r="L13" i="1" s="1"/>
  <c r="H12" i="1"/>
  <c r="J12" i="1" s="1"/>
  <c r="G8" i="1"/>
  <c r="E7" i="1"/>
  <c r="K7" i="1" s="1"/>
  <c r="D24" i="1"/>
  <c r="D25" i="1"/>
  <c r="D26" i="1"/>
  <c r="D27" i="1"/>
  <c r="D28" i="1"/>
  <c r="D29" i="1"/>
  <c r="D30" i="1"/>
  <c r="D31" i="1"/>
  <c r="D32" i="1"/>
  <c r="D33" i="1"/>
  <c r="D14" i="1"/>
  <c r="D15" i="1"/>
  <c r="D16" i="1"/>
  <c r="D17" i="1"/>
  <c r="D18" i="1"/>
  <c r="D19" i="1"/>
  <c r="D20" i="1"/>
  <c r="D21" i="1"/>
  <c r="D22" i="1"/>
  <c r="D23" i="1"/>
  <c r="D13" i="1"/>
  <c r="E8" i="1"/>
  <c r="K8" i="1" s="1"/>
  <c r="C3" i="1"/>
  <c r="R18" i="1" l="1"/>
  <c r="P18" i="1"/>
  <c r="P13" i="1"/>
  <c r="T13" i="1" s="1"/>
  <c r="P12" i="1"/>
  <c r="T12" i="1" s="1"/>
  <c r="L12" i="1"/>
  <c r="V13" i="1" l="1"/>
  <c r="X13" i="1"/>
  <c r="V12" i="1"/>
  <c r="X12" i="1"/>
</calcChain>
</file>

<file path=xl/sharedStrings.xml><?xml version="1.0" encoding="utf-8"?>
<sst xmlns="http://schemas.openxmlformats.org/spreadsheetml/2006/main" count="93" uniqueCount="22">
  <si>
    <t>Fuel Density (kg/m^3)</t>
  </si>
  <si>
    <t>Alcohol Composition %</t>
  </si>
  <si>
    <t>%</t>
  </si>
  <si>
    <t>Fuel Density</t>
  </si>
  <si>
    <t>kg/m^3</t>
  </si>
  <si>
    <t xml:space="preserve"> &lt;</t>
  </si>
  <si>
    <t>lb/h</t>
  </si>
  <si>
    <t>cc/min</t>
  </si>
  <si>
    <t>kg/h</t>
  </si>
  <si>
    <t>g/min</t>
  </si>
  <si>
    <t>Rated Fuel Pressure</t>
  </si>
  <si>
    <t>Flow @</t>
  </si>
  <si>
    <t>bar</t>
  </si>
  <si>
    <t>Flow</t>
  </si>
  <si>
    <t>n-Heptane Density (kg/m^3)</t>
  </si>
  <si>
    <t>g/s</t>
  </si>
  <si>
    <t>A</t>
  </si>
  <si>
    <t>B</t>
  </si>
  <si>
    <t>Offset</t>
  </si>
  <si>
    <t>Middle</t>
  </si>
  <si>
    <t>Inj Pulse</t>
  </si>
  <si>
    <t>Pulse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</si>
</sst>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54E70B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23">
    <xf numFmtId="0" fontId="0" fillId="0" borderId="0" xfId="0"/>
    <xf numFmtId="0" fontId="2" fillId="3" borderId="0" xfId="2"/>
    <xf numFmtId="0" fontId="1" fillId="2" borderId="0" xfId="1"/>
    <xf numFmtId="0" fontId="3" fillId="4" borderId="1" xfId="3"/>
    <xf numFmtId="0" fontId="4" fillId="5" borderId="2" xfId="4"/>
    <xf numFmtId="0" fontId="0" fillId="0" borderId="0" xfId="0" quotePrefix="1"/>
    <xf numFmtId="0" fontId="2" fillId="3" borderId="0" xfId="2" quotePrefix="1"/>
    <xf numFmtId="0" fontId="1" fillId="2" borderId="0" xfId="1" quotePrefix="1"/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5" xfId="0" applyNumberFormat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168" fontId="6" fillId="0" borderId="12" xfId="0" applyNumberFormat="1" applyFont="1" applyBorder="1" applyAlignment="1">
      <alignment horizontal="center"/>
    </xf>
    <xf numFmtId="168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BF06-9CDF-41B9-AAF9-19BCC1185765}">
  <dimension ref="A1:Y34"/>
  <sheetViews>
    <sheetView workbookViewId="0">
      <selection activeCell="L25" sqref="L25"/>
    </sheetView>
  </sheetViews>
  <sheetFormatPr defaultRowHeight="15" x14ac:dyDescent="0.25"/>
  <cols>
    <col min="1" max="1" width="19" customWidth="1"/>
    <col min="2" max="2" width="26.42578125" customWidth="1"/>
    <col min="3" max="3" width="10" bestFit="1" customWidth="1"/>
    <col min="7" max="7" width="12.85546875" customWidth="1"/>
  </cols>
  <sheetData>
    <row r="1" spans="1:25" x14ac:dyDescent="0.25">
      <c r="B1" s="1" t="s">
        <v>1</v>
      </c>
      <c r="C1" s="3">
        <v>0</v>
      </c>
      <c r="D1" t="s">
        <v>5</v>
      </c>
      <c r="G1" s="1" t="s">
        <v>4</v>
      </c>
      <c r="H1" s="1">
        <v>0</v>
      </c>
      <c r="I1" s="1">
        <v>100</v>
      </c>
      <c r="J1" s="1" t="s">
        <v>2</v>
      </c>
    </row>
    <row r="2" spans="1:25" ht="15.75" thickBot="1" x14ac:dyDescent="0.3">
      <c r="G2" s="1" t="s">
        <v>3</v>
      </c>
      <c r="H2" s="2">
        <v>751.9</v>
      </c>
      <c r="I2" s="2">
        <v>812.48818749999998</v>
      </c>
    </row>
    <row r="3" spans="1:25" ht="16.5" thickTop="1" thickBot="1" x14ac:dyDescent="0.3">
      <c r="B3" s="1" t="s">
        <v>0</v>
      </c>
      <c r="C3" s="4">
        <f>$H$2+($I$2-$H$2) *($C$1 / 100)</f>
        <v>751.9</v>
      </c>
      <c r="D3" s="3">
        <v>720</v>
      </c>
    </row>
    <row r="4" spans="1:25" ht="15.75" thickTop="1" x14ac:dyDescent="0.25">
      <c r="B4" s="1" t="s">
        <v>14</v>
      </c>
      <c r="C4" s="2">
        <v>680</v>
      </c>
    </row>
    <row r="6" spans="1:25" ht="15.75" thickBot="1" x14ac:dyDescent="0.3"/>
    <row r="7" spans="1:25" ht="16.5" thickTop="1" thickBot="1" x14ac:dyDescent="0.3">
      <c r="C7" s="3">
        <v>50</v>
      </c>
      <c r="D7" s="6" t="s">
        <v>6</v>
      </c>
      <c r="E7" s="4">
        <f>C7 * 0.45359237</f>
        <v>22.6796185</v>
      </c>
      <c r="F7" s="1" t="s">
        <v>8</v>
      </c>
      <c r="I7" s="3">
        <v>720</v>
      </c>
      <c r="J7" s="1" t="s">
        <v>4</v>
      </c>
      <c r="K7" s="4">
        <f>E7 / I7 / 60 * 1000000</f>
        <v>524.99116898148156</v>
      </c>
      <c r="L7" s="1" t="s">
        <v>7</v>
      </c>
    </row>
    <row r="8" spans="1:25" ht="16.5" thickTop="1" thickBot="1" x14ac:dyDescent="0.3">
      <c r="C8" s="3">
        <v>374</v>
      </c>
      <c r="D8" s="1" t="s">
        <v>9</v>
      </c>
      <c r="E8" s="4">
        <f>$C$8 * 0.06</f>
        <v>22.439999999999998</v>
      </c>
      <c r="F8" s="1" t="s">
        <v>8</v>
      </c>
      <c r="G8" s="4">
        <f>C8 * 0.1322773573</f>
        <v>49.471731630200004</v>
      </c>
      <c r="H8" s="1" t="s">
        <v>6</v>
      </c>
      <c r="K8" s="4">
        <f>$E$8 / $D$3 / 60 * 1000000</f>
        <v>519.44444444444434</v>
      </c>
      <c r="L8" s="1" t="s">
        <v>7</v>
      </c>
    </row>
    <row r="9" spans="1:25" ht="15.75" thickTop="1" x14ac:dyDescent="0.25"/>
    <row r="11" spans="1:25" ht="15.75" thickBot="1" x14ac:dyDescent="0.3">
      <c r="A11" s="1" t="s">
        <v>13</v>
      </c>
      <c r="B11" s="3">
        <v>50</v>
      </c>
      <c r="C11" s="1"/>
    </row>
    <row r="12" spans="1:25" ht="16.5" thickTop="1" thickBot="1" x14ac:dyDescent="0.3">
      <c r="A12" s="1" t="s">
        <v>10</v>
      </c>
      <c r="B12" s="3">
        <v>3</v>
      </c>
      <c r="C12" s="1" t="s">
        <v>12</v>
      </c>
      <c r="F12" s="3">
        <v>53.68</v>
      </c>
      <c r="G12" s="7" t="s">
        <v>6</v>
      </c>
      <c r="H12" s="4">
        <f>F12 * 0.45359237</f>
        <v>24.3488384216</v>
      </c>
      <c r="I12" s="1" t="s">
        <v>8</v>
      </c>
      <c r="J12" s="4">
        <f>H12 / 60 / 60 * 1000</f>
        <v>6.7635662282222215</v>
      </c>
      <c r="K12" s="1" t="s">
        <v>15</v>
      </c>
      <c r="L12" s="4">
        <f>J12 * 60</f>
        <v>405.81397369333331</v>
      </c>
      <c r="M12" s="1" t="s">
        <v>9</v>
      </c>
      <c r="N12" s="3">
        <v>720</v>
      </c>
      <c r="O12" s="1" t="s">
        <v>4</v>
      </c>
      <c r="P12" s="4">
        <f>H12 / N12 / 60 * 1000000</f>
        <v>563.6305190185185</v>
      </c>
      <c r="Q12" s="2" t="s">
        <v>7</v>
      </c>
      <c r="R12" s="3">
        <v>680</v>
      </c>
      <c r="S12" s="1" t="s">
        <v>4</v>
      </c>
      <c r="T12" s="4">
        <f>P12 / 1000000 * 60 * R12</f>
        <v>22.996125175955555</v>
      </c>
      <c r="U12" s="1" t="s">
        <v>8</v>
      </c>
      <c r="V12" s="4">
        <f>T12*2.204623</f>
        <v>50.697786473790671</v>
      </c>
      <c r="W12" s="2" t="s">
        <v>6</v>
      </c>
      <c r="X12" s="4">
        <f>T12*16.6666666</f>
        <v>383.26875139951756</v>
      </c>
      <c r="Y12" s="1" t="s">
        <v>9</v>
      </c>
    </row>
    <row r="13" spans="1:25" ht="16.5" thickTop="1" thickBot="1" x14ac:dyDescent="0.3">
      <c r="A13" s="1" t="s">
        <v>11</v>
      </c>
      <c r="B13" s="1">
        <v>3</v>
      </c>
      <c r="C13" s="1" t="s">
        <v>12</v>
      </c>
      <c r="D13" s="4">
        <f>$B$11 * SQRT(B13/$B$12)</f>
        <v>50</v>
      </c>
      <c r="F13" s="3">
        <v>53.68</v>
      </c>
      <c r="G13" s="7" t="s">
        <v>6</v>
      </c>
      <c r="H13" s="4">
        <f>F13 * 0.45359237</f>
        <v>24.3488384216</v>
      </c>
      <c r="I13" s="1" t="s">
        <v>8</v>
      </c>
      <c r="J13" s="4">
        <f>H13 / 60 / 60 * 1000</f>
        <v>6.7635662282222215</v>
      </c>
      <c r="K13" s="1" t="s">
        <v>15</v>
      </c>
      <c r="L13" s="4">
        <f>J13 * 60</f>
        <v>405.81397369333331</v>
      </c>
      <c r="M13" s="1" t="s">
        <v>9</v>
      </c>
      <c r="N13" s="3">
        <v>680</v>
      </c>
      <c r="O13" s="1" t="s">
        <v>4</v>
      </c>
      <c r="P13" s="4">
        <f>H13 / N13 / 60 * 1000000</f>
        <v>596.78525543137266</v>
      </c>
      <c r="Q13" s="2" t="s">
        <v>7</v>
      </c>
      <c r="R13" s="3">
        <v>720</v>
      </c>
      <c r="S13" s="1" t="s">
        <v>4</v>
      </c>
      <c r="T13" s="4">
        <f>P13 / 1000000 * 60 * R13</f>
        <v>25.781123034635296</v>
      </c>
      <c r="U13" s="1" t="s">
        <v>8</v>
      </c>
      <c r="V13" s="4">
        <f>T13*2.204623</f>
        <v>56.837656807986775</v>
      </c>
      <c r="W13" s="2" t="s">
        <v>6</v>
      </c>
      <c r="X13" s="4">
        <f>T13*16.6666666</f>
        <v>429.68538219184671</v>
      </c>
      <c r="Y13" s="1" t="s">
        <v>9</v>
      </c>
    </row>
    <row r="14" spans="1:25" ht="16.5" thickTop="1" thickBot="1" x14ac:dyDescent="0.3">
      <c r="A14" s="1" t="s">
        <v>11</v>
      </c>
      <c r="B14" s="1">
        <v>3.1</v>
      </c>
      <c r="C14" s="1" t="s">
        <v>12</v>
      </c>
      <c r="D14" s="4">
        <f t="shared" ref="D14:D33" si="0">$B$11 * SQRT(B14/$B$12)</f>
        <v>50.826502273256359</v>
      </c>
    </row>
    <row r="15" spans="1:25" ht="16.5" thickTop="1" thickBot="1" x14ac:dyDescent="0.3">
      <c r="A15" s="1" t="s">
        <v>11</v>
      </c>
      <c r="B15" s="1">
        <v>3.2</v>
      </c>
      <c r="C15" s="1" t="s">
        <v>12</v>
      </c>
      <c r="D15" s="4">
        <f t="shared" si="0"/>
        <v>51.639777949432222</v>
      </c>
      <c r="J15" s="5"/>
    </row>
    <row r="16" spans="1:25" ht="16.5" thickTop="1" thickBot="1" x14ac:dyDescent="0.3">
      <c r="A16" s="1" t="s">
        <v>11</v>
      </c>
      <c r="B16" s="1">
        <v>3.3</v>
      </c>
      <c r="C16" s="1" t="s">
        <v>12</v>
      </c>
      <c r="D16" s="4">
        <f t="shared" si="0"/>
        <v>52.440442408507572</v>
      </c>
      <c r="J16" s="5"/>
    </row>
    <row r="17" spans="1:19" ht="16.5" thickTop="1" thickBot="1" x14ac:dyDescent="0.3">
      <c r="A17" s="1" t="s">
        <v>11</v>
      </c>
      <c r="B17" s="1">
        <v>3.4</v>
      </c>
      <c r="C17" s="1" t="s">
        <v>12</v>
      </c>
      <c r="D17" s="4">
        <f t="shared" si="0"/>
        <v>53.229064742237711</v>
      </c>
      <c r="J17" s="5"/>
    </row>
    <row r="18" spans="1:19" ht="16.5" thickTop="1" thickBot="1" x14ac:dyDescent="0.3">
      <c r="A18" s="1" t="s">
        <v>11</v>
      </c>
      <c r="B18" s="1">
        <v>3.5</v>
      </c>
      <c r="C18" s="1" t="s">
        <v>12</v>
      </c>
      <c r="D18" s="4">
        <f t="shared" si="0"/>
        <v>54.006172486732176</v>
      </c>
      <c r="J18" s="3">
        <v>550</v>
      </c>
      <c r="K18" s="2" t="s">
        <v>7</v>
      </c>
      <c r="L18" s="3">
        <v>720</v>
      </c>
      <c r="M18" s="1" t="s">
        <v>4</v>
      </c>
      <c r="N18" s="4">
        <f>J18 / 1000000 * 60 * L18</f>
        <v>23.76</v>
      </c>
      <c r="O18" s="1" t="s">
        <v>8</v>
      </c>
      <c r="P18" s="4">
        <f>N18*2.204623</f>
        <v>52.38184248000001</v>
      </c>
      <c r="Q18" s="2" t="s">
        <v>6</v>
      </c>
      <c r="R18" s="4">
        <f>N18*16.6666666</f>
        <v>395.99999841599998</v>
      </c>
      <c r="S18" s="1" t="s">
        <v>9</v>
      </c>
    </row>
    <row r="19" spans="1:19" ht="16.5" thickTop="1" thickBot="1" x14ac:dyDescent="0.3">
      <c r="A19" s="1" t="s">
        <v>11</v>
      </c>
      <c r="B19" s="1">
        <v>3.6</v>
      </c>
      <c r="C19" s="1" t="s">
        <v>12</v>
      </c>
      <c r="D19" s="4">
        <f t="shared" si="0"/>
        <v>54.772255750516607</v>
      </c>
      <c r="J19" s="5"/>
    </row>
    <row r="20" spans="1:19" ht="16.5" thickTop="1" thickBot="1" x14ac:dyDescent="0.3">
      <c r="A20" s="1" t="s">
        <v>11</v>
      </c>
      <c r="B20" s="1">
        <v>3.7</v>
      </c>
      <c r="C20" s="1" t="s">
        <v>12</v>
      </c>
      <c r="D20" s="4">
        <f t="shared" si="0"/>
        <v>55.527770829858937</v>
      </c>
      <c r="J20" s="5"/>
    </row>
    <row r="21" spans="1:19" ht="16.5" thickTop="1" thickBot="1" x14ac:dyDescent="0.3">
      <c r="A21" s="1" t="s">
        <v>11</v>
      </c>
      <c r="B21" s="1">
        <v>3.8</v>
      </c>
      <c r="C21" s="1" t="s">
        <v>12</v>
      </c>
      <c r="D21" s="4">
        <f t="shared" si="0"/>
        <v>56.273143387113777</v>
      </c>
    </row>
    <row r="22" spans="1:19" ht="16.5" thickTop="1" thickBot="1" x14ac:dyDescent="0.3">
      <c r="A22" s="1" t="s">
        <v>11</v>
      </c>
      <c r="B22" s="1">
        <v>3.9</v>
      </c>
      <c r="C22" s="1" t="s">
        <v>12</v>
      </c>
      <c r="D22" s="4">
        <f t="shared" si="0"/>
        <v>57.008771254956905</v>
      </c>
      <c r="J22" s="5"/>
    </row>
    <row r="23" spans="1:19" ht="16.5" thickTop="1" thickBot="1" x14ac:dyDescent="0.3">
      <c r="A23" s="1" t="s">
        <v>11</v>
      </c>
      <c r="B23" s="1">
        <v>4</v>
      </c>
      <c r="C23" s="1" t="s">
        <v>12</v>
      </c>
      <c r="D23" s="4">
        <f t="shared" si="0"/>
        <v>57.735026918962575</v>
      </c>
      <c r="J23" s="5"/>
    </row>
    <row r="24" spans="1:19" ht="16.5" thickTop="1" thickBot="1" x14ac:dyDescent="0.3">
      <c r="A24" s="1" t="s">
        <v>11</v>
      </c>
      <c r="B24" s="1">
        <v>4.0999999999999996</v>
      </c>
      <c r="C24" s="1" t="s">
        <v>12</v>
      </c>
      <c r="D24" s="4">
        <f t="shared" si="0"/>
        <v>58.4522597225006</v>
      </c>
      <c r="J24" s="5"/>
    </row>
    <row r="25" spans="1:19" ht="16.5" thickTop="1" thickBot="1" x14ac:dyDescent="0.3">
      <c r="A25" s="1" t="s">
        <v>11</v>
      </c>
      <c r="B25" s="1">
        <v>4.2</v>
      </c>
      <c r="C25" s="1" t="s">
        <v>12</v>
      </c>
      <c r="D25" s="4">
        <f t="shared" si="0"/>
        <v>59.16079783099616</v>
      </c>
      <c r="J25" s="5"/>
    </row>
    <row r="26" spans="1:19" ht="16.5" thickTop="1" thickBot="1" x14ac:dyDescent="0.3">
      <c r="A26" s="1" t="s">
        <v>11</v>
      </c>
      <c r="B26" s="1">
        <v>4.3</v>
      </c>
      <c r="C26" s="1" t="s">
        <v>12</v>
      </c>
      <c r="D26" s="4">
        <f t="shared" si="0"/>
        <v>59.860949986893239</v>
      </c>
      <c r="J26" s="5"/>
    </row>
    <row r="27" spans="1:19" ht="16.5" thickTop="1" thickBot="1" x14ac:dyDescent="0.3">
      <c r="A27" s="1" t="s">
        <v>11</v>
      </c>
      <c r="B27" s="1">
        <v>4.4000000000000004</v>
      </c>
      <c r="C27" s="1" t="s">
        <v>12</v>
      </c>
      <c r="D27" s="4">
        <f t="shared" si="0"/>
        <v>60.553007081949836</v>
      </c>
      <c r="J27" s="5"/>
    </row>
    <row r="28" spans="1:19" ht="16.5" thickTop="1" thickBot="1" x14ac:dyDescent="0.3">
      <c r="A28" s="1" t="s">
        <v>11</v>
      </c>
      <c r="B28" s="1">
        <v>4.5</v>
      </c>
      <c r="C28" s="1" t="s">
        <v>12</v>
      </c>
      <c r="D28" s="4">
        <f t="shared" si="0"/>
        <v>61.237243569579448</v>
      </c>
    </row>
    <row r="29" spans="1:19" ht="16.5" thickTop="1" thickBot="1" x14ac:dyDescent="0.3">
      <c r="A29" s="1" t="s">
        <v>11</v>
      </c>
      <c r="B29" s="1">
        <v>4.5999999999999996</v>
      </c>
      <c r="C29" s="1" t="s">
        <v>12</v>
      </c>
      <c r="D29" s="4">
        <f t="shared" si="0"/>
        <v>61.913918736689034</v>
      </c>
    </row>
    <row r="30" spans="1:19" ht="16.5" thickTop="1" thickBot="1" x14ac:dyDescent="0.3">
      <c r="A30" s="1" t="s">
        <v>11</v>
      </c>
      <c r="B30" s="1">
        <v>4.7</v>
      </c>
      <c r="C30" s="1" t="s">
        <v>12</v>
      </c>
      <c r="D30" s="4">
        <f t="shared" si="0"/>
        <v>62.583277851728624</v>
      </c>
    </row>
    <row r="31" spans="1:19" ht="16.5" thickTop="1" thickBot="1" x14ac:dyDescent="0.3">
      <c r="A31" s="1" t="s">
        <v>11</v>
      </c>
      <c r="B31" s="1">
        <v>4.8</v>
      </c>
      <c r="C31" s="1" t="s">
        <v>12</v>
      </c>
      <c r="D31" s="4">
        <f t="shared" si="0"/>
        <v>63.245553203367585</v>
      </c>
    </row>
    <row r="32" spans="1:19" ht="16.5" thickTop="1" thickBot="1" x14ac:dyDescent="0.3">
      <c r="A32" s="1" t="s">
        <v>11</v>
      </c>
      <c r="B32" s="1">
        <v>4.9000000000000004</v>
      </c>
      <c r="C32" s="1" t="s">
        <v>12</v>
      </c>
      <c r="D32" s="4">
        <f t="shared" si="0"/>
        <v>63.900965042269384</v>
      </c>
    </row>
    <row r="33" spans="1:4" ht="16.5" thickTop="1" thickBot="1" x14ac:dyDescent="0.3">
      <c r="A33" s="1" t="s">
        <v>11</v>
      </c>
      <c r="B33" s="1">
        <v>5</v>
      </c>
      <c r="C33" s="1" t="s">
        <v>12</v>
      </c>
      <c r="D33" s="4">
        <f t="shared" si="0"/>
        <v>64.549722436790276</v>
      </c>
    </row>
    <row r="34" spans="1:4" ht="15.75" thickTop="1" x14ac:dyDescent="0.25"/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4469-253F-4239-A809-6D313AD535FE}">
  <dimension ref="D4:AV25"/>
  <sheetViews>
    <sheetView tabSelected="1" workbookViewId="0">
      <selection activeCell="Q25" sqref="Q25"/>
    </sheetView>
  </sheetViews>
  <sheetFormatPr defaultRowHeight="15" x14ac:dyDescent="0.25"/>
  <sheetData>
    <row r="4" spans="4:48" x14ac:dyDescent="0.25">
      <c r="J4" s="1" t="s">
        <v>16</v>
      </c>
      <c r="K4" s="1" t="s">
        <v>19</v>
      </c>
      <c r="L4" s="1" t="s">
        <v>17</v>
      </c>
    </row>
    <row r="5" spans="4:48" ht="15.75" thickBot="1" x14ac:dyDescent="0.3">
      <c r="J5" s="3">
        <v>288</v>
      </c>
      <c r="K5" s="3">
        <v>300</v>
      </c>
      <c r="L5" s="3">
        <v>308</v>
      </c>
    </row>
    <row r="6" spans="4:48" ht="16.5" thickTop="1" thickBot="1" x14ac:dyDescent="0.3">
      <c r="K6" s="4">
        <f>(K5 - J5) / (L5 - J5)</f>
        <v>0.6</v>
      </c>
    </row>
    <row r="7" spans="4:48" ht="16.5" thickTop="1" thickBot="1" x14ac:dyDescent="0.3">
      <c r="E7" s="1" t="s">
        <v>16</v>
      </c>
      <c r="F7" s="1" t="s">
        <v>17</v>
      </c>
      <c r="G7" s="1" t="s">
        <v>18</v>
      </c>
    </row>
    <row r="8" spans="4:48" ht="16.5" thickTop="1" thickBot="1" x14ac:dyDescent="0.3">
      <c r="E8" s="1"/>
      <c r="F8" s="1"/>
      <c r="G8" s="4">
        <f>K6</f>
        <v>0.6</v>
      </c>
    </row>
    <row r="9" spans="4:48" ht="15.75" thickTop="1" x14ac:dyDescent="0.25">
      <c r="D9" s="11">
        <v>4</v>
      </c>
      <c r="E9" s="8">
        <v>0</v>
      </c>
      <c r="F9" s="8">
        <v>0</v>
      </c>
      <c r="G9">
        <f>E9+(F9-E9) * $G$8</f>
        <v>0</v>
      </c>
      <c r="H9">
        <v>0</v>
      </c>
    </row>
    <row r="10" spans="4:48" ht="15.75" thickBot="1" x14ac:dyDescent="0.3">
      <c r="D10" s="12">
        <v>5</v>
      </c>
      <c r="E10" s="9">
        <v>0</v>
      </c>
      <c r="F10" s="9">
        <v>0</v>
      </c>
      <c r="G10">
        <f t="shared" ref="G10:H26" si="0">E10+(F10-E10) * $G$8</f>
        <v>0</v>
      </c>
      <c r="H10">
        <v>0</v>
      </c>
    </row>
    <row r="11" spans="4:48" x14ac:dyDescent="0.25">
      <c r="D11" s="12">
        <v>6</v>
      </c>
      <c r="E11" s="8">
        <v>2.1950969360000001</v>
      </c>
      <c r="F11" s="8">
        <v>2.3809321899999998</v>
      </c>
      <c r="G11">
        <f t="shared" si="0"/>
        <v>2.3065980883999999</v>
      </c>
      <c r="H11">
        <v>2.3065980883999999</v>
      </c>
    </row>
    <row r="12" spans="4:48" x14ac:dyDescent="0.25">
      <c r="D12" s="12">
        <v>7</v>
      </c>
      <c r="E12" s="9">
        <v>1.999476824</v>
      </c>
      <c r="F12" s="9">
        <v>2.140577918</v>
      </c>
      <c r="G12">
        <f t="shared" si="0"/>
        <v>2.0841374803999999</v>
      </c>
      <c r="H12">
        <v>2.0841374803999999</v>
      </c>
    </row>
    <row r="13" spans="4:48" ht="15.75" thickBot="1" x14ac:dyDescent="0.3">
      <c r="D13" s="12">
        <v>8</v>
      </c>
      <c r="E13" s="9">
        <v>1.793250773</v>
      </c>
      <c r="F13" s="9">
        <v>1.899189051</v>
      </c>
      <c r="G13">
        <f t="shared" si="0"/>
        <v>1.8568137398</v>
      </c>
      <c r="H13">
        <v>1.8568137398</v>
      </c>
    </row>
    <row r="14" spans="4:48" ht="15.75" thickBot="1" x14ac:dyDescent="0.3">
      <c r="D14" s="12">
        <v>9</v>
      </c>
      <c r="E14" s="9">
        <v>1.5831988299999999</v>
      </c>
      <c r="F14" s="9">
        <v>1.6622828300000001</v>
      </c>
      <c r="G14">
        <f t="shared" si="0"/>
        <v>1.6306492299999999</v>
      </c>
      <c r="H14">
        <v>1.6306492299999999</v>
      </c>
      <c r="O14" s="14" t="s">
        <v>20</v>
      </c>
      <c r="P14" s="15">
        <v>0</v>
      </c>
      <c r="Q14" s="16">
        <v>0.1</v>
      </c>
      <c r="R14" s="16">
        <v>0.3</v>
      </c>
      <c r="S14" s="16">
        <v>0.4</v>
      </c>
      <c r="T14" s="16">
        <v>0.5</v>
      </c>
      <c r="U14" s="16">
        <v>0.6</v>
      </c>
      <c r="V14" s="16">
        <v>0.8</v>
      </c>
      <c r="W14" s="16">
        <v>0.9</v>
      </c>
      <c r="X14" s="16">
        <v>1</v>
      </c>
      <c r="Y14" s="16">
        <v>1.1000000000000001</v>
      </c>
      <c r="Z14" s="16">
        <v>1.3</v>
      </c>
      <c r="AA14" s="16">
        <v>1.4</v>
      </c>
      <c r="AB14" s="16">
        <v>1.5</v>
      </c>
      <c r="AC14" s="16">
        <v>1.6</v>
      </c>
      <c r="AD14" s="16">
        <v>1.8</v>
      </c>
      <c r="AE14" s="16">
        <v>1.9</v>
      </c>
      <c r="AF14" s="16">
        <v>2</v>
      </c>
      <c r="AG14" s="16">
        <v>2.1</v>
      </c>
      <c r="AH14" s="16">
        <v>2.2999999999999998</v>
      </c>
      <c r="AI14" s="16">
        <v>2.4</v>
      </c>
      <c r="AJ14" s="16">
        <v>2.5</v>
      </c>
      <c r="AK14" s="16">
        <v>2.6</v>
      </c>
      <c r="AL14" s="16">
        <v>2.8</v>
      </c>
      <c r="AM14" s="16">
        <v>2.9</v>
      </c>
      <c r="AN14" s="16">
        <v>3</v>
      </c>
      <c r="AO14" s="16">
        <v>3.1</v>
      </c>
      <c r="AP14" s="16">
        <v>3.3</v>
      </c>
      <c r="AQ14" s="16">
        <v>3.4</v>
      </c>
      <c r="AR14" s="16">
        <v>3.5</v>
      </c>
      <c r="AS14" s="16">
        <v>3.6</v>
      </c>
      <c r="AT14" s="16">
        <v>3.8</v>
      </c>
      <c r="AU14" s="16">
        <v>3.9</v>
      </c>
      <c r="AV14" s="17">
        <v>4</v>
      </c>
    </row>
    <row r="15" spans="4:48" ht="15.75" thickBot="1" x14ac:dyDescent="0.3">
      <c r="D15" s="12">
        <v>10</v>
      </c>
      <c r="E15" s="9">
        <v>1.3761010440000001</v>
      </c>
      <c r="F15" s="9">
        <v>1.435376499</v>
      </c>
      <c r="G15">
        <f t="shared" si="0"/>
        <v>1.4116663170000001</v>
      </c>
      <c r="H15">
        <v>1.4116663170000001</v>
      </c>
      <c r="O15" s="18" t="s">
        <v>21</v>
      </c>
      <c r="P15" s="19">
        <v>0.35</v>
      </c>
      <c r="Q15" s="20">
        <v>0.309</v>
      </c>
      <c r="R15" s="20">
        <v>0.22600000000000001</v>
      </c>
      <c r="S15" s="20">
        <v>0.185</v>
      </c>
      <c r="T15" s="20">
        <v>0.14399999999999999</v>
      </c>
      <c r="U15" s="20">
        <v>0.10299999999999999</v>
      </c>
      <c r="V15" s="20">
        <v>2.1000000000000001E-2</v>
      </c>
      <c r="W15" s="20">
        <v>0</v>
      </c>
      <c r="X15" s="20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2">
        <v>0</v>
      </c>
    </row>
    <row r="16" spans="4:48" x14ac:dyDescent="0.25">
      <c r="D16" s="12">
        <v>11</v>
      </c>
      <c r="E16" s="9">
        <v>1.178737462</v>
      </c>
      <c r="F16" s="9">
        <v>1.2239872970000001</v>
      </c>
      <c r="G16">
        <f t="shared" si="0"/>
        <v>1.205887363</v>
      </c>
      <c r="H16">
        <v>1.205887363</v>
      </c>
    </row>
    <row r="17" spans="4:8" x14ac:dyDescent="0.25">
      <c r="D17" s="12">
        <v>12</v>
      </c>
      <c r="E17" s="9">
        <v>0.99788813200000004</v>
      </c>
      <c r="F17" s="9">
        <v>1.0336324670000001</v>
      </c>
      <c r="G17">
        <f t="shared" si="0"/>
        <v>1.019334733</v>
      </c>
      <c r="H17">
        <v>1.019334733</v>
      </c>
    </row>
    <row r="18" spans="4:8" x14ac:dyDescent="0.25">
      <c r="D18" s="12">
        <v>13</v>
      </c>
      <c r="E18" s="9">
        <v>0.84033310100000003</v>
      </c>
      <c r="F18" s="9">
        <v>0.86982925099999997</v>
      </c>
      <c r="G18">
        <f t="shared" si="0"/>
        <v>0.85803079100000001</v>
      </c>
      <c r="H18">
        <v>0.85803079100000001</v>
      </c>
    </row>
    <row r="19" spans="4:8" x14ac:dyDescent="0.25">
      <c r="D19" s="12">
        <v>14</v>
      </c>
      <c r="E19" s="9">
        <v>0.71285241799999999</v>
      </c>
      <c r="F19" s="9">
        <v>0.73809488899999998</v>
      </c>
      <c r="G19">
        <f t="shared" si="0"/>
        <v>0.72799790060000003</v>
      </c>
      <c r="H19">
        <v>0.72799790060000003</v>
      </c>
    </row>
    <row r="20" spans="4:8" x14ac:dyDescent="0.25">
      <c r="D20" s="12">
        <v>15</v>
      </c>
      <c r="E20" s="9">
        <v>0.62222613000000004</v>
      </c>
      <c r="F20" s="9">
        <v>0.64394662400000002</v>
      </c>
      <c r="G20">
        <f t="shared" si="0"/>
        <v>0.63525842640000008</v>
      </c>
      <c r="H20">
        <v>0.63525842640000008</v>
      </c>
    </row>
    <row r="21" spans="4:8" x14ac:dyDescent="0.25">
      <c r="D21" s="12">
        <v>16</v>
      </c>
      <c r="E21" s="9">
        <v>0.57523428499999996</v>
      </c>
      <c r="F21" s="9">
        <v>0.59290169800000003</v>
      </c>
      <c r="G21">
        <f t="shared" si="0"/>
        <v>0.58583473279999998</v>
      </c>
      <c r="H21">
        <v>0.58583473279999998</v>
      </c>
    </row>
    <row r="22" spans="4:8" x14ac:dyDescent="0.25">
      <c r="D22" s="12">
        <v>17</v>
      </c>
      <c r="E22" s="9">
        <v>0.57523428499999996</v>
      </c>
      <c r="F22" s="9">
        <v>0.59047735099999998</v>
      </c>
      <c r="G22">
        <f t="shared" si="0"/>
        <v>0.58438012459999999</v>
      </c>
      <c r="H22">
        <v>0.58438012459999999</v>
      </c>
    </row>
    <row r="23" spans="4:8" x14ac:dyDescent="0.25">
      <c r="D23" s="12">
        <v>18</v>
      </c>
      <c r="E23" s="9">
        <v>0.57523428499999996</v>
      </c>
      <c r="F23" s="9">
        <v>0.59047735099999998</v>
      </c>
      <c r="G23">
        <f t="shared" si="0"/>
        <v>0.58438012459999999</v>
      </c>
      <c r="H23">
        <v>0.58438012459999999</v>
      </c>
    </row>
    <row r="24" spans="4:8" x14ac:dyDescent="0.25">
      <c r="D24" s="12">
        <v>19</v>
      </c>
      <c r="E24" s="9">
        <v>0.57523428499999996</v>
      </c>
      <c r="F24" s="9">
        <v>0.59047735099999998</v>
      </c>
      <c r="G24">
        <f t="shared" si="0"/>
        <v>0.58438012459999999</v>
      </c>
      <c r="H24">
        <v>0.58438012459999999</v>
      </c>
    </row>
    <row r="25" spans="4:8" ht="15.75" thickBot="1" x14ac:dyDescent="0.3">
      <c r="D25" s="13">
        <v>20</v>
      </c>
      <c r="E25" s="10">
        <v>0.57523428499999996</v>
      </c>
      <c r="F25" s="10">
        <v>0.59047735099999998</v>
      </c>
      <c r="G25">
        <f t="shared" si="0"/>
        <v>0.58438012459999999</v>
      </c>
      <c r="H25">
        <v>0.58438012459999999</v>
      </c>
    </row>
  </sheetData>
  <conditionalFormatting sqref="P15:AV15">
    <cfRule type="colorScale" priority="12">
      <colorScale>
        <cfvo type="min"/>
        <cfvo type="percentile" val="50"/>
        <cfvo type="max"/>
        <color rgb="FF5A8AC6"/>
        <color rgb="FFFFEB84"/>
        <color rgb="FFF8696B"/>
      </colorScale>
    </cfRule>
    <cfRule type="colorScale" priority="13">
      <colorScale>
        <cfvo type="min"/>
        <cfvo type="max"/>
        <color rgb="FFFFEF9C"/>
        <color rgb="FFFF7128"/>
      </colorScale>
    </cfRule>
  </conditionalFormatting>
  <conditionalFormatting sqref="E9:F25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E9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Saša Barišić</dc:creator>
  <cp:lastModifiedBy>Saša Barišić</cp:lastModifiedBy>
  <dcterms:created xsi:type="dcterms:W3CDTF">2022-11-29T13:32:29Z</dcterms:created>
  <dcterms:modified xsi:type="dcterms:W3CDTF">2022-11-29T16:34:37Z</dcterms:modified>
</cp:coreProperties>
</file>