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cc822a8f06888/Desktop/GitHub Repositories/excel-challenge/"/>
    </mc:Choice>
  </mc:AlternateContent>
  <xr:revisionPtr revIDLastSave="1020" documentId="8_{F08E2E22-5AD0-45AA-82A7-047499F2A299}" xr6:coauthVersionLast="47" xr6:coauthVersionMax="47" xr10:uidLastSave="{7FDEA8EB-79AD-408D-885F-94DBCD0A94F6}"/>
  <bookViews>
    <workbookView xWindow="-110" yWindow="-110" windowWidth="19420" windowHeight="11500" firstSheet="3" activeTab="4" xr2:uid="{00000000-000D-0000-FFFF-FFFF00000000}"/>
  </bookViews>
  <sheets>
    <sheet name="Crowdfunding" sheetId="1" r:id="rId1"/>
    <sheet name="campaignsCount per Category" sheetId="6" r:id="rId2"/>
    <sheet name="CampaignsCount per Sub-Category" sheetId="10" r:id="rId3"/>
    <sheet name="Count of Outcome Vs Months" sheetId="12" r:id="rId4"/>
    <sheet name="Crowdfunding Goal Analysis" sheetId="13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3" l="1"/>
  <c r="H3" i="13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10" i="13"/>
  <c r="F11" i="13"/>
  <c r="F12" i="13"/>
  <c r="F13" i="13"/>
  <c r="F2" i="13"/>
  <c r="C2" i="13"/>
  <c r="E3" i="13"/>
  <c r="E4" i="13"/>
  <c r="E5" i="13"/>
  <c r="E6" i="13"/>
  <c r="E7" i="13"/>
  <c r="E8" i="13"/>
  <c r="E9" i="13"/>
  <c r="E10" i="13"/>
  <c r="E11" i="13"/>
  <c r="E12" i="13"/>
  <c r="E13" i="13"/>
  <c r="E2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D13" i="13"/>
  <c r="C13" i="13"/>
  <c r="B13" i="13"/>
  <c r="B12" i="13"/>
  <c r="B11" i="13"/>
  <c r="B10" i="13"/>
  <c r="B9" i="13"/>
  <c r="B8" i="13"/>
  <c r="B7" i="13"/>
  <c r="B6" i="13"/>
  <c r="B5" i="13"/>
  <c r="B4" i="13"/>
  <c r="B3" i="13"/>
  <c r="B2" i="1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/>
  <c r="S267" i="1" a="1"/>
  <c r="S267" i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/>
  <c r="S620" i="1" a="1"/>
  <c r="S620" i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20" i="1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8" i="1"/>
  <c r="F9" i="1"/>
  <c r="F7" i="1"/>
  <c r="F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<sst xmlns="http://schemas.openxmlformats.org/spreadsheetml/2006/main" count="6121" uniqueCount="2106">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</sst>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75CC"/>
      <color rgb="FF00A84C"/>
      <color rgb="FF007DC0"/>
      <color rgb="FF00B650"/>
      <color rgb="FFFF7575"/>
      <color rgb="FFABDB7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Category!PivotTable6</c:name>
    <c:fmtId val="36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4A5-99AF-BEECCD43DF10}"/>
            </c:ext>
          </c:extLst>
        </c:ser>
        <c:ser>
          <c:idx val="1"/>
          <c:order val="1"/>
          <c:tx>
            <c:strRef>
              <c:f>'campaignsCount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1-44A5-99AF-BEECCD43DF10}"/>
            </c:ext>
          </c:extLst>
        </c:ser>
        <c:ser>
          <c:idx val="2"/>
          <c:order val="2"/>
          <c:tx>
            <c:strRef>
              <c:f>'campaignsCount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1-44A5-99AF-BEECCD43DF10}"/>
            </c:ext>
          </c:extLst>
        </c:ser>
        <c:ser>
          <c:idx val="3"/>
          <c:order val="3"/>
          <c:tx>
            <c:strRef>
              <c:f>'campaignsCount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1-44A5-99AF-BEECCD43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2714111"/>
        <c:axId val="1832706431"/>
      </c:barChart>
      <c:catAx>
        <c:axId val="183271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06431"/>
        <c:crosses val="autoZero"/>
        <c:auto val="1"/>
        <c:lblAlgn val="ctr"/>
        <c:lblOffset val="100"/>
        <c:noMultiLvlLbl val="0"/>
      </c:catAx>
      <c:valAx>
        <c:axId val="18327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1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Sub-Category!PivotTable9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252-90B4-351A2D4901EC}"/>
            </c:ext>
          </c:extLst>
        </c:ser>
        <c:ser>
          <c:idx val="1"/>
          <c:order val="1"/>
          <c:tx>
            <c:strRef>
              <c:f>'CampaignsCount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E-4252-90B4-351A2D4901EC}"/>
            </c:ext>
          </c:extLst>
        </c:ser>
        <c:ser>
          <c:idx val="2"/>
          <c:order val="2"/>
          <c:tx>
            <c:strRef>
              <c:f>'CampaignsCount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E-4252-90B4-351A2D4901EC}"/>
            </c:ext>
          </c:extLst>
        </c:ser>
        <c:ser>
          <c:idx val="3"/>
          <c:order val="3"/>
          <c:tx>
            <c:strRef>
              <c:f>'CampaignsCount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8E-4252-90B4-351A2D49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162351"/>
        <c:axId val="1730169071"/>
      </c:barChart>
      <c:catAx>
        <c:axId val="17301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9071"/>
        <c:crosses val="autoZero"/>
        <c:auto val="1"/>
        <c:lblAlgn val="ctr"/>
        <c:lblOffset val="100"/>
        <c:noMultiLvlLbl val="0"/>
      </c:catAx>
      <c:valAx>
        <c:axId val="17301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of Outcome Vs Months!PivotTable11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75C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2">
                <a:alpha val="93000"/>
              </a:schemeClr>
            </a:solidFill>
            <a:ln w="9525">
              <a:solidFill>
                <a:srgbClr val="FFC000">
                  <a:alpha val="65000"/>
                </a:srgb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Vs Months'!$B$5:$B$6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rgbClr val="0075CC"/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5-4B4E-8A53-7876FBF73971}"/>
            </c:ext>
          </c:extLst>
        </c:ser>
        <c:ser>
          <c:idx val="1"/>
          <c:order val="1"/>
          <c:tx>
            <c:strRef>
              <c:f>'Count of Outcome Vs Months'!$C$5:$C$6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>
                  <a:alpha val="93000"/>
                </a:schemeClr>
              </a:solidFill>
              <a:ln w="9525">
                <a:solidFill>
                  <a:srgbClr val="FFC000">
                    <a:alpha val="65000"/>
                  </a:srgb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5-4B4E-8A53-7876FBF73971}"/>
            </c:ext>
          </c:extLst>
        </c:ser>
        <c:ser>
          <c:idx val="2"/>
          <c:order val="2"/>
          <c:tx>
            <c:strRef>
              <c:f>'Count of Outcome Vs Months'!$D$5:$D$6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5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5CC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5-4B4E-8A53-7876FBF7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994143"/>
        <c:axId val="1001995103"/>
      </c:lineChart>
      <c:catAx>
        <c:axId val="100199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5103"/>
        <c:crosses val="autoZero"/>
        <c:auto val="1"/>
        <c:lblAlgn val="ctr"/>
        <c:lblOffset val="100"/>
        <c:noMultiLvlLbl val="0"/>
      </c:catAx>
      <c:valAx>
        <c:axId val="1001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422274</xdr:colOff>
      <xdr:row>1</xdr:row>
      <xdr:rowOff>190500</xdr:rowOff>
    </xdr:from>
    <xdr:to>
      <xdr:col>17</xdr:col>
      <xdr:colOff>603250</xdr:colOff>
      <xdr:row>25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7E3AD-0726-4065-05C3-C13B9C7A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0.31684</cdr:x>
      <cdr:y>0.03883</cdr:y>
    </cdr:from>
    <cdr:to>
      <cdr:x>0.64179</cdr:x>
      <cdr:y>0.08738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51F31C2-DF1E-7C43-1F5C-3409DC802EF1}"/>
            </a:ext>
          </a:extLst>
        </cdr:cNvPr>
        <cdr:cNvSpPr txBox="1"/>
      </cdr:nvSpPr>
      <cdr:spPr>
        <a:xfrm xmlns:a="http://schemas.openxmlformats.org/drawingml/2006/main">
          <a:off x="2359026" y="177800"/>
          <a:ext cx="241935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0.27335</cdr:x>
      <cdr:y>0.0208</cdr:y>
    </cdr:from>
    <cdr:to>
      <cdr:x>0.67932</cdr:x>
      <cdr:y>0.07906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DD850E-E5E5-1954-5EBD-74173FFB6CF6}"/>
            </a:ext>
          </a:extLst>
        </cdr:cNvPr>
        <cdr:cNvSpPr txBox="1"/>
      </cdr:nvSpPr>
      <cdr:spPr>
        <a:xfrm xmlns:a="http://schemas.openxmlformats.org/drawingml/2006/main">
          <a:off x="2035176" y="95250"/>
          <a:ext cx="3022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u="sng" kern="1200"/>
            <a:t>Count of outcome Vs</a:t>
          </a:r>
          <a:r>
            <a:rPr lang="en-US" sz="1400" b="1" u="sng" kern="1200" baseline="0"/>
            <a:t> Parent Category</a:t>
          </a:r>
          <a:endParaRPr lang="en-US" sz="1400" b="1" u="sng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50800</xdr:rowOff>
    </xdr:from>
    <xdr:to>
      <xdr:col>18</xdr:col>
      <xdr:colOff>647700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7D92D-276C-8093-ACFE-7294255A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539750</xdr:colOff>
      <xdr:row>2</xdr:row>
      <xdr:rowOff>158750</xdr:rowOff>
    </xdr:from>
    <xdr:to>
      <xdr:col>16</xdr:col>
      <xdr:colOff>463550</xdr:colOff>
      <xdr:row>4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65B127-17CE-CB08-90F2-312D73238ED9}"/>
            </a:ext>
          </a:extLst>
        </xdr:cNvPr>
        <xdr:cNvSpPr txBox="1"/>
      </xdr:nvSpPr>
      <xdr:spPr>
        <a:xfrm>
          <a:off x="8489950" y="552450"/>
          <a:ext cx="3225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of outcome Vs</a:t>
          </a:r>
          <a:r>
            <a:rPr lang="en-US" sz="14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Sub-Category</a:t>
          </a:r>
          <a:endParaRPr lang="en-US" sz="1400" b="1" u="sng">
            <a:effectLst/>
          </a:endParaRPr>
        </a:p>
        <a:p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54742</xdr:colOff>
      <xdr:row>0</xdr:row>
      <xdr:rowOff>166633</xdr:rowOff>
    </xdr:from>
    <xdr:to>
      <xdr:col>23</xdr:col>
      <xdr:colOff>645949</xdr:colOff>
      <xdr:row>38</xdr:row>
      <xdr:rowOff>164223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D488-A6E6-A6A2-8467-993B25E56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0.40782</cdr:x>
      <cdr:y>0.01284</cdr:y>
    </cdr:from>
    <cdr:to>
      <cdr:x>0.78585</cdr:x>
      <cdr:y>0.09035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713132-DD4E-37D4-7D72-F1F9312C475B}"/>
            </a:ext>
          </a:extLst>
        </cdr:cNvPr>
        <cdr:cNvSpPr txBox="1"/>
      </cdr:nvSpPr>
      <cdr:spPr>
        <a:xfrm xmlns:a="http://schemas.openxmlformats.org/drawingml/2006/main">
          <a:off x="4795345" y="96126"/>
          <a:ext cx="4445000" cy="580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 u="none" kern="1200"/>
            <a:t>   </a:t>
          </a:r>
          <a:r>
            <a:rPr lang="en-US" sz="2400" b="1" u="sng" kern="1200"/>
            <a:t>Count of outcome Vs</a:t>
          </a:r>
          <a:r>
            <a:rPr lang="en-US" sz="2400" b="1" u="sng" kern="1200" baseline="0"/>
            <a:t> Months</a:t>
          </a:r>
          <a:endParaRPr lang="en-US" sz="2400" b="1" u="sng" kern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endahmane" refreshedDate="45585.076644675923" createdVersion="8" refreshedVersion="8" minRefreshableVersion="3" recordCount="1000" xr:uid="{B79F73EE-ECF5-4391-9005-9C5F72A166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3CE2C-FA5F-4ABB-B1AA-54930012FC5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3903-D43B-49A5-B07F-DEF03B3F9EBA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24BA5-B02F-4346-A8CB-9D36F1B9F49C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P1" zoomScale="183" workbookViewId="0">
      <selection activeCell="G3" sqref="G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33203125" customWidth="1"/>
    <col min="8" max="8" width="13" bestFit="1" customWidth="1"/>
    <col min="9" max="9" width="17" customWidth="1"/>
    <col min="12" max="13" width="11.1640625" bestFit="1" customWidth="1"/>
    <col min="14" max="15" width="22.58203125" customWidth="1"/>
    <col min="18" max="18" width="27.4140625" customWidth="1"/>
    <col min="19" max="19" width="14.9140625" customWidth="1"/>
    <col min="20" max="20" width="20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5" si="0">ROUND((E3/D3*100),0)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ref="F6:F9" si="4">ROUND((E6/D6*100),0)</f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ref="F10:F73" si="5">ROUND((E10/D10*100),0)</f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>ROUND((E19/H19),2)</f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>ROUND((E20/H20),2)</f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ref="I68:I131" si="8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ref="F74:F137" si="9">ROUND((E74/D74*100),0)</f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9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ref="I132:I195" si="12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si="12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ref="F138:F201" si="13">ROUND((E138/D138*100),0)</f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3"/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ref="I196:I259" si="16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si="16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ref="F202:F265" si="17">ROUND((E202/D202*100),0)</f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7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ref="I260:I323" si="20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si="20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ref="F266:F329" si="21">ROUND((E266/D266*100),0)</f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1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ref="I324:I387" si="24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si="24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ref="F330:F393" si="25">ROUND((E330/D330*100),0)</f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ref="I388:I451" si="28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si="28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ref="F394:F457" si="29">ROUND((E394/D394*100),0)</f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9"/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ref="I452:I515" si="32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si="32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ref="F458:F521" si="33">ROUND((E458/D458*100),0)</f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3"/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ref="I516:I579" si="36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si="36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ref="F522:F585" si="37">ROUND((E522/D522*100),0)</f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7"/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ref="I580:I643" si="40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si="40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ref="F586:F649" si="41">ROUND((E586/D586*100),0)</f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1"/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ref="I644:I707" si="44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si="44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ref="F650:F713" si="45">ROUND((E650/D650*100),0)</f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5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ref="I708:I771" si="48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si="48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ref="F714:F777" si="49">ROUND((E714/D714*100),0)</f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9"/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ref="I772:I835" si="52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si="52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ref="F778:F841" si="53">ROUND((E778/D778*100),0)</f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3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ref="I836:I899" si="56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si="56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ref="F842:F905" si="57">ROUND((E842/D842*100),0)</f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7"/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ref="I900:I963" si="60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si="60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ref="F906:F969" si="61">ROUND((E906/D906*100),0)</f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1"/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ref="I964:I1001" si="64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si="64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ref="F970:F1001" si="65">ROUND((E970/D970*100),0)</f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5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7575"/>
        <color theme="9" tint="-0.249977111117893"/>
        <color theme="4" tint="-0.249977111117893"/>
      </colorScale>
    </cfRule>
    <cfRule type="colorScale" priority="2">
      <colorScale>
        <cfvo type="min"/>
        <cfvo type="num" val="100"/>
        <cfvo type="max"/>
        <color rgb="FFF8696B"/>
        <color rgb="FF0070C0"/>
        <color rgb="FF63BE7B"/>
      </colorScale>
    </cfRule>
    <cfRule type="colorScale" priority="3">
      <colorScale>
        <cfvo type="num" val="0"/>
        <cfvo type="percentile" val="100"/>
        <cfvo type="num" val="200"/>
        <color rgb="FFFF7575"/>
        <color rgb="FFABDB77"/>
        <color rgb="FF0070C0"/>
      </colorScale>
    </cfRule>
  </conditionalFormatting>
  <conditionalFormatting sqref="G2:G1001">
    <cfRule type="containsText" dxfId="3" priority="4" operator="containsText" text="canceled">
      <formula>NOT(ISERROR(SEARCH("canceled",G2)))</formula>
    </cfRule>
    <cfRule type="containsText" dxfId="2" priority="5" operator="containsText" text="live">
      <formula>NOT(ISERROR(SEARCH("live",G2)))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2FEF-52D2-4103-9EA3-18DA7A221954}">
  <dimension ref="A1:F14"/>
  <sheetViews>
    <sheetView topLeftCell="D10" workbookViewId="0">
      <selection activeCell="E20" sqref="E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2039</v>
      </c>
      <c r="E8">
        <v>4</v>
      </c>
      <c r="F8">
        <v>4</v>
      </c>
    </row>
    <row r="9" spans="1:6" x14ac:dyDescent="0.3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24AE-60FB-4C0C-AB2D-C48D0E562FC7}">
  <dimension ref="A1:F30"/>
  <sheetViews>
    <sheetView topLeftCell="E17" workbookViewId="0">
      <selection activeCell="G16" sqref="G1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2" spans="1:6" x14ac:dyDescent="0.35">
      <c r="A2" s="4" t="s">
        <v>2031</v>
      </c>
      <c r="B2" t="s">
        <v>2035</v>
      </c>
    </row>
    <row r="4" spans="1:6" x14ac:dyDescent="0.35">
      <c r="A4" s="4" t="s">
        <v>2046</v>
      </c>
      <c r="B4" s="4" t="s">
        <v>2045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2056</v>
      </c>
      <c r="E7">
        <v>4</v>
      </c>
      <c r="F7">
        <v>4</v>
      </c>
    </row>
    <row r="8" spans="1:6" x14ac:dyDescent="0.3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2057</v>
      </c>
      <c r="C10">
        <v>8</v>
      </c>
      <c r="E10">
        <v>10</v>
      </c>
      <c r="F10">
        <v>18</v>
      </c>
    </row>
    <row r="11" spans="1:6" x14ac:dyDescent="0.3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2060</v>
      </c>
      <c r="C15">
        <v>3</v>
      </c>
      <c r="E15">
        <v>4</v>
      </c>
      <c r="F15">
        <v>7</v>
      </c>
    </row>
    <row r="16" spans="1:6" x14ac:dyDescent="0.3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2066</v>
      </c>
      <c r="C20">
        <v>4</v>
      </c>
      <c r="E20">
        <v>4</v>
      </c>
      <c r="F20">
        <v>8</v>
      </c>
    </row>
    <row r="21" spans="1:6" x14ac:dyDescent="0.3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2050</v>
      </c>
      <c r="C22">
        <v>9</v>
      </c>
      <c r="E22">
        <v>5</v>
      </c>
      <c r="F22">
        <v>14</v>
      </c>
    </row>
    <row r="23" spans="1:6" x14ac:dyDescent="0.3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2067</v>
      </c>
      <c r="C25">
        <v>7</v>
      </c>
      <c r="E25">
        <v>14</v>
      </c>
      <c r="F25">
        <v>21</v>
      </c>
    </row>
    <row r="26" spans="1:6" x14ac:dyDescent="0.3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2062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BC5-3F78-4534-BC2C-E7BD9F70BDD6}">
  <dimension ref="A2:E19"/>
  <sheetViews>
    <sheetView zoomScale="58" workbookViewId="0">
      <selection activeCell="E24" sqref="E24"/>
    </sheetView>
  </sheetViews>
  <sheetFormatPr defaultRowHeight="15.5" x14ac:dyDescent="0.35"/>
  <cols>
    <col min="1" max="1" width="16.5" bestFit="1" customWidth="1"/>
    <col min="2" max="2" width="16.9140625" bestFit="1" customWidth="1"/>
    <col min="3" max="3" width="5.58203125" bestFit="1" customWidth="1"/>
    <col min="4" max="4" width="9.58203125" bestFit="1" customWidth="1"/>
    <col min="5" max="6" width="11" bestFit="1" customWidth="1"/>
  </cols>
  <sheetData>
    <row r="2" spans="1:5" x14ac:dyDescent="0.35">
      <c r="A2" s="4" t="s">
        <v>2031</v>
      </c>
      <c r="B2" t="s">
        <v>2035</v>
      </c>
    </row>
    <row r="3" spans="1:5" x14ac:dyDescent="0.35">
      <c r="A3" s="4" t="s">
        <v>2085</v>
      </c>
      <c r="B3" t="s">
        <v>2035</v>
      </c>
    </row>
    <row r="5" spans="1:5" x14ac:dyDescent="0.35">
      <c r="A5" s="4" t="s">
        <v>2046</v>
      </c>
      <c r="B5" s="4" t="s">
        <v>2045</v>
      </c>
    </row>
    <row r="6" spans="1:5" x14ac:dyDescent="0.35">
      <c r="A6" s="4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5">
      <c r="A7" s="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5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A53-6350-434A-A5E7-7DA2527AD7AE}">
  <dimension ref="A1:I13"/>
  <sheetViews>
    <sheetView tabSelected="1" workbookViewId="0">
      <selection activeCell="A5" sqref="A5"/>
    </sheetView>
  </sheetViews>
  <sheetFormatPr defaultRowHeight="15.5" x14ac:dyDescent="0.35"/>
  <cols>
    <col min="1" max="1" width="28.75" style="7" customWidth="1"/>
    <col min="2" max="2" width="19.4140625" customWidth="1"/>
    <col min="3" max="3" width="15" customWidth="1"/>
    <col min="4" max="4" width="16.75" customWidth="1"/>
    <col min="5" max="5" width="15.25" customWidth="1"/>
    <col min="6" max="6" width="19.4140625" customWidth="1"/>
    <col min="7" max="7" width="17" customWidth="1"/>
    <col min="8" max="8" width="20.4140625" customWidth="1"/>
  </cols>
  <sheetData>
    <row r="1" spans="1:9" ht="25" customHeight="1" x14ac:dyDescent="0.3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  <c r="I1" s="7"/>
    </row>
    <row r="2" spans="1:9" x14ac:dyDescent="0.35">
      <c r="A2" s="7" t="s">
        <v>2094</v>
      </c>
      <c r="B2">
        <f>COUNTIFS(Crowdfunding!$D:$D,"&lt;1000", Crowdfunding!$G:$G,"=Successful")</f>
        <v>30</v>
      </c>
      <c r="C2">
        <f>COUNTIFS(Crowdfunding!$D:$D,"&lt;1000", Crowdfunding!$G:$G,"=Failed")</f>
        <v>20</v>
      </c>
      <c r="D2">
        <f>COUNTIFS(Crowdfunding!$D:$D,"&lt;1000", Crowdfunding!$G:$G,"=Canceled")</f>
        <v>1</v>
      </c>
      <c r="E2">
        <f>SUM(B2,C2,D2)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9" x14ac:dyDescent="0.35">
      <c r="A3" s="7" t="s">
        <v>2095</v>
      </c>
      <c r="B3">
        <f>COUNTIFS(Crowdfunding!$D:$D,"&gt;=1000", Crowdfunding!$D:$D,"&lt;=4999",Crowdfunding!$G:$G,"=Successful")</f>
        <v>191</v>
      </c>
      <c r="C3">
        <f>COUNTIFS(Crowdfunding!$D:$D,"&gt;=1000", Crowdfunding!$D:$D,"&lt;=4999",Crowdfunding!$G:$G,"=Failed")</f>
        <v>38</v>
      </c>
      <c r="D3">
        <f>COUNTIFS(Crowdfunding!$D:$D,"&gt;=1000", Crowdfunding!$D:$D,"&lt;=4999",Crowdfunding!$G:$G,"=Canceled")</f>
        <v>2</v>
      </c>
      <c r="E3">
        <f t="shared" ref="E3:E13" si="0">SUM(B3,C3,D3)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9" x14ac:dyDescent="0.35">
      <c r="A4" s="7" t="s">
        <v>2096</v>
      </c>
      <c r="B4">
        <f>COUNTIFS(Crowdfunding!$D:$D,"&gt;=5000", Crowdfunding!$D:$D,"&lt;=9999",Crowdfunding!$G:$G,"=Successful")</f>
        <v>164</v>
      </c>
      <c r="C4">
        <f>COUNTIFS(Crowdfunding!$D:$D,"&gt;=5000", Crowdfunding!$D:$D,"&lt;=9999",Crowdfunding!$G:$G,"=Failed")</f>
        <v>126</v>
      </c>
      <c r="D4">
        <f>COUNTIFS(Crowdfunding!$D:$D,"&gt;=5000", Crowdfunding!$D:$D,"&lt;=9999",Crowdfunding!$G:$G,"=Canceled")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9" x14ac:dyDescent="0.35">
      <c r="A5" s="7" t="s">
        <v>2097</v>
      </c>
      <c r="B5">
        <f>COUNTIFS(Crowdfunding!$D:$D,"&gt;=10000", Crowdfunding!$D:$D,"&lt;=14999",Crowdfunding!$G:$G,"=Successful")</f>
        <v>4</v>
      </c>
      <c r="C5">
        <f>COUNTIFS(Crowdfunding!$D:$D,"&gt;=10000", Crowdfunding!$D:$D,"&lt;=14999",Crowdfunding!$G:$G,"=Failed")</f>
        <v>5</v>
      </c>
      <c r="D5">
        <f>COUNTIFS(Crowdfunding!$D:$D,"&gt;=10000", Crowdfunding!$D:$D,"&lt;=14999",Crowdfunding!$G:$G,"=Canceled")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9" x14ac:dyDescent="0.35">
      <c r="A6" s="7" t="s">
        <v>2098</v>
      </c>
      <c r="B6">
        <f>COUNTIFS(Crowdfunding!$D:$D,"&gt;=15000", Crowdfunding!$D:$D,"&lt;=19999",Crowdfunding!$G:$G,"=Successful")</f>
        <v>10</v>
      </c>
      <c r="C6">
        <f>COUNTIFS(Crowdfunding!$D:$D,"&gt;=15000", Crowdfunding!$D:$D,"&lt;=19999",Crowdfunding!$G:$G,"=Failed")</f>
        <v>0</v>
      </c>
      <c r="D6">
        <f>COUNTIFS(Crowdfunding!$D:$D,"&gt;=15000", Crowdfunding!$D:$D,"&lt;=19999",Crowdfunding!$G:$G,"=Canceled")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9" x14ac:dyDescent="0.35">
      <c r="A7" s="7" t="s">
        <v>2099</v>
      </c>
      <c r="B7">
        <f>COUNTIFS(Crowdfunding!$D:$D,"&gt;=20000", Crowdfunding!$D:$D,"&lt;=24999",Crowdfunding!$G:$G,"=Successful")</f>
        <v>7</v>
      </c>
      <c r="C7">
        <f>COUNTIFS(Crowdfunding!$D:$D,"&gt;=20000", Crowdfunding!$D:$D,"&lt;=24999",Crowdfunding!$G:$G,"=Failed")</f>
        <v>0</v>
      </c>
      <c r="D7">
        <f>COUNTIFS(Crowdfunding!$D:$D,"&gt;=20000", Crowdfunding!$D:$D,"&lt;=24999",Crowdfunding!$G:$G,"=Canceled")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9" x14ac:dyDescent="0.35">
      <c r="A8" s="7" t="s">
        <v>2100</v>
      </c>
      <c r="B8">
        <f>COUNTIFS(Crowdfunding!$D:$D,"&gt;=25000", Crowdfunding!$D:$D,"&lt;=29999",Crowdfunding!$G:$G,"=Successful")</f>
        <v>11</v>
      </c>
      <c r="C8">
        <f>COUNTIFS(Crowdfunding!$D:$D,"&gt;=25000", Crowdfunding!$D:$D,"&lt;=29999",Crowdfunding!$G:$G,"=Failed")</f>
        <v>3</v>
      </c>
      <c r="D8">
        <f>COUNTIFS(Crowdfunding!$D:$D,"&gt;=25000", Crowdfunding!$D:$D,"&lt;=29999",Crowdfunding!$G:$G,"=Canceled")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9" x14ac:dyDescent="0.35">
      <c r="A9" s="7" t="s">
        <v>2101</v>
      </c>
      <c r="B9">
        <f>COUNTIFS(Crowdfunding!$D:$D,"&gt;=30000", Crowdfunding!$D:$D,"&lt;=34999",Crowdfunding!$G:$G,"=Successful")</f>
        <v>7</v>
      </c>
      <c r="C9">
        <f>COUNTIFS(Crowdfunding!$D:$D,"&gt;=30000", Crowdfunding!$D:$D,"&lt;=34999",Crowdfunding!$G:$G,"=failed")</f>
        <v>0</v>
      </c>
      <c r="D9">
        <f>COUNTIFS(Crowdfunding!$D:$D,"&gt;=30000", Crowdfunding!$D:$D,"&lt;=34999",Crowdfunding!$G:$G,"=Canceled")</f>
        <v>0</v>
      </c>
      <c r="E9">
        <f t="shared" si="0"/>
        <v>7</v>
      </c>
      <c r="F9" s="8">
        <f>B9/E9</f>
        <v>1</v>
      </c>
      <c r="G9" s="8">
        <f t="shared" si="2"/>
        <v>0</v>
      </c>
      <c r="H9" s="8">
        <f t="shared" si="3"/>
        <v>0</v>
      </c>
    </row>
    <row r="10" spans="1:9" x14ac:dyDescent="0.35">
      <c r="A10" s="7" t="s">
        <v>2102</v>
      </c>
      <c r="B10">
        <f>COUNTIFS(Crowdfunding!$D:$D,"&gt;=35000", Crowdfunding!$D:$D,"&lt;=39999",Crowdfunding!$G:$G,"=Successful")</f>
        <v>8</v>
      </c>
      <c r="C10">
        <f>COUNTIFS(Crowdfunding!$D:$D,"&gt;=35000", Crowdfunding!$D:$D,"&lt;=39999",Crowdfunding!$G:$G,"=Failed")</f>
        <v>3</v>
      </c>
      <c r="D10">
        <f>COUNTIFS(Crowdfunding!$D:$D,"&gt;=35000", Crowdfunding!$D:$D,"&lt;=39999",Crowdfunding!$G:$G,"=Canceled")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9" x14ac:dyDescent="0.35">
      <c r="A11" s="7" t="s">
        <v>2103</v>
      </c>
      <c r="B11">
        <f>COUNTIFS(Crowdfunding!$D:$D,"&gt;=40000", Crowdfunding!$D:$D,"&lt;=44999",Crowdfunding!$G:$G,"=Successful")</f>
        <v>11</v>
      </c>
      <c r="C11">
        <f>COUNTIFS(Crowdfunding!$D:$D,"&gt;=40000", Crowdfunding!$D:$D,"&lt;=44999",Crowdfunding!$G:$G,"=Failed")</f>
        <v>3</v>
      </c>
      <c r="D11">
        <f>COUNTIFS(Crowdfunding!$D:$D,"&gt;=40000", Crowdfunding!$D:$D,"&lt;=44999",Crowdfunding!$G:$G,"=Canceled")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9" x14ac:dyDescent="0.35">
      <c r="A12" s="7" t="s">
        <v>2104</v>
      </c>
      <c r="B12">
        <f>COUNTIFS(Crowdfunding!$D:$D,"&gt;=45000", Crowdfunding!$D:$D,"&lt;=49999",Crowdfunding!$G:$G,"=Successful")</f>
        <v>8</v>
      </c>
      <c r="C12">
        <f>COUNTIFS(Crowdfunding!$D:$D,"&gt;=45000", Crowdfunding!$D:$D,"&lt;=49999",Crowdfunding!$G:$G,"=Failed")</f>
        <v>3</v>
      </c>
      <c r="D12">
        <f>COUNTIFS(Crowdfunding!$D:$D,"&gt;=45000", Crowdfunding!$D:$D,"&lt;=49999",Crowdfunding!$G:$G,"=Canceled")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9" x14ac:dyDescent="0.35">
      <c r="A13" s="7" t="s">
        <v>2105</v>
      </c>
      <c r="B13">
        <f>COUNTIFS(Crowdfunding!$D:$D,"&gt;=50000", Crowdfunding!$G:$G,"=Successful")</f>
        <v>114</v>
      </c>
      <c r="C13">
        <f>COUNTIFS(Crowdfunding!$D:$D,"&gt;=50000", Crowdfunding!$G:$G,"=Failed")</f>
        <v>163</v>
      </c>
      <c r="D13">
        <f>COUNTIFS(Crowdfunding!$D:$D,"&gt;=50000", Crowdfunding!$G:$G,"=Canceled")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campaignsCount per Category</vt:lpstr>
      <vt:lpstr>CampaignsCount per Sub-Category</vt:lpstr>
      <vt:lpstr>Count of Outcome Vs Months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 Bendahmane</cp:lastModifiedBy>
  <dcterms:created xsi:type="dcterms:W3CDTF">2021-09-29T18:52:28Z</dcterms:created>
  <dcterms:modified xsi:type="dcterms:W3CDTF">2024-10-20T23:27:26Z</dcterms:modified>
</cp:coreProperties>
</file>