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OC" sheetId="1" r:id="rId3"/>
    <sheet state="visible" name="Ian's Numbers" sheetId="2" r:id="rId4"/>
  </sheets>
  <definedNames/>
  <calcPr/>
</workbook>
</file>

<file path=xl/sharedStrings.xml><?xml version="1.0" encoding="utf-8"?>
<sst xmlns="http://schemas.openxmlformats.org/spreadsheetml/2006/main" count="188" uniqueCount="134">
  <si>
    <t>Ian's Numbers</t>
  </si>
  <si>
    <t>Reserved Objects Catalog</t>
  </si>
  <si>
    <t>Target</t>
  </si>
  <si>
    <t>Band</t>
  </si>
  <si>
    <t>Beam Size</t>
  </si>
  <si>
    <t>Beam area</t>
  </si>
  <si>
    <t>Science Type</t>
  </si>
  <si>
    <t>Priority Rank</t>
  </si>
  <si>
    <t>RA Center</t>
  </si>
  <si>
    <t>I_min 5hr (Bpol), 1deg^2, dp=0.5%</t>
  </si>
  <si>
    <t>MJy/Str</t>
  </si>
  <si>
    <t>Ian's TNG/Bpol Speed Factor</t>
  </si>
  <si>
    <t>I_min 5hr (TNG), 1deg^2, dp=0.5%</t>
  </si>
  <si>
    <t>DEC Center</t>
  </si>
  <si>
    <t>Map Size</t>
  </si>
  <si>
    <t>Time to Observe</t>
  </si>
  <si>
    <t>Target resolution</t>
  </si>
  <si>
    <t>I_min 250</t>
  </si>
  <si>
    <t>I_min 350</t>
  </si>
  <si>
    <t>I_min 500</t>
  </si>
  <si>
    <t>Distance</t>
  </si>
  <si>
    <t>Estimated # of Vectors</t>
  </si>
  <si>
    <t>Scan Type</t>
  </si>
  <si>
    <t xml:space="preserve">Scan region boundaries </t>
  </si>
  <si>
    <t>Notes or links</t>
  </si>
  <si>
    <t>(within survey)</t>
  </si>
  <si>
    <t>HH:MM:SS</t>
  </si>
  <si>
    <t>DD:MM:SS</t>
  </si>
  <si>
    <t>deg^2</t>
  </si>
  <si>
    <t>hrs</t>
  </si>
  <si>
    <t>arcsec</t>
  </si>
  <si>
    <t>(MJy/Sr)</t>
  </si>
  <si>
    <t>kpc</t>
  </si>
  <si>
    <t>(use best band)</t>
  </si>
  <si>
    <t>(cap or quad)</t>
  </si>
  <si>
    <t>(or radius if cap)</t>
  </si>
  <si>
    <t>Vela</t>
  </si>
  <si>
    <t>Nearby MCs</t>
  </si>
  <si>
    <t>quad</t>
  </si>
  <si>
    <t>(09 09 19.19   -44 59 29.948, 09 04 38.27   -41 34 55.928, 08 48 43.44   -42 12 44.746, 08 52 30.95   -45 39 43.607)</t>
  </si>
  <si>
    <t>Lupus I</t>
  </si>
  <si>
    <t>Lupus III</t>
  </si>
  <si>
    <t>Lupus IV</t>
  </si>
  <si>
    <t>Ophiuchus</t>
  </si>
  <si>
    <t>Pipe*</t>
  </si>
  <si>
    <t>Vela Wide</t>
  </si>
  <si>
    <t>(08 55 28.77   -48 11 37.395, 09 19 50.91   -44 26 49.958, 08 53 38.96   -39 03 31.607, 08 30 49.58   -42 24 35.917)</t>
  </si>
  <si>
    <t>Lupus Wide</t>
  </si>
  <si>
    <t>cap</t>
  </si>
  <si>
    <t>r=3.1</t>
  </si>
  <si>
    <t>Ophiuchus Wide</t>
  </si>
  <si>
    <t>smaller vector estimates for GMCs:</t>
  </si>
  <si>
    <t>GMC Centers G Lon</t>
  </si>
  <si>
    <t>GMC Centers G Lat</t>
  </si>
  <si>
    <t>GMC Boundaries</t>
  </si>
  <si>
    <t>GMC 313.6</t>
  </si>
  <si>
    <t>Distant GMCs</t>
  </si>
  <si>
    <t>14:20:27.7535</t>
  </si>
  <si>
    <t>-60:42:47.7745</t>
  </si>
  <si>
    <t>(14h29m09.9141s -59d01m08.268s, 14h04m59.2447s -60d04m20.5053s, 14h36m30.6672s -61d14m17.1179s, 14h10m47.9629s -62d22m05.944s)</t>
  </si>
  <si>
    <t>CHaMP 1,2,3</t>
  </si>
  <si>
    <t>10:01:41.303</t>
  </si>
  <si>
    <t>-57:20:48.58</t>
  </si>
  <si>
    <t>(10h12m00.5133s -57d07m10.8821s, 10h00m16.2787s -55d56m38.7839s, 10h03m12.801s -58d44m38.054s, 09h51m15.8314s -57d31m02.2321s)</t>
  </si>
  <si>
    <t>GMC 329.0</t>
  </si>
  <si>
    <t>15:58:45.9322</t>
  </si>
  <si>
    <t>-52:55:17.9888</t>
  </si>
  <si>
    <t>(16h00m43.1382s -50d54m26.1987s, 15h45m15.9654s -52d51m40.8629s, 16h12m16.3676s -52d53m09.7245s, 15h56m37.1467s -54d56m02.2812s)</t>
  </si>
  <si>
    <t>Nessie (Now includes r337.05, r338.69, r338.96)</t>
  </si>
  <si>
    <t>16:40:01.799</t>
  </si>
  <si>
    <t>-46:37:22.3831</t>
  </si>
  <si>
    <t>(16h39m58.7514s -44d45m02.4536s, 16h29m09.4851s -46d48m09.4687s, 16h50m49.0573s -46d22m44.9951s, 16h40m05.0865s -48d29m42.0598s)</t>
  </si>
  <si>
    <t>NGC 6334</t>
  </si>
  <si>
    <t>17:21:44.764</t>
  </si>
  <si>
    <t>-36:11:50.61</t>
  </si>
  <si>
    <t>(17h18m11.8911s -34d47m53.4144s, 17h14m00.8568s -35d59m41.6432s, 17h29m31.8955s -36d22m17.9146s, 17h25m26.3215s -37d35m35.2754s)</t>
  </si>
  <si>
    <t>G314.4</t>
  </si>
  <si>
    <t>14:24:24.819</t>
  </si>
  <si>
    <t>-60:52:40.38</t>
  </si>
  <si>
    <t>(14h29m04.1046s -59d34m57.6063s, 14h14m03.7494s -60d15m53.9993s, 14h35m13.2994s -61d26m02.0118s, 14h19m26.4208s -62d09m26.6737s)</t>
  </si>
  <si>
    <t>GMC 344.7</t>
  </si>
  <si>
    <t>17:03:19.9224</t>
  </si>
  <si>
    <t>-41:39:35.9678</t>
  </si>
  <si>
    <t>(17h03m59.8355s -39d13m25.2369s, 16h50m45.7788s -42d22m05.4692s, 17h15m36.7281s -40d52m05.469s, 17h02m36.9262s -44d05m45.3688s)</t>
  </si>
  <si>
    <t>G331, G333</t>
  </si>
  <si>
    <t>16:15:28.780</t>
  </si>
  <si>
    <t>-51:09:32.37</t>
  </si>
  <si>
    <t>(16h11m11.5311s -49d18m22.6765s, 16h03m11.2631s -50d28m26.4463s, 16h27m22.1072s -51d55m02.6227s, 16h19m19.6356s -53d09m13.9189s)</t>
  </si>
  <si>
    <t>Carina Nebula</t>
  </si>
  <si>
    <t>10:42:47.920</t>
  </si>
  <si>
    <t>-59:35:07.65</t>
  </si>
  <si>
    <t>(10h53m22.0813s -59d09m20.7879s, 10h39m42.4083s -58d13m57.9587s, 10h46m08.7542s -60d56m28.6953s, 10h31m58.3483s -59d58m08.7356s)</t>
  </si>
  <si>
    <t>CHaMP 13</t>
  </si>
  <si>
    <t>11:13:29.921</t>
  </si>
  <si>
    <t>-61:09:01.83</t>
  </si>
  <si>
    <t>(11h24m06.3098s -60d33m48.7461s, 11h09m04.2017s -59d50m50.8689s, 11h18m22.9054s -62d26m36.7978s, 11h02m35.1789s -61d41m03.4373s)</t>
  </si>
  <si>
    <t>Pyxis</t>
  </si>
  <si>
    <t>Diffuse ISM</t>
  </si>
  <si>
    <t>08:57:09.407</t>
  </si>
  <si>
    <t>-23:34:37.96</t>
  </si>
  <si>
    <t>(9:12:32.126 -23:53:40.62, 8:58:45.066 -20:04:20.18, 8:41:54.719 -23:09:10.81, 8:55:28.702 -27:05:12.06)</t>
  </si>
  <si>
    <t xml:space="preserve">NGC 5236 </t>
  </si>
  <si>
    <t>Resolved Galaxies</t>
  </si>
  <si>
    <t>13:37:00.919</t>
  </si>
  <si>
    <t>-29:51:56.74</t>
  </si>
  <si>
    <t>M83, IRAS</t>
  </si>
  <si>
    <t>NGC 4945</t>
  </si>
  <si>
    <t>13:05:27.279</t>
  </si>
  <si>
    <t>-49:28:04.44</t>
  </si>
  <si>
    <t>IRAS</t>
  </si>
  <si>
    <t>NGC 2997</t>
  </si>
  <si>
    <t>09:45:38.793</t>
  </si>
  <si>
    <t>-31:11:27.92</t>
  </si>
  <si>
    <t>Radio/Synch</t>
  </si>
  <si>
    <t>NGC 5068</t>
  </si>
  <si>
    <t>13:18:54.807</t>
  </si>
  <si>
    <t>-21:02:20.76</t>
  </si>
  <si>
    <t>PHANGS/ALMA</t>
  </si>
  <si>
    <t>NGC 1808</t>
  </si>
  <si>
    <t>05:07:42.343</t>
  </si>
  <si>
    <t>-37:30:46.98</t>
  </si>
  <si>
    <t>BLAST 06</t>
  </si>
  <si>
    <t>Patch 0</t>
  </si>
  <si>
    <t>CMB Foreground</t>
  </si>
  <si>
    <t>08:57:16.650</t>
  </si>
  <si>
    <t>25</t>
  </si>
  <si>
    <t>30071 (at 1' reso)</t>
  </si>
  <si>
    <t>Patch 1a</t>
  </si>
  <si>
    <t>06:11:59.277</t>
  </si>
  <si>
    <t>4</t>
  </si>
  <si>
    <t>4781(at 1')</t>
  </si>
  <si>
    <t>Patch 1b</t>
  </si>
  <si>
    <t>13:31:22.643</t>
  </si>
  <si>
    <t>2371 (at 1')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</si>
</sst>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6">
    <font>
      <sz val="10.0"/>
      <color rgb="FF000000"/>
      <name val="Arial"/>
    </font>
    <font>
      <sz val="12.0"/>
      <color rgb="FF000000"/>
      <name val="Calibri"/>
    </font>
    <font/>
    <font>
      <sz val="11.0"/>
      <color rgb="FF000000"/>
      <name val="Calibri"/>
    </font>
    <font>
      <sz val="11.0"/>
      <name val="Calibri"/>
    </font>
    <font>
      <name val="Arial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1" fillId="0" fontId="2" numFmtId="0" xfId="0" applyAlignment="1" applyBorder="1" applyFont="1">
      <alignment readingOrder="0" shrinkToFit="0" wrapText="1"/>
    </xf>
    <xf borderId="0" fillId="0" fontId="1" numFmtId="11" xfId="0" applyAlignment="1" applyFont="1" applyNumberFormat="1">
      <alignment horizontal="right" readingOrder="0" shrinkToFit="0" vertical="bottom" wrapText="0"/>
    </xf>
    <xf borderId="1" fillId="0" fontId="2" numFmtId="49" xfId="0" applyAlignment="1" applyBorder="1" applyFont="1" applyNumberForma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1" fillId="0" fontId="2" numFmtId="0" xfId="0" applyBorder="1" applyFont="1"/>
    <xf borderId="1" fillId="0" fontId="2" numFmtId="0" xfId="0" applyAlignment="1" applyBorder="1" applyFont="1">
      <alignment readingOrder="0"/>
    </xf>
    <xf borderId="1" fillId="0" fontId="2" numFmtId="49" xfId="0" applyAlignment="1" applyBorder="1" applyFont="1" applyNumberFormat="1">
      <alignment readingOrder="0"/>
    </xf>
    <xf borderId="1" fillId="0" fontId="1" numFmtId="0" xfId="0" applyAlignment="1" applyBorder="1" applyFont="1">
      <alignment readingOrder="0" shrinkToFit="0" vertical="bottom" wrapText="0"/>
    </xf>
    <xf borderId="1" fillId="0" fontId="2" numFmtId="49" xfId="0" applyBorder="1" applyFont="1" applyNumberFormat="1"/>
    <xf borderId="1" fillId="0" fontId="1" numFmtId="0" xfId="0" applyAlignment="1" applyBorder="1" applyFont="1">
      <alignment horizontal="right" readingOrder="0" shrinkToFit="0" vertical="bottom" wrapText="0"/>
    </xf>
    <xf borderId="0" fillId="0" fontId="2" numFmtId="3" xfId="0" applyAlignment="1" applyFont="1" applyNumberFormat="1">
      <alignment readingOrder="0"/>
    </xf>
    <xf borderId="1" fillId="0" fontId="3" numFmtId="0" xfId="0" applyAlignment="1" applyBorder="1" applyFont="1">
      <alignment readingOrder="0" shrinkToFit="0" vertical="bottom" wrapText="0"/>
    </xf>
    <xf borderId="1" fillId="0" fontId="4" numFmtId="49" xfId="0" applyAlignment="1" applyBorder="1" applyFont="1" applyNumberFormat="1">
      <alignment readingOrder="0"/>
    </xf>
    <xf borderId="1" fillId="0" fontId="3" numFmtId="164" xfId="0" applyAlignment="1" applyBorder="1" applyFont="1" applyNumberFormat="1">
      <alignment horizontal="right" readingOrder="0" shrinkToFit="0" vertical="bottom" wrapText="0"/>
    </xf>
    <xf borderId="1" fillId="0" fontId="3" numFmtId="164" xfId="0" applyAlignment="1" applyBorder="1" applyFont="1" applyNumberFormat="1">
      <alignment readingOrder="0" shrinkToFit="0" vertical="bottom" wrapText="0"/>
    </xf>
    <xf borderId="0" fillId="0" fontId="3" numFmtId="1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right" readingOrder="0" shrinkToFit="0" vertical="bottom" wrapText="0"/>
    </xf>
    <xf borderId="1" fillId="0" fontId="3" numFmtId="49" xfId="0" applyAlignment="1" applyBorder="1" applyFont="1" applyNumberFormat="1">
      <alignment readingOrder="0" shrinkToFit="0" vertical="bottom" wrapText="0"/>
    </xf>
    <xf borderId="0" fillId="0" fontId="2" numFmtId="1" xfId="0" applyAlignment="1" applyFont="1" applyNumberForma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3" numFmtId="164" xfId="0" applyAlignment="1" applyFont="1" applyNumberFormat="1">
      <alignment horizontal="right" readingOrder="0" shrinkToFit="0" vertical="bottom" wrapText="0"/>
    </xf>
    <xf borderId="0" fillId="0" fontId="3" numFmtId="1" xfId="0" applyAlignment="1" applyFont="1" applyNumberFormat="1">
      <alignment readingOrder="0" shrinkToFit="0" vertical="bottom" wrapText="0"/>
    </xf>
    <xf borderId="0" fillId="0" fontId="2" numFmtId="1" xfId="0" applyFont="1" applyNumberFormat="1"/>
    <xf borderId="2" fillId="0" fontId="3" numFmtId="164" xfId="0" applyAlignment="1" applyBorder="1" applyFont="1" applyNumberFormat="1">
      <alignment horizontal="right" readingOrder="0" shrinkToFit="0" vertical="bottom" wrapText="0"/>
    </xf>
    <xf borderId="1" fillId="0" fontId="2" numFmtId="164" xfId="0" applyAlignment="1" applyBorder="1" applyFont="1" applyNumberFormat="1">
      <alignment readingOrder="0"/>
    </xf>
    <xf borderId="1" fillId="0" fontId="3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vertical="bottom"/>
    </xf>
    <xf borderId="1" fillId="0" fontId="5" numFmtId="0" xfId="0" applyAlignment="1" applyBorder="1" applyFont="1">
      <alignment horizontal="right" vertical="bottom"/>
    </xf>
    <xf borderId="1" fillId="0" fontId="5" numFmtId="49" xfId="0" applyAlignment="1" applyBorder="1" applyFont="1" applyNumberFormat="1">
      <alignment vertical="bottom"/>
    </xf>
    <xf borderId="1" fillId="0" fontId="3" numFmtId="0" xfId="0" applyAlignment="1" applyBorder="1" applyFont="1">
      <alignment horizontal="right" shrinkToFit="0" vertical="bottom" wrapText="0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1" fillId="0" fontId="2" numFmtId="46" xfId="0" applyAlignment="1" applyBorder="1" applyFont="1" applyNumberFormat="1">
      <alignment readingOrder="0"/>
    </xf>
    <xf borderId="0" fillId="0" fontId="2" numFmtId="49" xfId="0" applyAlignment="1" applyFont="1" applyNumberFormat="1">
      <alignment readingOrder="0"/>
    </xf>
    <xf borderId="0" fillId="0" fontId="2" numFmtId="46" xfId="0" applyAlignment="1" applyFont="1" applyNumberFormat="1">
      <alignment readingOrder="0"/>
    </xf>
    <xf borderId="0" fillId="0" fontId="2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2" max="2" width="15.86"/>
    <col customWidth="1" min="3" max="3" width="12.57"/>
    <col customWidth="1" min="4" max="4" width="11.86"/>
    <col customWidth="1" min="5" max="5" width="12.0"/>
    <col customWidth="1" min="6" max="6" width="9.57"/>
    <col customWidth="1" min="7" max="7" width="9.71"/>
    <col customWidth="1" min="8" max="8" width="10.71"/>
    <col customWidth="1" min="9" max="12" width="9.86"/>
    <col customWidth="1" min="13" max="13" width="13.0"/>
    <col customWidth="1" min="14" max="14" width="12.43"/>
  </cols>
  <sheetData>
    <row r="1">
      <c r="A1" s="2" t="s">
        <v>1</v>
      </c>
    </row>
    <row r="2">
      <c r="A2" s="5" t="s">
        <v>2</v>
      </c>
      <c r="B2" s="5" t="s">
        <v>6</v>
      </c>
      <c r="C2" s="5" t="s">
        <v>7</v>
      </c>
      <c r="D2" s="7" t="s">
        <v>8</v>
      </c>
      <c r="E2" s="7" t="s">
        <v>13</v>
      </c>
      <c r="F2" s="5" t="s">
        <v>14</v>
      </c>
      <c r="G2" s="5" t="s">
        <v>15</v>
      </c>
      <c r="H2" s="5" t="s">
        <v>16</v>
      </c>
      <c r="I2" s="8" t="s">
        <v>17</v>
      </c>
      <c r="J2" s="8" t="s">
        <v>18</v>
      </c>
      <c r="K2" s="8" t="s">
        <v>19</v>
      </c>
      <c r="L2" s="8" t="s">
        <v>20</v>
      </c>
      <c r="M2" s="8" t="s">
        <v>21</v>
      </c>
      <c r="N2" s="8" t="s">
        <v>22</v>
      </c>
      <c r="O2" s="8" t="s">
        <v>23</v>
      </c>
      <c r="P2" s="8" t="s">
        <v>24</v>
      </c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</row>
    <row r="3">
      <c r="A3" s="10"/>
      <c r="B3" s="10"/>
      <c r="C3" s="11" t="s">
        <v>25</v>
      </c>
      <c r="D3" s="12" t="s">
        <v>26</v>
      </c>
      <c r="E3" s="12" t="s">
        <v>27</v>
      </c>
      <c r="F3" s="11" t="s">
        <v>28</v>
      </c>
      <c r="G3" s="11" t="s">
        <v>29</v>
      </c>
      <c r="H3" s="11" t="s">
        <v>30</v>
      </c>
      <c r="I3" s="2" t="s">
        <v>31</v>
      </c>
      <c r="J3" s="2" t="s">
        <v>31</v>
      </c>
      <c r="K3" s="2" t="s">
        <v>31</v>
      </c>
      <c r="L3" s="2" t="s">
        <v>32</v>
      </c>
      <c r="M3" s="2" t="s">
        <v>33</v>
      </c>
      <c r="N3" s="2" t="s">
        <v>34</v>
      </c>
      <c r="O3" s="2" t="s">
        <v>35</v>
      </c>
    </row>
    <row r="4">
      <c r="A4" s="13" t="s">
        <v>36</v>
      </c>
      <c r="B4" s="11" t="s">
        <v>37</v>
      </c>
      <c r="C4" s="11">
        <v>3.0</v>
      </c>
      <c r="D4" s="14"/>
      <c r="E4" s="14"/>
      <c r="F4" s="15">
        <v>10.0</v>
      </c>
      <c r="G4" s="15">
        <v>70.0</v>
      </c>
      <c r="H4" s="11">
        <v>25.0</v>
      </c>
      <c r="I4">
        <f>IF($H4&gt;'Ian''s Numbers'!C$3,'Ian''s Numbers'!C$7*'Ian''s Numbers'!C$3/$H4,'Ian''s Numbers'!C$7)*sqrt($F4/1)*sqrt(5/$G4)*0.5/0.33</f>
        <v>255.6533589</v>
      </c>
      <c r="J4">
        <f>IF($H4&gt;'Ian''s Numbers'!D$3,'Ian''s Numbers'!D$7*'Ian''s Numbers'!D$3/$H4,'Ian''s Numbers'!D$7)*sqrt($F4/1)*sqrt(5/$G4)*0.5/0.33</f>
        <v>136.1029284</v>
      </c>
      <c r="K4">
        <f>IF($H4&gt;'Ian''s Numbers'!E$3,'Ian''s Numbers'!E$7*'Ian''s Numbers'!E$3/$H4,'Ian''s Numbers'!E$7)*sqrt($F4/1)*sqrt(5/$G4)*0.5/0.33</f>
        <v>51.30160792</v>
      </c>
      <c r="L4" s="2">
        <v>0.7</v>
      </c>
      <c r="M4" s="16">
        <v>18000.0</v>
      </c>
      <c r="N4" s="2" t="s">
        <v>38</v>
      </c>
      <c r="O4" s="2" t="s">
        <v>39</v>
      </c>
    </row>
    <row r="5">
      <c r="A5" s="13" t="s">
        <v>40</v>
      </c>
      <c r="B5" s="11" t="s">
        <v>37</v>
      </c>
      <c r="C5" s="11">
        <v>1.0</v>
      </c>
      <c r="D5" s="14"/>
      <c r="E5" s="14"/>
      <c r="F5" s="15">
        <v>5.1</v>
      </c>
      <c r="G5" s="15">
        <v>60.0</v>
      </c>
      <c r="H5" s="11">
        <v>25.0</v>
      </c>
      <c r="I5">
        <f>IF($H5&gt;'Ian''s Numbers'!C$3,'Ian''s Numbers'!C$7*'Ian''s Numbers'!C$3/$H5,'Ian''s Numbers'!C$7)*sqrt($F5/1)*sqrt(5/$G5)*0.5/0.33</f>
        <v>197.2013964</v>
      </c>
      <c r="J5">
        <f>IF($H5&gt;'Ian''s Numbers'!D$3,'Ian''s Numbers'!D$7*'Ian''s Numbers'!D$3/$H5,'Ian''s Numbers'!D$7)*sqrt($F5/1)*sqrt(5/$G5)*0.5/0.33</f>
        <v>104.9846857</v>
      </c>
      <c r="K5">
        <f>IF($H5&gt;'Ian''s Numbers'!E$3,'Ian''s Numbers'!E$7*'Ian''s Numbers'!E$3/$H5,'Ian''s Numbers'!E$7)*sqrt($F5/1)*sqrt(5/$G5)*0.5/0.33</f>
        <v>39.572133</v>
      </c>
      <c r="L5" s="2">
        <v>0.15</v>
      </c>
      <c r="M5" s="16">
        <v>1430.0</v>
      </c>
      <c r="N5" s="2" t="s">
        <v>38</v>
      </c>
    </row>
    <row r="6">
      <c r="A6" s="13" t="s">
        <v>41</v>
      </c>
      <c r="B6" s="11" t="s">
        <v>37</v>
      </c>
      <c r="C6" s="11">
        <v>9.0</v>
      </c>
      <c r="D6" s="14"/>
      <c r="E6" s="14"/>
      <c r="F6" s="15">
        <v>1.4</v>
      </c>
      <c r="G6" s="15">
        <v>15.0</v>
      </c>
      <c r="H6" s="11">
        <v>25.0</v>
      </c>
      <c r="I6">
        <f>IF($H6&gt;'Ian''s Numbers'!C$3,'Ian''s Numbers'!C$7*'Ian''s Numbers'!C$3/$H6,'Ian''s Numbers'!C$7)*sqrt($F6/1)*sqrt(5/$G6)*0.5/0.33</f>
        <v>206.6421498</v>
      </c>
      <c r="J6">
        <f>IF($H6&gt;'Ian''s Numbers'!D$3,'Ian''s Numbers'!D$7*'Ian''s Numbers'!D$3/$H6,'Ian''s Numbers'!D$7)*sqrt($F6/1)*sqrt(5/$G6)*0.5/0.33</f>
        <v>110.0106873</v>
      </c>
      <c r="K6">
        <f>IF($H6&gt;'Ian''s Numbers'!E$3,'Ian''s Numbers'!E$7*'Ian''s Numbers'!E$3/$H6,'Ian''s Numbers'!E$7)*sqrt($F6/1)*sqrt(5/$G6)*0.5/0.33</f>
        <v>41.466596</v>
      </c>
      <c r="L6" s="2">
        <v>0.15</v>
      </c>
      <c r="M6" s="2">
        <v>400.0</v>
      </c>
      <c r="N6" s="2" t="s">
        <v>38</v>
      </c>
    </row>
    <row r="7">
      <c r="A7" s="13" t="s">
        <v>42</v>
      </c>
      <c r="B7" s="11" t="s">
        <v>37</v>
      </c>
      <c r="C7" s="11">
        <v>8.0</v>
      </c>
      <c r="D7" s="14"/>
      <c r="E7" s="14"/>
      <c r="F7" s="15">
        <v>2.18</v>
      </c>
      <c r="G7" s="15">
        <v>25.0</v>
      </c>
      <c r="H7" s="11">
        <v>25.0</v>
      </c>
      <c r="I7">
        <f>IF($H7&gt;'Ian''s Numbers'!C$3,'Ian''s Numbers'!C$7*'Ian''s Numbers'!C$3/$H7,'Ian''s Numbers'!C$7)*sqrt($F7/1)*sqrt(5/$G7)*0.5/0.33</f>
        <v>199.7371118</v>
      </c>
      <c r="J7">
        <f>IF($H7&gt;'Ian''s Numbers'!D$3,'Ian''s Numbers'!D$7*'Ian''s Numbers'!D$3/$H7,'Ian''s Numbers'!D$7)*sqrt($F7/1)*sqrt(5/$G7)*0.5/0.33</f>
        <v>106.3346319</v>
      </c>
      <c r="K7">
        <f>IF($H7&gt;'Ian''s Numbers'!E$3,'Ian''s Numbers'!E$7*'Ian''s Numbers'!E$3/$H7,'Ian''s Numbers'!E$7)*sqrt($F7/1)*sqrt(5/$G7)*0.5/0.33</f>
        <v>40.08097151</v>
      </c>
      <c r="L7" s="2">
        <v>0.15</v>
      </c>
      <c r="M7" s="2">
        <v>180.0</v>
      </c>
      <c r="N7" s="2" t="s">
        <v>38</v>
      </c>
    </row>
    <row r="8">
      <c r="A8" s="13" t="s">
        <v>43</v>
      </c>
      <c r="B8" s="11" t="s">
        <v>37</v>
      </c>
      <c r="C8" s="11">
        <v>2.0</v>
      </c>
      <c r="D8" s="14"/>
      <c r="E8" s="14"/>
      <c r="F8" s="15">
        <v>9.1</v>
      </c>
      <c r="G8" s="15">
        <v>60.0</v>
      </c>
      <c r="H8" s="11">
        <v>25.0</v>
      </c>
      <c r="I8">
        <f>IF($H8&gt;'Ian''s Numbers'!C$3,'Ian''s Numbers'!C$7*'Ian''s Numbers'!C$3/$H8,'Ian''s Numbers'!C$7)*sqrt($F8/1)*sqrt(5/$G8)*0.5/0.33</f>
        <v>263.4180886</v>
      </c>
      <c r="J8">
        <f>IF($H8&gt;'Ian''s Numbers'!D$3,'Ian''s Numbers'!D$7*'Ian''s Numbers'!D$3/$H8,'Ian''s Numbers'!D$7)*sqrt($F8/1)*sqrt(5/$G8)*0.5/0.33</f>
        <v>140.2366603</v>
      </c>
      <c r="K8">
        <f>IF($H8&gt;'Ian''s Numbers'!E$3,'Ian''s Numbers'!E$7*'Ian''s Numbers'!E$3/$H8,'Ian''s Numbers'!E$7)*sqrt($F8/1)*sqrt(5/$G8)*0.5/0.33</f>
        <v>52.85974554</v>
      </c>
      <c r="L8" s="2">
        <v>0.15</v>
      </c>
      <c r="M8" s="16">
        <v>26000.0</v>
      </c>
      <c r="N8" s="2" t="s">
        <v>38</v>
      </c>
    </row>
    <row r="9">
      <c r="A9" s="13" t="s">
        <v>44</v>
      </c>
      <c r="B9" s="11" t="s">
        <v>37</v>
      </c>
      <c r="C9" s="11">
        <v>4.0</v>
      </c>
      <c r="D9" s="14"/>
      <c r="E9" s="14"/>
      <c r="F9" s="15">
        <v>3.2</v>
      </c>
      <c r="G9" s="15">
        <v>20.0</v>
      </c>
      <c r="H9" s="11">
        <v>25.0</v>
      </c>
      <c r="I9">
        <f>IF($H9&gt;'Ian''s Numbers'!C$3,'Ian''s Numbers'!C$7*'Ian''s Numbers'!C$3/$H9,'Ian''s Numbers'!C$7)*sqrt($F9/1)*sqrt(5/$G9)*0.5/0.33</f>
        <v>270.5580838</v>
      </c>
      <c r="J9">
        <f>IF($H9&gt;'Ian''s Numbers'!D$3,'Ian''s Numbers'!D$7*'Ian''s Numbers'!D$3/$H9,'Ian''s Numbers'!D$7)*sqrt($F9/1)*sqrt(5/$G9)*0.5/0.33</f>
        <v>144.0378005</v>
      </c>
      <c r="K9">
        <f>IF($H9&gt;'Ian''s Numbers'!E$3,'Ian''s Numbers'!E$7*'Ian''s Numbers'!E$3/$H9,'Ian''s Numbers'!E$7)*sqrt($F9/1)*sqrt(5/$G9)*0.5/0.33</f>
        <v>54.29251857</v>
      </c>
      <c r="L9" s="2">
        <v>0.15</v>
      </c>
      <c r="M9" s="2">
        <v>4900.0</v>
      </c>
      <c r="N9" s="2" t="s">
        <v>38</v>
      </c>
    </row>
    <row r="10">
      <c r="A10" s="13" t="s">
        <v>45</v>
      </c>
      <c r="B10" s="11" t="s">
        <v>37</v>
      </c>
      <c r="C10" s="11">
        <v>5.0</v>
      </c>
      <c r="D10" s="14"/>
      <c r="E10" s="14"/>
      <c r="F10" s="15">
        <v>30.0</v>
      </c>
      <c r="G10" s="15">
        <v>15.0</v>
      </c>
      <c r="H10" s="11">
        <v>180.0</v>
      </c>
      <c r="I10">
        <f>IF($H10&gt;'Ian''s Numbers'!C$3,'Ian''s Numbers'!C$7*'Ian''s Numbers'!C$3/$H10,'Ian''s Numbers'!C$7)*sqrt($F10/1)*sqrt(5/$G10)*0.5/0.33</f>
        <v>132.8565665</v>
      </c>
      <c r="J10">
        <f>IF($H10&gt;'Ian''s Numbers'!D$3,'Ian''s Numbers'!D$7*'Ian''s Numbers'!D$3/$H10,'Ian''s Numbers'!D$7)*sqrt($F10/1)*sqrt(5/$G10)*0.5/0.33</f>
        <v>99.02093591</v>
      </c>
      <c r="K10">
        <f>IF($H10&gt;'Ian''s Numbers'!E$3,'Ian''s Numbers'!E$7*'Ian''s Numbers'!E$3/$H10,'Ian''s Numbers'!E$7)*sqrt($F10/1)*sqrt(5/$G10)*0.5/0.33</f>
        <v>53.32028895</v>
      </c>
      <c r="L10" s="2">
        <v>0.7</v>
      </c>
      <c r="N10" s="2" t="s">
        <v>38</v>
      </c>
      <c r="O10" s="2" t="s">
        <v>46</v>
      </c>
    </row>
    <row r="11">
      <c r="A11" s="13" t="s">
        <v>47</v>
      </c>
      <c r="B11" s="11" t="s">
        <v>37</v>
      </c>
      <c r="C11" s="11">
        <v>6.0</v>
      </c>
      <c r="D11" s="14"/>
      <c r="E11" s="14"/>
      <c r="F11" s="15">
        <v>30.0</v>
      </c>
      <c r="G11" s="15">
        <v>15.0</v>
      </c>
      <c r="H11" s="11">
        <v>180.0</v>
      </c>
      <c r="I11">
        <f>IF($H11&gt;'Ian''s Numbers'!C$3,'Ian''s Numbers'!C$7*'Ian''s Numbers'!C$3/$H11,'Ian''s Numbers'!C$7)*sqrt($F11/1)*sqrt(5/$G11)*0.5/0.33</f>
        <v>132.8565665</v>
      </c>
      <c r="J11">
        <f>IF($H11&gt;'Ian''s Numbers'!D$3,'Ian''s Numbers'!D$7*'Ian''s Numbers'!D$3/$H11,'Ian''s Numbers'!D$7)*sqrt($F11/1)*sqrt(5/$G11)*0.5/0.33</f>
        <v>99.02093591</v>
      </c>
      <c r="K11">
        <f>IF($H11&gt;'Ian''s Numbers'!E$3,'Ian''s Numbers'!E$7*'Ian''s Numbers'!E$3/$H11,'Ian''s Numbers'!E$7)*sqrt($F11/1)*sqrt(5/$G11)*0.5/0.33</f>
        <v>53.32028895</v>
      </c>
      <c r="L11" s="2">
        <v>0.15</v>
      </c>
      <c r="N11" s="2" t="s">
        <v>48</v>
      </c>
      <c r="O11" s="2" t="s">
        <v>49</v>
      </c>
    </row>
    <row r="12">
      <c r="A12" s="13" t="s">
        <v>50</v>
      </c>
      <c r="B12" s="11" t="s">
        <v>37</v>
      </c>
      <c r="C12" s="11">
        <v>7.0</v>
      </c>
      <c r="D12" s="14"/>
      <c r="E12" s="14"/>
      <c r="F12" s="15">
        <v>30.0</v>
      </c>
      <c r="G12" s="15">
        <v>15.0</v>
      </c>
      <c r="H12" s="11">
        <v>180.0</v>
      </c>
      <c r="I12">
        <f>IF($H12&gt;'Ian''s Numbers'!C$3,'Ian''s Numbers'!C$7*'Ian''s Numbers'!C$3/$H12,'Ian''s Numbers'!C$7)*sqrt($F12/1)*sqrt(5/$G12)*0.5/0.33</f>
        <v>132.8565665</v>
      </c>
      <c r="J12">
        <f>IF($H12&gt;'Ian''s Numbers'!D$3,'Ian''s Numbers'!D$7*'Ian''s Numbers'!D$3/$H12,'Ian''s Numbers'!D$7)*sqrt($F12/1)*sqrt(5/$G12)*0.5/0.33</f>
        <v>99.02093591</v>
      </c>
      <c r="K12">
        <f>IF($H12&gt;'Ian''s Numbers'!E$3,'Ian''s Numbers'!E$7*'Ian''s Numbers'!E$3/$H12,'Ian''s Numbers'!E$7)*sqrt($F12/1)*sqrt(5/$G12)*0.5/0.33</f>
        <v>53.32028895</v>
      </c>
      <c r="L12" s="2">
        <v>0.15</v>
      </c>
      <c r="N12" s="2" t="s">
        <v>48</v>
      </c>
      <c r="O12" s="2" t="s">
        <v>49</v>
      </c>
    </row>
    <row r="13">
      <c r="A13" s="10"/>
      <c r="B13" s="10"/>
      <c r="C13" s="10"/>
      <c r="D13" s="12"/>
      <c r="F13" s="10"/>
      <c r="G13" s="10"/>
      <c r="H13" s="10"/>
      <c r="L13" s="2"/>
      <c r="P13" s="2" t="s">
        <v>51</v>
      </c>
      <c r="Q13" s="2" t="s">
        <v>52</v>
      </c>
      <c r="R13" s="2" t="s">
        <v>53</v>
      </c>
      <c r="S13" s="2" t="s">
        <v>54</v>
      </c>
    </row>
    <row r="14">
      <c r="A14" s="17" t="s">
        <v>55</v>
      </c>
      <c r="B14" s="11" t="s">
        <v>56</v>
      </c>
      <c r="C14" s="11">
        <v>1.0</v>
      </c>
      <c r="D14" s="18" t="s">
        <v>57</v>
      </c>
      <c r="E14" s="18" t="s">
        <v>58</v>
      </c>
      <c r="F14" s="19">
        <v>8.99204</v>
      </c>
      <c r="G14" s="20">
        <v>6.0</v>
      </c>
      <c r="H14" s="11">
        <v>25.0</v>
      </c>
      <c r="I14" s="21">
        <v>420.4325</v>
      </c>
      <c r="J14" s="21">
        <v>223.7618</v>
      </c>
      <c r="K14" s="21">
        <v>84.35123</v>
      </c>
      <c r="L14" s="22">
        <v>4.4</v>
      </c>
      <c r="M14">
        <f>ROUND(F14/(1.13*(35/3600)^2)*0.9, -2)</f>
        <v>75800</v>
      </c>
      <c r="N14" s="2" t="s">
        <v>38</v>
      </c>
      <c r="O14" s="23" t="s">
        <v>59</v>
      </c>
      <c r="P14" s="2">
        <v>24000.0</v>
      </c>
      <c r="Q14" s="24">
        <v>313.6093</v>
      </c>
      <c r="R14" s="24">
        <v>0.299594</v>
      </c>
      <c r="S14" s="24">
        <v>311.9896</v>
      </c>
      <c r="T14" s="24">
        <v>315.229</v>
      </c>
      <c r="U14" s="24">
        <v>-0.90041</v>
      </c>
      <c r="V14" s="24">
        <v>1.499594</v>
      </c>
    </row>
    <row r="15">
      <c r="A15" s="17" t="s">
        <v>60</v>
      </c>
      <c r="B15" s="11" t="s">
        <v>56</v>
      </c>
      <c r="C15" s="11">
        <v>2.0</v>
      </c>
      <c r="D15" s="25" t="s">
        <v>61</v>
      </c>
      <c r="E15" s="25" t="s">
        <v>62</v>
      </c>
      <c r="F15" s="19">
        <v>4.0</v>
      </c>
      <c r="G15" s="20">
        <v>7.0</v>
      </c>
      <c r="H15" s="11">
        <v>25.0</v>
      </c>
      <c r="I15" s="26">
        <v>279.0</v>
      </c>
      <c r="J15" s="26">
        <v>149.0</v>
      </c>
      <c r="K15" s="26">
        <v>56.0</v>
      </c>
      <c r="L15" s="22">
        <v>3.0</v>
      </c>
      <c r="M15">
        <f>ROUND(F15/(1.13*(35/3600)^2)*0.5, -2)</f>
        <v>18700</v>
      </c>
      <c r="N15" s="2" t="s">
        <v>38</v>
      </c>
      <c r="O15" s="27" t="s">
        <v>63</v>
      </c>
      <c r="P15" s="2">
        <v>13700.0</v>
      </c>
    </row>
    <row r="16">
      <c r="A16" s="17" t="s">
        <v>64</v>
      </c>
      <c r="B16" s="11" t="s">
        <v>56</v>
      </c>
      <c r="C16" s="11">
        <v>3.0</v>
      </c>
      <c r="D16" s="18" t="s">
        <v>65</v>
      </c>
      <c r="E16" s="18" t="s">
        <v>66</v>
      </c>
      <c r="F16" s="28">
        <v>8.210115</v>
      </c>
      <c r="G16" s="20">
        <v>5.5</v>
      </c>
      <c r="H16" s="11">
        <v>25.0</v>
      </c>
      <c r="I16" s="21">
        <v>451.2588</v>
      </c>
      <c r="J16" s="21">
        <v>240.1681</v>
      </c>
      <c r="K16" s="21">
        <v>90.5359</v>
      </c>
      <c r="L16" s="22">
        <v>3.94</v>
      </c>
      <c r="M16">
        <f t="shared" ref="M16:M18" si="1">ROUND(F16/(1.13*(35/3600)^2)*0.9, -2)</f>
        <v>69200</v>
      </c>
      <c r="N16" s="2" t="s">
        <v>38</v>
      </c>
      <c r="O16" s="23" t="s">
        <v>67</v>
      </c>
      <c r="P16" s="2">
        <v>5900.0</v>
      </c>
      <c r="Q16" s="24">
        <v>329.0187</v>
      </c>
      <c r="R16" s="24">
        <v>0.189464</v>
      </c>
      <c r="S16" s="24">
        <v>327.477</v>
      </c>
      <c r="T16" s="24">
        <v>330.5603</v>
      </c>
      <c r="U16" s="24">
        <v>-1.14191</v>
      </c>
      <c r="V16" s="24">
        <v>1.520834</v>
      </c>
      <c r="W16" s="24"/>
    </row>
    <row r="17">
      <c r="A17" s="17" t="s">
        <v>68</v>
      </c>
      <c r="B17" s="11" t="s">
        <v>56</v>
      </c>
      <c r="C17" s="11">
        <v>4.0</v>
      </c>
      <c r="D17" s="18" t="s">
        <v>69</v>
      </c>
      <c r="E17" s="18" t="s">
        <v>70</v>
      </c>
      <c r="F17" s="19">
        <v>7.0</v>
      </c>
      <c r="G17" s="20">
        <v>6.0</v>
      </c>
      <c r="H17" s="11">
        <v>25.0</v>
      </c>
      <c r="I17" s="29">
        <v>399.0</v>
      </c>
      <c r="J17" s="29">
        <v>212.0</v>
      </c>
      <c r="K17" s="29">
        <v>80.0</v>
      </c>
      <c r="L17" s="22">
        <v>3.1</v>
      </c>
      <c r="M17">
        <f t="shared" si="1"/>
        <v>59000</v>
      </c>
      <c r="N17" s="2" t="s">
        <v>38</v>
      </c>
      <c r="O17" s="23" t="s">
        <v>71</v>
      </c>
      <c r="P17" s="2">
        <v>12800.0</v>
      </c>
      <c r="Q17" s="24">
        <v>338.169</v>
      </c>
      <c r="R17" s="24">
        <v>0.008544</v>
      </c>
      <c r="S17" s="24">
        <v>336.7751</v>
      </c>
      <c r="T17" s="24">
        <v>339.563</v>
      </c>
      <c r="U17" s="24">
        <v>-1.24138</v>
      </c>
      <c r="V17" s="24">
        <v>1.258464</v>
      </c>
      <c r="W17" s="2"/>
    </row>
    <row r="18">
      <c r="A18" s="17" t="s">
        <v>72</v>
      </c>
      <c r="B18" s="11" t="s">
        <v>56</v>
      </c>
      <c r="C18" s="11">
        <v>5.0</v>
      </c>
      <c r="D18" s="25" t="s">
        <v>73</v>
      </c>
      <c r="E18" s="25" t="s">
        <v>74</v>
      </c>
      <c r="F18" s="19">
        <v>4.1</v>
      </c>
      <c r="G18" s="20">
        <v>4.0</v>
      </c>
      <c r="H18" s="11">
        <v>25.0</v>
      </c>
      <c r="I18" s="30">
        <f>432</f>
        <v>432</v>
      </c>
      <c r="J18" s="26">
        <v>230.0</v>
      </c>
      <c r="K18" s="26">
        <v>87.0</v>
      </c>
      <c r="L18" s="22">
        <v>1.75</v>
      </c>
      <c r="M18">
        <f t="shared" si="1"/>
        <v>34500</v>
      </c>
      <c r="N18" s="2" t="s">
        <v>38</v>
      </c>
      <c r="O18" s="27" t="s">
        <v>75</v>
      </c>
      <c r="P18" s="24">
        <v>33800.0</v>
      </c>
    </row>
    <row r="19">
      <c r="A19" s="17" t="s">
        <v>76</v>
      </c>
      <c r="B19" s="11" t="s">
        <v>56</v>
      </c>
      <c r="C19" s="11">
        <v>6.0</v>
      </c>
      <c r="D19" s="25" t="s">
        <v>77</v>
      </c>
      <c r="E19" s="25" t="s">
        <v>78</v>
      </c>
      <c r="F19" s="19">
        <v>4.0</v>
      </c>
      <c r="G19" s="20">
        <v>4.0</v>
      </c>
      <c r="H19" s="11">
        <v>25.0</v>
      </c>
      <c r="I19" s="29">
        <f>522</f>
        <v>522</v>
      </c>
      <c r="J19" s="29">
        <f>278</f>
        <v>278</v>
      </c>
      <c r="K19" s="29">
        <f>105</f>
        <v>105</v>
      </c>
      <c r="L19" s="2">
        <v>7.84</v>
      </c>
      <c r="M19">
        <f>ROUND(F19/(1.13*(35/3600)^2)*0.5, -2)</f>
        <v>18700</v>
      </c>
      <c r="N19" s="2" t="s">
        <v>38</v>
      </c>
      <c r="O19" s="27" t="s">
        <v>79</v>
      </c>
      <c r="P19" s="2">
        <v>13000.0</v>
      </c>
      <c r="U19" s="2"/>
    </row>
    <row r="20">
      <c r="A20" s="17" t="s">
        <v>80</v>
      </c>
      <c r="B20" s="11" t="s">
        <v>56</v>
      </c>
      <c r="C20" s="11">
        <v>7.0</v>
      </c>
      <c r="D20" s="18" t="s">
        <v>81</v>
      </c>
      <c r="E20" s="18" t="s">
        <v>82</v>
      </c>
      <c r="F20" s="28">
        <v>11.11582</v>
      </c>
      <c r="G20" s="31">
        <v>4.0</v>
      </c>
      <c r="H20" s="11">
        <v>25.0</v>
      </c>
      <c r="I20" s="21">
        <v>615.7057</v>
      </c>
      <c r="J20" s="21">
        <v>327.6898</v>
      </c>
      <c r="K20" s="21">
        <v>123.5288</v>
      </c>
      <c r="L20" s="22">
        <v>2.78</v>
      </c>
      <c r="M20">
        <f t="shared" ref="M20:M21" si="2">ROUND(F20/(1.13*(35/3600)^2)*0.9, -2)</f>
        <v>93700</v>
      </c>
      <c r="N20" s="2" t="s">
        <v>38</v>
      </c>
      <c r="O20" s="23" t="s">
        <v>83</v>
      </c>
      <c r="P20" s="2">
        <v>33500.0</v>
      </c>
      <c r="Q20" s="24">
        <v>344.6539</v>
      </c>
      <c r="R20" s="24">
        <v>-0.05494</v>
      </c>
      <c r="S20" s="24">
        <v>342.6437</v>
      </c>
      <c r="T20" s="24">
        <v>346.6642</v>
      </c>
      <c r="U20" s="24">
        <v>-1.43734</v>
      </c>
      <c r="V20" s="24">
        <v>1.327459</v>
      </c>
    </row>
    <row r="21">
      <c r="A21" s="17" t="s">
        <v>84</v>
      </c>
      <c r="B21" s="11" t="s">
        <v>56</v>
      </c>
      <c r="C21" s="11">
        <v>8.0</v>
      </c>
      <c r="D21" s="25" t="s">
        <v>85</v>
      </c>
      <c r="E21" s="25" t="s">
        <v>86</v>
      </c>
      <c r="F21" s="19">
        <v>7.6</v>
      </c>
      <c r="G21" s="20">
        <v>5.0</v>
      </c>
      <c r="H21" s="11">
        <v>25.0</v>
      </c>
      <c r="I21" s="26">
        <v>455.0</v>
      </c>
      <c r="J21" s="26">
        <v>242.0</v>
      </c>
      <c r="K21" s="26">
        <v>91.0</v>
      </c>
      <c r="L21" s="22">
        <v>5.2</v>
      </c>
      <c r="M21">
        <f t="shared" si="2"/>
        <v>64000</v>
      </c>
      <c r="N21" s="2" t="s">
        <v>38</v>
      </c>
      <c r="O21" s="27" t="s">
        <v>87</v>
      </c>
      <c r="P21" s="2">
        <v>38800.0</v>
      </c>
    </row>
    <row r="22">
      <c r="A22" s="17" t="s">
        <v>88</v>
      </c>
      <c r="B22" s="11" t="s">
        <v>56</v>
      </c>
      <c r="C22" s="11">
        <v>9.0</v>
      </c>
      <c r="D22" s="25" t="s">
        <v>89</v>
      </c>
      <c r="E22" s="25" t="s">
        <v>90</v>
      </c>
      <c r="F22" s="32">
        <v>4.0</v>
      </c>
      <c r="G22" s="20">
        <v>6.0</v>
      </c>
      <c r="H22" s="11">
        <v>25.0</v>
      </c>
      <c r="I22" s="26">
        <v>302.0</v>
      </c>
      <c r="J22" s="26">
        <v>161.0</v>
      </c>
      <c r="K22" s="26">
        <v>60.5</v>
      </c>
      <c r="L22" s="22">
        <v>2.5</v>
      </c>
      <c r="M22">
        <f>ROUND(F22/(1.13*(35/3600)^2)*0.5, -2)</f>
        <v>18700</v>
      </c>
      <c r="N22" s="2" t="s">
        <v>38</v>
      </c>
      <c r="O22" s="27" t="s">
        <v>91</v>
      </c>
      <c r="P22" s="22">
        <v>8600.0</v>
      </c>
    </row>
    <row r="23">
      <c r="A23" s="17" t="s">
        <v>92</v>
      </c>
      <c r="B23" s="11" t="s">
        <v>56</v>
      </c>
      <c r="C23" s="11">
        <v>10.0</v>
      </c>
      <c r="D23" s="25" t="s">
        <v>93</v>
      </c>
      <c r="E23" s="25" t="s">
        <v>94</v>
      </c>
      <c r="F23" s="32">
        <v>4.0</v>
      </c>
      <c r="G23" s="20">
        <v>6.0</v>
      </c>
      <c r="H23" s="11">
        <v>25.0</v>
      </c>
      <c r="I23" s="26">
        <v>302.0</v>
      </c>
      <c r="J23" s="26">
        <v>161.0</v>
      </c>
      <c r="K23" s="26">
        <v>60.5</v>
      </c>
      <c r="L23" s="22">
        <v>3.33</v>
      </c>
      <c r="M23">
        <f>ROUND(F23/(1.13*(35/3600)^2)*0.3, -2)</f>
        <v>11200</v>
      </c>
      <c r="N23" s="2" t="s">
        <v>38</v>
      </c>
      <c r="O23" s="27" t="s">
        <v>95</v>
      </c>
      <c r="P23" s="24">
        <v>200.0</v>
      </c>
      <c r="Q23" s="24"/>
    </row>
    <row r="24">
      <c r="A24" s="17"/>
      <c r="B24" s="11"/>
      <c r="C24" s="10"/>
      <c r="D24" s="14"/>
      <c r="E24" s="14"/>
      <c r="F24" s="10"/>
      <c r="G24" s="17"/>
      <c r="H24" s="10"/>
      <c r="L24" s="22"/>
    </row>
    <row r="25">
      <c r="A25" s="17" t="s">
        <v>96</v>
      </c>
      <c r="B25" s="11" t="s">
        <v>97</v>
      </c>
      <c r="C25" s="11">
        <v>1.0</v>
      </c>
      <c r="D25" s="12" t="s">
        <v>98</v>
      </c>
      <c r="E25" s="12" t="s">
        <v>99</v>
      </c>
      <c r="F25" s="11">
        <v>25.0</v>
      </c>
      <c r="G25" s="17">
        <v>50.0</v>
      </c>
      <c r="H25" s="11">
        <v>175.0</v>
      </c>
      <c r="I25" s="2">
        <v>12.4</v>
      </c>
      <c r="J25" s="2">
        <v>9.27</v>
      </c>
      <c r="K25" s="2">
        <v>5.0</v>
      </c>
      <c r="L25" s="22">
        <v>0.4</v>
      </c>
      <c r="M25" s="2">
        <v>6000.0</v>
      </c>
      <c r="N25" s="2" t="s">
        <v>38</v>
      </c>
      <c r="O25" s="2" t="s">
        <v>100</v>
      </c>
    </row>
    <row r="26">
      <c r="A26" s="17"/>
      <c r="B26" s="11"/>
      <c r="C26" s="10"/>
      <c r="D26" s="14"/>
      <c r="E26" s="14"/>
      <c r="F26" s="10"/>
      <c r="G26" s="17"/>
      <c r="H26" s="10"/>
    </row>
    <row r="27">
      <c r="A27" s="17" t="s">
        <v>101</v>
      </c>
      <c r="B27" s="11" t="s">
        <v>102</v>
      </c>
      <c r="C27" s="11">
        <v>1.0</v>
      </c>
      <c r="D27" s="12" t="s">
        <v>103</v>
      </c>
      <c r="E27" s="12" t="s">
        <v>104</v>
      </c>
      <c r="F27" s="11">
        <v>0.5</v>
      </c>
      <c r="G27" s="17">
        <v>7.0</v>
      </c>
      <c r="H27" s="11">
        <v>25.0</v>
      </c>
      <c r="I27" s="2">
        <v>46.53</v>
      </c>
      <c r="J27" s="2">
        <v>24.77</v>
      </c>
      <c r="K27" s="2">
        <v>9.34</v>
      </c>
      <c r="L27" s="2">
        <v>8900.0</v>
      </c>
      <c r="N27" s="2" t="s">
        <v>48</v>
      </c>
      <c r="P27" s="2" t="s">
        <v>105</v>
      </c>
    </row>
    <row r="28">
      <c r="A28" s="17" t="s">
        <v>106</v>
      </c>
      <c r="B28" s="11" t="s">
        <v>102</v>
      </c>
      <c r="C28" s="11">
        <v>2.0</v>
      </c>
      <c r="D28" s="12" t="s">
        <v>107</v>
      </c>
      <c r="E28" s="12" t="s">
        <v>108</v>
      </c>
      <c r="F28" s="11">
        <v>0.5</v>
      </c>
      <c r="G28" s="17">
        <v>7.0</v>
      </c>
      <c r="H28" s="11">
        <v>25.0</v>
      </c>
      <c r="I28" s="2">
        <v>46.53</v>
      </c>
      <c r="J28" s="2">
        <v>24.77</v>
      </c>
      <c r="K28" s="2">
        <v>9.34</v>
      </c>
      <c r="L28" s="2">
        <v>3900.0</v>
      </c>
      <c r="N28" s="2" t="s">
        <v>48</v>
      </c>
      <c r="P28" s="2" t="s">
        <v>109</v>
      </c>
    </row>
    <row r="29">
      <c r="A29" s="33" t="s">
        <v>110</v>
      </c>
      <c r="B29" s="34" t="s">
        <v>102</v>
      </c>
      <c r="C29" s="35">
        <v>3.0</v>
      </c>
      <c r="D29" s="36" t="s">
        <v>111</v>
      </c>
      <c r="E29" s="36" t="s">
        <v>112</v>
      </c>
      <c r="F29" s="35">
        <v>0.5</v>
      </c>
      <c r="G29" s="37">
        <v>7.0</v>
      </c>
      <c r="H29" s="35">
        <v>25.0</v>
      </c>
      <c r="I29" s="38">
        <v>46.53</v>
      </c>
      <c r="J29" s="38">
        <v>24.77</v>
      </c>
      <c r="K29" s="38">
        <v>9.34</v>
      </c>
      <c r="L29" s="39">
        <v>15900.0</v>
      </c>
      <c r="M29" s="40"/>
      <c r="N29" s="39" t="s">
        <v>48</v>
      </c>
      <c r="O29" s="40"/>
      <c r="P29" s="39" t="s">
        <v>113</v>
      </c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</row>
    <row r="30">
      <c r="A30" s="17" t="s">
        <v>114</v>
      </c>
      <c r="B30" s="11" t="s">
        <v>102</v>
      </c>
      <c r="C30" s="11">
        <v>4.0</v>
      </c>
      <c r="D30" s="12" t="s">
        <v>115</v>
      </c>
      <c r="E30" s="12" t="s">
        <v>116</v>
      </c>
      <c r="F30" s="11">
        <v>0.5</v>
      </c>
      <c r="G30" s="17">
        <v>7.0</v>
      </c>
      <c r="H30" s="11">
        <v>25.0</v>
      </c>
      <c r="I30" s="2">
        <v>46.53</v>
      </c>
      <c r="J30" s="2">
        <v>24.77</v>
      </c>
      <c r="K30" s="2">
        <v>9.34</v>
      </c>
      <c r="L30" s="2">
        <v>6075.0</v>
      </c>
      <c r="N30" s="2" t="s">
        <v>48</v>
      </c>
      <c r="P30" s="2" t="s">
        <v>117</v>
      </c>
    </row>
    <row r="31">
      <c r="A31" s="17" t="s">
        <v>118</v>
      </c>
      <c r="B31" s="11" t="s">
        <v>102</v>
      </c>
      <c r="C31" s="11">
        <v>5.0</v>
      </c>
      <c r="D31" s="12" t="s">
        <v>119</v>
      </c>
      <c r="E31" s="12" t="s">
        <v>120</v>
      </c>
      <c r="F31" s="11">
        <v>0.5</v>
      </c>
      <c r="G31" s="17">
        <v>7.0</v>
      </c>
      <c r="H31" s="11">
        <v>25.0</v>
      </c>
      <c r="I31" s="2">
        <v>46.53</v>
      </c>
      <c r="J31" s="2">
        <v>24.77</v>
      </c>
      <c r="K31" s="2">
        <v>9.34</v>
      </c>
      <c r="L31" s="2">
        <v>10900.0</v>
      </c>
      <c r="N31" s="2" t="s">
        <v>48</v>
      </c>
      <c r="P31" s="2" t="s">
        <v>121</v>
      </c>
    </row>
    <row r="32">
      <c r="A32" s="17"/>
      <c r="B32" s="11"/>
      <c r="C32" s="10"/>
      <c r="D32" s="14"/>
      <c r="E32" s="14"/>
      <c r="F32" s="10"/>
      <c r="G32" s="17"/>
      <c r="H32" s="10"/>
    </row>
    <row r="33">
      <c r="A33" s="17" t="s">
        <v>122</v>
      </c>
      <c r="B33" s="11" t="s">
        <v>123</v>
      </c>
      <c r="C33" s="11">
        <v>1.0</v>
      </c>
      <c r="D33" s="12" t="s">
        <v>124</v>
      </c>
      <c r="E33" s="41">
        <v>-1.2110121875</v>
      </c>
      <c r="F33" s="12" t="s">
        <v>125</v>
      </c>
      <c r="G33" s="17">
        <v>96.0</v>
      </c>
      <c r="H33" s="11">
        <v>60.0</v>
      </c>
      <c r="M33" s="2" t="s">
        <v>126</v>
      </c>
      <c r="N33" s="2" t="s">
        <v>38</v>
      </c>
    </row>
    <row r="34">
      <c r="A34" s="22" t="s">
        <v>127</v>
      </c>
      <c r="B34" s="2" t="s">
        <v>123</v>
      </c>
      <c r="C34" s="2">
        <v>2.0</v>
      </c>
      <c r="D34" s="42" t="s">
        <v>128</v>
      </c>
      <c r="E34" s="43">
        <v>-1.4052426967592593</v>
      </c>
      <c r="F34" s="42" t="s">
        <v>129</v>
      </c>
      <c r="G34" s="22">
        <v>48.0</v>
      </c>
      <c r="M34" s="2" t="s">
        <v>130</v>
      </c>
      <c r="N34" s="2" t="s">
        <v>38</v>
      </c>
    </row>
    <row r="35">
      <c r="A35" s="22" t="s">
        <v>131</v>
      </c>
      <c r="B35" s="2" t="s">
        <v>123</v>
      </c>
      <c r="C35" s="2">
        <v>3.0</v>
      </c>
      <c r="D35" s="42" t="s">
        <v>132</v>
      </c>
      <c r="E35" s="43">
        <v>-1.2764763888888888</v>
      </c>
      <c r="F35" s="42" t="s">
        <v>129</v>
      </c>
      <c r="G35" s="22">
        <v>48.0</v>
      </c>
      <c r="M35" s="2" t="s">
        <v>133</v>
      </c>
      <c r="N35" s="2" t="s">
        <v>38</v>
      </c>
    </row>
    <row r="36">
      <c r="A36" s="22"/>
      <c r="B36" s="2"/>
      <c r="D36" s="44"/>
      <c r="E36" s="44"/>
      <c r="G36" s="22"/>
    </row>
    <row r="37">
      <c r="D37" s="44"/>
      <c r="E37" s="44"/>
    </row>
    <row r="38">
      <c r="D38" s="44"/>
      <c r="E38" s="44"/>
    </row>
    <row r="39">
      <c r="D39" s="44"/>
      <c r="E39" s="44"/>
    </row>
    <row r="40">
      <c r="D40" s="44"/>
      <c r="E40" s="44"/>
    </row>
    <row r="41">
      <c r="D41" s="44"/>
      <c r="E41" s="44"/>
    </row>
    <row r="42">
      <c r="D42" s="44"/>
      <c r="E42" s="44"/>
    </row>
    <row r="43">
      <c r="D43" s="44"/>
      <c r="E43" s="44"/>
    </row>
    <row r="44">
      <c r="D44" s="44"/>
      <c r="E44" s="44"/>
    </row>
    <row r="45">
      <c r="D45" s="44"/>
      <c r="E45" s="44"/>
    </row>
    <row r="46">
      <c r="D46" s="44"/>
      <c r="E46" s="44"/>
    </row>
    <row r="47">
      <c r="D47" s="44"/>
      <c r="E47" s="44"/>
    </row>
    <row r="48">
      <c r="D48" s="44"/>
      <c r="E48" s="44"/>
    </row>
    <row r="49">
      <c r="D49" s="44"/>
      <c r="E49" s="44"/>
    </row>
    <row r="50">
      <c r="D50" s="44"/>
      <c r="E50" s="44"/>
    </row>
    <row r="51">
      <c r="D51" s="44"/>
      <c r="E51" s="44"/>
    </row>
    <row r="52">
      <c r="D52" s="44"/>
      <c r="E52" s="44"/>
    </row>
    <row r="53">
      <c r="D53" s="44"/>
      <c r="E53" s="44"/>
    </row>
    <row r="54">
      <c r="D54" s="44"/>
      <c r="E54" s="44"/>
    </row>
    <row r="55">
      <c r="D55" s="44"/>
      <c r="E55" s="44"/>
    </row>
    <row r="56">
      <c r="D56" s="44"/>
      <c r="E56" s="44"/>
    </row>
    <row r="57">
      <c r="D57" s="44"/>
      <c r="E57" s="44"/>
    </row>
    <row r="58">
      <c r="D58" s="44"/>
      <c r="E58" s="44"/>
    </row>
    <row r="59">
      <c r="D59" s="44"/>
      <c r="E59" s="44"/>
    </row>
    <row r="60">
      <c r="D60" s="44"/>
      <c r="E60" s="44"/>
    </row>
    <row r="61">
      <c r="D61" s="44"/>
      <c r="E61" s="44"/>
    </row>
    <row r="62">
      <c r="D62" s="44"/>
      <c r="E62" s="44"/>
    </row>
    <row r="63">
      <c r="D63" s="44"/>
      <c r="E63" s="44"/>
    </row>
    <row r="64">
      <c r="D64" s="44"/>
      <c r="E64" s="44"/>
    </row>
    <row r="65">
      <c r="D65" s="44"/>
      <c r="E65" s="44"/>
    </row>
    <row r="66">
      <c r="D66" s="44"/>
      <c r="E66" s="44"/>
    </row>
    <row r="67">
      <c r="D67" s="44"/>
      <c r="E67" s="44"/>
    </row>
    <row r="68">
      <c r="D68" s="44"/>
      <c r="E68" s="44"/>
    </row>
    <row r="69">
      <c r="D69" s="44"/>
      <c r="E69" s="44"/>
    </row>
    <row r="70">
      <c r="D70" s="44"/>
      <c r="E70" s="44"/>
    </row>
    <row r="71">
      <c r="D71" s="44"/>
      <c r="E71" s="44"/>
    </row>
    <row r="72">
      <c r="D72" s="44"/>
      <c r="E72" s="44"/>
    </row>
    <row r="73">
      <c r="D73" s="44"/>
      <c r="E73" s="44"/>
    </row>
    <row r="74">
      <c r="D74" s="44"/>
      <c r="E74" s="44"/>
    </row>
    <row r="75">
      <c r="D75" s="44"/>
      <c r="E75" s="44"/>
    </row>
    <row r="76">
      <c r="D76" s="44"/>
      <c r="E76" s="44"/>
    </row>
    <row r="77">
      <c r="D77" s="44"/>
      <c r="E77" s="44"/>
    </row>
    <row r="78">
      <c r="D78" s="44"/>
      <c r="E78" s="44"/>
    </row>
    <row r="79">
      <c r="D79" s="44"/>
      <c r="E79" s="44"/>
    </row>
    <row r="80">
      <c r="D80" s="44"/>
      <c r="E80" s="44"/>
    </row>
    <row r="81">
      <c r="D81" s="44"/>
      <c r="E81" s="44"/>
    </row>
    <row r="82">
      <c r="D82" s="44"/>
      <c r="E82" s="44"/>
    </row>
    <row r="83">
      <c r="D83" s="44"/>
      <c r="E83" s="44"/>
    </row>
    <row r="84">
      <c r="D84" s="44"/>
      <c r="E84" s="44"/>
    </row>
    <row r="85">
      <c r="D85" s="44"/>
      <c r="E85" s="44"/>
    </row>
    <row r="86">
      <c r="D86" s="44"/>
      <c r="E86" s="44"/>
    </row>
    <row r="87">
      <c r="D87" s="44"/>
      <c r="E87" s="44"/>
    </row>
    <row r="88">
      <c r="D88" s="44"/>
      <c r="E88" s="44"/>
    </row>
    <row r="89">
      <c r="D89" s="44"/>
      <c r="E89" s="44"/>
    </row>
    <row r="90">
      <c r="D90" s="44"/>
      <c r="E90" s="44"/>
    </row>
    <row r="91">
      <c r="D91" s="44"/>
      <c r="E91" s="44"/>
    </row>
    <row r="92">
      <c r="D92" s="44"/>
      <c r="E92" s="44"/>
    </row>
    <row r="93">
      <c r="D93" s="44"/>
      <c r="E93" s="44"/>
    </row>
    <row r="94">
      <c r="D94" s="44"/>
      <c r="E94" s="44"/>
    </row>
    <row r="95">
      <c r="D95" s="44"/>
      <c r="E95" s="44"/>
    </row>
    <row r="96">
      <c r="D96" s="44"/>
      <c r="E96" s="44"/>
    </row>
    <row r="97">
      <c r="D97" s="44"/>
      <c r="E97" s="44"/>
    </row>
    <row r="98">
      <c r="D98" s="44"/>
      <c r="E98" s="44"/>
    </row>
    <row r="99">
      <c r="D99" s="44"/>
      <c r="E99" s="44"/>
    </row>
    <row r="100">
      <c r="D100" s="44"/>
      <c r="E100" s="44"/>
    </row>
    <row r="101">
      <c r="D101" s="44"/>
      <c r="E101" s="44"/>
    </row>
    <row r="102">
      <c r="D102" s="44"/>
      <c r="E102" s="44"/>
    </row>
    <row r="103">
      <c r="D103" s="44"/>
      <c r="E103" s="44"/>
    </row>
    <row r="104">
      <c r="D104" s="44"/>
      <c r="E104" s="44"/>
    </row>
    <row r="105">
      <c r="D105" s="44"/>
      <c r="E105" s="44"/>
    </row>
    <row r="106">
      <c r="D106" s="44"/>
      <c r="E106" s="44"/>
    </row>
    <row r="107">
      <c r="D107" s="44"/>
      <c r="E107" s="44"/>
    </row>
    <row r="108">
      <c r="D108" s="44"/>
      <c r="E108" s="44"/>
    </row>
    <row r="109">
      <c r="D109" s="44"/>
      <c r="E109" s="44"/>
    </row>
    <row r="110">
      <c r="D110" s="44"/>
      <c r="E110" s="44"/>
    </row>
    <row r="111">
      <c r="D111" s="44"/>
      <c r="E111" s="4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57"/>
  </cols>
  <sheetData>
    <row r="1">
      <c r="A1" s="1" t="s">
        <v>0</v>
      </c>
      <c r="B1" s="3"/>
      <c r="C1" s="4"/>
      <c r="D1" s="4"/>
      <c r="E1" s="4"/>
    </row>
    <row r="2">
      <c r="A2" s="1" t="s">
        <v>3</v>
      </c>
      <c r="B2" s="3"/>
      <c r="C2" s="4">
        <v>250.0</v>
      </c>
      <c r="D2" s="4">
        <v>350.0</v>
      </c>
      <c r="E2" s="4">
        <v>500.0</v>
      </c>
    </row>
    <row r="3">
      <c r="A3" s="1" t="s">
        <v>4</v>
      </c>
      <c r="B3" s="3"/>
      <c r="C3" s="4">
        <v>25.0</v>
      </c>
      <c r="D3" s="4">
        <v>35.0</v>
      </c>
      <c r="E3" s="4">
        <v>50.0</v>
      </c>
    </row>
    <row r="4">
      <c r="A4" s="1" t="s">
        <v>5</v>
      </c>
      <c r="B4" s="3"/>
      <c r="C4" s="6">
        <v>1.66E-8</v>
      </c>
      <c r="D4" s="6">
        <v>3.2536E-8</v>
      </c>
      <c r="E4" s="6">
        <v>6.64E-8</v>
      </c>
    </row>
    <row r="5">
      <c r="A5" s="1" t="s">
        <v>9</v>
      </c>
      <c r="B5" s="1" t="s">
        <v>10</v>
      </c>
      <c r="C5" s="4">
        <v>571.0</v>
      </c>
      <c r="D5" s="4">
        <v>330.0</v>
      </c>
      <c r="E5" s="4">
        <v>124.0</v>
      </c>
    </row>
    <row r="6">
      <c r="A6" s="1" t="s">
        <v>11</v>
      </c>
      <c r="C6" s="4">
        <v>8.18</v>
      </c>
      <c r="D6" s="4">
        <v>9.64</v>
      </c>
      <c r="E6" s="4">
        <v>9.58</v>
      </c>
    </row>
    <row r="7">
      <c r="A7" s="1" t="s">
        <v>12</v>
      </c>
      <c r="B7" s="1" t="s">
        <v>10</v>
      </c>
      <c r="C7" s="4">
        <v>199.6454682</v>
      </c>
      <c r="D7" s="4">
        <v>106.2858434</v>
      </c>
      <c r="E7" s="4">
        <v>40.06258152</v>
      </c>
    </row>
  </sheetData>
  <mergeCells count="1">
    <mergeCell ref="A6:B6"/>
  </mergeCells>
  <drawing r:id="rId1"/>
</worksheet>
</file>