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81FA6C2-BBC4-431B-B78A-235583CC01DA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5" l="1"/>
  <c r="I14" i="19" l="1"/>
  <c r="H14" i="19"/>
  <c r="F14" i="19"/>
  <c r="E14" i="19"/>
  <c r="D14" i="19"/>
  <c r="B14" i="19"/>
  <c r="K19" i="18" l="1"/>
  <c r="K20" i="18" s="1"/>
  <c r="M20" i="18" l="1"/>
  <c r="N20" i="18" s="1"/>
  <c r="K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M21" i="18" l="1"/>
  <c r="N21" i="18" s="1"/>
  <c r="K22" i="18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H4" i="18"/>
  <c r="H5" i="18" s="1"/>
  <c r="F123" i="5"/>
  <c r="G123" i="5"/>
  <c r="M22" i="18" l="1"/>
  <c r="H6" i="18"/>
  <c r="F60" i="11"/>
  <c r="G60" i="11" s="1"/>
  <c r="E60" i="11"/>
  <c r="C55" i="11"/>
  <c r="E45" i="11"/>
  <c r="G55" i="11"/>
  <c r="D55" i="11"/>
  <c r="F50" i="11"/>
  <c r="M23" i="18" l="1"/>
  <c r="H7" i="18"/>
  <c r="F13" i="16"/>
  <c r="G9" i="16"/>
  <c r="D9" i="16"/>
  <c r="E3" i="16"/>
  <c r="M24" i="18" l="1"/>
  <c r="H8" i="18"/>
  <c r="C9" i="16"/>
  <c r="E13" i="16" s="1"/>
  <c r="G13" i="16" s="1"/>
  <c r="M25" i="18" l="1"/>
  <c r="H9" i="18"/>
  <c r="G59" i="11"/>
  <c r="F59" i="11"/>
  <c r="E59" i="11"/>
  <c r="G53" i="11"/>
  <c r="G54" i="11"/>
  <c r="M26" i="18" l="1"/>
  <c r="H10" i="18"/>
  <c r="D54" i="11"/>
  <c r="C54" i="11"/>
  <c r="F49" i="11"/>
  <c r="E44" i="11"/>
  <c r="M27" i="18" l="1"/>
  <c r="H11" i="18"/>
  <c r="C20" i="9"/>
  <c r="M28" i="18" l="1"/>
  <c r="H12" i="18"/>
  <c r="D35" i="11"/>
  <c r="G34" i="11" s="1"/>
  <c r="I34" i="11" s="1"/>
  <c r="K34" i="11"/>
  <c r="M29" i="18" l="1"/>
  <c r="H13" i="18"/>
  <c r="C22" i="9"/>
  <c r="C23" i="9" s="1"/>
  <c r="C19" i="9"/>
  <c r="K32" i="11"/>
  <c r="K30" i="11"/>
  <c r="F48" i="11"/>
  <c r="D53" i="11" s="1"/>
  <c r="E43" i="11"/>
  <c r="D33" i="11"/>
  <c r="G32" i="11" s="1"/>
  <c r="I32" i="11" s="1"/>
  <c r="D31" i="11"/>
  <c r="G30" i="11" s="1"/>
  <c r="I30" i="11" s="1"/>
  <c r="M30" i="18" l="1"/>
  <c r="H14" i="18"/>
  <c r="C53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31" i="18" l="1"/>
  <c r="H15" i="18"/>
  <c r="M14" i="9"/>
  <c r="I17" i="13"/>
  <c r="O17" i="13"/>
  <c r="R14" i="9"/>
  <c r="H14" i="9"/>
  <c r="I22" i="11"/>
  <c r="D23" i="11"/>
  <c r="E25" i="11" s="1"/>
  <c r="M32" i="18" l="1"/>
  <c r="H16" i="18"/>
  <c r="D25" i="11"/>
  <c r="F25" i="11"/>
  <c r="I23" i="11"/>
  <c r="H24" i="11" s="1"/>
  <c r="G25" i="11"/>
  <c r="M33" i="18" l="1"/>
  <c r="H17" i="18"/>
  <c r="D24" i="11"/>
  <c r="C24" i="11"/>
  <c r="M34" i="18" l="1"/>
  <c r="H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M35" i="18" l="1"/>
  <c r="H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M36" i="18" l="1"/>
  <c r="H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U3" i="5" s="1"/>
  <c r="C4" i="5" s="1"/>
  <c r="C14" i="9"/>
  <c r="C16" i="9" s="1"/>
  <c r="M37" i="18" l="1"/>
  <c r="H21" i="18"/>
  <c r="T4" i="5"/>
  <c r="U4" i="5" s="1"/>
  <c r="C17" i="9"/>
  <c r="M38" i="18" l="1"/>
  <c r="H22" i="18"/>
  <c r="N22" i="18" s="1"/>
  <c r="C5" i="5"/>
  <c r="T5" i="5" s="1"/>
  <c r="U5" i="5" s="1"/>
  <c r="M39" i="18" l="1"/>
  <c r="H23" i="18"/>
  <c r="N23" i="18" s="1"/>
  <c r="C6" i="5"/>
  <c r="T6" i="5" s="1"/>
  <c r="U6" i="5" s="1"/>
  <c r="L19" i="11"/>
  <c r="M40" i="18" l="1"/>
  <c r="H24" i="18"/>
  <c r="N24" i="18" s="1"/>
  <c r="C7" i="5"/>
  <c r="T7" i="5" s="1"/>
  <c r="U7" i="5" s="1"/>
  <c r="M41" i="18" l="1"/>
  <c r="H25" i="18"/>
  <c r="N25" i="18" s="1"/>
  <c r="C8" i="5"/>
  <c r="T8" i="5" s="1"/>
  <c r="U8" i="5" s="1"/>
  <c r="M42" i="18" l="1"/>
  <c r="H26" i="18"/>
  <c r="N26" i="18" s="1"/>
  <c r="C9" i="5"/>
  <c r="T9" i="5" s="1"/>
  <c r="U9" i="5" s="1"/>
  <c r="M43" i="18" l="1"/>
  <c r="H27" i="18"/>
  <c r="N27" i="18" s="1"/>
  <c r="C10" i="5"/>
  <c r="T10" i="5" s="1"/>
  <c r="M44" i="18" l="1"/>
  <c r="H28" i="18"/>
  <c r="N28" i="18" s="1"/>
  <c r="C11" i="5"/>
  <c r="T11" i="5" s="1"/>
  <c r="U11" i="5" s="1"/>
  <c r="M45" i="18" l="1"/>
  <c r="H29" i="18"/>
  <c r="N29" i="18" s="1"/>
  <c r="C12" i="5"/>
  <c r="T12" i="5" s="1"/>
  <c r="U12" i="5" s="1"/>
  <c r="M46" i="18" l="1"/>
  <c r="H30" i="18"/>
  <c r="N30" i="18" s="1"/>
  <c r="C13" i="5"/>
  <c r="T13" i="5" s="1"/>
  <c r="U13" i="5" s="1"/>
  <c r="M47" i="18" l="1"/>
  <c r="H31" i="18"/>
  <c r="N31" i="18" s="1"/>
  <c r="C14" i="5"/>
  <c r="T14" i="5" s="1"/>
  <c r="U14" i="5" s="1"/>
  <c r="M48" i="18" l="1"/>
  <c r="H32" i="18"/>
  <c r="N32" i="18" s="1"/>
  <c r="C15" i="5"/>
  <c r="T15" i="5" s="1"/>
  <c r="U15" i="5" s="1"/>
  <c r="M49" i="18" l="1"/>
  <c r="H33" i="18"/>
  <c r="N33" i="18" s="1"/>
  <c r="C16" i="5"/>
  <c r="T16" i="5" s="1"/>
  <c r="U16" i="5" s="1"/>
  <c r="M50" i="18" l="1"/>
  <c r="H34" i="18"/>
  <c r="N34" i="18" s="1"/>
  <c r="C17" i="5"/>
  <c r="T17" i="5" s="1"/>
  <c r="U17" i="5" s="1"/>
  <c r="M51" i="18" l="1"/>
  <c r="H35" i="18"/>
  <c r="N35" i="18" s="1"/>
  <c r="C18" i="5"/>
  <c r="T18" i="5" s="1"/>
  <c r="U18" i="5" s="1"/>
  <c r="M52" i="18" l="1"/>
  <c r="H36" i="18"/>
  <c r="N36" i="18" s="1"/>
  <c r="C19" i="5"/>
  <c r="T19" i="5" s="1"/>
  <c r="U19" i="5" s="1"/>
  <c r="M53" i="18" l="1"/>
  <c r="H37" i="18"/>
  <c r="N37" i="18" s="1"/>
  <c r="C20" i="5"/>
  <c r="T20" i="5" s="1"/>
  <c r="U20" i="5" s="1"/>
  <c r="M54" i="18" l="1"/>
  <c r="H38" i="18"/>
  <c r="N38" i="18" s="1"/>
  <c r="C21" i="5"/>
  <c r="T21" i="5" s="1"/>
  <c r="U21" i="5" s="1"/>
  <c r="M55" i="18" l="1"/>
  <c r="H39" i="18"/>
  <c r="N39" i="18" s="1"/>
  <c r="C22" i="5"/>
  <c r="T22" i="5" s="1"/>
  <c r="U22" i="5" s="1"/>
  <c r="M56" i="18" l="1"/>
  <c r="H40" i="18"/>
  <c r="N40" i="18" s="1"/>
  <c r="C23" i="5"/>
  <c r="T23" i="5" s="1"/>
  <c r="U23" i="5" s="1"/>
  <c r="M57" i="18" l="1"/>
  <c r="H41" i="18"/>
  <c r="N41" i="18" s="1"/>
  <c r="C24" i="5"/>
  <c r="T24" i="5" s="1"/>
  <c r="U24" i="5" s="1"/>
  <c r="M58" i="18" l="1"/>
  <c r="H42" i="18"/>
  <c r="N42" i="18" s="1"/>
  <c r="C25" i="5"/>
  <c r="T25" i="5" s="1"/>
  <c r="U25" i="5" s="1"/>
  <c r="M59" i="18" l="1"/>
  <c r="H43" i="18"/>
  <c r="N43" i="18" s="1"/>
  <c r="C26" i="5"/>
  <c r="T26" i="5" s="1"/>
  <c r="U26" i="5" s="1"/>
  <c r="M60" i="18" l="1"/>
  <c r="H44" i="18"/>
  <c r="N44" i="18" s="1"/>
  <c r="C27" i="5"/>
  <c r="T27" i="5" s="1"/>
  <c r="U27" i="5" s="1"/>
  <c r="M61" i="18" l="1"/>
  <c r="H45" i="18"/>
  <c r="N45" i="18" s="1"/>
  <c r="C28" i="5"/>
  <c r="T28" i="5" s="1"/>
  <c r="U28" i="5" s="1"/>
  <c r="M62" i="18" l="1"/>
  <c r="H46" i="18"/>
  <c r="N46" i="18" s="1"/>
  <c r="C29" i="5"/>
  <c r="T29" i="5" s="1"/>
  <c r="U29" i="5" s="1"/>
  <c r="M63" i="18" l="1"/>
  <c r="H47" i="18"/>
  <c r="N47" i="18" s="1"/>
  <c r="C30" i="5"/>
  <c r="T30" i="5" s="1"/>
  <c r="U30" i="5" s="1"/>
  <c r="M64" i="18" l="1"/>
  <c r="H48" i="18"/>
  <c r="N48" i="18" s="1"/>
  <c r="C31" i="5"/>
  <c r="T31" i="5" s="1"/>
  <c r="U31" i="5" s="1"/>
  <c r="M65" i="18" l="1"/>
  <c r="H49" i="18"/>
  <c r="N49" i="18" s="1"/>
  <c r="C32" i="5"/>
  <c r="T32" i="5" s="1"/>
  <c r="U32" i="5" s="1"/>
  <c r="M66" i="18" l="1"/>
  <c r="H50" i="18"/>
  <c r="N50" i="18" s="1"/>
  <c r="C33" i="5"/>
  <c r="T33" i="5" s="1"/>
  <c r="U33" i="5" s="1"/>
  <c r="M67" i="18" l="1"/>
  <c r="H51" i="18"/>
  <c r="N51" i="18" s="1"/>
  <c r="C34" i="5"/>
  <c r="T34" i="5" s="1"/>
  <c r="U34" i="5" s="1"/>
  <c r="M68" i="18" l="1"/>
  <c r="H52" i="18"/>
  <c r="N52" i="18" s="1"/>
  <c r="C35" i="5"/>
  <c r="T35" i="5" s="1"/>
  <c r="U35" i="5" s="1"/>
  <c r="M69" i="18" l="1"/>
  <c r="H53" i="18"/>
  <c r="N53" i="18" s="1"/>
  <c r="C36" i="5"/>
  <c r="T36" i="5" s="1"/>
  <c r="U36" i="5" s="1"/>
  <c r="M70" i="18" l="1"/>
  <c r="H54" i="18"/>
  <c r="N54" i="18" s="1"/>
  <c r="C37" i="5"/>
  <c r="T37" i="5" s="1"/>
  <c r="U37" i="5" s="1"/>
  <c r="M71" i="18" l="1"/>
  <c r="H55" i="18"/>
  <c r="N55" i="18" s="1"/>
  <c r="C38" i="5"/>
  <c r="T38" i="5" s="1"/>
  <c r="U38" i="5" s="1"/>
  <c r="M72" i="18" l="1"/>
  <c r="H56" i="18"/>
  <c r="N56" i="18" s="1"/>
  <c r="C39" i="5"/>
  <c r="T39" i="5" s="1"/>
  <c r="U39" i="5" s="1"/>
  <c r="M73" i="18" l="1"/>
  <c r="H57" i="18"/>
  <c r="N57" i="18" s="1"/>
  <c r="C40" i="5"/>
  <c r="T40" i="5" s="1"/>
  <c r="U40" i="5" s="1"/>
  <c r="M74" i="18" l="1"/>
  <c r="H58" i="18"/>
  <c r="N58" i="18" s="1"/>
  <c r="C41" i="5"/>
  <c r="T41" i="5" s="1"/>
  <c r="U41" i="5" s="1"/>
  <c r="M75" i="18" l="1"/>
  <c r="H59" i="18"/>
  <c r="N59" i="18" s="1"/>
  <c r="C42" i="5"/>
  <c r="T42" i="5" s="1"/>
  <c r="U42" i="5" s="1"/>
  <c r="M76" i="18" l="1"/>
  <c r="H60" i="18"/>
  <c r="N60" i="18" s="1"/>
  <c r="C43" i="5"/>
  <c r="T43" i="5" s="1"/>
  <c r="U43" i="5" s="1"/>
  <c r="M77" i="18" l="1"/>
  <c r="H61" i="18"/>
  <c r="N61" i="18" s="1"/>
  <c r="C44" i="5"/>
  <c r="T44" i="5" s="1"/>
  <c r="U44" i="5" s="1"/>
  <c r="M78" i="18" l="1"/>
  <c r="H62" i="18"/>
  <c r="N62" i="18" s="1"/>
  <c r="C45" i="5"/>
  <c r="T45" i="5" s="1"/>
  <c r="U45" i="5" s="1"/>
  <c r="M79" i="18" l="1"/>
  <c r="H63" i="18"/>
  <c r="N63" i="18" s="1"/>
  <c r="C46" i="5"/>
  <c r="T46" i="5" s="1"/>
  <c r="U46" i="5" s="1"/>
  <c r="M80" i="18" l="1"/>
  <c r="H64" i="18"/>
  <c r="N64" i="18" s="1"/>
  <c r="C47" i="5"/>
  <c r="T47" i="5" s="1"/>
  <c r="U47" i="5" s="1"/>
  <c r="M81" i="18" l="1"/>
  <c r="H65" i="18"/>
  <c r="N65" i="18" s="1"/>
  <c r="C48" i="5"/>
  <c r="T48" i="5" s="1"/>
  <c r="U48" i="5" s="1"/>
  <c r="M82" i="18" l="1"/>
  <c r="H66" i="18"/>
  <c r="N66" i="18" s="1"/>
  <c r="C49" i="5"/>
  <c r="T49" i="5" s="1"/>
  <c r="U49" i="5" s="1"/>
  <c r="M83" i="18" l="1"/>
  <c r="H67" i="18"/>
  <c r="N67" i="18" s="1"/>
  <c r="C50" i="5"/>
  <c r="T50" i="5" s="1"/>
  <c r="U50" i="5" s="1"/>
  <c r="M84" i="18" l="1"/>
  <c r="H68" i="18"/>
  <c r="N68" i="18" s="1"/>
  <c r="C51" i="5"/>
  <c r="T51" i="5" s="1"/>
  <c r="U51" i="5" s="1"/>
  <c r="M85" i="18" l="1"/>
  <c r="H69" i="18"/>
  <c r="N69" i="18" s="1"/>
  <c r="C52" i="5"/>
  <c r="T52" i="5" s="1"/>
  <c r="U52" i="5" s="1"/>
  <c r="M86" i="18" l="1"/>
  <c r="H70" i="18"/>
  <c r="N70" i="18" s="1"/>
  <c r="C53" i="5"/>
  <c r="T53" i="5" s="1"/>
  <c r="U53" i="5" s="1"/>
  <c r="M87" i="18" l="1"/>
  <c r="H71" i="18"/>
  <c r="N71" i="18" s="1"/>
  <c r="C54" i="5"/>
  <c r="T54" i="5" s="1"/>
  <c r="U54" i="5" s="1"/>
  <c r="M88" i="18" l="1"/>
  <c r="H72" i="18"/>
  <c r="N72" i="18" s="1"/>
  <c r="C55" i="5"/>
  <c r="T55" i="5" s="1"/>
  <c r="U55" i="5" s="1"/>
  <c r="M89" i="18" l="1"/>
  <c r="H73" i="18"/>
  <c r="N73" i="18" s="1"/>
  <c r="C56" i="5"/>
  <c r="T56" i="5" s="1"/>
  <c r="U56" i="5" s="1"/>
  <c r="M90" i="18" l="1"/>
  <c r="H74" i="18"/>
  <c r="N74" i="18" s="1"/>
  <c r="C57" i="5"/>
  <c r="T57" i="5" s="1"/>
  <c r="U57" i="5" s="1"/>
  <c r="M91" i="18" l="1"/>
  <c r="H75" i="18"/>
  <c r="N75" i="18" s="1"/>
  <c r="C58" i="5"/>
  <c r="T58" i="5" s="1"/>
  <c r="U58" i="5" s="1"/>
  <c r="M92" i="18" l="1"/>
  <c r="H76" i="18"/>
  <c r="N76" i="18" s="1"/>
  <c r="C59" i="5"/>
  <c r="T59" i="5" s="1"/>
  <c r="U59" i="5" s="1"/>
  <c r="M93" i="18" l="1"/>
  <c r="H77" i="18"/>
  <c r="N77" i="18" s="1"/>
  <c r="C60" i="5"/>
  <c r="T60" i="5" s="1"/>
  <c r="U60" i="5" s="1"/>
  <c r="M94" i="18" l="1"/>
  <c r="H78" i="18"/>
  <c r="N78" i="18" s="1"/>
  <c r="C61" i="5"/>
  <c r="T61" i="5" s="1"/>
  <c r="U61" i="5" s="1"/>
  <c r="M95" i="18" l="1"/>
  <c r="H79" i="18"/>
  <c r="N79" i="18" s="1"/>
  <c r="C62" i="5"/>
  <c r="T62" i="5" s="1"/>
  <c r="U62" i="5" s="1"/>
  <c r="M96" i="18" l="1"/>
  <c r="H80" i="18"/>
  <c r="N80" i="18" s="1"/>
  <c r="C63" i="5"/>
  <c r="T63" i="5" s="1"/>
  <c r="U63" i="5" s="1"/>
  <c r="M97" i="18" l="1"/>
  <c r="H81" i="18"/>
  <c r="N81" i="18" s="1"/>
  <c r="C64" i="5"/>
  <c r="T64" i="5" s="1"/>
  <c r="U64" i="5" s="1"/>
  <c r="M98" i="18" l="1"/>
  <c r="H82" i="18"/>
  <c r="N82" i="18" s="1"/>
  <c r="C65" i="5"/>
  <c r="T65" i="5" s="1"/>
  <c r="U65" i="5" s="1"/>
  <c r="M99" i="18" l="1"/>
  <c r="H83" i="18"/>
  <c r="N83" i="18" s="1"/>
  <c r="C66" i="5"/>
  <c r="T66" i="5" s="1"/>
  <c r="U66" i="5" s="1"/>
  <c r="M100" i="18" l="1"/>
  <c r="H84" i="18"/>
  <c r="N84" i="18" s="1"/>
  <c r="C67" i="5"/>
  <c r="T67" i="5" s="1"/>
  <c r="U67" i="5" s="1"/>
  <c r="M101" i="18" l="1"/>
  <c r="H85" i="18"/>
  <c r="N85" i="18" s="1"/>
  <c r="C68" i="5"/>
  <c r="T68" i="5" s="1"/>
  <c r="U68" i="5" s="1"/>
  <c r="M102" i="18" l="1"/>
  <c r="H86" i="18"/>
  <c r="N86" i="18" s="1"/>
  <c r="C69" i="5"/>
  <c r="T69" i="5" s="1"/>
  <c r="U69" i="5" s="1"/>
  <c r="M103" i="18" l="1"/>
  <c r="H87" i="18"/>
  <c r="N87" i="18" s="1"/>
  <c r="C70" i="5"/>
  <c r="T70" i="5" s="1"/>
  <c r="U70" i="5" s="1"/>
  <c r="M104" i="18" l="1"/>
  <c r="H88" i="18"/>
  <c r="N88" i="18" s="1"/>
  <c r="C71" i="5"/>
  <c r="T71" i="5" s="1"/>
  <c r="U71" i="5" s="1"/>
  <c r="M105" i="18" l="1"/>
  <c r="H89" i="18"/>
  <c r="N89" i="18" s="1"/>
  <c r="C72" i="5"/>
  <c r="T72" i="5" s="1"/>
  <c r="U72" i="5" s="1"/>
  <c r="M106" i="18" l="1"/>
  <c r="H90" i="18"/>
  <c r="N90" i="18" s="1"/>
  <c r="C73" i="5"/>
  <c r="T73" i="5" s="1"/>
  <c r="U73" i="5" s="1"/>
  <c r="M107" i="18" l="1"/>
  <c r="H91" i="18"/>
  <c r="N91" i="18" s="1"/>
  <c r="C74" i="5"/>
  <c r="T74" i="5" s="1"/>
  <c r="U74" i="5" s="1"/>
  <c r="M108" i="18" l="1"/>
  <c r="H92" i="18"/>
  <c r="N92" i="18" s="1"/>
  <c r="C75" i="5"/>
  <c r="T75" i="5" s="1"/>
  <c r="U75" i="5" s="1"/>
  <c r="M109" i="18" l="1"/>
  <c r="H93" i="18"/>
  <c r="N93" i="18" s="1"/>
  <c r="C76" i="5"/>
  <c r="T76" i="5" s="1"/>
  <c r="U76" i="5" s="1"/>
  <c r="M110" i="18" l="1"/>
  <c r="H94" i="18"/>
  <c r="N94" i="18" s="1"/>
  <c r="C77" i="5"/>
  <c r="T77" i="5" s="1"/>
  <c r="U77" i="5" s="1"/>
  <c r="M111" i="18" l="1"/>
  <c r="H95" i="18"/>
  <c r="N95" i="18" s="1"/>
  <c r="C78" i="5"/>
  <c r="T78" i="5" s="1"/>
  <c r="U78" i="5" s="1"/>
  <c r="M112" i="18" l="1"/>
  <c r="H96" i="18"/>
  <c r="N96" i="18" s="1"/>
  <c r="C79" i="5"/>
  <c r="T79" i="5" s="1"/>
  <c r="U79" i="5" s="1"/>
  <c r="M113" i="18" l="1"/>
  <c r="H97" i="18"/>
  <c r="N97" i="18" s="1"/>
  <c r="C80" i="5"/>
  <c r="T80" i="5" s="1"/>
  <c r="U80" i="5" s="1"/>
  <c r="M114" i="18" l="1"/>
  <c r="H98" i="18"/>
  <c r="N98" i="18" s="1"/>
  <c r="C81" i="5"/>
  <c r="T81" i="5" s="1"/>
  <c r="U81" i="5" s="1"/>
  <c r="M115" i="18" l="1"/>
  <c r="H99" i="18"/>
  <c r="N99" i="18" s="1"/>
  <c r="C82" i="5"/>
  <c r="T82" i="5" s="1"/>
  <c r="U82" i="5" s="1"/>
  <c r="M116" i="18" l="1"/>
  <c r="H100" i="18"/>
  <c r="N100" i="18" s="1"/>
  <c r="C83" i="5"/>
  <c r="T83" i="5" s="1"/>
  <c r="U83" i="5" s="1"/>
  <c r="M117" i="18" l="1"/>
  <c r="H101" i="18"/>
  <c r="N101" i="18" s="1"/>
  <c r="C84" i="5"/>
  <c r="T84" i="5" s="1"/>
  <c r="U84" i="5" s="1"/>
  <c r="M118" i="18" l="1"/>
  <c r="H102" i="18"/>
  <c r="N102" i="18" s="1"/>
  <c r="C85" i="5"/>
  <c r="T85" i="5" s="1"/>
  <c r="U85" i="5" s="1"/>
  <c r="M119" i="18" l="1"/>
  <c r="H103" i="18"/>
  <c r="N103" i="18" s="1"/>
  <c r="C86" i="5"/>
  <c r="T86" i="5" s="1"/>
  <c r="U86" i="5" s="1"/>
  <c r="M120" i="18" l="1"/>
  <c r="H104" i="18"/>
  <c r="N104" i="18" s="1"/>
  <c r="C87" i="5"/>
  <c r="T87" i="5" s="1"/>
  <c r="U87" i="5" s="1"/>
  <c r="M121" i="18" l="1"/>
  <c r="H105" i="18"/>
  <c r="N105" i="18" s="1"/>
  <c r="C88" i="5"/>
  <c r="T88" i="5" s="1"/>
  <c r="U88" i="5" s="1"/>
  <c r="M122" i="18" l="1"/>
  <c r="H106" i="18"/>
  <c r="N106" i="18" s="1"/>
  <c r="C89" i="5"/>
  <c r="T89" i="5" s="1"/>
  <c r="U89" i="5" s="1"/>
  <c r="M123" i="18" l="1"/>
  <c r="H107" i="18"/>
  <c r="N107" i="18" s="1"/>
  <c r="C90" i="5"/>
  <c r="T90" i="5" s="1"/>
  <c r="U90" i="5" s="1"/>
  <c r="M124" i="18" l="1"/>
  <c r="H108" i="18"/>
  <c r="N108" i="18" s="1"/>
  <c r="C91" i="5"/>
  <c r="T91" i="5" s="1"/>
  <c r="U91" i="5" s="1"/>
  <c r="M125" i="18" l="1"/>
  <c r="H109" i="18"/>
  <c r="N109" i="18" s="1"/>
  <c r="C92" i="5"/>
  <c r="T92" i="5" s="1"/>
  <c r="U92" i="5" s="1"/>
  <c r="M126" i="18" l="1"/>
  <c r="H110" i="18"/>
  <c r="N110" i="18" s="1"/>
  <c r="C93" i="5"/>
  <c r="T93" i="5" s="1"/>
  <c r="U93" i="5" s="1"/>
  <c r="M127" i="18" l="1"/>
  <c r="H111" i="18"/>
  <c r="N111" i="18" s="1"/>
  <c r="C94" i="5"/>
  <c r="T94" i="5" s="1"/>
  <c r="U94" i="5" s="1"/>
  <c r="M128" i="18" l="1"/>
  <c r="H112" i="18"/>
  <c r="N112" i="18" s="1"/>
  <c r="C95" i="5"/>
  <c r="T95" i="5" s="1"/>
  <c r="U95" i="5" s="1"/>
  <c r="M129" i="18" l="1"/>
  <c r="H113" i="18"/>
  <c r="N113" i="18" s="1"/>
  <c r="C96" i="5"/>
  <c r="T96" i="5" s="1"/>
  <c r="U96" i="5" s="1"/>
  <c r="M130" i="18" l="1"/>
  <c r="H114" i="18"/>
  <c r="N114" i="18" s="1"/>
  <c r="C97" i="5"/>
  <c r="T97" i="5" s="1"/>
  <c r="U97" i="5" s="1"/>
  <c r="M131" i="18" l="1"/>
  <c r="H115" i="18"/>
  <c r="N115" i="18" s="1"/>
  <c r="C98" i="5"/>
  <c r="T98" i="5" s="1"/>
  <c r="U98" i="5" s="1"/>
  <c r="M132" i="18" l="1"/>
  <c r="H116" i="18"/>
  <c r="N116" i="18" s="1"/>
  <c r="C99" i="5"/>
  <c r="T99" i="5" s="1"/>
  <c r="U99" i="5" s="1"/>
  <c r="M133" i="18" l="1"/>
  <c r="H117" i="18"/>
  <c r="N117" i="18" s="1"/>
  <c r="C100" i="5"/>
  <c r="T100" i="5" s="1"/>
  <c r="U100" i="5" s="1"/>
  <c r="M134" i="18" l="1"/>
  <c r="H118" i="18"/>
  <c r="N118" i="18" s="1"/>
  <c r="C101" i="5"/>
  <c r="T101" i="5" s="1"/>
  <c r="U101" i="5" s="1"/>
  <c r="M135" i="18" l="1"/>
  <c r="H119" i="18"/>
  <c r="N119" i="18" s="1"/>
  <c r="C102" i="5"/>
  <c r="T102" i="5" s="1"/>
  <c r="U102" i="5" s="1"/>
  <c r="M136" i="18" l="1"/>
  <c r="H120" i="18"/>
  <c r="N120" i="18" s="1"/>
  <c r="C103" i="5"/>
  <c r="T103" i="5" s="1"/>
  <c r="U103" i="5" s="1"/>
  <c r="M137" i="18" l="1"/>
  <c r="H121" i="18"/>
  <c r="N121" i="18" s="1"/>
  <c r="C104" i="5"/>
  <c r="T104" i="5" s="1"/>
  <c r="U104" i="5" s="1"/>
  <c r="M138" i="18" l="1"/>
  <c r="H122" i="18"/>
  <c r="N122" i="18" s="1"/>
  <c r="C105" i="5"/>
  <c r="T105" i="5" s="1"/>
  <c r="U105" i="5" s="1"/>
  <c r="M139" i="18" l="1"/>
  <c r="H123" i="18"/>
  <c r="N123" i="18" s="1"/>
  <c r="C106" i="5"/>
  <c r="T106" i="5" s="1"/>
  <c r="U106" i="5" s="1"/>
  <c r="M140" i="18" l="1"/>
  <c r="H124" i="18"/>
  <c r="N124" i="18" s="1"/>
  <c r="C107" i="5"/>
  <c r="T107" i="5" s="1"/>
  <c r="U107" i="5" s="1"/>
  <c r="M141" i="18" l="1"/>
  <c r="H125" i="18"/>
  <c r="N125" i="18" s="1"/>
  <c r="C108" i="5"/>
  <c r="T108" i="5" s="1"/>
  <c r="U108" i="5" s="1"/>
  <c r="M142" i="18" l="1"/>
  <c r="H126" i="18"/>
  <c r="N126" i="18" s="1"/>
  <c r="C109" i="5"/>
  <c r="T109" i="5" s="1"/>
  <c r="U109" i="5" s="1"/>
  <c r="M143" i="18" l="1"/>
  <c r="H127" i="18"/>
  <c r="N127" i="18" s="1"/>
  <c r="C110" i="5"/>
  <c r="T110" i="5" s="1"/>
  <c r="U110" i="5" s="1"/>
  <c r="M144" i="18" l="1"/>
  <c r="H128" i="18"/>
  <c r="N128" i="18" s="1"/>
  <c r="C111" i="5"/>
  <c r="T111" i="5" s="1"/>
  <c r="U111" i="5" s="1"/>
  <c r="M145" i="18" l="1"/>
  <c r="H129" i="18"/>
  <c r="N129" i="18" s="1"/>
  <c r="C112" i="5"/>
  <c r="T112" i="5" s="1"/>
  <c r="U112" i="5" s="1"/>
  <c r="M146" i="18" l="1"/>
  <c r="H130" i="18"/>
  <c r="N130" i="18" s="1"/>
  <c r="C113" i="5"/>
  <c r="T113" i="5" s="1"/>
  <c r="U113" i="5" s="1"/>
  <c r="M147" i="18" l="1"/>
  <c r="H131" i="18"/>
  <c r="N131" i="18" s="1"/>
  <c r="C114" i="5"/>
  <c r="T114" i="5" s="1"/>
  <c r="U114" i="5" s="1"/>
  <c r="M148" i="18" l="1"/>
  <c r="H132" i="18"/>
  <c r="N132" i="18" s="1"/>
  <c r="C115" i="5"/>
  <c r="T115" i="5" s="1"/>
  <c r="U115" i="5" s="1"/>
  <c r="M149" i="18" l="1"/>
  <c r="H133" i="18"/>
  <c r="N133" i="18" s="1"/>
  <c r="C116" i="5"/>
  <c r="T116" i="5" s="1"/>
  <c r="U116" i="5" s="1"/>
  <c r="M150" i="18" l="1"/>
  <c r="H134" i="18"/>
  <c r="N134" i="18" s="1"/>
  <c r="C117" i="5"/>
  <c r="T117" i="5" s="1"/>
  <c r="U117" i="5" s="1"/>
  <c r="M151" i="18" l="1"/>
  <c r="H135" i="18"/>
  <c r="N135" i="18" s="1"/>
  <c r="C118" i="5"/>
  <c r="T118" i="5" s="1"/>
  <c r="U118" i="5" s="1"/>
  <c r="M152" i="18" l="1"/>
  <c r="H136" i="18"/>
  <c r="N136" i="18" s="1"/>
  <c r="C119" i="5"/>
  <c r="T119" i="5" s="1"/>
  <c r="U119" i="5" s="1"/>
  <c r="M153" i="18" l="1"/>
  <c r="H137" i="18"/>
  <c r="N137" i="18" s="1"/>
  <c r="C120" i="5"/>
  <c r="T120" i="5" s="1"/>
  <c r="U120" i="5" s="1"/>
  <c r="M154" i="18" l="1"/>
  <c r="H138" i="18"/>
  <c r="N138" i="18" s="1"/>
  <c r="C121" i="5"/>
  <c r="T121" i="5" s="1"/>
  <c r="U121" i="5" s="1"/>
  <c r="M155" i="18" l="1"/>
  <c r="H139" i="18"/>
  <c r="N139" i="18" s="1"/>
  <c r="C122" i="5"/>
  <c r="T122" i="5" s="1"/>
  <c r="U122" i="5" s="1"/>
  <c r="M156" i="18" l="1"/>
  <c r="H140" i="18"/>
  <c r="N140" i="18" s="1"/>
  <c r="M157" i="18" l="1"/>
  <c r="H141" i="18"/>
  <c r="N141" i="18" s="1"/>
  <c r="M158" i="18" l="1"/>
  <c r="H142" i="18"/>
  <c r="N142" i="18" s="1"/>
  <c r="M159" i="18" l="1"/>
  <c r="H143" i="18"/>
  <c r="N143" i="18" s="1"/>
  <c r="M160" i="18" l="1"/>
  <c r="H144" i="18"/>
  <c r="N144" i="18" s="1"/>
  <c r="M161" i="18" l="1"/>
  <c r="H145" i="18"/>
  <c r="N145" i="18" s="1"/>
  <c r="M162" i="18" l="1"/>
  <c r="H146" i="18"/>
  <c r="N146" i="18" s="1"/>
  <c r="M163" i="18" l="1"/>
  <c r="H147" i="18"/>
  <c r="N147" i="18" s="1"/>
  <c r="M164" i="18" l="1"/>
  <c r="H148" i="18"/>
  <c r="N148" i="18" s="1"/>
  <c r="M165" i="18" l="1"/>
  <c r="H149" i="18"/>
  <c r="N149" i="18" s="1"/>
  <c r="M166" i="18" l="1"/>
  <c r="H150" i="18"/>
  <c r="N150" i="18" s="1"/>
  <c r="M167" i="18" l="1"/>
  <c r="H151" i="18"/>
  <c r="N151" i="18" s="1"/>
  <c r="M168" i="18" l="1"/>
  <c r="H152" i="18"/>
  <c r="N152" i="18" s="1"/>
  <c r="M169" i="18" l="1"/>
  <c r="H153" i="18"/>
  <c r="N153" i="18" s="1"/>
  <c r="M170" i="18" l="1"/>
  <c r="H154" i="18"/>
  <c r="N154" i="18" s="1"/>
  <c r="M171" i="18" l="1"/>
  <c r="H155" i="18"/>
  <c r="N155" i="18" s="1"/>
  <c r="M172" i="18" l="1"/>
  <c r="H156" i="18"/>
  <c r="N156" i="18" s="1"/>
  <c r="M173" i="18" l="1"/>
  <c r="H157" i="18"/>
  <c r="N157" i="18" s="1"/>
  <c r="M174" i="18" l="1"/>
  <c r="H158" i="18"/>
  <c r="N158" i="18" s="1"/>
  <c r="M175" i="18" l="1"/>
  <c r="H159" i="18"/>
  <c r="N159" i="18" s="1"/>
  <c r="M176" i="18" l="1"/>
  <c r="H160" i="18"/>
  <c r="N160" i="18" s="1"/>
  <c r="M177" i="18" l="1"/>
  <c r="H161" i="18"/>
  <c r="N161" i="18" s="1"/>
  <c r="M178" i="18" l="1"/>
  <c r="H162" i="18"/>
  <c r="N162" i="18" s="1"/>
  <c r="M179" i="18" l="1"/>
  <c r="H163" i="18"/>
  <c r="N163" i="18" s="1"/>
  <c r="M180" i="18" l="1"/>
  <c r="H164" i="18"/>
  <c r="N164" i="18" s="1"/>
  <c r="M181" i="18" l="1"/>
  <c r="H165" i="18"/>
  <c r="N165" i="18" s="1"/>
  <c r="M182" i="18" l="1"/>
  <c r="H166" i="18"/>
  <c r="N166" i="18" s="1"/>
  <c r="M183" i="18" l="1"/>
  <c r="H167" i="18"/>
  <c r="N167" i="18" s="1"/>
  <c r="M184" i="18" l="1"/>
  <c r="H168" i="18"/>
  <c r="N168" i="18" s="1"/>
  <c r="M185" i="18" l="1"/>
  <c r="H169" i="18"/>
  <c r="N169" i="18" s="1"/>
  <c r="M186" i="18" l="1"/>
  <c r="H170" i="18"/>
  <c r="N170" i="18" s="1"/>
  <c r="M187" i="18" l="1"/>
  <c r="H171" i="18"/>
  <c r="N171" i="18" s="1"/>
  <c r="M188" i="18" l="1"/>
  <c r="H172" i="18"/>
  <c r="N172" i="18" s="1"/>
  <c r="M189" i="18" l="1"/>
  <c r="H173" i="18"/>
  <c r="N173" i="18" s="1"/>
  <c r="M190" i="18" l="1"/>
  <c r="H174" i="18"/>
  <c r="N174" i="18" s="1"/>
  <c r="M191" i="18" l="1"/>
  <c r="H175" i="18"/>
  <c r="N175" i="18" s="1"/>
  <c r="M192" i="18" l="1"/>
  <c r="H176" i="18"/>
  <c r="N176" i="18" s="1"/>
  <c r="M193" i="18" l="1"/>
  <c r="H177" i="18"/>
  <c r="N177" i="18" s="1"/>
  <c r="M194" i="18" l="1"/>
  <c r="H178" i="18"/>
  <c r="N178" i="18" s="1"/>
  <c r="M195" i="18" l="1"/>
  <c r="H179" i="18"/>
  <c r="N179" i="18" s="1"/>
  <c r="M196" i="18" l="1"/>
  <c r="H180" i="18"/>
  <c r="N180" i="18" s="1"/>
  <c r="M197" i="18" l="1"/>
  <c r="H181" i="18"/>
  <c r="N181" i="18" s="1"/>
  <c r="M198" i="18" l="1"/>
  <c r="H182" i="18"/>
  <c r="N182" i="18" s="1"/>
  <c r="M199" i="18" l="1"/>
  <c r="H183" i="18"/>
  <c r="N183" i="18" s="1"/>
  <c r="M200" i="18" l="1"/>
  <c r="H184" i="18"/>
  <c r="N184" i="18" s="1"/>
  <c r="M201" i="18" l="1"/>
  <c r="H185" i="18"/>
  <c r="N185" i="18" s="1"/>
  <c r="M202" i="18" l="1"/>
  <c r="H186" i="18"/>
  <c r="N186" i="18" s="1"/>
  <c r="M203" i="18" l="1"/>
  <c r="H187" i="18"/>
  <c r="N187" i="18" s="1"/>
  <c r="M204" i="18" l="1"/>
  <c r="H188" i="18"/>
  <c r="N188" i="18" s="1"/>
  <c r="M205" i="18" l="1"/>
  <c r="H189" i="18"/>
  <c r="N189" i="18" s="1"/>
  <c r="M206" i="18" l="1"/>
  <c r="H190" i="18"/>
  <c r="N190" i="18" s="1"/>
  <c r="M207" i="18" l="1"/>
  <c r="H191" i="18"/>
  <c r="N191" i="18" s="1"/>
  <c r="M208" i="18" l="1"/>
  <c r="H192" i="18"/>
  <c r="N192" i="18" s="1"/>
  <c r="M209" i="18" l="1"/>
  <c r="H193" i="18"/>
  <c r="N193" i="18" s="1"/>
  <c r="M210" i="18" l="1"/>
  <c r="H194" i="18"/>
  <c r="N194" i="18" s="1"/>
  <c r="M211" i="18" l="1"/>
  <c r="H195" i="18"/>
  <c r="N195" i="18" s="1"/>
  <c r="M212" i="18" l="1"/>
  <c r="H196" i="18"/>
  <c r="N196" i="18" s="1"/>
  <c r="M213" i="18" l="1"/>
  <c r="H197" i="18"/>
  <c r="N197" i="18" s="1"/>
  <c r="M214" i="18" l="1"/>
  <c r="H198" i="18"/>
  <c r="N198" i="18" s="1"/>
  <c r="M215" i="18" l="1"/>
  <c r="H199" i="18"/>
  <c r="N199" i="18" s="1"/>
  <c r="M216" i="18" l="1"/>
  <c r="H200" i="18"/>
  <c r="N200" i="18" s="1"/>
  <c r="M217" i="18" l="1"/>
  <c r="H201" i="18"/>
  <c r="N201" i="18" s="1"/>
  <c r="M218" i="18" l="1"/>
  <c r="H202" i="18"/>
  <c r="N202" i="18" s="1"/>
  <c r="M219" i="18" l="1"/>
  <c r="H203" i="18"/>
  <c r="N203" i="18" s="1"/>
  <c r="M220" i="18" l="1"/>
  <c r="H204" i="18"/>
  <c r="N204" i="18" s="1"/>
  <c r="M221" i="18" l="1"/>
  <c r="H205" i="18"/>
  <c r="N205" i="18" s="1"/>
  <c r="M222" i="18" l="1"/>
  <c r="H206" i="18"/>
  <c r="N206" i="18" s="1"/>
  <c r="M223" i="18" l="1"/>
  <c r="H207" i="18"/>
  <c r="N207" i="18" s="1"/>
  <c r="M224" i="18" l="1"/>
  <c r="H208" i="18"/>
  <c r="N208" i="18" s="1"/>
  <c r="M225" i="18" l="1"/>
  <c r="H209" i="18"/>
  <c r="N209" i="18" s="1"/>
  <c r="M226" i="18" l="1"/>
  <c r="H210" i="18"/>
  <c r="N210" i="18" s="1"/>
  <c r="M227" i="18" l="1"/>
  <c r="H211" i="18"/>
  <c r="N211" i="18" s="1"/>
  <c r="M228" i="18" l="1"/>
  <c r="H212" i="18"/>
  <c r="N212" i="18" s="1"/>
  <c r="M229" i="18" l="1"/>
  <c r="H213" i="18"/>
  <c r="N213" i="18" s="1"/>
  <c r="M230" i="18" l="1"/>
  <c r="H214" i="18"/>
  <c r="N214" i="18" s="1"/>
  <c r="M231" i="18" l="1"/>
  <c r="H215" i="18"/>
  <c r="N215" i="18" s="1"/>
  <c r="M232" i="18" l="1"/>
  <c r="H216" i="18"/>
  <c r="N216" i="18" s="1"/>
  <c r="M233" i="18" l="1"/>
  <c r="H217" i="18"/>
  <c r="N217" i="18" s="1"/>
  <c r="M234" i="18" l="1"/>
  <c r="H218" i="18"/>
  <c r="N218" i="18" s="1"/>
  <c r="M235" i="18" l="1"/>
  <c r="H219" i="18"/>
  <c r="N219" i="18" s="1"/>
  <c r="M236" i="18" l="1"/>
  <c r="H220" i="18"/>
  <c r="N220" i="18" s="1"/>
  <c r="M237" i="18" l="1"/>
  <c r="H221" i="18"/>
  <c r="N221" i="18" s="1"/>
  <c r="M238" i="18" l="1"/>
  <c r="H222" i="18"/>
  <c r="N222" i="18" s="1"/>
  <c r="M239" i="18" l="1"/>
  <c r="H223" i="18"/>
  <c r="N223" i="18" s="1"/>
  <c r="M240" i="18" l="1"/>
  <c r="H224" i="18"/>
  <c r="N224" i="18" s="1"/>
  <c r="M241" i="18" l="1"/>
  <c r="H225" i="18"/>
  <c r="N225" i="18" s="1"/>
  <c r="M242" i="18" l="1"/>
  <c r="H226" i="18"/>
  <c r="N226" i="18" s="1"/>
  <c r="M243" i="18" l="1"/>
  <c r="H227" i="18"/>
  <c r="N227" i="18" s="1"/>
  <c r="M244" i="18" l="1"/>
  <c r="H228" i="18"/>
  <c r="N228" i="18" s="1"/>
  <c r="M245" i="18" l="1"/>
  <c r="H229" i="18"/>
  <c r="N229" i="18" s="1"/>
  <c r="M246" i="18" l="1"/>
  <c r="H230" i="18"/>
  <c r="N230" i="18" s="1"/>
  <c r="M247" i="18" l="1"/>
  <c r="H231" i="18"/>
  <c r="N231" i="18" s="1"/>
  <c r="M248" i="18" l="1"/>
  <c r="H232" i="18"/>
  <c r="N232" i="18" s="1"/>
  <c r="M249" i="18" l="1"/>
  <c r="H233" i="18"/>
  <c r="N233" i="18" s="1"/>
  <c r="M250" i="18" l="1"/>
  <c r="H234" i="18"/>
  <c r="N234" i="18" s="1"/>
  <c r="M251" i="18" l="1"/>
  <c r="H235" i="18"/>
  <c r="N235" i="18" s="1"/>
  <c r="M252" i="18" l="1"/>
  <c r="H236" i="18"/>
  <c r="N236" i="18" s="1"/>
  <c r="M253" i="18" l="1"/>
  <c r="H237" i="18"/>
  <c r="N237" i="18" s="1"/>
  <c r="M255" i="18" l="1"/>
  <c r="M254" i="18"/>
  <c r="H238" i="18"/>
  <c r="N238" i="18" s="1"/>
  <c r="H239" i="18" l="1"/>
  <c r="N239" i="18" s="1"/>
  <c r="H240" i="18" l="1"/>
  <c r="N240" i="18" s="1"/>
  <c r="H241" i="18" l="1"/>
  <c r="N241" i="18" s="1"/>
  <c r="H242" i="18" l="1"/>
  <c r="N242" i="18" s="1"/>
  <c r="H243" i="18" l="1"/>
  <c r="N243" i="18" s="1"/>
  <c r="H244" i="18" l="1"/>
  <c r="N244" i="18" s="1"/>
  <c r="H245" i="18" l="1"/>
  <c r="N245" i="18" s="1"/>
  <c r="H246" i="18" l="1"/>
  <c r="N246" i="18" s="1"/>
  <c r="H247" i="18" l="1"/>
  <c r="N247" i="18" s="1"/>
  <c r="H248" i="18" l="1"/>
  <c r="N248" i="18" s="1"/>
  <c r="H249" i="18" l="1"/>
  <c r="N249" i="18" s="1"/>
  <c r="H250" i="18" l="1"/>
  <c r="N250" i="18" s="1"/>
  <c r="H251" i="18" l="1"/>
  <c r="N251" i="18" s="1"/>
  <c r="H252" i="18" l="1"/>
  <c r="N252" i="18" s="1"/>
  <c r="H253" i="18" l="1"/>
  <c r="N253" i="18" s="1"/>
  <c r="H254" i="18" l="1"/>
  <c r="N254" i="18" s="1"/>
  <c r="H255" i="18" l="1"/>
  <c r="N255" i="18" s="1"/>
</calcChain>
</file>

<file path=xl/sharedStrings.xml><?xml version="1.0" encoding="utf-8"?>
<sst xmlns="http://schemas.openxmlformats.org/spreadsheetml/2006/main" count="381" uniqueCount="180">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</sst>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76" fontId="2" fillId="43" borderId="18" xfId="0" applyNumberFormat="1" applyFont="1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39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177" fontId="0" fillId="43" borderId="1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3" borderId="0" xfId="0" applyFill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176" fontId="0" fillId="3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41" borderId="37" xfId="0" applyFont="1" applyFill="1" applyBorder="1">
      <alignment vertical="center"/>
    </xf>
    <xf numFmtId="176" fontId="2" fillId="41" borderId="37" xfId="0" applyNumberFormat="1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37" xfId="0" applyNumberFormat="1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2" fillId="40" borderId="37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176" fontId="0" fillId="42" borderId="18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5" borderId="25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176" fontId="26" fillId="5" borderId="0" xfId="0" applyNumberFormat="1" applyFont="1" applyFill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26" fillId="42" borderId="18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6" fillId="44" borderId="1" xfId="0" applyFont="1" applyFill="1" applyBorder="1" applyAlignment="1">
      <alignment horizontal="left" vertical="top"/>
    </xf>
    <xf numFmtId="0" fontId="2" fillId="41" borderId="56" xfId="0" applyFont="1" applyFill="1" applyBorder="1" applyAlignment="1">
      <alignment horizontal="center" vertical="center"/>
    </xf>
    <xf numFmtId="0" fontId="2" fillId="41" borderId="58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176" fontId="0" fillId="40" borderId="18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60</xdr:row>
      <xdr:rowOff>200025</xdr:rowOff>
    </xdr:from>
    <xdr:to>
      <xdr:col>13</xdr:col>
      <xdr:colOff>576164</xdr:colOff>
      <xdr:row>93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63</xdr:row>
      <xdr:rowOff>11430</xdr:rowOff>
    </xdr:from>
    <xdr:to>
      <xdr:col>7</xdr:col>
      <xdr:colOff>917222</xdr:colOff>
      <xdr:row>92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93</xdr:row>
      <xdr:rowOff>49530</xdr:rowOff>
    </xdr:from>
    <xdr:to>
      <xdr:col>7</xdr:col>
      <xdr:colOff>1063887</xdr:colOff>
      <xdr:row>108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109</xdr:row>
      <xdr:rowOff>198120</xdr:rowOff>
    </xdr:from>
    <xdr:to>
      <xdr:col>5</xdr:col>
      <xdr:colOff>1444896</xdr:colOff>
      <xdr:row>137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O255"/>
  <sheetViews>
    <sheetView topLeftCell="A19" workbookViewId="0">
      <selection activeCell="A24" sqref="A24:XFD2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163" customWidth="1"/>
    <col min="5" max="5" width="12.5" style="28" bestFit="1" customWidth="1"/>
    <col min="6" max="6" width="11.25" style="120" customWidth="1"/>
    <col min="7" max="7" width="14.25" style="120" customWidth="1"/>
    <col min="8" max="8" width="14.875" style="50" bestFit="1" customWidth="1"/>
    <col min="9" max="9" width="11.25" style="153" bestFit="1" customWidth="1"/>
    <col min="10" max="10" width="14.25" style="183" bestFit="1" customWidth="1"/>
    <col min="11" max="11" width="16.625" style="182" bestFit="1" customWidth="1"/>
    <col min="12" max="12" width="9.125" style="122" bestFit="1" customWidth="1"/>
    <col min="13" max="13" width="14.25" style="183" bestFit="1" customWidth="1"/>
    <col min="14" max="14" width="16.625" style="187" bestFit="1" customWidth="1"/>
  </cols>
  <sheetData>
    <row r="1" spans="1:15" x14ac:dyDescent="0.3">
      <c r="A1" s="223"/>
      <c r="B1" s="223"/>
      <c r="C1" s="224"/>
      <c r="D1" s="225" t="s">
        <v>88</v>
      </c>
      <c r="E1" s="226"/>
      <c r="F1" s="226"/>
      <c r="G1" s="226"/>
      <c r="H1" s="227" t="s">
        <v>172</v>
      </c>
      <c r="I1" s="227"/>
      <c r="J1" s="219" t="s">
        <v>173</v>
      </c>
      <c r="K1" s="220"/>
      <c r="L1" s="220"/>
      <c r="M1" s="221"/>
      <c r="N1" s="231" t="s">
        <v>13</v>
      </c>
    </row>
    <row r="2" spans="1:15" ht="33" x14ac:dyDescent="0.3">
      <c r="A2" s="223"/>
      <c r="B2" s="223"/>
      <c r="C2" s="224"/>
      <c r="D2" s="166" t="s">
        <v>169</v>
      </c>
      <c r="E2" s="141" t="s">
        <v>168</v>
      </c>
      <c r="F2" s="142" t="s">
        <v>174</v>
      </c>
      <c r="G2" s="142" t="s">
        <v>175</v>
      </c>
      <c r="H2" s="143" t="s">
        <v>89</v>
      </c>
      <c r="I2" s="176" t="s">
        <v>15</v>
      </c>
      <c r="J2" s="184" t="s">
        <v>178</v>
      </c>
      <c r="K2" s="180" t="s">
        <v>90</v>
      </c>
      <c r="L2" s="144" t="s">
        <v>15</v>
      </c>
      <c r="M2" s="189" t="s">
        <v>179</v>
      </c>
      <c r="N2" s="232"/>
    </row>
    <row r="3" spans="1:15" s="26" customFormat="1" x14ac:dyDescent="0.3">
      <c r="A3" s="33" t="s">
        <v>16</v>
      </c>
      <c r="B3" s="33"/>
      <c r="C3" s="34"/>
      <c r="D3" s="167">
        <v>0</v>
      </c>
      <c r="E3" s="51"/>
      <c r="F3" s="145"/>
      <c r="G3" s="145"/>
      <c r="H3" s="146">
        <v>800000</v>
      </c>
      <c r="I3" s="177"/>
      <c r="J3" s="51">
        <v>0</v>
      </c>
      <c r="K3" s="181">
        <v>0</v>
      </c>
      <c r="L3" s="34"/>
      <c r="M3" s="51">
        <v>0</v>
      </c>
      <c r="N3" s="187"/>
    </row>
    <row r="4" spans="1:15" s="31" customFormat="1" hidden="1" x14ac:dyDescent="0.3">
      <c r="A4" s="31">
        <v>1</v>
      </c>
      <c r="B4" s="222">
        <v>2022</v>
      </c>
      <c r="C4" s="164">
        <v>1</v>
      </c>
      <c r="D4" s="168">
        <v>2500000</v>
      </c>
      <c r="E4" s="147">
        <v>0</v>
      </c>
      <c r="F4" s="148"/>
      <c r="G4" s="148">
        <v>400000</v>
      </c>
      <c r="H4" s="146">
        <f t="shared" ref="H4:H15" si="0" xml:space="preserve"> (H3 + G4) + ((H3 + G4) * L4 )</f>
        <v>1212000</v>
      </c>
      <c r="I4" s="177"/>
      <c r="J4" s="51"/>
      <c r="K4" s="181">
        <v>0</v>
      </c>
      <c r="L4" s="34">
        <v>0.01</v>
      </c>
      <c r="M4" s="33"/>
      <c r="N4" s="187"/>
      <c r="O4" s="126"/>
    </row>
    <row r="5" spans="1:15" s="31" customFormat="1" hidden="1" x14ac:dyDescent="0.3">
      <c r="B5" s="222"/>
      <c r="C5" s="164">
        <v>2</v>
      </c>
      <c r="D5" s="168">
        <v>2500000</v>
      </c>
      <c r="E5" s="147">
        <v>0</v>
      </c>
      <c r="F5" s="148"/>
      <c r="G5" s="148">
        <v>400000</v>
      </c>
      <c r="H5" s="146">
        <f t="shared" si="0"/>
        <v>1628120</v>
      </c>
      <c r="I5" s="177"/>
      <c r="J5" s="51"/>
      <c r="K5" s="181">
        <v>0</v>
      </c>
      <c r="L5" s="34">
        <v>0.01</v>
      </c>
      <c r="M5" s="33"/>
      <c r="N5" s="187"/>
      <c r="O5" s="126"/>
    </row>
    <row r="6" spans="1:15" s="31" customFormat="1" hidden="1" x14ac:dyDescent="0.3">
      <c r="B6" s="222"/>
      <c r="C6" s="164">
        <v>3</v>
      </c>
      <c r="D6" s="168">
        <v>2500000</v>
      </c>
      <c r="E6" s="147">
        <v>0</v>
      </c>
      <c r="F6" s="148"/>
      <c r="G6" s="148">
        <v>400000</v>
      </c>
      <c r="H6" s="146">
        <f t="shared" si="0"/>
        <v>2048401.2</v>
      </c>
      <c r="I6" s="177"/>
      <c r="J6" s="51"/>
      <c r="K6" s="181">
        <v>0</v>
      </c>
      <c r="L6" s="34">
        <v>0.01</v>
      </c>
      <c r="M6" s="33"/>
      <c r="N6" s="187"/>
      <c r="O6" s="126"/>
    </row>
    <row r="7" spans="1:15" s="31" customFormat="1" hidden="1" x14ac:dyDescent="0.3">
      <c r="B7" s="222"/>
      <c r="C7" s="164">
        <v>4</v>
      </c>
      <c r="D7" s="168">
        <v>2500000</v>
      </c>
      <c r="E7" s="147">
        <v>0</v>
      </c>
      <c r="F7" s="148"/>
      <c r="G7" s="148">
        <v>400000</v>
      </c>
      <c r="H7" s="146">
        <f t="shared" si="0"/>
        <v>2472885.2120000003</v>
      </c>
      <c r="I7" s="177"/>
      <c r="J7" s="51"/>
      <c r="K7" s="181">
        <v>0</v>
      </c>
      <c r="L7" s="34">
        <v>0.01</v>
      </c>
      <c r="M7" s="33"/>
      <c r="N7" s="187"/>
      <c r="O7" s="126"/>
    </row>
    <row r="8" spans="1:15" s="31" customFormat="1" hidden="1" x14ac:dyDescent="0.3">
      <c r="B8" s="222"/>
      <c r="C8" s="164">
        <v>5</v>
      </c>
      <c r="D8" s="168">
        <v>2500000</v>
      </c>
      <c r="E8" s="147">
        <v>1000000</v>
      </c>
      <c r="F8" s="148"/>
      <c r="G8" s="148">
        <v>400000</v>
      </c>
      <c r="H8" s="146">
        <f t="shared" si="0"/>
        <v>2901614.0641200002</v>
      </c>
      <c r="I8" s="177"/>
      <c r="J8" s="51"/>
      <c r="K8" s="181">
        <v>0</v>
      </c>
      <c r="L8" s="34">
        <v>0.01</v>
      </c>
      <c r="M8" s="33"/>
      <c r="N8" s="187"/>
      <c r="O8" s="126"/>
    </row>
    <row r="9" spans="1:15" s="31" customFormat="1" hidden="1" x14ac:dyDescent="0.3">
      <c r="B9" s="222"/>
      <c r="C9" s="164">
        <v>6</v>
      </c>
      <c r="D9" s="168">
        <v>2500000</v>
      </c>
      <c r="E9" s="147">
        <v>0</v>
      </c>
      <c r="F9" s="148"/>
      <c r="G9" s="148">
        <v>400000</v>
      </c>
      <c r="H9" s="146">
        <f t="shared" si="0"/>
        <v>3334630.2047612001</v>
      </c>
      <c r="I9" s="177"/>
      <c r="J9" s="51"/>
      <c r="K9" s="181">
        <v>0</v>
      </c>
      <c r="L9" s="34">
        <v>0.01</v>
      </c>
      <c r="M9" s="33"/>
      <c r="N9" s="187"/>
      <c r="O9" s="126"/>
    </row>
    <row r="10" spans="1:15" s="31" customFormat="1" hidden="1" x14ac:dyDescent="0.3">
      <c r="B10" s="222"/>
      <c r="C10" s="164">
        <v>7</v>
      </c>
      <c r="D10" s="168">
        <v>2500000</v>
      </c>
      <c r="E10" s="147">
        <v>600000</v>
      </c>
      <c r="F10" s="148"/>
      <c r="G10" s="148">
        <v>400000</v>
      </c>
      <c r="H10" s="146">
        <f t="shared" si="0"/>
        <v>3771976.5068088123</v>
      </c>
      <c r="I10" s="177"/>
      <c r="J10" s="51"/>
      <c r="K10" s="181">
        <v>0</v>
      </c>
      <c r="L10" s="34">
        <v>0.01</v>
      </c>
      <c r="M10" s="33"/>
      <c r="N10" s="187"/>
      <c r="O10" s="126"/>
    </row>
    <row r="11" spans="1:15" s="31" customFormat="1" hidden="1" x14ac:dyDescent="0.3">
      <c r="B11" s="222"/>
      <c r="C11" s="164">
        <v>8</v>
      </c>
      <c r="D11" s="168">
        <v>2500000</v>
      </c>
      <c r="E11" s="147">
        <v>5056544</v>
      </c>
      <c r="F11" s="148"/>
      <c r="G11" s="148">
        <v>400000</v>
      </c>
      <c r="H11" s="146">
        <f t="shared" si="0"/>
        <v>4213696.2718769005</v>
      </c>
      <c r="I11" s="177"/>
      <c r="J11" s="51"/>
      <c r="K11" s="181">
        <v>0</v>
      </c>
      <c r="L11" s="34">
        <v>0.01</v>
      </c>
      <c r="M11" s="33"/>
      <c r="N11" s="187"/>
      <c r="O11" s="126"/>
    </row>
    <row r="12" spans="1:15" s="31" customFormat="1" hidden="1" x14ac:dyDescent="0.3">
      <c r="B12" s="222"/>
      <c r="C12" s="164">
        <v>9</v>
      </c>
      <c r="D12" s="168">
        <v>1800000</v>
      </c>
      <c r="E12" s="147">
        <v>1600000</v>
      </c>
      <c r="F12" s="148"/>
      <c r="G12" s="148">
        <v>400000</v>
      </c>
      <c r="H12" s="146">
        <f t="shared" si="0"/>
        <v>4696742.8047706848</v>
      </c>
      <c r="I12" s="177"/>
      <c r="J12" s="51"/>
      <c r="K12" s="181">
        <v>0</v>
      </c>
      <c r="L12" s="34">
        <v>1.7999999999999999E-2</v>
      </c>
      <c r="M12" s="33"/>
      <c r="N12" s="187"/>
      <c r="O12" s="126"/>
    </row>
    <row r="13" spans="1:15" s="31" customFormat="1" hidden="1" x14ac:dyDescent="0.3">
      <c r="B13" s="222"/>
      <c r="C13" s="164">
        <v>10</v>
      </c>
      <c r="D13" s="168">
        <v>4500000</v>
      </c>
      <c r="E13" s="147">
        <v>3700000</v>
      </c>
      <c r="F13" s="148"/>
      <c r="G13" s="148">
        <v>400000</v>
      </c>
      <c r="H13" s="146">
        <f t="shared" si="0"/>
        <v>4638035.9523413228</v>
      </c>
      <c r="I13" s="177"/>
      <c r="J13" s="51"/>
      <c r="K13" s="181">
        <v>0</v>
      </c>
      <c r="L13" s="34">
        <v>-0.09</v>
      </c>
      <c r="M13" s="33"/>
      <c r="N13" s="187"/>
      <c r="O13" s="126"/>
    </row>
    <row r="14" spans="1:15" s="32" customFormat="1" ht="15.75" hidden="1" customHeight="1" thickBot="1" x14ac:dyDescent="0.3">
      <c r="A14" s="31"/>
      <c r="B14" s="222"/>
      <c r="C14" s="164">
        <v>11</v>
      </c>
      <c r="D14" s="168">
        <v>3500000</v>
      </c>
      <c r="E14" s="147">
        <v>0</v>
      </c>
      <c r="F14" s="148"/>
      <c r="G14" s="148">
        <v>400000</v>
      </c>
      <c r="H14" s="146">
        <f t="shared" si="0"/>
        <v>5128720.5994834667</v>
      </c>
      <c r="I14" s="177"/>
      <c r="J14" s="51"/>
      <c r="K14" s="181">
        <v>0</v>
      </c>
      <c r="L14" s="34">
        <v>1.7999999999999999E-2</v>
      </c>
      <c r="M14" s="33"/>
      <c r="N14" s="187"/>
      <c r="O14" s="127"/>
    </row>
    <row r="15" spans="1:15" s="30" customFormat="1" ht="17.25" hidden="1" thickBot="1" x14ac:dyDescent="0.35">
      <c r="A15" s="52"/>
      <c r="B15" s="222"/>
      <c r="C15" s="165">
        <v>12</v>
      </c>
      <c r="D15" s="168">
        <v>2500000</v>
      </c>
      <c r="E15" s="149">
        <v>1000000</v>
      </c>
      <c r="F15" s="149"/>
      <c r="G15" s="149">
        <v>400000</v>
      </c>
      <c r="H15" s="150">
        <f t="shared" si="0"/>
        <v>5241227.1283103265</v>
      </c>
      <c r="I15" s="177"/>
      <c r="J15" s="51"/>
      <c r="K15" s="181">
        <v>0</v>
      </c>
      <c r="L15" s="185">
        <v>-5.1999999999999998E-2</v>
      </c>
      <c r="M15" s="121"/>
      <c r="N15" s="187"/>
      <c r="O15" s="47"/>
    </row>
    <row r="16" spans="1:15" s="44" customFormat="1" x14ac:dyDescent="0.3">
      <c r="A16" s="31">
        <v>2</v>
      </c>
      <c r="B16" s="229">
        <v>2023</v>
      </c>
      <c r="C16" s="164">
        <v>1</v>
      </c>
      <c r="D16" s="190">
        <v>2500000</v>
      </c>
      <c r="E16" s="147">
        <v>0</v>
      </c>
      <c r="F16" s="147"/>
      <c r="G16" s="147">
        <v>400000</v>
      </c>
      <c r="H16" s="191">
        <f xml:space="preserve"> (H15 + 400000) + ((H15 + 400000) * L16 )</f>
        <v>5906364.8033409119</v>
      </c>
      <c r="I16" s="197"/>
      <c r="J16" s="193">
        <v>0</v>
      </c>
      <c r="K16" s="194">
        <v>0</v>
      </c>
      <c r="L16" s="195">
        <v>4.7E-2</v>
      </c>
      <c r="M16" s="198"/>
      <c r="N16" s="199"/>
      <c r="O16" s="128"/>
    </row>
    <row r="17" spans="1:15" s="31" customFormat="1" x14ac:dyDescent="0.3">
      <c r="B17" s="229"/>
      <c r="C17" s="164">
        <v>2</v>
      </c>
      <c r="D17" s="190">
        <v>2500000</v>
      </c>
      <c r="E17" s="147">
        <v>0</v>
      </c>
      <c r="F17" s="147"/>
      <c r="G17" s="147">
        <v>400000</v>
      </c>
      <c r="H17" s="191">
        <f xml:space="preserve"> (H16 + 400000) + ((H16 + 400000) * L17 )</f>
        <v>6325283.8977509346</v>
      </c>
      <c r="I17" s="197"/>
      <c r="J17" s="193">
        <v>0</v>
      </c>
      <c r="K17" s="194">
        <v>0</v>
      </c>
      <c r="L17" s="195">
        <v>3.0000000000000001E-3</v>
      </c>
      <c r="M17" s="198"/>
      <c r="N17" s="199"/>
      <c r="O17" s="126"/>
    </row>
    <row r="18" spans="1:15" s="31" customFormat="1" x14ac:dyDescent="0.3">
      <c r="B18" s="229"/>
      <c r="C18" s="164">
        <v>3</v>
      </c>
      <c r="D18" s="190">
        <v>2500000</v>
      </c>
      <c r="E18" s="147">
        <v>0</v>
      </c>
      <c r="F18" s="147"/>
      <c r="G18" s="147">
        <v>400000</v>
      </c>
      <c r="H18" s="191">
        <f xml:space="preserve"> (H17 + 400000) + ((H17 + 400000) * L18 )</f>
        <v>6557151.8003071612</v>
      </c>
      <c r="I18" s="197"/>
      <c r="J18" s="193">
        <v>0</v>
      </c>
      <c r="K18" s="194">
        <v>19000000</v>
      </c>
      <c r="L18" s="195">
        <v>-2.5000000000000001E-2</v>
      </c>
      <c r="M18" s="198"/>
      <c r="N18" s="199"/>
      <c r="O18" s="126"/>
    </row>
    <row r="19" spans="1:15" s="31" customFormat="1" x14ac:dyDescent="0.3">
      <c r="B19" s="229"/>
      <c r="C19" s="164">
        <v>4</v>
      </c>
      <c r="D19" s="190">
        <v>500000</v>
      </c>
      <c r="E19" s="147">
        <v>0</v>
      </c>
      <c r="F19" s="147"/>
      <c r="G19" s="147">
        <v>400000</v>
      </c>
      <c r="H19" s="191">
        <f xml:space="preserve"> (H18 + 400000) + ((H18 + 400000) * L19 )</f>
        <v>6365793.8972810525</v>
      </c>
      <c r="I19" s="197"/>
      <c r="J19" s="193">
        <v>0</v>
      </c>
      <c r="K19" s="194">
        <f xml:space="preserve"> (K18 + D19 - E19 - J19) + ((K18 + D19 - E19 - J19) * L19)</f>
        <v>17842500</v>
      </c>
      <c r="L19" s="195">
        <v>-8.5000000000000006E-2</v>
      </c>
      <c r="M19" s="198"/>
      <c r="N19" s="199"/>
      <c r="O19" s="126"/>
    </row>
    <row r="20" spans="1:15" s="31" customFormat="1" x14ac:dyDescent="0.3">
      <c r="B20" s="229"/>
      <c r="C20" s="164">
        <v>5</v>
      </c>
      <c r="D20" s="190">
        <v>100000</v>
      </c>
      <c r="E20" s="147">
        <v>0</v>
      </c>
      <c r="F20" s="147">
        <v>100000</v>
      </c>
      <c r="G20" s="147">
        <v>400000</v>
      </c>
      <c r="H20" s="191">
        <f xml:space="preserve"> (H19 + G20 + F20) + ((H19 + G20 + F20) * I20 )</f>
        <v>7957455.1269487403</v>
      </c>
      <c r="I20" s="192">
        <v>0.159</v>
      </c>
      <c r="J20" s="193">
        <v>0</v>
      </c>
      <c r="K20" s="194">
        <f xml:space="preserve"> (K19 + D20 - E20 - J20) + ((K19 + D20 - E20 - J20) * L20)</f>
        <v>16148250</v>
      </c>
      <c r="L20" s="195">
        <v>-0.1</v>
      </c>
      <c r="M20" s="193">
        <f xml:space="preserve"> J20 + K20</f>
        <v>16148250</v>
      </c>
      <c r="N20" s="196">
        <f xml:space="preserve"> H20 + M20</f>
        <v>24105705.12694874</v>
      </c>
      <c r="O20" s="126"/>
    </row>
    <row r="21" spans="1:15" s="31" customFormat="1" x14ac:dyDescent="0.3">
      <c r="B21" s="229"/>
      <c r="C21" s="164">
        <v>6</v>
      </c>
      <c r="D21" s="190">
        <v>15000000</v>
      </c>
      <c r="E21" s="147">
        <v>0</v>
      </c>
      <c r="F21" s="147">
        <v>750000</v>
      </c>
      <c r="G21" s="147">
        <v>500000</v>
      </c>
      <c r="H21" s="191">
        <f xml:space="preserve"> (H20 + G21 + F21) + ((H20 + G21 + F21) * I21 )</f>
        <v>9373189.319233818</v>
      </c>
      <c r="I21" s="192">
        <v>1.7999999999999999E-2</v>
      </c>
      <c r="J21" s="193">
        <v>50000</v>
      </c>
      <c r="K21" s="194">
        <f xml:space="preserve"> (K20 + D21 - E21 - J21) + ((K20 + D21 - E21 - J21) * L21)</f>
        <v>36073970</v>
      </c>
      <c r="L21" s="195">
        <v>0.16</v>
      </c>
      <c r="M21" s="193">
        <f xml:space="preserve"> J21 + K21</f>
        <v>36123970</v>
      </c>
      <c r="N21" s="196">
        <f xml:space="preserve"> H21 + M21</f>
        <v>45497159.31923382</v>
      </c>
      <c r="O21" s="126"/>
    </row>
    <row r="22" spans="1:15" s="31" customFormat="1" x14ac:dyDescent="0.3">
      <c r="B22" s="229"/>
      <c r="C22" s="164">
        <v>7</v>
      </c>
      <c r="D22" s="190">
        <v>700000</v>
      </c>
      <c r="E22" s="147">
        <v>0</v>
      </c>
      <c r="F22" s="147">
        <v>300000</v>
      </c>
      <c r="G22" s="147">
        <v>500000</v>
      </c>
      <c r="H22" s="191">
        <f t="shared" ref="H22:H85" si="1" xml:space="preserve"> (H21 + G22 + F22) + ((H21 + G22 + F22) * I22 )</f>
        <v>10356306.726980027</v>
      </c>
      <c r="I22" s="192">
        <v>1.7999999999999999E-2</v>
      </c>
      <c r="J22" s="193">
        <v>100000</v>
      </c>
      <c r="K22" s="194">
        <f xml:space="preserve"> (K21 + D22 - E22 - J22) + ((K21 + D22 - E22 - J22) * L22)</f>
        <v>39607887.600000001</v>
      </c>
      <c r="L22" s="195">
        <v>0.08</v>
      </c>
      <c r="M22" s="193">
        <f t="shared" ref="M22:M85" si="2" xml:space="preserve"> J22 + K22</f>
        <v>39707887.600000001</v>
      </c>
      <c r="N22" s="196">
        <f t="shared" ref="N22:N85" si="3" xml:space="preserve"> H22 + M22</f>
        <v>50064194.326980025</v>
      </c>
      <c r="O22" s="126"/>
    </row>
    <row r="23" spans="1:15" s="31" customFormat="1" x14ac:dyDescent="0.3">
      <c r="B23" s="229"/>
      <c r="C23" s="164">
        <v>8</v>
      </c>
      <c r="D23" s="190">
        <v>1100000</v>
      </c>
      <c r="E23" s="147">
        <v>17450000</v>
      </c>
      <c r="F23" s="147">
        <v>300000</v>
      </c>
      <c r="G23" s="147">
        <v>100000</v>
      </c>
      <c r="H23" s="191">
        <f t="shared" si="1"/>
        <v>10853113.487522848</v>
      </c>
      <c r="I23" s="192">
        <v>8.9999999999999993E-3</v>
      </c>
      <c r="J23" s="193">
        <v>50000</v>
      </c>
      <c r="K23" s="194">
        <f xml:space="preserve"> (K22 + D23 - E23 - J23) + ((K22 + D23 - E23 - J23) * L23)</f>
        <v>19494625.584000003</v>
      </c>
      <c r="L23" s="195">
        <v>-0.16</v>
      </c>
      <c r="M23" s="193">
        <f t="shared" si="2"/>
        <v>19544625.584000003</v>
      </c>
      <c r="N23" s="196">
        <f t="shared" si="3"/>
        <v>30397739.071522851</v>
      </c>
      <c r="O23" s="126"/>
    </row>
    <row r="24" spans="1:15" s="31" customFormat="1" x14ac:dyDescent="0.3">
      <c r="B24" s="229"/>
      <c r="C24" s="164">
        <v>9</v>
      </c>
      <c r="D24" s="190">
        <v>1100000</v>
      </c>
      <c r="E24" s="147">
        <v>0</v>
      </c>
      <c r="F24" s="147">
        <v>300000</v>
      </c>
      <c r="G24" s="147">
        <v>100000</v>
      </c>
      <c r="H24" s="191">
        <f t="shared" si="1"/>
        <v>11050557.444747437</v>
      </c>
      <c r="I24" s="192">
        <v>-1.7999999999999999E-2</v>
      </c>
      <c r="J24" s="193">
        <v>50000</v>
      </c>
      <c r="K24" s="194">
        <f t="shared" ref="K24:K87" si="4" xml:space="preserve"> (K23 + D24 - E24 - J24) + ((K23 + D24 - E24 - J24) * L24)</f>
        <v>15203022.932160001</v>
      </c>
      <c r="L24" s="195">
        <v>-0.26</v>
      </c>
      <c r="M24" s="193">
        <f t="shared" si="2"/>
        <v>15253022.932160001</v>
      </c>
      <c r="N24" s="196">
        <f t="shared" si="3"/>
        <v>26303580.376907438</v>
      </c>
      <c r="O24" s="126"/>
    </row>
    <row r="25" spans="1:15" s="27" customFormat="1" x14ac:dyDescent="0.3">
      <c r="B25" s="229"/>
      <c r="C25" s="37">
        <v>10</v>
      </c>
      <c r="D25" s="168">
        <v>1100000</v>
      </c>
      <c r="E25" s="151">
        <v>0</v>
      </c>
      <c r="F25" s="148">
        <v>300000</v>
      </c>
      <c r="G25" s="148">
        <v>100000</v>
      </c>
      <c r="H25" s="146">
        <f t="shared" si="1"/>
        <v>11656667.478752891</v>
      </c>
      <c r="I25" s="178">
        <v>1.7999999999999999E-2</v>
      </c>
      <c r="J25" s="51">
        <v>50000</v>
      </c>
      <c r="K25" s="181">
        <f t="shared" si="4"/>
        <v>16545577.344938882</v>
      </c>
      <c r="L25" s="34">
        <v>1.7999999999999999E-2</v>
      </c>
      <c r="M25" s="51">
        <f t="shared" si="2"/>
        <v>16595577.344938882</v>
      </c>
      <c r="N25" s="188">
        <f t="shared" si="3"/>
        <v>28252244.82369177</v>
      </c>
      <c r="O25" s="129"/>
    </row>
    <row r="26" spans="1:15" s="38" customFormat="1" ht="17.25" thickBot="1" x14ac:dyDescent="0.35">
      <c r="A26" s="27"/>
      <c r="B26" s="229"/>
      <c r="C26" s="37">
        <v>11</v>
      </c>
      <c r="D26" s="168">
        <v>1100000</v>
      </c>
      <c r="E26" s="151">
        <v>0</v>
      </c>
      <c r="F26" s="148">
        <v>300000</v>
      </c>
      <c r="G26" s="148">
        <v>100000</v>
      </c>
      <c r="H26" s="146">
        <f t="shared" si="1"/>
        <v>12273687.493370442</v>
      </c>
      <c r="I26" s="178">
        <v>1.7999999999999999E-2</v>
      </c>
      <c r="J26" s="51">
        <v>50000</v>
      </c>
      <c r="K26" s="181">
        <f t="shared" si="4"/>
        <v>17912297.737147782</v>
      </c>
      <c r="L26" s="34">
        <v>1.7999999999999999E-2</v>
      </c>
      <c r="M26" s="51">
        <f t="shared" si="2"/>
        <v>17962297.737147782</v>
      </c>
      <c r="N26" s="188">
        <f t="shared" si="3"/>
        <v>30235985.230518222</v>
      </c>
      <c r="O26" s="130"/>
    </row>
    <row r="27" spans="1:15" s="175" customFormat="1" ht="17.25" thickBot="1" x14ac:dyDescent="0.35">
      <c r="A27" s="169"/>
      <c r="B27" s="229"/>
      <c r="C27" s="170">
        <v>12</v>
      </c>
      <c r="D27" s="168">
        <v>1100000</v>
      </c>
      <c r="E27" s="172">
        <v>0</v>
      </c>
      <c r="F27" s="148">
        <v>300000</v>
      </c>
      <c r="G27" s="148">
        <v>100000</v>
      </c>
      <c r="H27" s="173">
        <f t="shared" si="1"/>
        <v>12901813.868251109</v>
      </c>
      <c r="I27" s="179">
        <v>1.7999999999999999E-2</v>
      </c>
      <c r="J27" s="51">
        <v>50000</v>
      </c>
      <c r="K27" s="181">
        <f t="shared" si="4"/>
        <v>19303619.096416444</v>
      </c>
      <c r="L27" s="186">
        <v>1.7999999999999999E-2</v>
      </c>
      <c r="M27" s="51">
        <f t="shared" si="2"/>
        <v>19353619.096416444</v>
      </c>
      <c r="N27" s="188">
        <f t="shared" si="3"/>
        <v>32255432.964667551</v>
      </c>
      <c r="O27" s="174"/>
    </row>
    <row r="28" spans="1:15" s="35" customFormat="1" x14ac:dyDescent="0.3">
      <c r="A28" s="35">
        <v>3</v>
      </c>
      <c r="B28" s="228">
        <v>2024</v>
      </c>
      <c r="C28" s="36">
        <v>1</v>
      </c>
      <c r="D28" s="168">
        <v>1100000</v>
      </c>
      <c r="E28" s="151">
        <v>0</v>
      </c>
      <c r="F28" s="148">
        <v>300000</v>
      </c>
      <c r="G28" s="148">
        <v>100000</v>
      </c>
      <c r="H28" s="48">
        <f t="shared" si="1"/>
        <v>13541246.51787963</v>
      </c>
      <c r="I28" s="152">
        <v>1.7999999999999999E-2</v>
      </c>
      <c r="J28" s="51">
        <v>50000</v>
      </c>
      <c r="K28" s="181">
        <f t="shared" si="4"/>
        <v>20435033.572802108</v>
      </c>
      <c r="L28" s="123">
        <v>4.0000000000000001E-3</v>
      </c>
      <c r="M28" s="51">
        <f t="shared" si="2"/>
        <v>20485033.572802108</v>
      </c>
      <c r="N28" s="188">
        <f t="shared" si="3"/>
        <v>34026280.090681739</v>
      </c>
      <c r="O28" s="131"/>
    </row>
    <row r="29" spans="1:15" s="41" customFormat="1" x14ac:dyDescent="0.3">
      <c r="B29" s="229"/>
      <c r="C29" s="42">
        <v>2</v>
      </c>
      <c r="D29" s="168">
        <v>1100000</v>
      </c>
      <c r="E29" s="151">
        <v>0</v>
      </c>
      <c r="F29" s="148">
        <v>300000</v>
      </c>
      <c r="G29" s="148">
        <v>100000</v>
      </c>
      <c r="H29" s="49">
        <f t="shared" si="1"/>
        <v>14192188.955201462</v>
      </c>
      <c r="I29" s="152">
        <v>1.7999999999999999E-2</v>
      </c>
      <c r="J29" s="51">
        <v>50000</v>
      </c>
      <c r="K29" s="181">
        <f t="shared" si="4"/>
        <v>21871764.177112546</v>
      </c>
      <c r="L29" s="34">
        <v>1.7999999999999999E-2</v>
      </c>
      <c r="M29" s="51">
        <f t="shared" si="2"/>
        <v>21921764.177112546</v>
      </c>
      <c r="N29" s="188">
        <f t="shared" si="3"/>
        <v>36113953.132314011</v>
      </c>
      <c r="O29" s="132"/>
    </row>
    <row r="30" spans="1:15" s="27" customFormat="1" x14ac:dyDescent="0.3">
      <c r="B30" s="229"/>
      <c r="C30" s="37">
        <v>3</v>
      </c>
      <c r="D30" s="168">
        <v>1100000</v>
      </c>
      <c r="E30" s="151">
        <v>0</v>
      </c>
      <c r="F30" s="148">
        <v>300000</v>
      </c>
      <c r="G30" s="148">
        <v>100000</v>
      </c>
      <c r="H30" s="49">
        <f t="shared" si="1"/>
        <v>14854848.356395088</v>
      </c>
      <c r="I30" s="152">
        <v>1.7999999999999999E-2</v>
      </c>
      <c r="J30" s="51">
        <v>50000</v>
      </c>
      <c r="K30" s="181">
        <f t="shared" si="4"/>
        <v>23334355.932300571</v>
      </c>
      <c r="L30" s="34">
        <v>1.7999999999999999E-2</v>
      </c>
      <c r="M30" s="51">
        <f t="shared" si="2"/>
        <v>23384355.932300571</v>
      </c>
      <c r="N30" s="188">
        <f t="shared" si="3"/>
        <v>38239204.288695663</v>
      </c>
      <c r="O30" s="129"/>
    </row>
    <row r="31" spans="1:15" s="27" customFormat="1" x14ac:dyDescent="0.3">
      <c r="B31" s="229"/>
      <c r="C31" s="37">
        <v>4</v>
      </c>
      <c r="D31" s="168">
        <v>1100000</v>
      </c>
      <c r="E31" s="151">
        <v>0</v>
      </c>
      <c r="F31" s="148">
        <v>300000</v>
      </c>
      <c r="G31" s="148">
        <v>100000</v>
      </c>
      <c r="H31" s="49">
        <f t="shared" si="1"/>
        <v>15529435.626810201</v>
      </c>
      <c r="I31" s="152">
        <v>1.7999999999999999E-2</v>
      </c>
      <c r="J31" s="51">
        <v>50000</v>
      </c>
      <c r="K31" s="181">
        <f t="shared" si="4"/>
        <v>24823274.33908198</v>
      </c>
      <c r="L31" s="34">
        <v>1.7999999999999999E-2</v>
      </c>
      <c r="M31" s="51">
        <f t="shared" si="2"/>
        <v>24873274.33908198</v>
      </c>
      <c r="N31" s="188">
        <f t="shared" si="3"/>
        <v>40402709.965892181</v>
      </c>
      <c r="O31" s="129"/>
    </row>
    <row r="32" spans="1:15" s="27" customFormat="1" x14ac:dyDescent="0.3">
      <c r="B32" s="229"/>
      <c r="C32" s="37">
        <v>5</v>
      </c>
      <c r="D32" s="168">
        <v>1100000</v>
      </c>
      <c r="E32" s="151">
        <v>0</v>
      </c>
      <c r="F32" s="148">
        <v>300000</v>
      </c>
      <c r="G32" s="148">
        <v>100000</v>
      </c>
      <c r="H32" s="49">
        <f t="shared" si="1"/>
        <v>16216165.468092784</v>
      </c>
      <c r="I32" s="152">
        <v>1.7999999999999999E-2</v>
      </c>
      <c r="J32" s="51">
        <v>50000</v>
      </c>
      <c r="K32" s="181">
        <f t="shared" si="4"/>
        <v>26338993.277185455</v>
      </c>
      <c r="L32" s="34">
        <v>1.7999999999999999E-2</v>
      </c>
      <c r="M32" s="51">
        <f t="shared" si="2"/>
        <v>26388993.277185455</v>
      </c>
      <c r="N32" s="188">
        <f t="shared" si="3"/>
        <v>42605158.745278239</v>
      </c>
      <c r="O32" s="129"/>
    </row>
    <row r="33" spans="1:15" s="27" customFormat="1" x14ac:dyDescent="0.3">
      <c r="B33" s="229"/>
      <c r="C33" s="37">
        <v>6</v>
      </c>
      <c r="D33" s="168">
        <v>1100000</v>
      </c>
      <c r="E33" s="151">
        <v>0</v>
      </c>
      <c r="F33" s="148">
        <v>300000</v>
      </c>
      <c r="G33" s="148">
        <v>100000</v>
      </c>
      <c r="H33" s="49">
        <f t="shared" si="1"/>
        <v>16915256.446518455</v>
      </c>
      <c r="I33" s="152">
        <v>1.7999999999999999E-2</v>
      </c>
      <c r="J33" s="51">
        <v>50000</v>
      </c>
      <c r="K33" s="181">
        <f t="shared" si="4"/>
        <v>27881995.156174794</v>
      </c>
      <c r="L33" s="34">
        <v>1.7999999999999999E-2</v>
      </c>
      <c r="M33" s="51">
        <f t="shared" si="2"/>
        <v>27931995.156174794</v>
      </c>
      <c r="N33" s="188">
        <f t="shared" si="3"/>
        <v>44847251.602693245</v>
      </c>
      <c r="O33" s="129"/>
    </row>
    <row r="34" spans="1:15" s="27" customFormat="1" x14ac:dyDescent="0.3">
      <c r="B34" s="229"/>
      <c r="C34" s="37">
        <v>7</v>
      </c>
      <c r="D34" s="168">
        <v>1100000</v>
      </c>
      <c r="E34" s="151">
        <v>0</v>
      </c>
      <c r="F34" s="148">
        <v>300000</v>
      </c>
      <c r="G34" s="148">
        <v>100000</v>
      </c>
      <c r="H34" s="49">
        <f t="shared" si="1"/>
        <v>17626931.062555786</v>
      </c>
      <c r="I34" s="152">
        <v>1.7999999999999999E-2</v>
      </c>
      <c r="J34" s="51">
        <v>50000</v>
      </c>
      <c r="K34" s="181">
        <f t="shared" si="4"/>
        <v>29452771.068985939</v>
      </c>
      <c r="L34" s="34">
        <v>1.7999999999999999E-2</v>
      </c>
      <c r="M34" s="51">
        <f t="shared" si="2"/>
        <v>29502771.068985939</v>
      </c>
      <c r="N34" s="188">
        <f t="shared" si="3"/>
        <v>47129702.131541729</v>
      </c>
      <c r="O34" s="129"/>
    </row>
    <row r="35" spans="1:15" s="27" customFormat="1" x14ac:dyDescent="0.3">
      <c r="B35" s="229"/>
      <c r="C35" s="37">
        <v>8</v>
      </c>
      <c r="D35" s="168">
        <v>1100000</v>
      </c>
      <c r="E35" s="151">
        <v>0</v>
      </c>
      <c r="F35" s="148">
        <v>300000</v>
      </c>
      <c r="G35" s="148">
        <v>100000</v>
      </c>
      <c r="H35" s="49">
        <f t="shared" si="1"/>
        <v>18351415.82168179</v>
      </c>
      <c r="I35" s="152">
        <v>1.7999999999999999E-2</v>
      </c>
      <c r="J35" s="51">
        <v>50000</v>
      </c>
      <c r="K35" s="181">
        <f t="shared" si="4"/>
        <v>31051820.948227685</v>
      </c>
      <c r="L35" s="34">
        <v>1.7999999999999999E-2</v>
      </c>
      <c r="M35" s="51">
        <f t="shared" si="2"/>
        <v>31101820.948227685</v>
      </c>
      <c r="N35" s="188">
        <f t="shared" si="3"/>
        <v>49453236.769909471</v>
      </c>
      <c r="O35" s="129"/>
    </row>
    <row r="36" spans="1:15" s="27" customFormat="1" x14ac:dyDescent="0.3">
      <c r="B36" s="229"/>
      <c r="C36" s="37">
        <v>9</v>
      </c>
      <c r="D36" s="168">
        <v>1100000</v>
      </c>
      <c r="E36" s="151">
        <v>0</v>
      </c>
      <c r="F36" s="148">
        <v>300000</v>
      </c>
      <c r="G36" s="148">
        <v>100000</v>
      </c>
      <c r="H36" s="49">
        <f t="shared" si="1"/>
        <v>19088941.306472063</v>
      </c>
      <c r="I36" s="152">
        <v>1.7999999999999999E-2</v>
      </c>
      <c r="J36" s="51">
        <v>50000</v>
      </c>
      <c r="K36" s="181">
        <f t="shared" si="4"/>
        <v>32679653.725295782</v>
      </c>
      <c r="L36" s="34">
        <v>1.7999999999999999E-2</v>
      </c>
      <c r="M36" s="51">
        <f t="shared" si="2"/>
        <v>32729653.725295782</v>
      </c>
      <c r="N36" s="188">
        <f t="shared" si="3"/>
        <v>51818595.031767845</v>
      </c>
      <c r="O36" s="129"/>
    </row>
    <row r="37" spans="1:15" s="27" customFormat="1" x14ac:dyDescent="0.3">
      <c r="B37" s="229"/>
      <c r="C37" s="37">
        <v>10</v>
      </c>
      <c r="D37" s="168">
        <v>1100000</v>
      </c>
      <c r="E37" s="151">
        <v>0</v>
      </c>
      <c r="F37" s="148">
        <v>300000</v>
      </c>
      <c r="G37" s="148">
        <v>100000</v>
      </c>
      <c r="H37" s="49">
        <f t="shared" si="1"/>
        <v>19839742.24998856</v>
      </c>
      <c r="I37" s="152">
        <v>1.7999999999999999E-2</v>
      </c>
      <c r="J37" s="51">
        <v>50000</v>
      </c>
      <c r="K37" s="181">
        <f t="shared" si="4"/>
        <v>34336787.492351107</v>
      </c>
      <c r="L37" s="34">
        <v>1.7999999999999999E-2</v>
      </c>
      <c r="M37" s="51">
        <f t="shared" si="2"/>
        <v>34386787.492351107</v>
      </c>
      <c r="N37" s="188">
        <f t="shared" si="3"/>
        <v>54226529.742339671</v>
      </c>
      <c r="O37" s="129"/>
    </row>
    <row r="38" spans="1:15" s="38" customFormat="1" ht="17.25" thickBot="1" x14ac:dyDescent="0.35">
      <c r="B38" s="229"/>
      <c r="C38" s="39">
        <v>11</v>
      </c>
      <c r="D38" s="168">
        <v>1100000</v>
      </c>
      <c r="E38" s="151">
        <v>0</v>
      </c>
      <c r="F38" s="148">
        <v>300000</v>
      </c>
      <c r="G38" s="148">
        <v>100000</v>
      </c>
      <c r="H38" s="49">
        <f t="shared" si="1"/>
        <v>20604057.610488355</v>
      </c>
      <c r="I38" s="152">
        <v>1.7999999999999999E-2</v>
      </c>
      <c r="J38" s="51">
        <v>50000</v>
      </c>
      <c r="K38" s="181">
        <f t="shared" si="4"/>
        <v>36023749.667213425</v>
      </c>
      <c r="L38" s="124">
        <v>1.7999999999999999E-2</v>
      </c>
      <c r="M38" s="51">
        <f t="shared" si="2"/>
        <v>36073749.667213425</v>
      </c>
      <c r="N38" s="188">
        <f t="shared" si="3"/>
        <v>56677807.27770178</v>
      </c>
      <c r="O38" s="130"/>
    </row>
    <row r="39" spans="1:15" s="139" customFormat="1" ht="17.25" thickBot="1" x14ac:dyDescent="0.35">
      <c r="A39" s="133"/>
      <c r="B39" s="229"/>
      <c r="C39" s="134">
        <v>12</v>
      </c>
      <c r="D39" s="168">
        <v>1100000</v>
      </c>
      <c r="E39" s="154">
        <v>0</v>
      </c>
      <c r="F39" s="148">
        <v>300000</v>
      </c>
      <c r="G39" s="148">
        <v>100000</v>
      </c>
      <c r="H39" s="135">
        <f t="shared" si="1"/>
        <v>21382130.647477146</v>
      </c>
      <c r="I39" s="136">
        <v>1.7999999999999999E-2</v>
      </c>
      <c r="J39" s="51">
        <v>50000</v>
      </c>
      <c r="K39" s="181">
        <f t="shared" si="4"/>
        <v>37741077.16122327</v>
      </c>
      <c r="L39" s="137">
        <v>1.7999999999999999E-2</v>
      </c>
      <c r="M39" s="51">
        <f t="shared" si="2"/>
        <v>37791077.16122327</v>
      </c>
      <c r="N39" s="188">
        <f t="shared" si="3"/>
        <v>59173207.808700413</v>
      </c>
      <c r="O39" s="138"/>
    </row>
    <row r="40" spans="1:15" s="35" customFormat="1" x14ac:dyDescent="0.3">
      <c r="A40" s="35">
        <v>4</v>
      </c>
      <c r="B40" s="229">
        <v>2025</v>
      </c>
      <c r="C40" s="36">
        <v>1</v>
      </c>
      <c r="D40" s="168">
        <v>1100000</v>
      </c>
      <c r="E40" s="151">
        <v>0</v>
      </c>
      <c r="F40" s="148">
        <v>300000</v>
      </c>
      <c r="G40" s="148">
        <v>100000</v>
      </c>
      <c r="H40" s="49">
        <f t="shared" si="1"/>
        <v>22174208.999131735</v>
      </c>
      <c r="I40" s="152">
        <v>1.7999999999999999E-2</v>
      </c>
      <c r="J40" s="51">
        <v>50000</v>
      </c>
      <c r="K40" s="181">
        <f t="shared" si="4"/>
        <v>38946241.469868161</v>
      </c>
      <c r="L40" s="123">
        <v>4.0000000000000001E-3</v>
      </c>
      <c r="M40" s="51">
        <f t="shared" si="2"/>
        <v>38996241.469868161</v>
      </c>
      <c r="N40" s="188">
        <f t="shared" si="3"/>
        <v>61170450.468999892</v>
      </c>
      <c r="O40" s="131"/>
    </row>
    <row r="41" spans="1:15" s="27" customFormat="1" x14ac:dyDescent="0.3">
      <c r="B41" s="229"/>
      <c r="C41" s="37">
        <v>2</v>
      </c>
      <c r="D41" s="168">
        <v>1100000</v>
      </c>
      <c r="E41" s="151">
        <v>0</v>
      </c>
      <c r="F41" s="148">
        <v>300000</v>
      </c>
      <c r="G41" s="148">
        <v>100000</v>
      </c>
      <c r="H41" s="49">
        <f t="shared" si="1"/>
        <v>22980544.761116106</v>
      </c>
      <c r="I41" s="152">
        <v>1.7999999999999999E-2</v>
      </c>
      <c r="J41" s="51">
        <v>50000</v>
      </c>
      <c r="K41" s="181">
        <f t="shared" si="4"/>
        <v>40716173.816325791</v>
      </c>
      <c r="L41" s="34">
        <v>1.7999999999999999E-2</v>
      </c>
      <c r="M41" s="51">
        <f t="shared" si="2"/>
        <v>40766173.816325791</v>
      </c>
      <c r="N41" s="188">
        <f t="shared" si="3"/>
        <v>63746718.577441901</v>
      </c>
      <c r="O41" s="129"/>
    </row>
    <row r="42" spans="1:15" s="27" customFormat="1" x14ac:dyDescent="0.3">
      <c r="B42" s="229"/>
      <c r="C42" s="37">
        <v>3</v>
      </c>
      <c r="D42" s="168">
        <v>1100000</v>
      </c>
      <c r="E42" s="151">
        <v>0</v>
      </c>
      <c r="F42" s="148">
        <v>300000</v>
      </c>
      <c r="G42" s="148">
        <v>100000</v>
      </c>
      <c r="H42" s="49">
        <f t="shared" si="1"/>
        <v>23801394.566816196</v>
      </c>
      <c r="I42" s="152">
        <v>1.7999999999999999E-2</v>
      </c>
      <c r="J42" s="51">
        <v>50000</v>
      </c>
      <c r="K42" s="181">
        <f t="shared" si="4"/>
        <v>42517964.945019655</v>
      </c>
      <c r="L42" s="34">
        <v>1.7999999999999999E-2</v>
      </c>
      <c r="M42" s="51">
        <f t="shared" si="2"/>
        <v>42567964.945019655</v>
      </c>
      <c r="N42" s="188">
        <f t="shared" si="3"/>
        <v>66369359.511835851</v>
      </c>
      <c r="O42" s="129"/>
    </row>
    <row r="43" spans="1:15" s="27" customFormat="1" x14ac:dyDescent="0.3">
      <c r="B43" s="229"/>
      <c r="C43" s="37">
        <v>4</v>
      </c>
      <c r="D43" s="168">
        <v>1100000</v>
      </c>
      <c r="E43" s="151">
        <v>0</v>
      </c>
      <c r="F43" s="148">
        <v>300000</v>
      </c>
      <c r="G43" s="148">
        <v>100000</v>
      </c>
      <c r="H43" s="49">
        <f t="shared" si="1"/>
        <v>24637019.669018887</v>
      </c>
      <c r="I43" s="152">
        <v>1.7999999999999999E-2</v>
      </c>
      <c r="J43" s="51">
        <v>50000</v>
      </c>
      <c r="K43" s="181">
        <f t="shared" si="4"/>
        <v>44352188.314030007</v>
      </c>
      <c r="L43" s="34">
        <v>1.7999999999999999E-2</v>
      </c>
      <c r="M43" s="51">
        <f t="shared" si="2"/>
        <v>44402188.314030007</v>
      </c>
      <c r="N43" s="188">
        <f t="shared" si="3"/>
        <v>69039207.983048886</v>
      </c>
      <c r="O43" s="129"/>
    </row>
    <row r="44" spans="1:15" s="27" customFormat="1" x14ac:dyDescent="0.3">
      <c r="B44" s="229"/>
      <c r="C44" s="37">
        <v>5</v>
      </c>
      <c r="D44" s="168">
        <v>1100000</v>
      </c>
      <c r="E44" s="151">
        <v>0</v>
      </c>
      <c r="F44" s="148">
        <v>300000</v>
      </c>
      <c r="G44" s="148">
        <v>100000</v>
      </c>
      <c r="H44" s="49">
        <f t="shared" si="1"/>
        <v>25487686.023061227</v>
      </c>
      <c r="I44" s="152">
        <v>1.7999999999999999E-2</v>
      </c>
      <c r="J44" s="51">
        <v>50000</v>
      </c>
      <c r="K44" s="181">
        <f t="shared" si="4"/>
        <v>46219427.703682549</v>
      </c>
      <c r="L44" s="34">
        <v>1.7999999999999999E-2</v>
      </c>
      <c r="M44" s="51">
        <f t="shared" si="2"/>
        <v>46269427.703682549</v>
      </c>
      <c r="N44" s="188">
        <f t="shared" si="3"/>
        <v>71757113.726743773</v>
      </c>
      <c r="O44" s="129"/>
    </row>
    <row r="45" spans="1:15" s="27" customFormat="1" x14ac:dyDescent="0.3">
      <c r="B45" s="229"/>
      <c r="C45" s="37">
        <v>6</v>
      </c>
      <c r="D45" s="168">
        <v>1100000</v>
      </c>
      <c r="E45" s="151">
        <v>0</v>
      </c>
      <c r="F45" s="148">
        <v>300000</v>
      </c>
      <c r="G45" s="148">
        <v>100000</v>
      </c>
      <c r="H45" s="49">
        <f t="shared" si="1"/>
        <v>26353664.37147633</v>
      </c>
      <c r="I45" s="152">
        <v>1.7999999999999999E-2</v>
      </c>
      <c r="J45" s="51">
        <v>50000</v>
      </c>
      <c r="K45" s="181">
        <f t="shared" si="4"/>
        <v>48120277.402348839</v>
      </c>
      <c r="L45" s="34">
        <v>1.7999999999999999E-2</v>
      </c>
      <c r="M45" s="51">
        <f t="shared" si="2"/>
        <v>48170277.402348839</v>
      </c>
      <c r="N45" s="188">
        <f t="shared" si="3"/>
        <v>74523941.773825169</v>
      </c>
      <c r="O45" s="129"/>
    </row>
    <row r="46" spans="1:15" s="27" customFormat="1" x14ac:dyDescent="0.3">
      <c r="B46" s="229"/>
      <c r="C46" s="37">
        <v>7</v>
      </c>
      <c r="D46" s="168">
        <v>1100000</v>
      </c>
      <c r="E46" s="151">
        <v>0</v>
      </c>
      <c r="F46" s="148">
        <v>300000</v>
      </c>
      <c r="G46" s="148">
        <v>100000</v>
      </c>
      <c r="H46" s="49">
        <f t="shared" si="1"/>
        <v>27235230.330162905</v>
      </c>
      <c r="I46" s="152">
        <v>1.7999999999999999E-2</v>
      </c>
      <c r="J46" s="51">
        <v>50000</v>
      </c>
      <c r="K46" s="181">
        <f t="shared" si="4"/>
        <v>50055342.395591117</v>
      </c>
      <c r="L46" s="34">
        <v>1.7999999999999999E-2</v>
      </c>
      <c r="M46" s="51">
        <f t="shared" si="2"/>
        <v>50105342.395591117</v>
      </c>
      <c r="N46" s="188">
        <f t="shared" si="3"/>
        <v>77340572.725754023</v>
      </c>
      <c r="O46" s="129"/>
    </row>
    <row r="47" spans="1:15" s="27" customFormat="1" x14ac:dyDescent="0.3">
      <c r="B47" s="229"/>
      <c r="C47" s="37">
        <v>8</v>
      </c>
      <c r="D47" s="168">
        <v>1100000</v>
      </c>
      <c r="E47" s="151">
        <v>0</v>
      </c>
      <c r="F47" s="148">
        <v>300000</v>
      </c>
      <c r="G47" s="148">
        <v>100000</v>
      </c>
      <c r="H47" s="49">
        <f t="shared" si="1"/>
        <v>28132664.476105839</v>
      </c>
      <c r="I47" s="152">
        <v>1.7999999999999999E-2</v>
      </c>
      <c r="J47" s="51">
        <v>50000</v>
      </c>
      <c r="K47" s="181">
        <f t="shared" si="4"/>
        <v>52025238.55871176</v>
      </c>
      <c r="L47" s="34">
        <v>1.7999999999999999E-2</v>
      </c>
      <c r="M47" s="51">
        <f t="shared" si="2"/>
        <v>52075238.55871176</v>
      </c>
      <c r="N47" s="188">
        <f t="shared" si="3"/>
        <v>80207903.034817606</v>
      </c>
      <c r="O47" s="129"/>
    </row>
    <row r="48" spans="1:15" s="119" customFormat="1" x14ac:dyDescent="0.3">
      <c r="B48" s="229"/>
      <c r="C48" s="155">
        <v>9</v>
      </c>
      <c r="D48" s="168">
        <v>1100000</v>
      </c>
      <c r="E48" s="151">
        <v>30000000</v>
      </c>
      <c r="F48" s="148">
        <v>300000</v>
      </c>
      <c r="G48" s="148">
        <v>100000</v>
      </c>
      <c r="H48" s="49">
        <f t="shared" si="1"/>
        <v>29046252.436675742</v>
      </c>
      <c r="I48" s="118">
        <v>1.7999999999999999E-2</v>
      </c>
      <c r="J48" s="51">
        <v>50000</v>
      </c>
      <c r="K48" s="181">
        <f t="shared" si="4"/>
        <v>23490592.85276857</v>
      </c>
      <c r="L48" s="156">
        <v>1.7999999999999999E-2</v>
      </c>
      <c r="M48" s="51">
        <f t="shared" si="2"/>
        <v>23540592.85276857</v>
      </c>
      <c r="N48" s="188">
        <f t="shared" si="3"/>
        <v>52586845.289444312</v>
      </c>
      <c r="O48" s="157"/>
    </row>
    <row r="49" spans="1:15" s="27" customFormat="1" x14ac:dyDescent="0.3">
      <c r="B49" s="229"/>
      <c r="C49" s="37">
        <v>10</v>
      </c>
      <c r="D49" s="168">
        <v>1100000</v>
      </c>
      <c r="E49" s="151">
        <v>0</v>
      </c>
      <c r="F49" s="148">
        <v>300000</v>
      </c>
      <c r="G49" s="148">
        <v>100000</v>
      </c>
      <c r="H49" s="49">
        <f t="shared" si="1"/>
        <v>29976284.980535906</v>
      </c>
      <c r="I49" s="152">
        <v>1.7999999999999999E-2</v>
      </c>
      <c r="J49" s="51">
        <v>50000</v>
      </c>
      <c r="K49" s="181">
        <f t="shared" si="4"/>
        <v>24982323.524118405</v>
      </c>
      <c r="L49" s="34">
        <v>1.7999999999999999E-2</v>
      </c>
      <c r="M49" s="51">
        <f t="shared" si="2"/>
        <v>25032323.524118405</v>
      </c>
      <c r="N49" s="188">
        <f t="shared" si="3"/>
        <v>55008608.504654311</v>
      </c>
      <c r="O49" s="129"/>
    </row>
    <row r="50" spans="1:15" s="38" customFormat="1" ht="17.25" thickBot="1" x14ac:dyDescent="0.35">
      <c r="B50" s="229"/>
      <c r="C50" s="39">
        <v>11</v>
      </c>
      <c r="D50" s="168">
        <v>1100000</v>
      </c>
      <c r="E50" s="151">
        <v>0</v>
      </c>
      <c r="F50" s="148">
        <v>300000</v>
      </c>
      <c r="G50" s="148">
        <v>100000</v>
      </c>
      <c r="H50" s="49">
        <f t="shared" si="1"/>
        <v>30923058.110185552</v>
      </c>
      <c r="I50" s="152">
        <v>1.7999999999999999E-2</v>
      </c>
      <c r="J50" s="51">
        <v>50000</v>
      </c>
      <c r="K50" s="181">
        <f t="shared" si="4"/>
        <v>26500905.347552538</v>
      </c>
      <c r="L50" s="124">
        <v>1.7999999999999999E-2</v>
      </c>
      <c r="M50" s="51">
        <f t="shared" si="2"/>
        <v>26550905.347552538</v>
      </c>
      <c r="N50" s="188">
        <f t="shared" si="3"/>
        <v>57473963.457738087</v>
      </c>
      <c r="O50" s="130"/>
    </row>
    <row r="51" spans="1:15" s="139" customFormat="1" ht="17.25" thickBot="1" x14ac:dyDescent="0.35">
      <c r="A51" s="133"/>
      <c r="B51" s="229"/>
      <c r="C51" s="134">
        <v>12</v>
      </c>
      <c r="D51" s="168">
        <v>1100000</v>
      </c>
      <c r="E51" s="154">
        <v>0</v>
      </c>
      <c r="F51" s="148">
        <v>300000</v>
      </c>
      <c r="G51" s="148">
        <v>100000</v>
      </c>
      <c r="H51" s="135">
        <f t="shared" si="1"/>
        <v>31886873.156168893</v>
      </c>
      <c r="I51" s="136">
        <v>1.7999999999999999E-2</v>
      </c>
      <c r="J51" s="51">
        <v>50000</v>
      </c>
      <c r="K51" s="181">
        <f t="shared" si="4"/>
        <v>28046821.643808484</v>
      </c>
      <c r="L51" s="137">
        <v>1.7999999999999999E-2</v>
      </c>
      <c r="M51" s="51">
        <f t="shared" si="2"/>
        <v>28096821.643808484</v>
      </c>
      <c r="N51" s="188">
        <f t="shared" si="3"/>
        <v>59983694.799977377</v>
      </c>
      <c r="O51" s="138"/>
    </row>
    <row r="52" spans="1:15" s="35" customFormat="1" x14ac:dyDescent="0.3">
      <c r="A52" s="35">
        <v>4</v>
      </c>
      <c r="B52" s="229">
        <v>2026</v>
      </c>
      <c r="C52" s="36">
        <v>1</v>
      </c>
      <c r="D52" s="168">
        <v>1100000</v>
      </c>
      <c r="E52" s="151">
        <v>0</v>
      </c>
      <c r="F52" s="148">
        <v>300000</v>
      </c>
      <c r="G52" s="148">
        <v>100000</v>
      </c>
      <c r="H52" s="49">
        <f t="shared" si="1"/>
        <v>32868036.872979932</v>
      </c>
      <c r="I52" s="152">
        <v>1.7999999999999999E-2</v>
      </c>
      <c r="J52" s="51">
        <v>50000</v>
      </c>
      <c r="K52" s="181">
        <f t="shared" si="4"/>
        <v>29213208.93038372</v>
      </c>
      <c r="L52" s="123">
        <v>4.0000000000000001E-3</v>
      </c>
      <c r="M52" s="51">
        <f t="shared" si="2"/>
        <v>29263208.93038372</v>
      </c>
      <c r="N52" s="188">
        <f t="shared" si="3"/>
        <v>62131245.803363651</v>
      </c>
      <c r="O52" s="131"/>
    </row>
    <row r="53" spans="1:15" s="41" customFormat="1" x14ac:dyDescent="0.3">
      <c r="B53" s="229"/>
      <c r="C53" s="42">
        <v>2</v>
      </c>
      <c r="D53" s="168">
        <v>1100000</v>
      </c>
      <c r="E53" s="151">
        <v>0</v>
      </c>
      <c r="F53" s="148">
        <v>300000</v>
      </c>
      <c r="G53" s="148">
        <v>100000</v>
      </c>
      <c r="H53" s="49">
        <f t="shared" si="1"/>
        <v>33866861.536693573</v>
      </c>
      <c r="I53" s="152">
        <v>1.7999999999999999E-2</v>
      </c>
      <c r="J53" s="51">
        <v>50000</v>
      </c>
      <c r="K53" s="181">
        <f t="shared" si="4"/>
        <v>30807946.691130627</v>
      </c>
      <c r="L53" s="34">
        <v>1.7999999999999999E-2</v>
      </c>
      <c r="M53" s="51">
        <f t="shared" si="2"/>
        <v>30857946.691130627</v>
      </c>
      <c r="N53" s="188">
        <f t="shared" si="3"/>
        <v>64724808.227824196</v>
      </c>
      <c r="O53" s="132"/>
    </row>
    <row r="54" spans="1:15" s="27" customFormat="1" x14ac:dyDescent="0.3">
      <c r="B54" s="229"/>
      <c r="C54" s="37">
        <v>3</v>
      </c>
      <c r="D54" s="168">
        <v>1100000</v>
      </c>
      <c r="E54" s="151">
        <v>0</v>
      </c>
      <c r="F54" s="148">
        <v>300000</v>
      </c>
      <c r="G54" s="148">
        <v>100000</v>
      </c>
      <c r="H54" s="49">
        <f t="shared" si="1"/>
        <v>34883665.044354059</v>
      </c>
      <c r="I54" s="152">
        <v>1.7999999999999999E-2</v>
      </c>
      <c r="J54" s="51">
        <v>50000</v>
      </c>
      <c r="K54" s="181">
        <f t="shared" si="4"/>
        <v>32431389.731570978</v>
      </c>
      <c r="L54" s="34">
        <v>1.7999999999999999E-2</v>
      </c>
      <c r="M54" s="51">
        <f t="shared" si="2"/>
        <v>32481389.731570978</v>
      </c>
      <c r="N54" s="188">
        <f t="shared" si="3"/>
        <v>67365054.77592504</v>
      </c>
      <c r="O54" s="129"/>
    </row>
    <row r="55" spans="1:15" s="27" customFormat="1" x14ac:dyDescent="0.3">
      <c r="B55" s="229"/>
      <c r="C55" s="37">
        <v>4</v>
      </c>
      <c r="D55" s="168">
        <v>1100000</v>
      </c>
      <c r="E55" s="151">
        <v>0</v>
      </c>
      <c r="F55" s="148">
        <v>300000</v>
      </c>
      <c r="G55" s="148">
        <v>100000</v>
      </c>
      <c r="H55" s="49">
        <f t="shared" si="1"/>
        <v>35918771.015152432</v>
      </c>
      <c r="I55" s="152">
        <v>1.7999999999999999E-2</v>
      </c>
      <c r="J55" s="51">
        <v>50000</v>
      </c>
      <c r="K55" s="181">
        <f t="shared" si="4"/>
        <v>34084054.746739253</v>
      </c>
      <c r="L55" s="34">
        <v>1.7999999999999999E-2</v>
      </c>
      <c r="M55" s="51">
        <f t="shared" si="2"/>
        <v>34134054.746739253</v>
      </c>
      <c r="N55" s="188">
        <f t="shared" si="3"/>
        <v>70052825.761891693</v>
      </c>
      <c r="O55" s="129"/>
    </row>
    <row r="56" spans="1:15" s="27" customFormat="1" x14ac:dyDescent="0.3">
      <c r="B56" s="229"/>
      <c r="C56" s="37">
        <v>5</v>
      </c>
      <c r="D56" s="168">
        <v>1100000</v>
      </c>
      <c r="E56" s="151">
        <v>0</v>
      </c>
      <c r="F56" s="148">
        <v>300000</v>
      </c>
      <c r="G56" s="148">
        <v>100000</v>
      </c>
      <c r="H56" s="49">
        <f t="shared" si="1"/>
        <v>36972508.893425174</v>
      </c>
      <c r="I56" s="152">
        <v>1.7999999999999999E-2</v>
      </c>
      <c r="J56" s="51">
        <v>50000</v>
      </c>
      <c r="K56" s="181">
        <f t="shared" si="4"/>
        <v>35766467.732180558</v>
      </c>
      <c r="L56" s="34">
        <v>1.7999999999999999E-2</v>
      </c>
      <c r="M56" s="51">
        <f t="shared" si="2"/>
        <v>35816467.732180558</v>
      </c>
      <c r="N56" s="188">
        <f t="shared" si="3"/>
        <v>72788976.625605732</v>
      </c>
      <c r="O56" s="129"/>
    </row>
    <row r="57" spans="1:15" s="27" customFormat="1" x14ac:dyDescent="0.3">
      <c r="B57" s="229"/>
      <c r="C57" s="37">
        <v>6</v>
      </c>
      <c r="D57" s="168">
        <v>1100000</v>
      </c>
      <c r="E57" s="151">
        <v>0</v>
      </c>
      <c r="F57" s="148">
        <v>300000</v>
      </c>
      <c r="G57" s="148">
        <v>100000</v>
      </c>
      <c r="H57" s="49">
        <f t="shared" si="1"/>
        <v>38045214.053506829</v>
      </c>
      <c r="I57" s="152">
        <v>1.7999999999999999E-2</v>
      </c>
      <c r="J57" s="51">
        <v>50000</v>
      </c>
      <c r="K57" s="181">
        <f t="shared" si="4"/>
        <v>37479164.151359811</v>
      </c>
      <c r="L57" s="34">
        <v>1.7999999999999999E-2</v>
      </c>
      <c r="M57" s="51">
        <f t="shared" si="2"/>
        <v>37529164.151359811</v>
      </c>
      <c r="N57" s="188">
        <f t="shared" si="3"/>
        <v>75574378.204866648</v>
      </c>
      <c r="O57" s="129"/>
    </row>
    <row r="58" spans="1:15" s="27" customFormat="1" x14ac:dyDescent="0.3">
      <c r="B58" s="229"/>
      <c r="C58" s="37">
        <v>7</v>
      </c>
      <c r="D58" s="168">
        <v>1100000</v>
      </c>
      <c r="E58" s="151">
        <v>0</v>
      </c>
      <c r="F58" s="148">
        <v>300000</v>
      </c>
      <c r="G58" s="148">
        <v>100000</v>
      </c>
      <c r="H58" s="49">
        <f t="shared" si="1"/>
        <v>39137227.906469949</v>
      </c>
      <c r="I58" s="152">
        <v>1.7999999999999999E-2</v>
      </c>
      <c r="J58" s="51">
        <v>50000</v>
      </c>
      <c r="K58" s="181">
        <f t="shared" si="4"/>
        <v>39222689.106084287</v>
      </c>
      <c r="L58" s="34">
        <v>1.7999999999999999E-2</v>
      </c>
      <c r="M58" s="51">
        <f t="shared" si="2"/>
        <v>39272689.106084287</v>
      </c>
      <c r="N58" s="188">
        <f t="shared" si="3"/>
        <v>78409917.012554228</v>
      </c>
      <c r="O58" s="129"/>
    </row>
    <row r="59" spans="1:15" s="27" customFormat="1" x14ac:dyDescent="0.3">
      <c r="B59" s="229"/>
      <c r="C59" s="37">
        <v>8</v>
      </c>
      <c r="D59" s="168">
        <v>1100000</v>
      </c>
      <c r="E59" s="151">
        <v>0</v>
      </c>
      <c r="F59" s="148">
        <v>300000</v>
      </c>
      <c r="G59" s="148">
        <v>100000</v>
      </c>
      <c r="H59" s="49">
        <f t="shared" si="1"/>
        <v>40248898.00878641</v>
      </c>
      <c r="I59" s="152">
        <v>1.7999999999999999E-2</v>
      </c>
      <c r="J59" s="51">
        <v>50000</v>
      </c>
      <c r="K59" s="181">
        <f t="shared" si="4"/>
        <v>40997597.509993806</v>
      </c>
      <c r="L59" s="34">
        <v>1.7999999999999999E-2</v>
      </c>
      <c r="M59" s="51">
        <f t="shared" si="2"/>
        <v>41047597.509993806</v>
      </c>
      <c r="N59" s="188">
        <f t="shared" si="3"/>
        <v>81296495.518780217</v>
      </c>
      <c r="O59" s="129"/>
    </row>
    <row r="60" spans="1:15" s="27" customFormat="1" x14ac:dyDescent="0.3">
      <c r="B60" s="229"/>
      <c r="C60" s="37">
        <v>9</v>
      </c>
      <c r="D60" s="168">
        <v>1100000</v>
      </c>
      <c r="E60" s="151">
        <v>0</v>
      </c>
      <c r="F60" s="148">
        <v>300000</v>
      </c>
      <c r="G60" s="148">
        <v>100000</v>
      </c>
      <c r="H60" s="49">
        <f t="shared" si="1"/>
        <v>41380578.172944568</v>
      </c>
      <c r="I60" s="152">
        <v>1.7999999999999999E-2</v>
      </c>
      <c r="J60" s="51">
        <v>50000</v>
      </c>
      <c r="K60" s="181">
        <f t="shared" si="4"/>
        <v>42804454.265173696</v>
      </c>
      <c r="L60" s="34">
        <v>1.7999999999999999E-2</v>
      </c>
      <c r="M60" s="51">
        <f t="shared" si="2"/>
        <v>42854454.265173696</v>
      </c>
      <c r="N60" s="188">
        <f t="shared" si="3"/>
        <v>84235032.438118264</v>
      </c>
      <c r="O60" s="129"/>
    </row>
    <row r="61" spans="1:15" s="27" customFormat="1" x14ac:dyDescent="0.3">
      <c r="B61" s="229"/>
      <c r="C61" s="37">
        <v>10</v>
      </c>
      <c r="D61" s="168">
        <v>1100000</v>
      </c>
      <c r="E61" s="151">
        <v>0</v>
      </c>
      <c r="F61" s="148">
        <v>300000</v>
      </c>
      <c r="G61" s="148">
        <v>100000</v>
      </c>
      <c r="H61" s="49">
        <f t="shared" si="1"/>
        <v>42532628.580057569</v>
      </c>
      <c r="I61" s="152">
        <v>1.7999999999999999E-2</v>
      </c>
      <c r="J61" s="51">
        <v>50000</v>
      </c>
      <c r="K61" s="181">
        <f t="shared" si="4"/>
        <v>44643834.441946819</v>
      </c>
      <c r="L61" s="34">
        <v>1.7999999999999999E-2</v>
      </c>
      <c r="M61" s="51">
        <f t="shared" si="2"/>
        <v>44693834.441946819</v>
      </c>
      <c r="N61" s="188">
        <f t="shared" si="3"/>
        <v>87226463.022004396</v>
      </c>
      <c r="O61" s="129"/>
    </row>
    <row r="62" spans="1:15" s="38" customFormat="1" ht="17.25" thickBot="1" x14ac:dyDescent="0.35">
      <c r="B62" s="229"/>
      <c r="C62" s="39">
        <v>11</v>
      </c>
      <c r="D62" s="168">
        <v>1100000</v>
      </c>
      <c r="E62" s="151">
        <v>0</v>
      </c>
      <c r="F62" s="148">
        <v>300000</v>
      </c>
      <c r="G62" s="148">
        <v>100000</v>
      </c>
      <c r="H62" s="49">
        <f t="shared" si="1"/>
        <v>43705415.894498602</v>
      </c>
      <c r="I62" s="152">
        <v>1.7999999999999999E-2</v>
      </c>
      <c r="J62" s="51">
        <v>50000</v>
      </c>
      <c r="K62" s="181">
        <f t="shared" si="4"/>
        <v>46516323.461901858</v>
      </c>
      <c r="L62" s="124">
        <v>1.7999999999999999E-2</v>
      </c>
      <c r="M62" s="51">
        <f t="shared" si="2"/>
        <v>46566323.461901858</v>
      </c>
      <c r="N62" s="188">
        <f t="shared" si="3"/>
        <v>90271739.35640046</v>
      </c>
      <c r="O62" s="130"/>
    </row>
    <row r="63" spans="1:15" s="139" customFormat="1" ht="17.25" thickBot="1" x14ac:dyDescent="0.35">
      <c r="A63" s="133"/>
      <c r="B63" s="229"/>
      <c r="C63" s="134">
        <v>12</v>
      </c>
      <c r="D63" s="168">
        <v>1100000</v>
      </c>
      <c r="E63" s="154">
        <v>0</v>
      </c>
      <c r="F63" s="148">
        <v>300000</v>
      </c>
      <c r="G63" s="148">
        <v>100000</v>
      </c>
      <c r="H63" s="135">
        <f t="shared" si="1"/>
        <v>44899313.380599573</v>
      </c>
      <c r="I63" s="136">
        <v>1.7999999999999999E-2</v>
      </c>
      <c r="J63" s="51">
        <v>50000</v>
      </c>
      <c r="K63" s="181">
        <f t="shared" si="4"/>
        <v>48422517.284216091</v>
      </c>
      <c r="L63" s="137">
        <v>1.7999999999999999E-2</v>
      </c>
      <c r="M63" s="51">
        <f t="shared" si="2"/>
        <v>48472517.284216091</v>
      </c>
      <c r="N63" s="188">
        <f t="shared" si="3"/>
        <v>93371830.664815664</v>
      </c>
      <c r="O63" s="138"/>
    </row>
    <row r="64" spans="1:15" s="35" customFormat="1" x14ac:dyDescent="0.3">
      <c r="A64" s="35">
        <v>6</v>
      </c>
      <c r="B64" s="229">
        <v>2027</v>
      </c>
      <c r="C64" s="36">
        <v>1</v>
      </c>
      <c r="D64" s="168">
        <v>1100000</v>
      </c>
      <c r="E64" s="151">
        <v>0</v>
      </c>
      <c r="F64" s="148">
        <v>300000</v>
      </c>
      <c r="G64" s="148">
        <v>100000</v>
      </c>
      <c r="H64" s="49">
        <f t="shared" si="1"/>
        <v>46114701.021450363</v>
      </c>
      <c r="I64" s="152">
        <v>1.7999999999999999E-2</v>
      </c>
      <c r="J64" s="51">
        <v>50000</v>
      </c>
      <c r="K64" s="181">
        <f t="shared" si="4"/>
        <v>49670407.353352956</v>
      </c>
      <c r="L64" s="123">
        <v>4.0000000000000001E-3</v>
      </c>
      <c r="M64" s="51">
        <f t="shared" si="2"/>
        <v>49720407.353352956</v>
      </c>
      <c r="N64" s="188">
        <f t="shared" si="3"/>
        <v>95835108.37480332</v>
      </c>
      <c r="O64" s="131"/>
    </row>
    <row r="65" spans="1:15" s="27" customFormat="1" x14ac:dyDescent="0.3">
      <c r="B65" s="229"/>
      <c r="C65" s="37">
        <v>2</v>
      </c>
      <c r="D65" s="168">
        <v>1100000</v>
      </c>
      <c r="E65" s="151">
        <v>0</v>
      </c>
      <c r="F65" s="148">
        <v>300000</v>
      </c>
      <c r="G65" s="148">
        <v>100000</v>
      </c>
      <c r="H65" s="49">
        <f t="shared" si="1"/>
        <v>47351965.639836468</v>
      </c>
      <c r="I65" s="152">
        <v>1.7999999999999999E-2</v>
      </c>
      <c r="J65" s="51">
        <v>50000</v>
      </c>
      <c r="K65" s="181">
        <f t="shared" si="4"/>
        <v>51633374.685713306</v>
      </c>
      <c r="L65" s="34">
        <v>1.7999999999999999E-2</v>
      </c>
      <c r="M65" s="51">
        <f t="shared" si="2"/>
        <v>51683374.685713306</v>
      </c>
      <c r="N65" s="188">
        <f t="shared" si="3"/>
        <v>99035340.325549781</v>
      </c>
      <c r="O65" s="129"/>
    </row>
    <row r="66" spans="1:15" s="27" customFormat="1" x14ac:dyDescent="0.3">
      <c r="B66" s="229"/>
      <c r="C66" s="37">
        <v>3</v>
      </c>
      <c r="D66" s="168">
        <v>1100000</v>
      </c>
      <c r="E66" s="151">
        <v>0</v>
      </c>
      <c r="F66" s="148">
        <v>300000</v>
      </c>
      <c r="G66" s="148">
        <v>100000</v>
      </c>
      <c r="H66" s="49">
        <f t="shared" si="1"/>
        <v>48611501.021353528</v>
      </c>
      <c r="I66" s="152">
        <v>1.7999999999999999E-2</v>
      </c>
      <c r="J66" s="51">
        <v>50000</v>
      </c>
      <c r="K66" s="181">
        <f t="shared" si="4"/>
        <v>53631675.430056147</v>
      </c>
      <c r="L66" s="34">
        <v>1.7999999999999999E-2</v>
      </c>
      <c r="M66" s="51">
        <f t="shared" si="2"/>
        <v>53681675.430056147</v>
      </c>
      <c r="N66" s="188">
        <f t="shared" si="3"/>
        <v>102293176.45140967</v>
      </c>
      <c r="O66" s="129"/>
    </row>
    <row r="67" spans="1:15" s="27" customFormat="1" x14ac:dyDescent="0.3">
      <c r="B67" s="229"/>
      <c r="C67" s="37">
        <v>4</v>
      </c>
      <c r="D67" s="168">
        <v>1100000</v>
      </c>
      <c r="E67" s="151">
        <v>0</v>
      </c>
      <c r="F67" s="148">
        <v>300000</v>
      </c>
      <c r="G67" s="148">
        <v>100000</v>
      </c>
      <c r="H67" s="49">
        <f t="shared" si="1"/>
        <v>49893708.039737888</v>
      </c>
      <c r="I67" s="152">
        <v>1.7999999999999999E-2</v>
      </c>
      <c r="J67" s="51">
        <v>50000</v>
      </c>
      <c r="K67" s="181">
        <f t="shared" si="4"/>
        <v>55665945.587797157</v>
      </c>
      <c r="L67" s="34">
        <v>1.7999999999999999E-2</v>
      </c>
      <c r="M67" s="51">
        <f t="shared" si="2"/>
        <v>55715945.587797157</v>
      </c>
      <c r="N67" s="188">
        <f t="shared" si="3"/>
        <v>105609653.62753505</v>
      </c>
      <c r="O67" s="129"/>
    </row>
    <row r="68" spans="1:15" s="27" customFormat="1" x14ac:dyDescent="0.3">
      <c r="B68" s="229"/>
      <c r="C68" s="37">
        <v>5</v>
      </c>
      <c r="D68" s="168">
        <v>1100000</v>
      </c>
      <c r="E68" s="151">
        <v>0</v>
      </c>
      <c r="F68" s="148">
        <v>300000</v>
      </c>
      <c r="G68" s="148">
        <v>100000</v>
      </c>
      <c r="H68" s="49">
        <f t="shared" si="1"/>
        <v>51198994.784453169</v>
      </c>
      <c r="I68" s="152">
        <v>1.7999999999999999E-2</v>
      </c>
      <c r="J68" s="51">
        <v>50000</v>
      </c>
      <c r="K68" s="181">
        <f t="shared" si="4"/>
        <v>57736832.608377509</v>
      </c>
      <c r="L68" s="34">
        <v>1.7999999999999999E-2</v>
      </c>
      <c r="M68" s="51">
        <f t="shared" si="2"/>
        <v>57786832.608377509</v>
      </c>
      <c r="N68" s="188">
        <f t="shared" si="3"/>
        <v>108985827.39283067</v>
      </c>
      <c r="O68" s="129"/>
    </row>
    <row r="69" spans="1:15" s="27" customFormat="1" x14ac:dyDescent="0.3">
      <c r="B69" s="229"/>
      <c r="C69" s="37">
        <v>6</v>
      </c>
      <c r="D69" s="168">
        <v>1100000</v>
      </c>
      <c r="E69" s="151">
        <v>0</v>
      </c>
      <c r="F69" s="148">
        <v>300000</v>
      </c>
      <c r="G69" s="148">
        <v>100000</v>
      </c>
      <c r="H69" s="49">
        <f t="shared" si="1"/>
        <v>52527776.690573327</v>
      </c>
      <c r="I69" s="152">
        <v>1.7999999999999999E-2</v>
      </c>
      <c r="J69" s="51">
        <v>50000</v>
      </c>
      <c r="K69" s="181">
        <f t="shared" si="4"/>
        <v>59844995.595328301</v>
      </c>
      <c r="L69" s="34">
        <v>1.7999999999999999E-2</v>
      </c>
      <c r="M69" s="51">
        <f t="shared" si="2"/>
        <v>59894995.595328301</v>
      </c>
      <c r="N69" s="188">
        <f t="shared" si="3"/>
        <v>112422772.28590164</v>
      </c>
      <c r="O69" s="129"/>
    </row>
    <row r="70" spans="1:15" s="27" customFormat="1" x14ac:dyDescent="0.3">
      <c r="B70" s="229"/>
      <c r="C70" s="37">
        <v>7</v>
      </c>
      <c r="D70" s="168">
        <v>1100000</v>
      </c>
      <c r="E70" s="151">
        <v>0</v>
      </c>
      <c r="F70" s="148">
        <v>300000</v>
      </c>
      <c r="G70" s="148">
        <v>100000</v>
      </c>
      <c r="H70" s="49">
        <f t="shared" si="1"/>
        <v>53880476.671003647</v>
      </c>
      <c r="I70" s="152">
        <v>1.7999999999999999E-2</v>
      </c>
      <c r="J70" s="51">
        <v>50000</v>
      </c>
      <c r="K70" s="181">
        <f t="shared" si="4"/>
        <v>61991105.516044214</v>
      </c>
      <c r="L70" s="34">
        <v>1.7999999999999999E-2</v>
      </c>
      <c r="M70" s="51">
        <f t="shared" si="2"/>
        <v>62041105.516044214</v>
      </c>
      <c r="N70" s="188">
        <f t="shared" si="3"/>
        <v>115921582.18704787</v>
      </c>
      <c r="O70" s="129"/>
    </row>
    <row r="71" spans="1:15" s="27" customFormat="1" x14ac:dyDescent="0.3">
      <c r="B71" s="229"/>
      <c r="C71" s="37">
        <v>8</v>
      </c>
      <c r="D71" s="168">
        <v>1100000</v>
      </c>
      <c r="E71" s="151">
        <v>0</v>
      </c>
      <c r="F71" s="148">
        <v>300000</v>
      </c>
      <c r="G71" s="148">
        <v>100000</v>
      </c>
      <c r="H71" s="49">
        <f t="shared" si="1"/>
        <v>55257525.251081713</v>
      </c>
      <c r="I71" s="152">
        <v>1.7999999999999999E-2</v>
      </c>
      <c r="J71" s="51">
        <v>50000</v>
      </c>
      <c r="K71" s="181">
        <f t="shared" si="4"/>
        <v>64175845.41533301</v>
      </c>
      <c r="L71" s="34">
        <v>1.7999999999999999E-2</v>
      </c>
      <c r="M71" s="51">
        <f t="shared" si="2"/>
        <v>64225845.41533301</v>
      </c>
      <c r="N71" s="188">
        <f t="shared" si="3"/>
        <v>119483370.66641472</v>
      </c>
      <c r="O71" s="129"/>
    </row>
    <row r="72" spans="1:15" s="27" customFormat="1" x14ac:dyDescent="0.3">
      <c r="B72" s="229"/>
      <c r="C72" s="37">
        <v>9</v>
      </c>
      <c r="D72" s="168">
        <v>1100000</v>
      </c>
      <c r="E72" s="151">
        <v>0</v>
      </c>
      <c r="F72" s="148">
        <v>300000</v>
      </c>
      <c r="G72" s="148">
        <v>100000</v>
      </c>
      <c r="H72" s="49">
        <f t="shared" si="1"/>
        <v>56659360.705601186</v>
      </c>
      <c r="I72" s="152">
        <v>1.7999999999999999E-2</v>
      </c>
      <c r="J72" s="51">
        <v>50000</v>
      </c>
      <c r="K72" s="181">
        <f t="shared" si="4"/>
        <v>66399910.632809006</v>
      </c>
      <c r="L72" s="34">
        <v>1.7999999999999999E-2</v>
      </c>
      <c r="M72" s="51">
        <f t="shared" si="2"/>
        <v>66449910.632809006</v>
      </c>
      <c r="N72" s="188">
        <f t="shared" si="3"/>
        <v>123109271.3384102</v>
      </c>
      <c r="O72" s="129"/>
    </row>
    <row r="73" spans="1:15" s="27" customFormat="1" x14ac:dyDescent="0.3">
      <c r="B73" s="229"/>
      <c r="C73" s="37">
        <v>10</v>
      </c>
      <c r="D73" s="168">
        <v>1100000</v>
      </c>
      <c r="E73" s="151">
        <v>0</v>
      </c>
      <c r="F73" s="148">
        <v>300000</v>
      </c>
      <c r="G73" s="148">
        <v>100000</v>
      </c>
      <c r="H73" s="49">
        <f t="shared" si="1"/>
        <v>58086429.198302008</v>
      </c>
      <c r="I73" s="152">
        <v>1.7999999999999999E-2</v>
      </c>
      <c r="J73" s="51">
        <v>50000</v>
      </c>
      <c r="K73" s="181">
        <f t="shared" si="4"/>
        <v>68664009.024199575</v>
      </c>
      <c r="L73" s="34">
        <v>1.7999999999999999E-2</v>
      </c>
      <c r="M73" s="51">
        <f t="shared" si="2"/>
        <v>68714009.024199575</v>
      </c>
      <c r="N73" s="188">
        <f t="shared" si="3"/>
        <v>126800438.22250158</v>
      </c>
      <c r="O73" s="129"/>
    </row>
    <row r="74" spans="1:15" s="38" customFormat="1" ht="17.25" thickBot="1" x14ac:dyDescent="0.35">
      <c r="B74" s="229"/>
      <c r="C74" s="39">
        <v>11</v>
      </c>
      <c r="D74" s="168">
        <v>1100000</v>
      </c>
      <c r="E74" s="151">
        <v>0</v>
      </c>
      <c r="F74" s="148">
        <v>300000</v>
      </c>
      <c r="G74" s="148">
        <v>100000</v>
      </c>
      <c r="H74" s="49">
        <f t="shared" si="1"/>
        <v>59539184.923871443</v>
      </c>
      <c r="I74" s="152">
        <v>1.7999999999999999E-2</v>
      </c>
      <c r="J74" s="51">
        <v>50000</v>
      </c>
      <c r="K74" s="181">
        <f t="shared" si="4"/>
        <v>70968861.186635166</v>
      </c>
      <c r="L74" s="124">
        <v>1.7999999999999999E-2</v>
      </c>
      <c r="M74" s="51">
        <f t="shared" si="2"/>
        <v>71018861.186635166</v>
      </c>
      <c r="N74" s="188">
        <f t="shared" si="3"/>
        <v>130558046.11050661</v>
      </c>
      <c r="O74" s="130"/>
    </row>
    <row r="75" spans="1:15" s="139" customFormat="1" ht="17.25" thickBot="1" x14ac:dyDescent="0.35">
      <c r="A75" s="133"/>
      <c r="B75" s="229"/>
      <c r="C75" s="134">
        <v>12</v>
      </c>
      <c r="D75" s="168">
        <v>1100000</v>
      </c>
      <c r="E75" s="154">
        <v>0</v>
      </c>
      <c r="F75" s="148">
        <v>300000</v>
      </c>
      <c r="G75" s="148">
        <v>100000</v>
      </c>
      <c r="H75" s="135">
        <f t="shared" si="1"/>
        <v>61018090.25250113</v>
      </c>
      <c r="I75" s="136">
        <v>1.7999999999999999E-2</v>
      </c>
      <c r="J75" s="51">
        <v>50000</v>
      </c>
      <c r="K75" s="181">
        <f t="shared" si="4"/>
        <v>73315200.687994599</v>
      </c>
      <c r="L75" s="137">
        <v>1.7999999999999999E-2</v>
      </c>
      <c r="M75" s="51">
        <f t="shared" si="2"/>
        <v>73365200.687994599</v>
      </c>
      <c r="N75" s="188">
        <f t="shared" si="3"/>
        <v>134383290.94049573</v>
      </c>
      <c r="O75" s="138"/>
    </row>
    <row r="76" spans="1:15" s="35" customFormat="1" x14ac:dyDescent="0.3">
      <c r="A76" s="35">
        <v>7</v>
      </c>
      <c r="B76" s="229">
        <v>2028</v>
      </c>
      <c r="C76" s="36">
        <v>1</v>
      </c>
      <c r="D76" s="168">
        <v>1100000</v>
      </c>
      <c r="E76" s="151">
        <v>0</v>
      </c>
      <c r="F76" s="148">
        <v>300000</v>
      </c>
      <c r="G76" s="148">
        <v>100000</v>
      </c>
      <c r="H76" s="49">
        <f t="shared" si="1"/>
        <v>62523615.877046153</v>
      </c>
      <c r="I76" s="152">
        <v>1.7999999999999999E-2</v>
      </c>
      <c r="J76" s="51">
        <v>50000</v>
      </c>
      <c r="K76" s="181">
        <f t="shared" si="4"/>
        <v>74662661.490746573</v>
      </c>
      <c r="L76" s="123">
        <v>4.0000000000000001E-3</v>
      </c>
      <c r="M76" s="51">
        <f t="shared" si="2"/>
        <v>74712661.490746573</v>
      </c>
      <c r="N76" s="188">
        <f t="shared" si="3"/>
        <v>137236277.36779273</v>
      </c>
      <c r="O76" s="131"/>
    </row>
    <row r="77" spans="1:15" s="27" customFormat="1" x14ac:dyDescent="0.3">
      <c r="B77" s="229"/>
      <c r="C77" s="37">
        <v>2</v>
      </c>
      <c r="D77" s="168">
        <v>1100000</v>
      </c>
      <c r="E77" s="151">
        <v>0</v>
      </c>
      <c r="F77" s="148">
        <v>300000</v>
      </c>
      <c r="G77" s="148">
        <v>100000</v>
      </c>
      <c r="H77" s="49">
        <f t="shared" si="1"/>
        <v>64056240.962832987</v>
      </c>
      <c r="I77" s="152">
        <v>1.7999999999999999E-2</v>
      </c>
      <c r="J77" s="51">
        <v>50000</v>
      </c>
      <c r="K77" s="181">
        <f t="shared" si="4"/>
        <v>77075489.397580013</v>
      </c>
      <c r="L77" s="34">
        <v>1.7999999999999999E-2</v>
      </c>
      <c r="M77" s="51">
        <f t="shared" si="2"/>
        <v>77125489.397580013</v>
      </c>
      <c r="N77" s="188">
        <f t="shared" si="3"/>
        <v>141181730.36041301</v>
      </c>
      <c r="O77" s="129"/>
    </row>
    <row r="78" spans="1:15" s="27" customFormat="1" x14ac:dyDescent="0.3">
      <c r="B78" s="229"/>
      <c r="C78" s="37">
        <v>3</v>
      </c>
      <c r="D78" s="168">
        <v>1100000</v>
      </c>
      <c r="E78" s="151">
        <v>0</v>
      </c>
      <c r="F78" s="148">
        <v>300000</v>
      </c>
      <c r="G78" s="148">
        <v>100000</v>
      </c>
      <c r="H78" s="49">
        <f t="shared" si="1"/>
        <v>65616453.300163984</v>
      </c>
      <c r="I78" s="152">
        <v>1.7999999999999999E-2</v>
      </c>
      <c r="J78" s="51">
        <v>50000</v>
      </c>
      <c r="K78" s="181">
        <f t="shared" si="4"/>
        <v>79531748.206736445</v>
      </c>
      <c r="L78" s="34">
        <v>1.7999999999999999E-2</v>
      </c>
      <c r="M78" s="51">
        <f t="shared" si="2"/>
        <v>79581748.206736445</v>
      </c>
      <c r="N78" s="188">
        <f t="shared" si="3"/>
        <v>145198201.50690043</v>
      </c>
      <c r="O78" s="129"/>
    </row>
    <row r="79" spans="1:15" s="27" customFormat="1" x14ac:dyDescent="0.3">
      <c r="B79" s="229"/>
      <c r="C79" s="37">
        <v>4</v>
      </c>
      <c r="D79" s="168">
        <v>1100000</v>
      </c>
      <c r="E79" s="151">
        <v>0</v>
      </c>
      <c r="F79" s="148">
        <v>300000</v>
      </c>
      <c r="G79" s="148">
        <v>100000</v>
      </c>
      <c r="H79" s="49">
        <f t="shared" si="1"/>
        <v>67204749.459566936</v>
      </c>
      <c r="I79" s="152">
        <v>1.7999999999999999E-2</v>
      </c>
      <c r="J79" s="51">
        <v>50000</v>
      </c>
      <c r="K79" s="181">
        <f t="shared" si="4"/>
        <v>82032219.674457699</v>
      </c>
      <c r="L79" s="34">
        <v>1.7999999999999999E-2</v>
      </c>
      <c r="M79" s="51">
        <f t="shared" si="2"/>
        <v>82082219.674457699</v>
      </c>
      <c r="N79" s="188">
        <f t="shared" si="3"/>
        <v>149286969.13402462</v>
      </c>
      <c r="O79" s="129"/>
    </row>
    <row r="80" spans="1:15" s="27" customFormat="1" x14ac:dyDescent="0.3">
      <c r="B80" s="229"/>
      <c r="C80" s="37">
        <v>5</v>
      </c>
      <c r="D80" s="168">
        <v>1100000</v>
      </c>
      <c r="E80" s="151">
        <v>0</v>
      </c>
      <c r="F80" s="148">
        <v>300000</v>
      </c>
      <c r="G80" s="148">
        <v>100000</v>
      </c>
      <c r="H80" s="49">
        <f t="shared" si="1"/>
        <v>68821634.949839145</v>
      </c>
      <c r="I80" s="152">
        <v>1.7999999999999999E-2</v>
      </c>
      <c r="J80" s="51">
        <v>50000</v>
      </c>
      <c r="K80" s="181">
        <f t="shared" si="4"/>
        <v>84577699.628597945</v>
      </c>
      <c r="L80" s="34">
        <v>1.7999999999999999E-2</v>
      </c>
      <c r="M80" s="51">
        <f t="shared" si="2"/>
        <v>84627699.628597945</v>
      </c>
      <c r="N80" s="188">
        <f t="shared" si="3"/>
        <v>153449334.57843709</v>
      </c>
      <c r="O80" s="129"/>
    </row>
    <row r="81" spans="1:15" s="27" customFormat="1" x14ac:dyDescent="0.3">
      <c r="B81" s="229"/>
      <c r="C81" s="37">
        <v>6</v>
      </c>
      <c r="D81" s="168">
        <v>1100000</v>
      </c>
      <c r="E81" s="151">
        <v>0</v>
      </c>
      <c r="F81" s="148">
        <v>300000</v>
      </c>
      <c r="G81" s="148">
        <v>100000</v>
      </c>
      <c r="H81" s="49">
        <f t="shared" si="1"/>
        <v>70467624.378936246</v>
      </c>
      <c r="I81" s="152">
        <v>1.7999999999999999E-2</v>
      </c>
      <c r="J81" s="51">
        <v>50000</v>
      </c>
      <c r="K81" s="181">
        <f t="shared" si="4"/>
        <v>87168998.221912712</v>
      </c>
      <c r="L81" s="34">
        <v>1.7999999999999999E-2</v>
      </c>
      <c r="M81" s="51">
        <f t="shared" si="2"/>
        <v>87218998.221912712</v>
      </c>
      <c r="N81" s="188">
        <f t="shared" si="3"/>
        <v>157686622.60084897</v>
      </c>
      <c r="O81" s="129"/>
    </row>
    <row r="82" spans="1:15" s="27" customFormat="1" x14ac:dyDescent="0.3">
      <c r="B82" s="229"/>
      <c r="C82" s="37">
        <v>7</v>
      </c>
      <c r="D82" s="168">
        <v>1100000</v>
      </c>
      <c r="E82" s="151">
        <v>0</v>
      </c>
      <c r="F82" s="148">
        <v>300000</v>
      </c>
      <c r="G82" s="148">
        <v>100000</v>
      </c>
      <c r="H82" s="49">
        <f t="shared" si="1"/>
        <v>72143241.617757097</v>
      </c>
      <c r="I82" s="152">
        <v>1.7999999999999999E-2</v>
      </c>
      <c r="J82" s="51">
        <v>50000</v>
      </c>
      <c r="K82" s="181">
        <f t="shared" si="4"/>
        <v>89806940.189907134</v>
      </c>
      <c r="L82" s="34">
        <v>1.7999999999999999E-2</v>
      </c>
      <c r="M82" s="51">
        <f t="shared" si="2"/>
        <v>89856940.189907134</v>
      </c>
      <c r="N82" s="188">
        <f t="shared" si="3"/>
        <v>162000181.80766422</v>
      </c>
      <c r="O82" s="129"/>
    </row>
    <row r="83" spans="1:15" s="27" customFormat="1" x14ac:dyDescent="0.3">
      <c r="B83" s="229"/>
      <c r="C83" s="37">
        <v>8</v>
      </c>
      <c r="D83" s="168">
        <v>1100000</v>
      </c>
      <c r="E83" s="151">
        <v>0</v>
      </c>
      <c r="F83" s="148">
        <v>300000</v>
      </c>
      <c r="G83" s="148">
        <v>100000</v>
      </c>
      <c r="H83" s="49">
        <f t="shared" si="1"/>
        <v>73849019.96687673</v>
      </c>
      <c r="I83" s="152">
        <v>1.7999999999999999E-2</v>
      </c>
      <c r="J83" s="51">
        <v>50000</v>
      </c>
      <c r="K83" s="181">
        <f t="shared" si="4"/>
        <v>92492365.113325462</v>
      </c>
      <c r="L83" s="34">
        <v>1.7999999999999999E-2</v>
      </c>
      <c r="M83" s="51">
        <f t="shared" si="2"/>
        <v>92542365.113325462</v>
      </c>
      <c r="N83" s="188">
        <f t="shared" si="3"/>
        <v>166391385.08020219</v>
      </c>
      <c r="O83" s="129"/>
    </row>
    <row r="84" spans="1:15" s="27" customFormat="1" x14ac:dyDescent="0.3">
      <c r="B84" s="229"/>
      <c r="C84" s="37">
        <v>9</v>
      </c>
      <c r="D84" s="168">
        <v>1100000</v>
      </c>
      <c r="E84" s="151">
        <v>0</v>
      </c>
      <c r="F84" s="148">
        <v>300000</v>
      </c>
      <c r="G84" s="148">
        <v>100000</v>
      </c>
      <c r="H84" s="49">
        <f t="shared" si="1"/>
        <v>75585502.326280504</v>
      </c>
      <c r="I84" s="152">
        <v>1.7999999999999999E-2</v>
      </c>
      <c r="J84" s="51">
        <v>50000</v>
      </c>
      <c r="K84" s="181">
        <f t="shared" si="4"/>
        <v>95226127.685365319</v>
      </c>
      <c r="L84" s="34">
        <v>1.7999999999999999E-2</v>
      </c>
      <c r="M84" s="51">
        <f t="shared" si="2"/>
        <v>95276127.685365319</v>
      </c>
      <c r="N84" s="188">
        <f t="shared" si="3"/>
        <v>170861630.01164582</v>
      </c>
      <c r="O84" s="129"/>
    </row>
    <row r="85" spans="1:15" s="27" customFormat="1" x14ac:dyDescent="0.3">
      <c r="B85" s="229"/>
      <c r="C85" s="37">
        <v>10</v>
      </c>
      <c r="D85" s="168">
        <v>1100000</v>
      </c>
      <c r="E85" s="151">
        <v>0</v>
      </c>
      <c r="F85" s="148">
        <v>300000</v>
      </c>
      <c r="G85" s="148">
        <v>100000</v>
      </c>
      <c r="H85" s="49">
        <f t="shared" si="1"/>
        <v>77353241.368153557</v>
      </c>
      <c r="I85" s="152">
        <v>1.7999999999999999E-2</v>
      </c>
      <c r="J85" s="51">
        <v>50000</v>
      </c>
      <c r="K85" s="181">
        <f t="shared" si="4"/>
        <v>98009097.9837019</v>
      </c>
      <c r="L85" s="34">
        <v>1.7999999999999999E-2</v>
      </c>
      <c r="M85" s="51">
        <f t="shared" si="2"/>
        <v>98059097.9837019</v>
      </c>
      <c r="N85" s="188">
        <f t="shared" si="3"/>
        <v>175412339.35185546</v>
      </c>
      <c r="O85" s="129"/>
    </row>
    <row r="86" spans="1:15" s="27" customFormat="1" ht="17.25" thickBot="1" x14ac:dyDescent="0.35">
      <c r="B86" s="229"/>
      <c r="C86" s="39">
        <v>11</v>
      </c>
      <c r="D86" s="168">
        <v>1100000</v>
      </c>
      <c r="E86" s="151">
        <v>0</v>
      </c>
      <c r="F86" s="148">
        <v>300000</v>
      </c>
      <c r="G86" s="148">
        <v>100000</v>
      </c>
      <c r="H86" s="49">
        <f t="shared" ref="H86:H149" si="5" xml:space="preserve"> (H85 + G86 + F86) + ((H85 + G86 + F86) * I86 )</f>
        <v>79152799.712780327</v>
      </c>
      <c r="I86" s="152">
        <v>1.7999999999999999E-2</v>
      </c>
      <c r="J86" s="51">
        <v>50000</v>
      </c>
      <c r="K86" s="181">
        <f t="shared" si="4"/>
        <v>100842161.74740854</v>
      </c>
      <c r="L86" s="124">
        <v>1.7999999999999999E-2</v>
      </c>
      <c r="M86" s="51">
        <f t="shared" ref="M86:M149" si="6" xml:space="preserve"> J86 + K86</f>
        <v>100892161.74740854</v>
      </c>
      <c r="N86" s="188">
        <f t="shared" ref="N86:N149" si="7" xml:space="preserve"> H86 + M86</f>
        <v>180044961.46018887</v>
      </c>
      <c r="O86" s="129"/>
    </row>
    <row r="87" spans="1:15" s="140" customFormat="1" ht="17.25" thickBot="1" x14ac:dyDescent="0.35">
      <c r="B87" s="229"/>
      <c r="C87" s="134">
        <v>12</v>
      </c>
      <c r="D87" s="168">
        <v>1100000</v>
      </c>
      <c r="E87" s="154">
        <v>0</v>
      </c>
      <c r="F87" s="148">
        <v>300000</v>
      </c>
      <c r="G87" s="148">
        <v>100000</v>
      </c>
      <c r="H87" s="135">
        <f t="shared" si="5"/>
        <v>80984750.107610375</v>
      </c>
      <c r="I87" s="136">
        <v>1.7999999999999999E-2</v>
      </c>
      <c r="J87" s="51">
        <v>50000</v>
      </c>
      <c r="K87" s="181">
        <f t="shared" si="4"/>
        <v>103726220.65886189</v>
      </c>
      <c r="L87" s="137">
        <v>1.7999999999999999E-2</v>
      </c>
      <c r="M87" s="51">
        <f t="shared" si="6"/>
        <v>103776220.65886189</v>
      </c>
      <c r="N87" s="188">
        <f t="shared" si="7"/>
        <v>184760970.76647228</v>
      </c>
      <c r="O87" s="158"/>
    </row>
    <row r="88" spans="1:15" s="27" customFormat="1" x14ac:dyDescent="0.3">
      <c r="A88" s="27">
        <v>8</v>
      </c>
      <c r="B88" s="229">
        <v>2029</v>
      </c>
      <c r="C88" s="36">
        <v>1</v>
      </c>
      <c r="D88" s="168">
        <v>1100000</v>
      </c>
      <c r="E88" s="151">
        <v>0</v>
      </c>
      <c r="F88" s="148">
        <v>300000</v>
      </c>
      <c r="G88" s="148">
        <v>100000</v>
      </c>
      <c r="H88" s="49">
        <f t="shared" si="5"/>
        <v>82849675.609547362</v>
      </c>
      <c r="I88" s="152">
        <v>1.7999999999999999E-2</v>
      </c>
      <c r="J88" s="51">
        <v>50000</v>
      </c>
      <c r="K88" s="181">
        <f t="shared" ref="K88:K151" si="8" xml:space="preserve"> (K87 + D88 - E88 - J88) + ((K87 + D88 - E88 - J88) * L88)</f>
        <v>105195325.54149733</v>
      </c>
      <c r="L88" s="123">
        <v>4.0000000000000001E-3</v>
      </c>
      <c r="M88" s="51">
        <f t="shared" si="6"/>
        <v>105245325.54149733</v>
      </c>
      <c r="N88" s="188">
        <f t="shared" si="7"/>
        <v>188095001.1510447</v>
      </c>
      <c r="O88" s="129"/>
    </row>
    <row r="89" spans="1:15" s="27" customFormat="1" x14ac:dyDescent="0.3">
      <c r="B89" s="229"/>
      <c r="C89" s="37">
        <v>2</v>
      </c>
      <c r="D89" s="168">
        <v>1100000</v>
      </c>
      <c r="E89" s="151">
        <v>0</v>
      </c>
      <c r="F89" s="148">
        <v>300000</v>
      </c>
      <c r="G89" s="148">
        <v>100000</v>
      </c>
      <c r="H89" s="49">
        <f t="shared" si="5"/>
        <v>84748169.770519212</v>
      </c>
      <c r="I89" s="152">
        <v>1.7999999999999999E-2</v>
      </c>
      <c r="J89" s="51">
        <v>50000</v>
      </c>
      <c r="K89" s="181">
        <f t="shared" si="8"/>
        <v>108157741.40124428</v>
      </c>
      <c r="L89" s="34">
        <v>1.7999999999999999E-2</v>
      </c>
      <c r="M89" s="51">
        <f t="shared" si="6"/>
        <v>108207741.40124428</v>
      </c>
      <c r="N89" s="188">
        <f t="shared" si="7"/>
        <v>192955911.17176348</v>
      </c>
      <c r="O89" s="129"/>
    </row>
    <row r="90" spans="1:15" s="27" customFormat="1" x14ac:dyDescent="0.3">
      <c r="B90" s="229"/>
      <c r="C90" s="37">
        <v>3</v>
      </c>
      <c r="D90" s="168">
        <v>1100000</v>
      </c>
      <c r="E90" s="151">
        <v>0</v>
      </c>
      <c r="F90" s="148">
        <v>300000</v>
      </c>
      <c r="G90" s="148">
        <v>100000</v>
      </c>
      <c r="H90" s="49">
        <f t="shared" si="5"/>
        <v>86680836.826388553</v>
      </c>
      <c r="I90" s="152">
        <v>1.7999999999999999E-2</v>
      </c>
      <c r="J90" s="51">
        <v>50000</v>
      </c>
      <c r="K90" s="181">
        <f t="shared" si="8"/>
        <v>111173480.74646668</v>
      </c>
      <c r="L90" s="34">
        <v>1.7999999999999999E-2</v>
      </c>
      <c r="M90" s="51">
        <f t="shared" si="6"/>
        <v>111223480.74646668</v>
      </c>
      <c r="N90" s="188">
        <f t="shared" si="7"/>
        <v>197904317.57285523</v>
      </c>
      <c r="O90" s="129"/>
    </row>
    <row r="91" spans="1:15" s="27" customFormat="1" x14ac:dyDescent="0.3">
      <c r="B91" s="229"/>
      <c r="C91" s="37">
        <v>4</v>
      </c>
      <c r="D91" s="168">
        <v>1100000</v>
      </c>
      <c r="E91" s="151">
        <v>0</v>
      </c>
      <c r="F91" s="148">
        <v>300000</v>
      </c>
      <c r="G91" s="148">
        <v>100000</v>
      </c>
      <c r="H91" s="49">
        <f t="shared" si="5"/>
        <v>88648291.889263541</v>
      </c>
      <c r="I91" s="152">
        <v>1.7999999999999999E-2</v>
      </c>
      <c r="J91" s="51">
        <v>50000</v>
      </c>
      <c r="K91" s="181">
        <f t="shared" si="8"/>
        <v>114243503.39990309</v>
      </c>
      <c r="L91" s="34">
        <v>1.7999999999999999E-2</v>
      </c>
      <c r="M91" s="51">
        <f t="shared" si="6"/>
        <v>114293503.39990309</v>
      </c>
      <c r="N91" s="188">
        <f t="shared" si="7"/>
        <v>202941795.28916663</v>
      </c>
      <c r="O91" s="129"/>
    </row>
    <row r="92" spans="1:15" s="27" customFormat="1" x14ac:dyDescent="0.3">
      <c r="B92" s="229"/>
      <c r="C92" s="37">
        <v>5</v>
      </c>
      <c r="D92" s="168">
        <v>1100000</v>
      </c>
      <c r="E92" s="151">
        <v>0</v>
      </c>
      <c r="F92" s="148">
        <v>300000</v>
      </c>
      <c r="G92" s="148">
        <v>100000</v>
      </c>
      <c r="H92" s="49">
        <f t="shared" si="5"/>
        <v>90651161.143270284</v>
      </c>
      <c r="I92" s="152">
        <v>1.7999999999999999E-2</v>
      </c>
      <c r="J92" s="51">
        <v>50000</v>
      </c>
      <c r="K92" s="181">
        <f t="shared" si="8"/>
        <v>117368786.46110134</v>
      </c>
      <c r="L92" s="34">
        <v>1.7999999999999999E-2</v>
      </c>
      <c r="M92" s="51">
        <f t="shared" si="6"/>
        <v>117418786.46110134</v>
      </c>
      <c r="N92" s="188">
        <f t="shared" si="7"/>
        <v>208069947.60437161</v>
      </c>
      <c r="O92" s="129"/>
    </row>
    <row r="93" spans="1:15" s="27" customFormat="1" x14ac:dyDescent="0.3">
      <c r="B93" s="229"/>
      <c r="C93" s="37">
        <v>6</v>
      </c>
      <c r="D93" s="168">
        <v>1100000</v>
      </c>
      <c r="E93" s="151">
        <v>0</v>
      </c>
      <c r="F93" s="148">
        <v>300000</v>
      </c>
      <c r="G93" s="148">
        <v>100000</v>
      </c>
      <c r="H93" s="49">
        <f t="shared" si="5"/>
        <v>92690082.043849155</v>
      </c>
      <c r="I93" s="152">
        <v>1.7999999999999999E-2</v>
      </c>
      <c r="J93" s="51">
        <v>50000</v>
      </c>
      <c r="K93" s="181">
        <f t="shared" si="8"/>
        <v>120550324.61740117</v>
      </c>
      <c r="L93" s="34">
        <v>1.7999999999999999E-2</v>
      </c>
      <c r="M93" s="51">
        <f t="shared" si="6"/>
        <v>120600324.61740117</v>
      </c>
      <c r="N93" s="188">
        <f t="shared" si="7"/>
        <v>213290406.66125032</v>
      </c>
      <c r="O93" s="129"/>
    </row>
    <row r="94" spans="1:15" s="27" customFormat="1" x14ac:dyDescent="0.3">
      <c r="B94" s="229"/>
      <c r="C94" s="37">
        <v>7</v>
      </c>
      <c r="D94" s="168">
        <v>1100000</v>
      </c>
      <c r="E94" s="151">
        <v>0</v>
      </c>
      <c r="F94" s="148">
        <v>300000</v>
      </c>
      <c r="G94" s="148">
        <v>100000</v>
      </c>
      <c r="H94" s="49">
        <f t="shared" si="5"/>
        <v>94765703.520638436</v>
      </c>
      <c r="I94" s="152">
        <v>1.7999999999999999E-2</v>
      </c>
      <c r="J94" s="51">
        <v>50000</v>
      </c>
      <c r="K94" s="181">
        <f t="shared" si="8"/>
        <v>123789130.46051438</v>
      </c>
      <c r="L94" s="34">
        <v>1.7999999999999999E-2</v>
      </c>
      <c r="M94" s="51">
        <f t="shared" si="6"/>
        <v>123839130.46051438</v>
      </c>
      <c r="N94" s="188">
        <f t="shared" si="7"/>
        <v>218604833.98115283</v>
      </c>
      <c r="O94" s="129"/>
    </row>
    <row r="95" spans="1:15" s="27" customFormat="1" x14ac:dyDescent="0.3">
      <c r="B95" s="229"/>
      <c r="C95" s="37">
        <v>8</v>
      </c>
      <c r="D95" s="168">
        <v>1100000</v>
      </c>
      <c r="E95" s="151">
        <v>0</v>
      </c>
      <c r="F95" s="148">
        <v>300000</v>
      </c>
      <c r="G95" s="148">
        <v>100000</v>
      </c>
      <c r="H95" s="49">
        <f t="shared" si="5"/>
        <v>96878686.184009925</v>
      </c>
      <c r="I95" s="152">
        <v>1.7999999999999999E-2</v>
      </c>
      <c r="J95" s="51">
        <v>50000</v>
      </c>
      <c r="K95" s="181">
        <f t="shared" si="8"/>
        <v>127086234.80880365</v>
      </c>
      <c r="L95" s="34">
        <v>1.7999999999999999E-2</v>
      </c>
      <c r="M95" s="51">
        <f t="shared" si="6"/>
        <v>127136234.80880365</v>
      </c>
      <c r="N95" s="188">
        <f t="shared" si="7"/>
        <v>224014920.99281359</v>
      </c>
      <c r="O95" s="129"/>
    </row>
    <row r="96" spans="1:15" s="27" customFormat="1" x14ac:dyDescent="0.3">
      <c r="B96" s="229"/>
      <c r="C96" s="37">
        <v>9</v>
      </c>
      <c r="D96" s="168">
        <v>1100000</v>
      </c>
      <c r="E96" s="151">
        <v>0</v>
      </c>
      <c r="F96" s="148">
        <v>300000</v>
      </c>
      <c r="G96" s="148">
        <v>100000</v>
      </c>
      <c r="H96" s="49">
        <f t="shared" si="5"/>
        <v>99029702.5353221</v>
      </c>
      <c r="I96" s="152">
        <v>1.7999999999999999E-2</v>
      </c>
      <c r="J96" s="51">
        <v>50000</v>
      </c>
      <c r="K96" s="181">
        <f t="shared" si="8"/>
        <v>130442687.03536211</v>
      </c>
      <c r="L96" s="34">
        <v>1.7999999999999999E-2</v>
      </c>
      <c r="M96" s="51">
        <f t="shared" si="6"/>
        <v>130492687.03536211</v>
      </c>
      <c r="N96" s="188">
        <f t="shared" si="7"/>
        <v>229522389.57068419</v>
      </c>
      <c r="O96" s="129"/>
    </row>
    <row r="97" spans="1:15" s="27" customFormat="1" x14ac:dyDescent="0.3">
      <c r="B97" s="229"/>
      <c r="C97" s="37">
        <v>10</v>
      </c>
      <c r="D97" s="168">
        <v>1100000</v>
      </c>
      <c r="E97" s="151">
        <v>0</v>
      </c>
      <c r="F97" s="148">
        <v>300000</v>
      </c>
      <c r="G97" s="148">
        <v>100000</v>
      </c>
      <c r="H97" s="49">
        <f t="shared" si="5"/>
        <v>101219437.1809579</v>
      </c>
      <c r="I97" s="152">
        <v>1.7999999999999999E-2</v>
      </c>
      <c r="J97" s="51">
        <v>50000</v>
      </c>
      <c r="K97" s="181">
        <f t="shared" si="8"/>
        <v>133859555.40199862</v>
      </c>
      <c r="L97" s="34">
        <v>1.7999999999999999E-2</v>
      </c>
      <c r="M97" s="51">
        <f t="shared" si="6"/>
        <v>133909555.40199862</v>
      </c>
      <c r="N97" s="188">
        <f t="shared" si="7"/>
        <v>235128992.58295652</v>
      </c>
      <c r="O97" s="129"/>
    </row>
    <row r="98" spans="1:15" s="27" customFormat="1" ht="17.25" thickBot="1" x14ac:dyDescent="0.35">
      <c r="B98" s="229"/>
      <c r="C98" s="39">
        <v>11</v>
      </c>
      <c r="D98" s="168">
        <v>1100000</v>
      </c>
      <c r="E98" s="151">
        <v>0</v>
      </c>
      <c r="F98" s="148">
        <v>300000</v>
      </c>
      <c r="G98" s="148">
        <v>100000</v>
      </c>
      <c r="H98" s="49">
        <f t="shared" si="5"/>
        <v>103448587.05021514</v>
      </c>
      <c r="I98" s="152">
        <v>1.7999999999999999E-2</v>
      </c>
      <c r="J98" s="51">
        <v>50000</v>
      </c>
      <c r="K98" s="181">
        <f t="shared" si="8"/>
        <v>137337927.39923462</v>
      </c>
      <c r="L98" s="124">
        <v>1.7999999999999999E-2</v>
      </c>
      <c r="M98" s="51">
        <f t="shared" si="6"/>
        <v>137387927.39923462</v>
      </c>
      <c r="N98" s="188">
        <f t="shared" si="7"/>
        <v>240836514.44944978</v>
      </c>
      <c r="O98" s="129"/>
    </row>
    <row r="99" spans="1:15" s="140" customFormat="1" ht="17.25" thickBot="1" x14ac:dyDescent="0.35">
      <c r="B99" s="229"/>
      <c r="C99" s="134">
        <v>12</v>
      </c>
      <c r="D99" s="168">
        <v>1100000</v>
      </c>
      <c r="E99" s="154">
        <v>0</v>
      </c>
      <c r="F99" s="148">
        <v>300000</v>
      </c>
      <c r="G99" s="148">
        <v>100000</v>
      </c>
      <c r="H99" s="135">
        <f t="shared" si="5"/>
        <v>105717861.61711901</v>
      </c>
      <c r="I99" s="136">
        <v>1.7999999999999999E-2</v>
      </c>
      <c r="J99" s="51">
        <v>50000</v>
      </c>
      <c r="K99" s="181">
        <f t="shared" si="8"/>
        <v>140878910.09242085</v>
      </c>
      <c r="L99" s="137">
        <v>1.7999999999999999E-2</v>
      </c>
      <c r="M99" s="51">
        <f t="shared" si="6"/>
        <v>140928910.09242085</v>
      </c>
      <c r="N99" s="188">
        <f t="shared" si="7"/>
        <v>246646771.70953986</v>
      </c>
      <c r="O99" s="158"/>
    </row>
    <row r="100" spans="1:15" s="27" customFormat="1" x14ac:dyDescent="0.3">
      <c r="A100" s="27">
        <v>9</v>
      </c>
      <c r="B100" s="229">
        <v>2030</v>
      </c>
      <c r="C100" s="36">
        <v>1</v>
      </c>
      <c r="D100" s="168">
        <v>1100000</v>
      </c>
      <c r="E100" s="151">
        <v>0</v>
      </c>
      <c r="F100" s="148">
        <v>300000</v>
      </c>
      <c r="G100" s="148">
        <v>100000</v>
      </c>
      <c r="H100" s="49">
        <f t="shared" si="5"/>
        <v>108027983.12622716</v>
      </c>
      <c r="I100" s="152">
        <v>1.7999999999999999E-2</v>
      </c>
      <c r="J100" s="51">
        <v>50000</v>
      </c>
      <c r="K100" s="181">
        <f t="shared" si="8"/>
        <v>142496625.73279053</v>
      </c>
      <c r="L100" s="123">
        <v>4.0000000000000001E-3</v>
      </c>
      <c r="M100" s="51">
        <f t="shared" si="6"/>
        <v>142546625.73279053</v>
      </c>
      <c r="N100" s="188">
        <f t="shared" si="7"/>
        <v>250574608.85901767</v>
      </c>
      <c r="O100" s="129"/>
    </row>
    <row r="101" spans="1:15" s="27" customFormat="1" x14ac:dyDescent="0.3">
      <c r="B101" s="229"/>
      <c r="C101" s="37">
        <v>2</v>
      </c>
      <c r="D101" s="168">
        <v>1100000</v>
      </c>
      <c r="E101" s="151">
        <v>0</v>
      </c>
      <c r="F101" s="148">
        <v>300000</v>
      </c>
      <c r="G101" s="148">
        <v>100000</v>
      </c>
      <c r="H101" s="49">
        <f t="shared" si="5"/>
        <v>110379686.82249925</v>
      </c>
      <c r="I101" s="152">
        <v>1.7999999999999999E-2</v>
      </c>
      <c r="J101" s="51">
        <v>50000</v>
      </c>
      <c r="K101" s="181">
        <f t="shared" si="8"/>
        <v>146130464.99598077</v>
      </c>
      <c r="L101" s="34">
        <v>1.7999999999999999E-2</v>
      </c>
      <c r="M101" s="51">
        <f t="shared" si="6"/>
        <v>146180464.99598077</v>
      </c>
      <c r="N101" s="188">
        <f t="shared" si="7"/>
        <v>256560151.81848001</v>
      </c>
      <c r="O101" s="129"/>
    </row>
    <row r="102" spans="1:15" s="27" customFormat="1" x14ac:dyDescent="0.3">
      <c r="B102" s="229"/>
      <c r="C102" s="37">
        <v>3</v>
      </c>
      <c r="D102" s="168">
        <v>1100000</v>
      </c>
      <c r="E102" s="151">
        <v>0</v>
      </c>
      <c r="F102" s="148">
        <v>300000</v>
      </c>
      <c r="G102" s="148">
        <v>100000</v>
      </c>
      <c r="H102" s="49">
        <f t="shared" si="5"/>
        <v>112773721.18530422</v>
      </c>
      <c r="I102" s="152">
        <v>1.7999999999999999E-2</v>
      </c>
      <c r="J102" s="51">
        <v>50000</v>
      </c>
      <c r="K102" s="181">
        <f t="shared" si="8"/>
        <v>149829713.36590841</v>
      </c>
      <c r="L102" s="34">
        <v>1.7999999999999999E-2</v>
      </c>
      <c r="M102" s="51">
        <f t="shared" si="6"/>
        <v>149879713.36590841</v>
      </c>
      <c r="N102" s="188">
        <f t="shared" si="7"/>
        <v>262653434.55121264</v>
      </c>
      <c r="O102" s="129"/>
    </row>
    <row r="103" spans="1:15" s="27" customFormat="1" x14ac:dyDescent="0.3">
      <c r="B103" s="229"/>
      <c r="C103" s="37">
        <v>4</v>
      </c>
      <c r="D103" s="168">
        <v>1100000</v>
      </c>
      <c r="E103" s="151">
        <v>0</v>
      </c>
      <c r="F103" s="148">
        <v>300000</v>
      </c>
      <c r="G103" s="148">
        <v>100000</v>
      </c>
      <c r="H103" s="49">
        <f t="shared" si="5"/>
        <v>115210848.1666397</v>
      </c>
      <c r="I103" s="152">
        <v>1.7999999999999999E-2</v>
      </c>
      <c r="J103" s="51">
        <v>50000</v>
      </c>
      <c r="K103" s="181">
        <f t="shared" si="8"/>
        <v>153595548.20649478</v>
      </c>
      <c r="L103" s="34">
        <v>1.7999999999999999E-2</v>
      </c>
      <c r="M103" s="51">
        <f t="shared" si="6"/>
        <v>153645548.20649478</v>
      </c>
      <c r="N103" s="188">
        <f t="shared" si="7"/>
        <v>268856396.37313449</v>
      </c>
      <c r="O103" s="129"/>
    </row>
    <row r="104" spans="1:15" s="27" customFormat="1" x14ac:dyDescent="0.3">
      <c r="B104" s="229"/>
      <c r="C104" s="37">
        <v>5</v>
      </c>
      <c r="D104" s="168">
        <v>1100000</v>
      </c>
      <c r="E104" s="151">
        <v>0</v>
      </c>
      <c r="F104" s="148">
        <v>300000</v>
      </c>
      <c r="G104" s="148">
        <v>100000</v>
      </c>
      <c r="H104" s="49">
        <f t="shared" si="5"/>
        <v>117691843.43363921</v>
      </c>
      <c r="I104" s="152">
        <v>1.7999999999999999E-2</v>
      </c>
      <c r="J104" s="51">
        <v>50000</v>
      </c>
      <c r="K104" s="181">
        <f t="shared" si="8"/>
        <v>157429168.07421169</v>
      </c>
      <c r="L104" s="34">
        <v>1.7999999999999999E-2</v>
      </c>
      <c r="M104" s="51">
        <f t="shared" si="6"/>
        <v>157479168.07421169</v>
      </c>
      <c r="N104" s="188">
        <f t="shared" si="7"/>
        <v>275171011.50785089</v>
      </c>
      <c r="O104" s="129"/>
    </row>
    <row r="105" spans="1:15" s="27" customFormat="1" x14ac:dyDescent="0.3">
      <c r="B105" s="229"/>
      <c r="C105" s="37">
        <v>6</v>
      </c>
      <c r="D105" s="168">
        <v>1100000</v>
      </c>
      <c r="E105" s="151">
        <v>0</v>
      </c>
      <c r="F105" s="148">
        <v>300000</v>
      </c>
      <c r="G105" s="148">
        <v>100000</v>
      </c>
      <c r="H105" s="49">
        <f t="shared" si="5"/>
        <v>120217496.61544472</v>
      </c>
      <c r="I105" s="152">
        <v>1.7999999999999999E-2</v>
      </c>
      <c r="J105" s="51">
        <v>50000</v>
      </c>
      <c r="K105" s="181">
        <f t="shared" si="8"/>
        <v>161331793.09954751</v>
      </c>
      <c r="L105" s="34">
        <v>1.7999999999999999E-2</v>
      </c>
      <c r="M105" s="51">
        <f t="shared" si="6"/>
        <v>161381793.09954751</v>
      </c>
      <c r="N105" s="188">
        <f t="shared" si="7"/>
        <v>281599289.71499223</v>
      </c>
      <c r="O105" s="129"/>
    </row>
    <row r="106" spans="1:15" s="27" customFormat="1" x14ac:dyDescent="0.3">
      <c r="B106" s="229"/>
      <c r="C106" s="37">
        <v>7</v>
      </c>
      <c r="D106" s="168">
        <v>1100000</v>
      </c>
      <c r="E106" s="151">
        <v>0</v>
      </c>
      <c r="F106" s="148">
        <v>300000</v>
      </c>
      <c r="G106" s="148">
        <v>100000</v>
      </c>
      <c r="H106" s="49">
        <f t="shared" si="5"/>
        <v>122788611.55452272</v>
      </c>
      <c r="I106" s="152">
        <v>1.7999999999999999E-2</v>
      </c>
      <c r="J106" s="51">
        <v>50000</v>
      </c>
      <c r="K106" s="181">
        <f t="shared" si="8"/>
        <v>165304665.37533936</v>
      </c>
      <c r="L106" s="34">
        <v>1.7999999999999999E-2</v>
      </c>
      <c r="M106" s="51">
        <f t="shared" si="6"/>
        <v>165354665.37533936</v>
      </c>
      <c r="N106" s="188">
        <f t="shared" si="7"/>
        <v>288143276.92986208</v>
      </c>
      <c r="O106" s="129"/>
    </row>
    <row r="107" spans="1:15" s="27" customFormat="1" x14ac:dyDescent="0.3">
      <c r="B107" s="229"/>
      <c r="C107" s="37">
        <v>8</v>
      </c>
      <c r="D107" s="168">
        <v>1100000</v>
      </c>
      <c r="E107" s="151">
        <v>0</v>
      </c>
      <c r="F107" s="148">
        <v>300000</v>
      </c>
      <c r="G107" s="148">
        <v>100000</v>
      </c>
      <c r="H107" s="49">
        <f t="shared" si="5"/>
        <v>125406006.56250413</v>
      </c>
      <c r="I107" s="152">
        <v>1.7999999999999999E-2</v>
      </c>
      <c r="J107" s="51">
        <v>50000</v>
      </c>
      <c r="K107" s="181">
        <f t="shared" si="8"/>
        <v>169349049.35209545</v>
      </c>
      <c r="L107" s="34">
        <v>1.7999999999999999E-2</v>
      </c>
      <c r="M107" s="51">
        <f t="shared" si="6"/>
        <v>169399049.35209545</v>
      </c>
      <c r="N107" s="188">
        <f t="shared" si="7"/>
        <v>294805055.9145996</v>
      </c>
      <c r="O107" s="129"/>
    </row>
    <row r="108" spans="1:15" s="27" customFormat="1" x14ac:dyDescent="0.3">
      <c r="B108" s="229"/>
      <c r="C108" s="37">
        <v>9</v>
      </c>
      <c r="D108" s="168">
        <v>1100000</v>
      </c>
      <c r="E108" s="151">
        <v>0</v>
      </c>
      <c r="F108" s="148">
        <v>300000</v>
      </c>
      <c r="G108" s="148">
        <v>100000</v>
      </c>
      <c r="H108" s="49">
        <f t="shared" si="5"/>
        <v>128070514.68062921</v>
      </c>
      <c r="I108" s="152">
        <v>1.7999999999999999E-2</v>
      </c>
      <c r="J108" s="51">
        <v>50000</v>
      </c>
      <c r="K108" s="181">
        <f t="shared" si="8"/>
        <v>173466232.24043319</v>
      </c>
      <c r="L108" s="34">
        <v>1.7999999999999999E-2</v>
      </c>
      <c r="M108" s="51">
        <f t="shared" si="6"/>
        <v>173516232.24043319</v>
      </c>
      <c r="N108" s="188">
        <f t="shared" si="7"/>
        <v>301586746.92106241</v>
      </c>
      <c r="O108" s="129"/>
    </row>
    <row r="109" spans="1:15" s="27" customFormat="1" x14ac:dyDescent="0.3">
      <c r="B109" s="229"/>
      <c r="C109" s="37">
        <v>10</v>
      </c>
      <c r="D109" s="168">
        <v>1100000</v>
      </c>
      <c r="E109" s="151">
        <v>0</v>
      </c>
      <c r="F109" s="148">
        <v>300000</v>
      </c>
      <c r="G109" s="148">
        <v>100000</v>
      </c>
      <c r="H109" s="49">
        <f t="shared" si="5"/>
        <v>130782983.94488053</v>
      </c>
      <c r="I109" s="152">
        <v>1.7999999999999999E-2</v>
      </c>
      <c r="J109" s="51">
        <v>50000</v>
      </c>
      <c r="K109" s="181">
        <f t="shared" si="8"/>
        <v>177657524.42076099</v>
      </c>
      <c r="L109" s="34">
        <v>1.7999999999999999E-2</v>
      </c>
      <c r="M109" s="51">
        <f t="shared" si="6"/>
        <v>177707524.42076099</v>
      </c>
      <c r="N109" s="188">
        <f t="shared" si="7"/>
        <v>308490508.36564153</v>
      </c>
      <c r="O109" s="129"/>
    </row>
    <row r="110" spans="1:15" s="27" customFormat="1" ht="17.25" thickBot="1" x14ac:dyDescent="0.35">
      <c r="B110" s="229"/>
      <c r="C110" s="39">
        <v>11</v>
      </c>
      <c r="D110" s="168">
        <v>1100000</v>
      </c>
      <c r="E110" s="151">
        <v>0</v>
      </c>
      <c r="F110" s="148">
        <v>300000</v>
      </c>
      <c r="G110" s="148">
        <v>100000</v>
      </c>
      <c r="H110" s="49">
        <f t="shared" si="5"/>
        <v>133544277.65588838</v>
      </c>
      <c r="I110" s="152">
        <v>1.7999999999999999E-2</v>
      </c>
      <c r="J110" s="51">
        <v>50000</v>
      </c>
      <c r="K110" s="181">
        <f t="shared" si="8"/>
        <v>181924259.86033469</v>
      </c>
      <c r="L110" s="124">
        <v>1.7999999999999999E-2</v>
      </c>
      <c r="M110" s="51">
        <f t="shared" si="6"/>
        <v>181974259.86033469</v>
      </c>
      <c r="N110" s="188">
        <f t="shared" si="7"/>
        <v>315518537.51622307</v>
      </c>
      <c r="O110" s="129"/>
    </row>
    <row r="111" spans="1:15" s="140" customFormat="1" ht="17.25" thickBot="1" x14ac:dyDescent="0.35">
      <c r="B111" s="229"/>
      <c r="C111" s="134">
        <v>12</v>
      </c>
      <c r="D111" s="168">
        <v>1100000</v>
      </c>
      <c r="E111" s="154">
        <v>0</v>
      </c>
      <c r="F111" s="148">
        <v>300000</v>
      </c>
      <c r="G111" s="148">
        <v>100000</v>
      </c>
      <c r="H111" s="135">
        <f t="shared" si="5"/>
        <v>136355274.65369436</v>
      </c>
      <c r="I111" s="136">
        <v>1.7999999999999999E-2</v>
      </c>
      <c r="J111" s="51">
        <v>50000</v>
      </c>
      <c r="K111" s="181">
        <f t="shared" si="8"/>
        <v>186267796.53782073</v>
      </c>
      <c r="L111" s="137">
        <v>1.7999999999999999E-2</v>
      </c>
      <c r="M111" s="51">
        <f t="shared" si="6"/>
        <v>186317796.53782073</v>
      </c>
      <c r="N111" s="188">
        <f t="shared" si="7"/>
        <v>322673071.19151509</v>
      </c>
      <c r="O111" s="158"/>
    </row>
    <row r="112" spans="1:15" s="27" customFormat="1" x14ac:dyDescent="0.3">
      <c r="A112" s="27">
        <v>10</v>
      </c>
      <c r="B112" s="229">
        <v>2031</v>
      </c>
      <c r="C112" s="36">
        <v>1</v>
      </c>
      <c r="D112" s="168">
        <v>1100000</v>
      </c>
      <c r="E112" s="151">
        <v>0</v>
      </c>
      <c r="F112" s="148">
        <v>300000</v>
      </c>
      <c r="G112" s="148">
        <v>100000</v>
      </c>
      <c r="H112" s="49">
        <f t="shared" si="5"/>
        <v>139216869.59746087</v>
      </c>
      <c r="I112" s="152">
        <v>1.7999999999999999E-2</v>
      </c>
      <c r="J112" s="51">
        <v>50000</v>
      </c>
      <c r="K112" s="181">
        <f t="shared" si="8"/>
        <v>188067067.72397202</v>
      </c>
      <c r="L112" s="123">
        <v>4.0000000000000001E-3</v>
      </c>
      <c r="M112" s="51">
        <f t="shared" si="6"/>
        <v>188117067.72397202</v>
      </c>
      <c r="N112" s="188">
        <f t="shared" si="7"/>
        <v>327333937.32143289</v>
      </c>
      <c r="O112" s="129"/>
    </row>
    <row r="113" spans="1:15" s="27" customFormat="1" x14ac:dyDescent="0.3">
      <c r="B113" s="229"/>
      <c r="C113" s="37">
        <v>2</v>
      </c>
      <c r="D113" s="168">
        <v>1100000</v>
      </c>
      <c r="E113" s="151">
        <v>0</v>
      </c>
      <c r="F113" s="148">
        <v>300000</v>
      </c>
      <c r="G113" s="148">
        <v>100000</v>
      </c>
      <c r="H113" s="49">
        <f t="shared" si="5"/>
        <v>142129973.25021517</v>
      </c>
      <c r="I113" s="152">
        <v>1.7999999999999999E-2</v>
      </c>
      <c r="J113" s="51">
        <v>50000</v>
      </c>
      <c r="K113" s="181">
        <f t="shared" si="8"/>
        <v>192521174.94300351</v>
      </c>
      <c r="L113" s="34">
        <v>1.7999999999999999E-2</v>
      </c>
      <c r="M113" s="51">
        <f t="shared" si="6"/>
        <v>192571174.94300351</v>
      </c>
      <c r="N113" s="188">
        <f t="shared" si="7"/>
        <v>334701148.19321871</v>
      </c>
      <c r="O113" s="129"/>
    </row>
    <row r="114" spans="1:15" s="27" customFormat="1" x14ac:dyDescent="0.3">
      <c r="B114" s="229"/>
      <c r="C114" s="37">
        <v>3</v>
      </c>
      <c r="D114" s="168">
        <v>1100000</v>
      </c>
      <c r="E114" s="151">
        <v>0</v>
      </c>
      <c r="F114" s="148">
        <v>300000</v>
      </c>
      <c r="G114" s="148">
        <v>100000</v>
      </c>
      <c r="H114" s="49">
        <f t="shared" si="5"/>
        <v>145095512.76871905</v>
      </c>
      <c r="I114" s="152">
        <v>1.7999999999999999E-2</v>
      </c>
      <c r="J114" s="51">
        <v>50000</v>
      </c>
      <c r="K114" s="181">
        <f t="shared" si="8"/>
        <v>197055456.09197757</v>
      </c>
      <c r="L114" s="34">
        <v>1.7999999999999999E-2</v>
      </c>
      <c r="M114" s="51">
        <f t="shared" si="6"/>
        <v>197105456.09197757</v>
      </c>
      <c r="N114" s="188">
        <f t="shared" si="7"/>
        <v>342200968.86069661</v>
      </c>
      <c r="O114" s="129"/>
    </row>
    <row r="115" spans="1:15" s="27" customFormat="1" x14ac:dyDescent="0.3">
      <c r="B115" s="229"/>
      <c r="C115" s="37">
        <v>4</v>
      </c>
      <c r="D115" s="168">
        <v>1100000</v>
      </c>
      <c r="E115" s="151">
        <v>0</v>
      </c>
      <c r="F115" s="148">
        <v>300000</v>
      </c>
      <c r="G115" s="148">
        <v>100000</v>
      </c>
      <c r="H115" s="49">
        <f t="shared" si="5"/>
        <v>148114431.99855599</v>
      </c>
      <c r="I115" s="152">
        <v>1.7999999999999999E-2</v>
      </c>
      <c r="J115" s="51">
        <v>50000</v>
      </c>
      <c r="K115" s="181">
        <f t="shared" si="8"/>
        <v>201671354.30163315</v>
      </c>
      <c r="L115" s="34">
        <v>1.7999999999999999E-2</v>
      </c>
      <c r="M115" s="51">
        <f t="shared" si="6"/>
        <v>201721354.30163315</v>
      </c>
      <c r="N115" s="188">
        <f t="shared" si="7"/>
        <v>349835786.30018914</v>
      </c>
      <c r="O115" s="129"/>
    </row>
    <row r="116" spans="1:15" s="27" customFormat="1" x14ac:dyDescent="0.3">
      <c r="B116" s="229"/>
      <c r="C116" s="37">
        <v>5</v>
      </c>
      <c r="D116" s="168">
        <v>1100000</v>
      </c>
      <c r="E116" s="151">
        <v>0</v>
      </c>
      <c r="F116" s="148">
        <v>300000</v>
      </c>
      <c r="G116" s="148">
        <v>100000</v>
      </c>
      <c r="H116" s="49">
        <f t="shared" si="5"/>
        <v>151187691.77452999</v>
      </c>
      <c r="I116" s="152">
        <v>1.7999999999999999E-2</v>
      </c>
      <c r="J116" s="51">
        <v>50000</v>
      </c>
      <c r="K116" s="181">
        <f t="shared" si="8"/>
        <v>206370338.67906255</v>
      </c>
      <c r="L116" s="34">
        <v>1.7999999999999999E-2</v>
      </c>
      <c r="M116" s="51">
        <f t="shared" si="6"/>
        <v>206420338.67906255</v>
      </c>
      <c r="N116" s="188">
        <f t="shared" si="7"/>
        <v>357608030.45359254</v>
      </c>
      <c r="O116" s="129"/>
    </row>
    <row r="117" spans="1:15" s="27" customFormat="1" x14ac:dyDescent="0.3">
      <c r="B117" s="229"/>
      <c r="C117" s="37">
        <v>6</v>
      </c>
      <c r="D117" s="168">
        <v>1100000</v>
      </c>
      <c r="E117" s="151">
        <v>0</v>
      </c>
      <c r="F117" s="148">
        <v>300000</v>
      </c>
      <c r="G117" s="148">
        <v>100000</v>
      </c>
      <c r="H117" s="49">
        <f t="shared" si="5"/>
        <v>154316270.22647154</v>
      </c>
      <c r="I117" s="152">
        <v>1.7999999999999999E-2</v>
      </c>
      <c r="J117" s="51">
        <v>50000</v>
      </c>
      <c r="K117" s="181">
        <f t="shared" si="8"/>
        <v>211153904.77528566</v>
      </c>
      <c r="L117" s="34">
        <v>1.7999999999999999E-2</v>
      </c>
      <c r="M117" s="51">
        <f t="shared" si="6"/>
        <v>211203904.77528566</v>
      </c>
      <c r="N117" s="188">
        <f t="shared" si="7"/>
        <v>365520175.0017572</v>
      </c>
      <c r="O117" s="129"/>
    </row>
    <row r="118" spans="1:15" s="27" customFormat="1" x14ac:dyDescent="0.3">
      <c r="B118" s="229"/>
      <c r="C118" s="37">
        <v>7</v>
      </c>
      <c r="D118" s="168">
        <v>1100000</v>
      </c>
      <c r="E118" s="151">
        <v>0</v>
      </c>
      <c r="F118" s="148">
        <v>300000</v>
      </c>
      <c r="G118" s="148">
        <v>100000</v>
      </c>
      <c r="H118" s="49">
        <f t="shared" si="5"/>
        <v>157501163.09054804</v>
      </c>
      <c r="I118" s="152">
        <v>1.7999999999999999E-2</v>
      </c>
      <c r="J118" s="51">
        <v>50000</v>
      </c>
      <c r="K118" s="181">
        <f t="shared" si="8"/>
        <v>216023575.06124079</v>
      </c>
      <c r="L118" s="34">
        <v>1.7999999999999999E-2</v>
      </c>
      <c r="M118" s="51">
        <f t="shared" si="6"/>
        <v>216073575.06124079</v>
      </c>
      <c r="N118" s="188">
        <f t="shared" si="7"/>
        <v>373574738.15178883</v>
      </c>
      <c r="O118" s="129"/>
    </row>
    <row r="119" spans="1:15" s="27" customFormat="1" x14ac:dyDescent="0.3">
      <c r="B119" s="229"/>
      <c r="C119" s="37">
        <v>8</v>
      </c>
      <c r="D119" s="168">
        <v>1100000</v>
      </c>
      <c r="E119" s="151">
        <v>0</v>
      </c>
      <c r="F119" s="148">
        <v>300000</v>
      </c>
      <c r="G119" s="148">
        <v>100000</v>
      </c>
      <c r="H119" s="49">
        <f t="shared" si="5"/>
        <v>160743384.02617791</v>
      </c>
      <c r="I119" s="152">
        <v>1.7999999999999999E-2</v>
      </c>
      <c r="J119" s="51">
        <v>50000</v>
      </c>
      <c r="K119" s="181">
        <f t="shared" si="8"/>
        <v>220980899.41234311</v>
      </c>
      <c r="L119" s="34">
        <v>1.7999999999999999E-2</v>
      </c>
      <c r="M119" s="51">
        <f t="shared" si="6"/>
        <v>221030899.41234311</v>
      </c>
      <c r="N119" s="188">
        <f t="shared" si="7"/>
        <v>381774283.43852103</v>
      </c>
      <c r="O119" s="129"/>
    </row>
    <row r="120" spans="1:15" s="27" customFormat="1" x14ac:dyDescent="0.3">
      <c r="B120" s="229"/>
      <c r="C120" s="37">
        <v>9</v>
      </c>
      <c r="D120" s="168">
        <v>1100000</v>
      </c>
      <c r="E120" s="151">
        <v>0</v>
      </c>
      <c r="F120" s="148">
        <v>300000</v>
      </c>
      <c r="G120" s="148">
        <v>100000</v>
      </c>
      <c r="H120" s="49">
        <f t="shared" si="5"/>
        <v>164043964.93864912</v>
      </c>
      <c r="I120" s="152">
        <v>1.7999999999999999E-2</v>
      </c>
      <c r="J120" s="51">
        <v>50000</v>
      </c>
      <c r="K120" s="181">
        <f t="shared" si="8"/>
        <v>226027455.6017653</v>
      </c>
      <c r="L120" s="34">
        <v>1.7999999999999999E-2</v>
      </c>
      <c r="M120" s="51">
        <f t="shared" si="6"/>
        <v>226077455.6017653</v>
      </c>
      <c r="N120" s="188">
        <f t="shared" si="7"/>
        <v>390121420.54041445</v>
      </c>
      <c r="O120" s="129"/>
    </row>
    <row r="121" spans="1:15" s="27" customFormat="1" x14ac:dyDescent="0.3">
      <c r="B121" s="229"/>
      <c r="C121" s="37">
        <v>10</v>
      </c>
      <c r="D121" s="168">
        <v>1100000</v>
      </c>
      <c r="E121" s="151">
        <v>0</v>
      </c>
      <c r="F121" s="148">
        <v>300000</v>
      </c>
      <c r="G121" s="148">
        <v>100000</v>
      </c>
      <c r="H121" s="49">
        <f t="shared" si="5"/>
        <v>167403956.3075448</v>
      </c>
      <c r="I121" s="152">
        <v>1.7999999999999999E-2</v>
      </c>
      <c r="J121" s="51">
        <v>50000</v>
      </c>
      <c r="K121" s="181">
        <f t="shared" si="8"/>
        <v>231164849.80259708</v>
      </c>
      <c r="L121" s="34">
        <v>1.7999999999999999E-2</v>
      </c>
      <c r="M121" s="51">
        <f t="shared" si="6"/>
        <v>231214849.80259708</v>
      </c>
      <c r="N121" s="188">
        <f t="shared" si="7"/>
        <v>398618806.11014187</v>
      </c>
      <c r="O121" s="129"/>
    </row>
    <row r="122" spans="1:15" s="27" customFormat="1" ht="17.25" thickBot="1" x14ac:dyDescent="0.35">
      <c r="B122" s="229"/>
      <c r="C122" s="39">
        <v>11</v>
      </c>
      <c r="D122" s="168">
        <v>1100000</v>
      </c>
      <c r="E122" s="151">
        <v>0</v>
      </c>
      <c r="F122" s="148">
        <v>300000</v>
      </c>
      <c r="G122" s="148">
        <v>100000</v>
      </c>
      <c r="H122" s="49">
        <f t="shared" si="5"/>
        <v>170824427.52108061</v>
      </c>
      <c r="I122" s="152">
        <v>1.7999999999999999E-2</v>
      </c>
      <c r="J122" s="51">
        <v>50000</v>
      </c>
      <c r="K122" s="181">
        <f t="shared" si="8"/>
        <v>236394717.09904382</v>
      </c>
      <c r="L122" s="124">
        <v>1.7999999999999999E-2</v>
      </c>
      <c r="M122" s="51">
        <f t="shared" si="6"/>
        <v>236444717.09904382</v>
      </c>
      <c r="N122" s="188">
        <f t="shared" si="7"/>
        <v>407269144.62012446</v>
      </c>
      <c r="O122" s="129"/>
    </row>
    <row r="123" spans="1:15" s="140" customFormat="1" ht="17.25" thickBot="1" x14ac:dyDescent="0.35">
      <c r="B123" s="229"/>
      <c r="C123" s="134">
        <v>12</v>
      </c>
      <c r="D123" s="168">
        <v>1100000</v>
      </c>
      <c r="E123" s="154">
        <v>0</v>
      </c>
      <c r="F123" s="148">
        <v>300000</v>
      </c>
      <c r="G123" s="148">
        <v>100000</v>
      </c>
      <c r="H123" s="135">
        <f t="shared" si="5"/>
        <v>174306467.21646005</v>
      </c>
      <c r="I123" s="136">
        <v>1.7999999999999999E-2</v>
      </c>
      <c r="J123" s="51">
        <v>50000</v>
      </c>
      <c r="K123" s="181">
        <f t="shared" si="8"/>
        <v>241718722.00682661</v>
      </c>
      <c r="L123" s="137">
        <v>1.7999999999999999E-2</v>
      </c>
      <c r="M123" s="51">
        <f t="shared" si="6"/>
        <v>241768722.00682661</v>
      </c>
      <c r="N123" s="188">
        <f t="shared" si="7"/>
        <v>416075189.22328663</v>
      </c>
      <c r="O123" s="158"/>
    </row>
    <row r="124" spans="1:15" s="27" customFormat="1" x14ac:dyDescent="0.3">
      <c r="A124" s="27">
        <v>11</v>
      </c>
      <c r="B124" s="229">
        <v>2032</v>
      </c>
      <c r="C124" s="36">
        <v>1</v>
      </c>
      <c r="D124" s="168">
        <v>1100000</v>
      </c>
      <c r="E124" s="151">
        <v>0</v>
      </c>
      <c r="F124" s="148">
        <v>300000</v>
      </c>
      <c r="G124" s="148">
        <v>100000</v>
      </c>
      <c r="H124" s="49">
        <f t="shared" si="5"/>
        <v>177851183.62635633</v>
      </c>
      <c r="I124" s="152">
        <v>1.7999999999999999E-2</v>
      </c>
      <c r="J124" s="51">
        <v>50000</v>
      </c>
      <c r="K124" s="181">
        <f t="shared" si="8"/>
        <v>243739796.89485392</v>
      </c>
      <c r="L124" s="123">
        <v>4.0000000000000001E-3</v>
      </c>
      <c r="M124" s="51">
        <f t="shared" si="6"/>
        <v>243789796.89485392</v>
      </c>
      <c r="N124" s="188">
        <f t="shared" si="7"/>
        <v>421640980.52121025</v>
      </c>
      <c r="O124" s="129"/>
    </row>
    <row r="125" spans="1:15" s="27" customFormat="1" x14ac:dyDescent="0.3">
      <c r="B125" s="229"/>
      <c r="C125" s="37">
        <v>2</v>
      </c>
      <c r="D125" s="168">
        <v>1100000</v>
      </c>
      <c r="E125" s="151">
        <v>0</v>
      </c>
      <c r="F125" s="148">
        <v>300000</v>
      </c>
      <c r="G125" s="148">
        <v>100000</v>
      </c>
      <c r="H125" s="49">
        <f t="shared" si="5"/>
        <v>181459704.93163076</v>
      </c>
      <c r="I125" s="152">
        <v>1.7999999999999999E-2</v>
      </c>
      <c r="J125" s="51">
        <v>50000</v>
      </c>
      <c r="K125" s="181">
        <f t="shared" si="8"/>
        <v>249196013.23896128</v>
      </c>
      <c r="L125" s="34">
        <v>1.7999999999999999E-2</v>
      </c>
      <c r="M125" s="51">
        <f t="shared" si="6"/>
        <v>249246013.23896128</v>
      </c>
      <c r="N125" s="188">
        <f t="shared" si="7"/>
        <v>430705718.17059207</v>
      </c>
      <c r="O125" s="129"/>
    </row>
    <row r="126" spans="1:15" s="27" customFormat="1" x14ac:dyDescent="0.3">
      <c r="B126" s="229"/>
      <c r="C126" s="37">
        <v>3</v>
      </c>
      <c r="D126" s="168">
        <v>1100000</v>
      </c>
      <c r="E126" s="151">
        <v>0</v>
      </c>
      <c r="F126" s="148">
        <v>300000</v>
      </c>
      <c r="G126" s="148">
        <v>100000</v>
      </c>
      <c r="H126" s="49">
        <f t="shared" si="5"/>
        <v>185133179.6204001</v>
      </c>
      <c r="I126" s="152">
        <v>1.7999999999999999E-2</v>
      </c>
      <c r="J126" s="51">
        <v>50000</v>
      </c>
      <c r="K126" s="181">
        <f t="shared" si="8"/>
        <v>254750441.47726259</v>
      </c>
      <c r="L126" s="34">
        <v>1.7999999999999999E-2</v>
      </c>
      <c r="M126" s="51">
        <f t="shared" si="6"/>
        <v>254800441.47726259</v>
      </c>
      <c r="N126" s="188">
        <f t="shared" si="7"/>
        <v>439933621.09766269</v>
      </c>
      <c r="O126" s="129"/>
    </row>
    <row r="127" spans="1:15" s="27" customFormat="1" x14ac:dyDescent="0.3">
      <c r="B127" s="229"/>
      <c r="C127" s="37">
        <v>4</v>
      </c>
      <c r="D127" s="168">
        <v>1100000</v>
      </c>
      <c r="E127" s="151">
        <v>0</v>
      </c>
      <c r="F127" s="148">
        <v>300000</v>
      </c>
      <c r="G127" s="148">
        <v>100000</v>
      </c>
      <c r="H127" s="49">
        <f t="shared" si="5"/>
        <v>188872776.8535673</v>
      </c>
      <c r="I127" s="152">
        <v>1.7999999999999999E-2</v>
      </c>
      <c r="J127" s="51">
        <v>50000</v>
      </c>
      <c r="K127" s="181">
        <f t="shared" si="8"/>
        <v>260404849.42385331</v>
      </c>
      <c r="L127" s="34">
        <v>1.7999999999999999E-2</v>
      </c>
      <c r="M127" s="51">
        <f t="shared" si="6"/>
        <v>260454849.42385331</v>
      </c>
      <c r="N127" s="188">
        <f t="shared" si="7"/>
        <v>449327626.27742064</v>
      </c>
      <c r="O127" s="129"/>
    </row>
    <row r="128" spans="1:15" s="27" customFormat="1" x14ac:dyDescent="0.3">
      <c r="B128" s="229"/>
      <c r="C128" s="37">
        <v>5</v>
      </c>
      <c r="D128" s="168">
        <v>1100000</v>
      </c>
      <c r="E128" s="151">
        <v>0</v>
      </c>
      <c r="F128" s="148">
        <v>300000</v>
      </c>
      <c r="G128" s="148">
        <v>100000</v>
      </c>
      <c r="H128" s="49">
        <f t="shared" si="5"/>
        <v>192679686.83693153</v>
      </c>
      <c r="I128" s="152">
        <v>1.7999999999999999E-2</v>
      </c>
      <c r="J128" s="51">
        <v>50000</v>
      </c>
      <c r="K128" s="181">
        <f t="shared" si="8"/>
        <v>266161036.71348268</v>
      </c>
      <c r="L128" s="34">
        <v>1.7999999999999999E-2</v>
      </c>
      <c r="M128" s="51">
        <f t="shared" si="6"/>
        <v>266211036.71348268</v>
      </c>
      <c r="N128" s="188">
        <f t="shared" si="7"/>
        <v>458890723.5504142</v>
      </c>
      <c r="O128" s="129"/>
    </row>
    <row r="129" spans="1:15" s="27" customFormat="1" x14ac:dyDescent="0.3">
      <c r="B129" s="229"/>
      <c r="C129" s="37">
        <v>6</v>
      </c>
      <c r="D129" s="168">
        <v>1100000</v>
      </c>
      <c r="E129" s="151">
        <v>0</v>
      </c>
      <c r="F129" s="148">
        <v>300000</v>
      </c>
      <c r="G129" s="148">
        <v>100000</v>
      </c>
      <c r="H129" s="49">
        <f t="shared" si="5"/>
        <v>196555121.19999629</v>
      </c>
      <c r="I129" s="152">
        <v>1.7999999999999999E-2</v>
      </c>
      <c r="J129" s="51">
        <v>50000</v>
      </c>
      <c r="K129" s="181">
        <f t="shared" si="8"/>
        <v>272020835.37432539</v>
      </c>
      <c r="L129" s="34">
        <v>1.7999999999999999E-2</v>
      </c>
      <c r="M129" s="51">
        <f t="shared" si="6"/>
        <v>272070835.37432539</v>
      </c>
      <c r="N129" s="188">
        <f t="shared" si="7"/>
        <v>468625956.57432169</v>
      </c>
      <c r="O129" s="129"/>
    </row>
    <row r="130" spans="1:15" s="27" customFormat="1" x14ac:dyDescent="0.3">
      <c r="B130" s="229"/>
      <c r="C130" s="37">
        <v>7</v>
      </c>
      <c r="D130" s="168">
        <v>1100000</v>
      </c>
      <c r="E130" s="151">
        <v>0</v>
      </c>
      <c r="F130" s="148">
        <v>300000</v>
      </c>
      <c r="G130" s="148">
        <v>100000</v>
      </c>
      <c r="H130" s="49">
        <f t="shared" si="5"/>
        <v>200500313.38159624</v>
      </c>
      <c r="I130" s="152">
        <v>1.7999999999999999E-2</v>
      </c>
      <c r="J130" s="51">
        <v>50000</v>
      </c>
      <c r="K130" s="181">
        <f t="shared" si="8"/>
        <v>277986110.41106325</v>
      </c>
      <c r="L130" s="34">
        <v>1.7999999999999999E-2</v>
      </c>
      <c r="M130" s="51">
        <f t="shared" si="6"/>
        <v>278036110.41106325</v>
      </c>
      <c r="N130" s="188">
        <f t="shared" si="7"/>
        <v>478536423.79265952</v>
      </c>
      <c r="O130" s="129"/>
    </row>
    <row r="131" spans="1:15" s="27" customFormat="1" x14ac:dyDescent="0.3">
      <c r="B131" s="229"/>
      <c r="C131" s="37">
        <v>8</v>
      </c>
      <c r="D131" s="168">
        <v>1100000</v>
      </c>
      <c r="E131" s="151">
        <v>0</v>
      </c>
      <c r="F131" s="148">
        <v>300000</v>
      </c>
      <c r="G131" s="148">
        <v>100000</v>
      </c>
      <c r="H131" s="49">
        <f t="shared" si="5"/>
        <v>204516519.02246496</v>
      </c>
      <c r="I131" s="152">
        <v>1.7999999999999999E-2</v>
      </c>
      <c r="J131" s="51">
        <v>50000</v>
      </c>
      <c r="K131" s="181">
        <f t="shared" si="8"/>
        <v>284058760.39846241</v>
      </c>
      <c r="L131" s="34">
        <v>1.7999999999999999E-2</v>
      </c>
      <c r="M131" s="51">
        <f t="shared" si="6"/>
        <v>284108760.39846241</v>
      </c>
      <c r="N131" s="188">
        <f t="shared" si="7"/>
        <v>488625279.42092741</v>
      </c>
      <c r="O131" s="129"/>
    </row>
    <row r="132" spans="1:15" s="27" customFormat="1" x14ac:dyDescent="0.3">
      <c r="B132" s="229"/>
      <c r="C132" s="37">
        <v>9</v>
      </c>
      <c r="D132" s="168">
        <v>1100000</v>
      </c>
      <c r="E132" s="151">
        <v>0</v>
      </c>
      <c r="F132" s="148">
        <v>300000</v>
      </c>
      <c r="G132" s="148">
        <v>100000</v>
      </c>
      <c r="H132" s="49">
        <f t="shared" si="5"/>
        <v>208605016.36486933</v>
      </c>
      <c r="I132" s="152">
        <v>1.7999999999999999E-2</v>
      </c>
      <c r="J132" s="51">
        <v>50000</v>
      </c>
      <c r="K132" s="181">
        <f t="shared" si="8"/>
        <v>290240718.08563471</v>
      </c>
      <c r="L132" s="34">
        <v>1.7999999999999999E-2</v>
      </c>
      <c r="M132" s="51">
        <f t="shared" si="6"/>
        <v>290290718.08563471</v>
      </c>
      <c r="N132" s="188">
        <f t="shared" si="7"/>
        <v>498895734.45050406</v>
      </c>
      <c r="O132" s="129"/>
    </row>
    <row r="133" spans="1:15" s="27" customFormat="1" x14ac:dyDescent="0.3">
      <c r="B133" s="229"/>
      <c r="C133" s="37">
        <v>10</v>
      </c>
      <c r="D133" s="168">
        <v>1100000</v>
      </c>
      <c r="E133" s="151">
        <v>0</v>
      </c>
      <c r="F133" s="148">
        <v>300000</v>
      </c>
      <c r="G133" s="148">
        <v>100000</v>
      </c>
      <c r="H133" s="49">
        <f t="shared" si="5"/>
        <v>212767106.65943697</v>
      </c>
      <c r="I133" s="152">
        <v>1.7999999999999999E-2</v>
      </c>
      <c r="J133" s="51">
        <v>50000</v>
      </c>
      <c r="K133" s="181">
        <f t="shared" si="8"/>
        <v>296533951.01117611</v>
      </c>
      <c r="L133" s="34">
        <v>1.7999999999999999E-2</v>
      </c>
      <c r="M133" s="51">
        <f t="shared" si="6"/>
        <v>296583951.01117611</v>
      </c>
      <c r="N133" s="188">
        <f t="shared" si="7"/>
        <v>509351057.67061305</v>
      </c>
      <c r="O133" s="129"/>
    </row>
    <row r="134" spans="1:15" s="27" customFormat="1" ht="18" customHeight="1" thickBot="1" x14ac:dyDescent="0.35">
      <c r="B134" s="229"/>
      <c r="C134" s="39">
        <v>11</v>
      </c>
      <c r="D134" s="168">
        <v>1100000</v>
      </c>
      <c r="E134" s="151">
        <v>0</v>
      </c>
      <c r="F134" s="148">
        <v>300000</v>
      </c>
      <c r="G134" s="148">
        <v>100000</v>
      </c>
      <c r="H134" s="49">
        <f t="shared" si="5"/>
        <v>217004114.57930684</v>
      </c>
      <c r="I134" s="152">
        <v>1.7999999999999999E-2</v>
      </c>
      <c r="J134" s="51">
        <v>50000</v>
      </c>
      <c r="K134" s="181">
        <f t="shared" si="8"/>
        <v>302940462.12937731</v>
      </c>
      <c r="L134" s="124">
        <v>1.7999999999999999E-2</v>
      </c>
      <c r="M134" s="51">
        <f t="shared" si="6"/>
        <v>302990462.12937731</v>
      </c>
      <c r="N134" s="188">
        <f t="shared" si="7"/>
        <v>519994576.70868415</v>
      </c>
      <c r="O134" s="129"/>
    </row>
    <row r="135" spans="1:15" s="140" customFormat="1" ht="17.25" thickBot="1" x14ac:dyDescent="0.35">
      <c r="B135" s="229"/>
      <c r="C135" s="134">
        <v>12</v>
      </c>
      <c r="D135" s="168">
        <v>1100000</v>
      </c>
      <c r="E135" s="154">
        <v>0</v>
      </c>
      <c r="F135" s="148">
        <v>300000</v>
      </c>
      <c r="G135" s="148">
        <v>100000</v>
      </c>
      <c r="H135" s="135">
        <f t="shared" si="5"/>
        <v>221317388.64173436</v>
      </c>
      <c r="I135" s="136">
        <v>1.7999999999999999E-2</v>
      </c>
      <c r="J135" s="51">
        <v>50000</v>
      </c>
      <c r="K135" s="181">
        <f t="shared" si="8"/>
        <v>309462290.4477061</v>
      </c>
      <c r="L135" s="137">
        <v>1.7999999999999999E-2</v>
      </c>
      <c r="M135" s="51">
        <f t="shared" si="6"/>
        <v>309512290.4477061</v>
      </c>
      <c r="N135" s="188">
        <f t="shared" si="7"/>
        <v>530829679.08944046</v>
      </c>
      <c r="O135" s="158"/>
    </row>
    <row r="136" spans="1:15" s="46" customFormat="1" x14ac:dyDescent="0.3">
      <c r="A136" s="41">
        <v>12</v>
      </c>
      <c r="B136" s="229">
        <v>2033</v>
      </c>
      <c r="C136" s="45">
        <v>1</v>
      </c>
      <c r="D136" s="168">
        <v>1100000</v>
      </c>
      <c r="E136" s="151">
        <v>0</v>
      </c>
      <c r="F136" s="148">
        <v>300000</v>
      </c>
      <c r="G136" s="148">
        <v>100000</v>
      </c>
      <c r="H136" s="49">
        <f t="shared" si="5"/>
        <v>225708301.63728559</v>
      </c>
      <c r="I136" s="152">
        <v>1.7999999999999999E-2</v>
      </c>
      <c r="J136" s="51">
        <v>50000</v>
      </c>
      <c r="K136" s="181">
        <f t="shared" si="8"/>
        <v>311754339.60949695</v>
      </c>
      <c r="L136" s="123">
        <v>4.0000000000000001E-3</v>
      </c>
      <c r="M136" s="51">
        <f t="shared" si="6"/>
        <v>311804339.60949695</v>
      </c>
      <c r="N136" s="188">
        <f t="shared" si="7"/>
        <v>537512641.24678254</v>
      </c>
    </row>
    <row r="137" spans="1:15" x14ac:dyDescent="0.3">
      <c r="A137" s="27"/>
      <c r="B137" s="229"/>
      <c r="C137" s="37">
        <v>2</v>
      </c>
      <c r="D137" s="168">
        <v>1100000</v>
      </c>
      <c r="E137" s="151">
        <v>0</v>
      </c>
      <c r="F137" s="148">
        <v>300000</v>
      </c>
      <c r="G137" s="148">
        <v>100000</v>
      </c>
      <c r="H137" s="49">
        <f t="shared" si="5"/>
        <v>230178251.06675673</v>
      </c>
      <c r="I137" s="152">
        <v>1.7999999999999999E-2</v>
      </c>
      <c r="J137" s="51">
        <v>50000</v>
      </c>
      <c r="K137" s="181">
        <f t="shared" si="8"/>
        <v>318434817.7224679</v>
      </c>
      <c r="L137" s="34">
        <v>1.7999999999999999E-2</v>
      </c>
      <c r="M137" s="51">
        <f t="shared" si="6"/>
        <v>318484817.7224679</v>
      </c>
      <c r="N137" s="188">
        <f t="shared" si="7"/>
        <v>548663068.78922462</v>
      </c>
    </row>
    <row r="138" spans="1:15" x14ac:dyDescent="0.3">
      <c r="A138" s="27"/>
      <c r="B138" s="229"/>
      <c r="C138" s="37">
        <v>3</v>
      </c>
      <c r="D138" s="168">
        <v>1100000</v>
      </c>
      <c r="E138" s="151">
        <v>0</v>
      </c>
      <c r="F138" s="148">
        <v>300000</v>
      </c>
      <c r="G138" s="148">
        <v>100000</v>
      </c>
      <c r="H138" s="49">
        <f t="shared" si="5"/>
        <v>234728659.58595833</v>
      </c>
      <c r="I138" s="152">
        <v>1.7999999999999999E-2</v>
      </c>
      <c r="J138" s="51">
        <v>50000</v>
      </c>
      <c r="K138" s="181">
        <f t="shared" si="8"/>
        <v>325235544.44147229</v>
      </c>
      <c r="L138" s="34">
        <v>1.7999999999999999E-2</v>
      </c>
      <c r="M138" s="51">
        <f t="shared" si="6"/>
        <v>325285544.44147229</v>
      </c>
      <c r="N138" s="188">
        <f t="shared" si="7"/>
        <v>560014204.02743065</v>
      </c>
    </row>
    <row r="139" spans="1:15" x14ac:dyDescent="0.3">
      <c r="A139" s="27"/>
      <c r="B139" s="229"/>
      <c r="C139" s="37">
        <v>4</v>
      </c>
      <c r="D139" s="168">
        <v>1100000</v>
      </c>
      <c r="E139" s="151">
        <v>0</v>
      </c>
      <c r="F139" s="148">
        <v>300000</v>
      </c>
      <c r="G139" s="148">
        <v>100000</v>
      </c>
      <c r="H139" s="49">
        <f t="shared" si="5"/>
        <v>239360975.45850557</v>
      </c>
      <c r="I139" s="152">
        <v>1.7999999999999999E-2</v>
      </c>
      <c r="J139" s="51">
        <v>50000</v>
      </c>
      <c r="K139" s="181">
        <f t="shared" si="8"/>
        <v>332158684.24141878</v>
      </c>
      <c r="L139" s="34">
        <v>1.7999999999999999E-2</v>
      </c>
      <c r="M139" s="51">
        <f t="shared" si="6"/>
        <v>332208684.24141878</v>
      </c>
      <c r="N139" s="188">
        <f t="shared" si="7"/>
        <v>571569659.69992435</v>
      </c>
    </row>
    <row r="140" spans="1:15" x14ac:dyDescent="0.3">
      <c r="A140" s="27"/>
      <c r="B140" s="229"/>
      <c r="C140" s="37">
        <v>5</v>
      </c>
      <c r="D140" s="168">
        <v>1100000</v>
      </c>
      <c r="E140" s="151">
        <v>0</v>
      </c>
      <c r="F140" s="148">
        <v>300000</v>
      </c>
      <c r="G140" s="148">
        <v>100000</v>
      </c>
      <c r="H140" s="49">
        <f t="shared" si="5"/>
        <v>244076673.01675868</v>
      </c>
      <c r="I140" s="152">
        <v>1.7999999999999999E-2</v>
      </c>
      <c r="J140" s="51">
        <v>50000</v>
      </c>
      <c r="K140" s="181">
        <f t="shared" si="8"/>
        <v>339206440.55776429</v>
      </c>
      <c r="L140" s="34">
        <v>1.7999999999999999E-2</v>
      </c>
      <c r="M140" s="51">
        <f t="shared" si="6"/>
        <v>339256440.55776429</v>
      </c>
      <c r="N140" s="188">
        <f t="shared" si="7"/>
        <v>583333113.57452297</v>
      </c>
    </row>
    <row r="141" spans="1:15" x14ac:dyDescent="0.3">
      <c r="A141" s="27"/>
      <c r="B141" s="229"/>
      <c r="C141" s="37">
        <v>6</v>
      </c>
      <c r="D141" s="168">
        <v>1100000</v>
      </c>
      <c r="E141" s="151">
        <v>0</v>
      </c>
      <c r="F141" s="148">
        <v>300000</v>
      </c>
      <c r="G141" s="148">
        <v>100000</v>
      </c>
      <c r="H141" s="49">
        <f t="shared" si="5"/>
        <v>248877253.13106033</v>
      </c>
      <c r="I141" s="152">
        <v>1.7999999999999999E-2</v>
      </c>
      <c r="J141" s="51">
        <v>50000</v>
      </c>
      <c r="K141" s="181">
        <f t="shared" si="8"/>
        <v>346381056.48780406</v>
      </c>
      <c r="L141" s="34">
        <v>1.7999999999999999E-2</v>
      </c>
      <c r="M141" s="51">
        <f t="shared" si="6"/>
        <v>346431056.48780406</v>
      </c>
      <c r="N141" s="188">
        <f t="shared" si="7"/>
        <v>595308309.61886442</v>
      </c>
    </row>
    <row r="142" spans="1:15" x14ac:dyDescent="0.3">
      <c r="A142" s="27"/>
      <c r="B142" s="229"/>
      <c r="C142" s="37">
        <v>7</v>
      </c>
      <c r="D142" s="168">
        <v>1100000</v>
      </c>
      <c r="E142" s="151">
        <v>0</v>
      </c>
      <c r="F142" s="148">
        <v>300000</v>
      </c>
      <c r="G142" s="148">
        <v>100000</v>
      </c>
      <c r="H142" s="49">
        <f t="shared" si="5"/>
        <v>253764243.68741941</v>
      </c>
      <c r="I142" s="152">
        <v>1.7999999999999999E-2</v>
      </c>
      <c r="J142" s="51">
        <v>50000</v>
      </c>
      <c r="K142" s="181">
        <f t="shared" si="8"/>
        <v>353684815.50458455</v>
      </c>
      <c r="L142" s="34">
        <v>1.7999999999999999E-2</v>
      </c>
      <c r="M142" s="51">
        <f t="shared" si="6"/>
        <v>353734815.50458455</v>
      </c>
      <c r="N142" s="188">
        <f t="shared" si="7"/>
        <v>607499059.19200397</v>
      </c>
    </row>
    <row r="143" spans="1:15" x14ac:dyDescent="0.3">
      <c r="A143" s="27"/>
      <c r="B143" s="229"/>
      <c r="C143" s="37">
        <v>8</v>
      </c>
      <c r="D143" s="168">
        <v>1100000</v>
      </c>
      <c r="E143" s="151">
        <v>0</v>
      </c>
      <c r="F143" s="148">
        <v>300000</v>
      </c>
      <c r="G143" s="148">
        <v>100000</v>
      </c>
      <c r="H143" s="49">
        <f t="shared" si="5"/>
        <v>258739200.07379296</v>
      </c>
      <c r="I143" s="152">
        <v>1.7999999999999999E-2</v>
      </c>
      <c r="J143" s="51">
        <v>50000</v>
      </c>
      <c r="K143" s="181">
        <f t="shared" si="8"/>
        <v>361120042.18366706</v>
      </c>
      <c r="L143" s="34">
        <v>1.7999999999999999E-2</v>
      </c>
      <c r="M143" s="51">
        <f t="shared" si="6"/>
        <v>361170042.18366706</v>
      </c>
      <c r="N143" s="188">
        <f t="shared" si="7"/>
        <v>619909242.25746</v>
      </c>
    </row>
    <row r="144" spans="1:15" x14ac:dyDescent="0.3">
      <c r="A144" s="27"/>
      <c r="B144" s="229"/>
      <c r="C144" s="37">
        <v>9</v>
      </c>
      <c r="D144" s="168">
        <v>1100000</v>
      </c>
      <c r="E144" s="151">
        <v>0</v>
      </c>
      <c r="F144" s="148">
        <v>300000</v>
      </c>
      <c r="G144" s="148">
        <v>100000</v>
      </c>
      <c r="H144" s="49">
        <f t="shared" si="5"/>
        <v>263803705.67512125</v>
      </c>
      <c r="I144" s="152">
        <v>1.7999999999999999E-2</v>
      </c>
      <c r="J144" s="51">
        <v>50000</v>
      </c>
      <c r="K144" s="181">
        <f t="shared" si="8"/>
        <v>368689102.94297308</v>
      </c>
      <c r="L144" s="34">
        <v>1.7999999999999999E-2</v>
      </c>
      <c r="M144" s="51">
        <f t="shared" si="6"/>
        <v>368739102.94297308</v>
      </c>
      <c r="N144" s="188">
        <f t="shared" si="7"/>
        <v>632542808.61809433</v>
      </c>
    </row>
    <row r="145" spans="1:14" x14ac:dyDescent="0.3">
      <c r="A145" s="27"/>
      <c r="B145" s="229"/>
      <c r="C145" s="37">
        <v>10</v>
      </c>
      <c r="D145" s="168">
        <v>1100000</v>
      </c>
      <c r="E145" s="151">
        <v>0</v>
      </c>
      <c r="F145" s="148">
        <v>300000</v>
      </c>
      <c r="G145" s="148">
        <v>100000</v>
      </c>
      <c r="H145" s="49">
        <f t="shared" si="5"/>
        <v>268959372.37727344</v>
      </c>
      <c r="I145" s="152">
        <v>1.7999999999999999E-2</v>
      </c>
      <c r="J145" s="51">
        <v>50000</v>
      </c>
      <c r="K145" s="181">
        <f t="shared" si="8"/>
        <v>376394406.7959466</v>
      </c>
      <c r="L145" s="34">
        <v>1.7999999999999999E-2</v>
      </c>
      <c r="M145" s="51">
        <f t="shared" si="6"/>
        <v>376444406.7959466</v>
      </c>
      <c r="N145" s="188">
        <f t="shared" si="7"/>
        <v>645403779.17322004</v>
      </c>
    </row>
    <row r="146" spans="1:14" ht="17.25" thickBot="1" x14ac:dyDescent="0.35">
      <c r="A146" s="27"/>
      <c r="B146" s="229"/>
      <c r="C146" s="39">
        <v>11</v>
      </c>
      <c r="D146" s="168">
        <v>1100000</v>
      </c>
      <c r="E146" s="151">
        <v>0</v>
      </c>
      <c r="F146" s="148">
        <v>300000</v>
      </c>
      <c r="G146" s="148">
        <v>100000</v>
      </c>
      <c r="H146" s="49">
        <f t="shared" si="5"/>
        <v>274207841.08006436</v>
      </c>
      <c r="I146" s="152">
        <v>1.7999999999999999E-2</v>
      </c>
      <c r="J146" s="51">
        <v>50000</v>
      </c>
      <c r="K146" s="181">
        <f t="shared" si="8"/>
        <v>384238406.11827362</v>
      </c>
      <c r="L146" s="124">
        <v>1.7999999999999999E-2</v>
      </c>
      <c r="M146" s="51">
        <f t="shared" si="6"/>
        <v>384288406.11827362</v>
      </c>
      <c r="N146" s="188">
        <f t="shared" si="7"/>
        <v>658496247.19833803</v>
      </c>
    </row>
    <row r="147" spans="1:14" s="159" customFormat="1" ht="17.25" thickBot="1" x14ac:dyDescent="0.35">
      <c r="A147" s="140"/>
      <c r="B147" s="229"/>
      <c r="C147" s="134">
        <v>12</v>
      </c>
      <c r="D147" s="168">
        <v>1100000</v>
      </c>
      <c r="E147" s="154">
        <v>0</v>
      </c>
      <c r="F147" s="148">
        <v>300000</v>
      </c>
      <c r="G147" s="148">
        <v>100000</v>
      </c>
      <c r="H147" s="135">
        <f t="shared" si="5"/>
        <v>279550782.21950549</v>
      </c>
      <c r="I147" s="136">
        <v>1.7999999999999999E-2</v>
      </c>
      <c r="J147" s="51">
        <v>50000</v>
      </c>
      <c r="K147" s="181">
        <f t="shared" si="8"/>
        <v>392223597.42840254</v>
      </c>
      <c r="L147" s="137">
        <v>1.7999999999999999E-2</v>
      </c>
      <c r="M147" s="51">
        <f t="shared" si="6"/>
        <v>392273597.42840254</v>
      </c>
      <c r="N147" s="188">
        <f t="shared" si="7"/>
        <v>671824379.64790797</v>
      </c>
    </row>
    <row r="148" spans="1:14" x14ac:dyDescent="0.3">
      <c r="A148" s="27">
        <v>13</v>
      </c>
      <c r="B148" s="229">
        <v>2034</v>
      </c>
      <c r="C148" s="36">
        <v>1</v>
      </c>
      <c r="D148" s="168">
        <v>0</v>
      </c>
      <c r="E148" s="151">
        <v>0</v>
      </c>
      <c r="F148" s="148">
        <v>0</v>
      </c>
      <c r="G148" s="148">
        <v>0</v>
      </c>
      <c r="H148" s="49">
        <f t="shared" si="5"/>
        <v>284582696.2994566</v>
      </c>
      <c r="I148" s="152">
        <v>1.7999999999999999E-2</v>
      </c>
      <c r="J148" s="51">
        <v>50000</v>
      </c>
      <c r="K148" s="181">
        <f t="shared" si="8"/>
        <v>393742291.81811613</v>
      </c>
      <c r="L148" s="123">
        <v>4.0000000000000001E-3</v>
      </c>
      <c r="M148" s="51">
        <f t="shared" si="6"/>
        <v>393792291.81811613</v>
      </c>
      <c r="N148" s="188">
        <f t="shared" si="7"/>
        <v>678374988.11757278</v>
      </c>
    </row>
    <row r="149" spans="1:14" x14ac:dyDescent="0.3">
      <c r="A149" s="27"/>
      <c r="B149" s="229"/>
      <c r="C149" s="37">
        <v>2</v>
      </c>
      <c r="D149" s="168">
        <v>0</v>
      </c>
      <c r="E149" s="151">
        <v>0</v>
      </c>
      <c r="F149" s="148">
        <v>0</v>
      </c>
      <c r="G149" s="148">
        <v>0</v>
      </c>
      <c r="H149" s="49">
        <f t="shared" si="5"/>
        <v>289705184.83284682</v>
      </c>
      <c r="I149" s="152">
        <v>1.7999999999999999E-2</v>
      </c>
      <c r="J149" s="51">
        <v>50000</v>
      </c>
      <c r="K149" s="181">
        <f t="shared" si="8"/>
        <v>400778753.07084221</v>
      </c>
      <c r="L149" s="34">
        <v>1.7999999999999999E-2</v>
      </c>
      <c r="M149" s="51">
        <f t="shared" si="6"/>
        <v>400828753.07084221</v>
      </c>
      <c r="N149" s="188">
        <f t="shared" si="7"/>
        <v>690533937.90368903</v>
      </c>
    </row>
    <row r="150" spans="1:14" x14ac:dyDescent="0.3">
      <c r="A150" s="27"/>
      <c r="B150" s="229"/>
      <c r="C150" s="37">
        <v>3</v>
      </c>
      <c r="D150" s="168">
        <v>0</v>
      </c>
      <c r="E150" s="151">
        <v>0</v>
      </c>
      <c r="F150" s="148">
        <v>0</v>
      </c>
      <c r="G150" s="148">
        <v>0</v>
      </c>
      <c r="H150" s="49">
        <f t="shared" ref="H150:H213" si="9" xml:space="preserve"> (H149 + G150 + F150) + ((H149 + G150 + F150) * I150 )</f>
        <v>294919878.15983808</v>
      </c>
      <c r="I150" s="152">
        <v>1.7999999999999999E-2</v>
      </c>
      <c r="J150" s="51">
        <v>50000</v>
      </c>
      <c r="K150" s="181">
        <f t="shared" si="8"/>
        <v>407941870.62611735</v>
      </c>
      <c r="L150" s="34">
        <v>1.7999999999999999E-2</v>
      </c>
      <c r="M150" s="51">
        <f t="shared" ref="M150:M213" si="10" xml:space="preserve"> J150 + K150</f>
        <v>407991870.62611735</v>
      </c>
      <c r="N150" s="188">
        <f t="shared" ref="N150:N213" si="11" xml:space="preserve"> H150 + M150</f>
        <v>702911748.78595543</v>
      </c>
    </row>
    <row r="151" spans="1:14" x14ac:dyDescent="0.3">
      <c r="A151" s="27"/>
      <c r="B151" s="229"/>
      <c r="C151" s="37">
        <v>4</v>
      </c>
      <c r="D151" s="168">
        <v>0</v>
      </c>
      <c r="E151" s="151">
        <v>0</v>
      </c>
      <c r="F151" s="148">
        <v>0</v>
      </c>
      <c r="G151" s="148">
        <v>0</v>
      </c>
      <c r="H151" s="49">
        <f t="shared" si="9"/>
        <v>300228435.96671516</v>
      </c>
      <c r="I151" s="152">
        <v>1.7999999999999999E-2</v>
      </c>
      <c r="J151" s="51">
        <v>50000</v>
      </c>
      <c r="K151" s="181">
        <f t="shared" si="8"/>
        <v>415233924.29738748</v>
      </c>
      <c r="L151" s="34">
        <v>1.7999999999999999E-2</v>
      </c>
      <c r="M151" s="51">
        <f t="shared" si="10"/>
        <v>415283924.29738748</v>
      </c>
      <c r="N151" s="188">
        <f t="shared" si="11"/>
        <v>715512360.2641027</v>
      </c>
    </row>
    <row r="152" spans="1:14" x14ac:dyDescent="0.3">
      <c r="A152" s="27"/>
      <c r="B152" s="229"/>
      <c r="C152" s="37">
        <v>5</v>
      </c>
      <c r="D152" s="168">
        <v>0</v>
      </c>
      <c r="E152" s="151">
        <v>0</v>
      </c>
      <c r="F152" s="148">
        <v>0</v>
      </c>
      <c r="G152" s="148">
        <v>0</v>
      </c>
      <c r="H152" s="49">
        <f t="shared" si="9"/>
        <v>305632547.814116</v>
      </c>
      <c r="I152" s="152">
        <v>1.7999999999999999E-2</v>
      </c>
      <c r="J152" s="51">
        <v>50000</v>
      </c>
      <c r="K152" s="181">
        <f t="shared" ref="K152:K215" si="12" xml:space="preserve"> (K151 + D152 - E152 - J152) + ((K151 + D152 - E152 - J152) * L152)</f>
        <v>422657234.93474048</v>
      </c>
      <c r="L152" s="34">
        <v>1.7999999999999999E-2</v>
      </c>
      <c r="M152" s="51">
        <f t="shared" si="10"/>
        <v>422707234.93474048</v>
      </c>
      <c r="N152" s="188">
        <f t="shared" si="11"/>
        <v>728339782.74885654</v>
      </c>
    </row>
    <row r="153" spans="1:14" x14ac:dyDescent="0.3">
      <c r="A153" s="27"/>
      <c r="B153" s="229"/>
      <c r="C153" s="37">
        <v>6</v>
      </c>
      <c r="D153" s="168">
        <v>0</v>
      </c>
      <c r="E153" s="151">
        <v>0</v>
      </c>
      <c r="F153" s="148">
        <v>0</v>
      </c>
      <c r="G153" s="148">
        <v>0</v>
      </c>
      <c r="H153" s="49">
        <f t="shared" si="9"/>
        <v>311133933.67477012</v>
      </c>
      <c r="I153" s="152">
        <v>1.7999999999999999E-2</v>
      </c>
      <c r="J153" s="51">
        <v>50000</v>
      </c>
      <c r="K153" s="181">
        <f t="shared" si="12"/>
        <v>430214165.16356581</v>
      </c>
      <c r="L153" s="34">
        <v>1.7999999999999999E-2</v>
      </c>
      <c r="M153" s="51">
        <f t="shared" si="10"/>
        <v>430264165.16356581</v>
      </c>
      <c r="N153" s="188">
        <f t="shared" si="11"/>
        <v>741398098.83833599</v>
      </c>
    </row>
    <row r="154" spans="1:14" x14ac:dyDescent="0.3">
      <c r="A154" s="27"/>
      <c r="B154" s="229"/>
      <c r="C154" s="37">
        <v>7</v>
      </c>
      <c r="D154" s="168">
        <v>0</v>
      </c>
      <c r="E154" s="151">
        <v>0</v>
      </c>
      <c r="F154" s="148">
        <v>0</v>
      </c>
      <c r="G154" s="148">
        <v>0</v>
      </c>
      <c r="H154" s="49">
        <f t="shared" si="9"/>
        <v>316734344.48091596</v>
      </c>
      <c r="I154" s="152">
        <v>1.7999999999999999E-2</v>
      </c>
      <c r="J154" s="51">
        <v>50000</v>
      </c>
      <c r="K154" s="181">
        <f t="shared" si="12"/>
        <v>437907120.13651001</v>
      </c>
      <c r="L154" s="34">
        <v>1.7999999999999999E-2</v>
      </c>
      <c r="M154" s="51">
        <f t="shared" si="10"/>
        <v>437957120.13651001</v>
      </c>
      <c r="N154" s="188">
        <f t="shared" si="11"/>
        <v>754691464.61742592</v>
      </c>
    </row>
    <row r="155" spans="1:14" x14ac:dyDescent="0.3">
      <c r="A155" s="27"/>
      <c r="B155" s="229"/>
      <c r="C155" s="37">
        <v>8</v>
      </c>
      <c r="D155" s="168">
        <v>0</v>
      </c>
      <c r="E155" s="151">
        <v>0</v>
      </c>
      <c r="F155" s="148">
        <v>0</v>
      </c>
      <c r="G155" s="148">
        <v>0</v>
      </c>
      <c r="H155" s="49">
        <f t="shared" si="9"/>
        <v>322435562.68157244</v>
      </c>
      <c r="I155" s="152">
        <v>1.7999999999999999E-2</v>
      </c>
      <c r="J155" s="51">
        <v>50000</v>
      </c>
      <c r="K155" s="181">
        <f t="shared" si="12"/>
        <v>445738548.29896718</v>
      </c>
      <c r="L155" s="34">
        <v>1.7999999999999999E-2</v>
      </c>
      <c r="M155" s="51">
        <f t="shared" si="10"/>
        <v>445788548.29896718</v>
      </c>
      <c r="N155" s="188">
        <f t="shared" si="11"/>
        <v>768224110.98053956</v>
      </c>
    </row>
    <row r="156" spans="1:14" x14ac:dyDescent="0.3">
      <c r="A156" s="27"/>
      <c r="B156" s="229"/>
      <c r="C156" s="37">
        <v>9</v>
      </c>
      <c r="D156" s="168">
        <v>0</v>
      </c>
      <c r="E156" s="151">
        <v>0</v>
      </c>
      <c r="F156" s="148">
        <v>0</v>
      </c>
      <c r="G156" s="148">
        <v>0</v>
      </c>
      <c r="H156" s="49">
        <f t="shared" si="9"/>
        <v>328239402.80984074</v>
      </c>
      <c r="I156" s="152">
        <v>1.7999999999999999E-2</v>
      </c>
      <c r="J156" s="51">
        <v>50000</v>
      </c>
      <c r="K156" s="181">
        <f t="shared" si="12"/>
        <v>453710942.16834861</v>
      </c>
      <c r="L156" s="34">
        <v>1.7999999999999999E-2</v>
      </c>
      <c r="M156" s="51">
        <f t="shared" si="10"/>
        <v>453760942.16834861</v>
      </c>
      <c r="N156" s="188">
        <f t="shared" si="11"/>
        <v>782000344.97818935</v>
      </c>
    </row>
    <row r="157" spans="1:14" x14ac:dyDescent="0.3">
      <c r="A157" s="27"/>
      <c r="B157" s="229"/>
      <c r="C157" s="37">
        <v>10</v>
      </c>
      <c r="D157" s="168">
        <v>0</v>
      </c>
      <c r="E157" s="151">
        <v>0</v>
      </c>
      <c r="F157" s="148">
        <v>0</v>
      </c>
      <c r="G157" s="148">
        <v>0</v>
      </c>
      <c r="H157" s="49">
        <f t="shared" si="9"/>
        <v>334147712.06041789</v>
      </c>
      <c r="I157" s="152">
        <v>1.7999999999999999E-2</v>
      </c>
      <c r="J157" s="51">
        <v>50000</v>
      </c>
      <c r="K157" s="181">
        <f t="shared" si="12"/>
        <v>461826839.12737888</v>
      </c>
      <c r="L157" s="34">
        <v>1.7999999999999999E-2</v>
      </c>
      <c r="M157" s="51">
        <f t="shared" si="10"/>
        <v>461876839.12737888</v>
      </c>
      <c r="N157" s="188">
        <f t="shared" si="11"/>
        <v>796024551.18779683</v>
      </c>
    </row>
    <row r="158" spans="1:14" ht="17.25" thickBot="1" x14ac:dyDescent="0.35">
      <c r="A158" s="27"/>
      <c r="B158" s="229"/>
      <c r="C158" s="39">
        <v>11</v>
      </c>
      <c r="D158" s="168">
        <v>0</v>
      </c>
      <c r="E158" s="151">
        <v>0</v>
      </c>
      <c r="F158" s="148">
        <v>0</v>
      </c>
      <c r="G158" s="148">
        <v>0</v>
      </c>
      <c r="H158" s="49">
        <f t="shared" si="9"/>
        <v>340162370.87750542</v>
      </c>
      <c r="I158" s="152">
        <v>1.7999999999999999E-2</v>
      </c>
      <c r="J158" s="51">
        <v>50000</v>
      </c>
      <c r="K158" s="181">
        <f t="shared" si="12"/>
        <v>470088822.23167169</v>
      </c>
      <c r="L158" s="124">
        <v>1.7999999999999999E-2</v>
      </c>
      <c r="M158" s="51">
        <f t="shared" si="10"/>
        <v>470138822.23167169</v>
      </c>
      <c r="N158" s="188">
        <f t="shared" si="11"/>
        <v>810301193.10917711</v>
      </c>
    </row>
    <row r="159" spans="1:14" ht="17.25" thickBot="1" x14ac:dyDescent="0.35">
      <c r="A159" s="27"/>
      <c r="B159" s="229"/>
      <c r="C159" s="29">
        <v>12</v>
      </c>
      <c r="D159" s="168">
        <v>0</v>
      </c>
      <c r="E159" s="151">
        <v>0</v>
      </c>
      <c r="F159" s="148">
        <v>0</v>
      </c>
      <c r="G159" s="148">
        <v>0</v>
      </c>
      <c r="H159" s="49">
        <f t="shared" si="9"/>
        <v>346285293.5533005</v>
      </c>
      <c r="I159" s="152">
        <v>1.7999999999999999E-2</v>
      </c>
      <c r="J159" s="51">
        <v>50000</v>
      </c>
      <c r="K159" s="181">
        <f t="shared" si="12"/>
        <v>478499521.03184175</v>
      </c>
      <c r="L159" s="125">
        <v>1.7999999999999999E-2</v>
      </c>
      <c r="M159" s="51">
        <f t="shared" si="10"/>
        <v>478549521.03184175</v>
      </c>
      <c r="N159" s="188">
        <f t="shared" si="11"/>
        <v>824834814.58514225</v>
      </c>
    </row>
    <row r="160" spans="1:14" x14ac:dyDescent="0.3">
      <c r="A160" s="27">
        <v>14</v>
      </c>
      <c r="B160" s="229">
        <v>2035</v>
      </c>
      <c r="C160" s="36">
        <v>1</v>
      </c>
      <c r="D160" s="168">
        <v>0</v>
      </c>
      <c r="E160" s="151">
        <v>0</v>
      </c>
      <c r="F160" s="148">
        <v>0</v>
      </c>
      <c r="G160" s="148">
        <v>0</v>
      </c>
      <c r="H160" s="49">
        <f t="shared" si="9"/>
        <v>352518428.83725989</v>
      </c>
      <c r="I160" s="152">
        <v>1.7999999999999999E-2</v>
      </c>
      <c r="J160" s="51">
        <v>50000</v>
      </c>
      <c r="K160" s="181">
        <f t="shared" si="12"/>
        <v>480363319.11596912</v>
      </c>
      <c r="L160" s="123">
        <v>4.0000000000000001E-3</v>
      </c>
      <c r="M160" s="51">
        <f t="shared" si="10"/>
        <v>480413319.11596912</v>
      </c>
      <c r="N160" s="188">
        <f t="shared" si="11"/>
        <v>832931747.95322895</v>
      </c>
    </row>
    <row r="161" spans="1:14" x14ac:dyDescent="0.3">
      <c r="A161" s="27"/>
      <c r="B161" s="229"/>
      <c r="C161" s="37">
        <v>2</v>
      </c>
      <c r="D161" s="168">
        <v>0</v>
      </c>
      <c r="E161" s="151">
        <v>0</v>
      </c>
      <c r="F161" s="148">
        <v>0</v>
      </c>
      <c r="G161" s="148">
        <v>0</v>
      </c>
      <c r="H161" s="49">
        <f t="shared" si="9"/>
        <v>358863760.55633056</v>
      </c>
      <c r="I161" s="152">
        <v>1.7999999999999999E-2</v>
      </c>
      <c r="J161" s="51">
        <v>50000</v>
      </c>
      <c r="K161" s="181">
        <f t="shared" si="12"/>
        <v>488958958.86005658</v>
      </c>
      <c r="L161" s="34">
        <v>1.7999999999999999E-2</v>
      </c>
      <c r="M161" s="51">
        <f t="shared" si="10"/>
        <v>489008958.86005658</v>
      </c>
      <c r="N161" s="188">
        <f t="shared" si="11"/>
        <v>847872719.41638708</v>
      </c>
    </row>
    <row r="162" spans="1:14" x14ac:dyDescent="0.3">
      <c r="A162" s="27"/>
      <c r="B162" s="229"/>
      <c r="C162" s="37">
        <v>3</v>
      </c>
      <c r="D162" s="168">
        <v>0</v>
      </c>
      <c r="E162" s="151">
        <v>0</v>
      </c>
      <c r="F162" s="148">
        <v>0</v>
      </c>
      <c r="G162" s="148">
        <v>0</v>
      </c>
      <c r="H162" s="49">
        <f t="shared" si="9"/>
        <v>365323308.24634451</v>
      </c>
      <c r="I162" s="152">
        <v>1.7999999999999999E-2</v>
      </c>
      <c r="J162" s="51">
        <v>50000</v>
      </c>
      <c r="K162" s="181">
        <f t="shared" si="12"/>
        <v>497709320.11953759</v>
      </c>
      <c r="L162" s="34">
        <v>1.7999999999999999E-2</v>
      </c>
      <c r="M162" s="51">
        <f t="shared" si="10"/>
        <v>497759320.11953759</v>
      </c>
      <c r="N162" s="188">
        <f t="shared" si="11"/>
        <v>863082628.36588216</v>
      </c>
    </row>
    <row r="163" spans="1:14" x14ac:dyDescent="0.3">
      <c r="A163" s="27"/>
      <c r="B163" s="229"/>
      <c r="C163" s="37">
        <v>4</v>
      </c>
      <c r="D163" s="168">
        <v>0</v>
      </c>
      <c r="E163" s="151">
        <v>0</v>
      </c>
      <c r="F163" s="148">
        <v>0</v>
      </c>
      <c r="G163" s="148">
        <v>0</v>
      </c>
      <c r="H163" s="49">
        <f t="shared" si="9"/>
        <v>371899127.7947787</v>
      </c>
      <c r="I163" s="152">
        <v>1.7999999999999999E-2</v>
      </c>
      <c r="J163" s="51">
        <v>50000</v>
      </c>
      <c r="K163" s="181">
        <f t="shared" si="12"/>
        <v>506617187.88168925</v>
      </c>
      <c r="L163" s="34">
        <v>1.7999999999999999E-2</v>
      </c>
      <c r="M163" s="51">
        <f t="shared" si="10"/>
        <v>506667187.88168925</v>
      </c>
      <c r="N163" s="188">
        <f t="shared" si="11"/>
        <v>878566315.6764679</v>
      </c>
    </row>
    <row r="164" spans="1:14" x14ac:dyDescent="0.3">
      <c r="A164" s="27"/>
      <c r="B164" s="229"/>
      <c r="C164" s="37">
        <v>5</v>
      </c>
      <c r="D164" s="168">
        <v>0</v>
      </c>
      <c r="E164" s="151">
        <v>0</v>
      </c>
      <c r="F164" s="148">
        <v>0</v>
      </c>
      <c r="G164" s="148">
        <v>0</v>
      </c>
      <c r="H164" s="49">
        <f t="shared" si="9"/>
        <v>378593312.09508473</v>
      </c>
      <c r="I164" s="152">
        <v>1.7999999999999999E-2</v>
      </c>
      <c r="J164" s="51">
        <v>50000</v>
      </c>
      <c r="K164" s="181">
        <f t="shared" si="12"/>
        <v>515685397.26355964</v>
      </c>
      <c r="L164" s="34">
        <v>1.7999999999999999E-2</v>
      </c>
      <c r="M164" s="51">
        <f t="shared" si="10"/>
        <v>515735397.26355964</v>
      </c>
      <c r="N164" s="188">
        <f t="shared" si="11"/>
        <v>894328709.35864437</v>
      </c>
    </row>
    <row r="165" spans="1:14" x14ac:dyDescent="0.3">
      <c r="A165" s="27"/>
      <c r="B165" s="229"/>
      <c r="C165" s="37">
        <v>6</v>
      </c>
      <c r="D165" s="168">
        <v>0</v>
      </c>
      <c r="E165" s="151">
        <v>0</v>
      </c>
      <c r="F165" s="148">
        <v>0</v>
      </c>
      <c r="G165" s="148">
        <v>0</v>
      </c>
      <c r="H165" s="49">
        <f t="shared" si="9"/>
        <v>385407991.71279627</v>
      </c>
      <c r="I165" s="152">
        <v>1.7999999999999999E-2</v>
      </c>
      <c r="J165" s="51">
        <v>50000</v>
      </c>
      <c r="K165" s="181">
        <f t="shared" si="12"/>
        <v>524916834.41430372</v>
      </c>
      <c r="L165" s="34">
        <v>1.7999999999999999E-2</v>
      </c>
      <c r="M165" s="51">
        <f t="shared" si="10"/>
        <v>524966834.41430372</v>
      </c>
      <c r="N165" s="188">
        <f t="shared" si="11"/>
        <v>910374826.12709999</v>
      </c>
    </row>
    <row r="166" spans="1:14" x14ac:dyDescent="0.3">
      <c r="A166" s="27"/>
      <c r="B166" s="229"/>
      <c r="C166" s="37">
        <v>7</v>
      </c>
      <c r="D166" s="168">
        <v>0</v>
      </c>
      <c r="E166" s="151">
        <v>0</v>
      </c>
      <c r="F166" s="148">
        <v>0</v>
      </c>
      <c r="G166" s="148">
        <v>0</v>
      </c>
      <c r="H166" s="49">
        <f t="shared" si="9"/>
        <v>392345335.56362659</v>
      </c>
      <c r="I166" s="152">
        <v>1.7999999999999999E-2</v>
      </c>
      <c r="J166" s="51">
        <v>50000</v>
      </c>
      <c r="K166" s="181">
        <f t="shared" si="12"/>
        <v>534314437.43376118</v>
      </c>
      <c r="L166" s="34">
        <v>1.7999999999999999E-2</v>
      </c>
      <c r="M166" s="51">
        <f t="shared" si="10"/>
        <v>534364437.43376118</v>
      </c>
      <c r="N166" s="188">
        <f t="shared" si="11"/>
        <v>926709772.99738777</v>
      </c>
    </row>
    <row r="167" spans="1:14" x14ac:dyDescent="0.3">
      <c r="A167" s="27"/>
      <c r="B167" s="229"/>
      <c r="C167" s="37">
        <v>8</v>
      </c>
      <c r="D167" s="168">
        <v>0</v>
      </c>
      <c r="E167" s="151">
        <v>0</v>
      </c>
      <c r="F167" s="148">
        <v>0</v>
      </c>
      <c r="G167" s="148">
        <v>0</v>
      </c>
      <c r="H167" s="49">
        <f t="shared" si="9"/>
        <v>399407551.60377187</v>
      </c>
      <c r="I167" s="152">
        <v>1.7999999999999999E-2</v>
      </c>
      <c r="J167" s="51">
        <v>50000</v>
      </c>
      <c r="K167" s="181">
        <f t="shared" si="12"/>
        <v>543881197.30756891</v>
      </c>
      <c r="L167" s="34">
        <v>1.7999999999999999E-2</v>
      </c>
      <c r="M167" s="51">
        <f t="shared" si="10"/>
        <v>543931197.30756891</v>
      </c>
      <c r="N167" s="188">
        <f t="shared" si="11"/>
        <v>943338748.91134071</v>
      </c>
    </row>
    <row r="168" spans="1:14" x14ac:dyDescent="0.3">
      <c r="A168" s="27"/>
      <c r="B168" s="229"/>
      <c r="C168" s="37">
        <v>9</v>
      </c>
      <c r="D168" s="168">
        <v>0</v>
      </c>
      <c r="E168" s="151">
        <v>0</v>
      </c>
      <c r="F168" s="148">
        <v>0</v>
      </c>
      <c r="G168" s="148">
        <v>0</v>
      </c>
      <c r="H168" s="49">
        <f t="shared" si="9"/>
        <v>406596887.53263974</v>
      </c>
      <c r="I168" s="152">
        <v>1.7999999999999999E-2</v>
      </c>
      <c r="J168" s="51">
        <v>50000</v>
      </c>
      <c r="K168" s="181">
        <f t="shared" si="12"/>
        <v>553620158.85910511</v>
      </c>
      <c r="L168" s="34">
        <v>1.7999999999999999E-2</v>
      </c>
      <c r="M168" s="51">
        <f t="shared" si="10"/>
        <v>553670158.85910511</v>
      </c>
      <c r="N168" s="188">
        <f t="shared" si="11"/>
        <v>960267046.39174485</v>
      </c>
    </row>
    <row r="169" spans="1:14" x14ac:dyDescent="0.3">
      <c r="A169" s="27"/>
      <c r="B169" s="229"/>
      <c r="C169" s="37">
        <v>10</v>
      </c>
      <c r="D169" s="168">
        <v>0</v>
      </c>
      <c r="E169" s="151">
        <v>0</v>
      </c>
      <c r="F169" s="148">
        <v>0</v>
      </c>
      <c r="G169" s="148">
        <v>0</v>
      </c>
      <c r="H169" s="49">
        <f t="shared" si="9"/>
        <v>413915631.50822723</v>
      </c>
      <c r="I169" s="152">
        <v>1.7999999999999999E-2</v>
      </c>
      <c r="J169" s="51">
        <v>50000</v>
      </c>
      <c r="K169" s="181">
        <f t="shared" si="12"/>
        <v>563534421.71856904</v>
      </c>
      <c r="L169" s="34">
        <v>1.7999999999999999E-2</v>
      </c>
      <c r="M169" s="51">
        <f t="shared" si="10"/>
        <v>563584421.71856904</v>
      </c>
      <c r="N169" s="188">
        <f t="shared" si="11"/>
        <v>977500053.22679627</v>
      </c>
    </row>
    <row r="170" spans="1:14" ht="17.25" thickBot="1" x14ac:dyDescent="0.35">
      <c r="A170" s="27"/>
      <c r="B170" s="229"/>
      <c r="C170" s="39">
        <v>11</v>
      </c>
      <c r="D170" s="168">
        <v>0</v>
      </c>
      <c r="E170" s="151">
        <v>0</v>
      </c>
      <c r="F170" s="148">
        <v>0</v>
      </c>
      <c r="G170" s="148">
        <v>0</v>
      </c>
      <c r="H170" s="49">
        <f t="shared" si="9"/>
        <v>421366112.87537533</v>
      </c>
      <c r="I170" s="152">
        <v>1.7999999999999999E-2</v>
      </c>
      <c r="J170" s="51">
        <v>50000</v>
      </c>
      <c r="K170" s="181">
        <f t="shared" si="12"/>
        <v>573627141.30950332</v>
      </c>
      <c r="L170" s="124">
        <v>1.7999999999999999E-2</v>
      </c>
      <c r="M170" s="51">
        <f t="shared" si="10"/>
        <v>573677141.30950332</v>
      </c>
      <c r="N170" s="188">
        <f t="shared" si="11"/>
        <v>995043254.18487859</v>
      </c>
    </row>
    <row r="171" spans="1:14" ht="17.25" thickBot="1" x14ac:dyDescent="0.35">
      <c r="A171" s="27"/>
      <c r="B171" s="229"/>
      <c r="C171" s="29">
        <v>12</v>
      </c>
      <c r="D171" s="168">
        <v>0</v>
      </c>
      <c r="E171" s="151">
        <v>0</v>
      </c>
      <c r="F171" s="148">
        <v>0</v>
      </c>
      <c r="G171" s="148">
        <v>0</v>
      </c>
      <c r="H171" s="49">
        <f t="shared" si="9"/>
        <v>428950702.90713209</v>
      </c>
      <c r="I171" s="152">
        <v>1.7999999999999999E-2</v>
      </c>
      <c r="J171" s="51">
        <v>50000</v>
      </c>
      <c r="K171" s="181">
        <f t="shared" si="12"/>
        <v>583901529.85307443</v>
      </c>
      <c r="L171" s="125">
        <v>1.7999999999999999E-2</v>
      </c>
      <c r="M171" s="51">
        <f t="shared" si="10"/>
        <v>583951529.85307443</v>
      </c>
      <c r="N171" s="188">
        <f t="shared" si="11"/>
        <v>1012902232.7602065</v>
      </c>
    </row>
    <row r="172" spans="1:14" x14ac:dyDescent="0.3">
      <c r="A172" s="27">
        <v>15</v>
      </c>
      <c r="B172" s="229">
        <v>2036</v>
      </c>
      <c r="C172" s="36">
        <v>1</v>
      </c>
      <c r="D172" s="168">
        <v>0</v>
      </c>
      <c r="E172" s="151">
        <v>0</v>
      </c>
      <c r="F172" s="148">
        <v>0</v>
      </c>
      <c r="G172" s="148">
        <v>0</v>
      </c>
      <c r="H172" s="49">
        <f t="shared" si="9"/>
        <v>436671815.55946046</v>
      </c>
      <c r="I172" s="152">
        <v>1.7999999999999999E-2</v>
      </c>
      <c r="J172" s="51">
        <v>50000</v>
      </c>
      <c r="K172" s="181">
        <f t="shared" si="12"/>
        <v>586186935.97248673</v>
      </c>
      <c r="L172" s="123">
        <v>4.0000000000000001E-3</v>
      </c>
      <c r="M172" s="51">
        <f t="shared" si="10"/>
        <v>586236935.97248673</v>
      </c>
      <c r="N172" s="188">
        <f t="shared" si="11"/>
        <v>1022908751.5319471</v>
      </c>
    </row>
    <row r="173" spans="1:14" x14ac:dyDescent="0.3">
      <c r="A173" s="27"/>
      <c r="B173" s="229"/>
      <c r="C173" s="37">
        <v>2</v>
      </c>
      <c r="D173" s="168">
        <v>0</v>
      </c>
      <c r="E173" s="151">
        <v>0</v>
      </c>
      <c r="F173" s="148">
        <v>0</v>
      </c>
      <c r="G173" s="148">
        <v>0</v>
      </c>
      <c r="H173" s="49">
        <f t="shared" si="9"/>
        <v>444531908.23953074</v>
      </c>
      <c r="I173" s="152">
        <v>1.7999999999999999E-2</v>
      </c>
      <c r="J173" s="51">
        <v>50000</v>
      </c>
      <c r="K173" s="181">
        <f t="shared" si="12"/>
        <v>596687400.81999147</v>
      </c>
      <c r="L173" s="34">
        <v>1.7999999999999999E-2</v>
      </c>
      <c r="M173" s="51">
        <f t="shared" si="10"/>
        <v>596737400.81999147</v>
      </c>
      <c r="N173" s="188">
        <f t="shared" si="11"/>
        <v>1041269309.0595222</v>
      </c>
    </row>
    <row r="174" spans="1:14" x14ac:dyDescent="0.3">
      <c r="A174" s="27"/>
      <c r="B174" s="229"/>
      <c r="C174" s="37">
        <v>3</v>
      </c>
      <c r="D174" s="168">
        <v>0</v>
      </c>
      <c r="E174" s="151">
        <v>0</v>
      </c>
      <c r="F174" s="148">
        <v>0</v>
      </c>
      <c r="G174" s="148">
        <v>0</v>
      </c>
      <c r="H174" s="49">
        <f t="shared" si="9"/>
        <v>452533482.58784229</v>
      </c>
      <c r="I174" s="152">
        <v>1.7999999999999999E-2</v>
      </c>
      <c r="J174" s="51">
        <v>50000</v>
      </c>
      <c r="K174" s="181">
        <f t="shared" si="12"/>
        <v>607376874.0347513</v>
      </c>
      <c r="L174" s="34">
        <v>1.7999999999999999E-2</v>
      </c>
      <c r="M174" s="51">
        <f t="shared" si="10"/>
        <v>607426874.0347513</v>
      </c>
      <c r="N174" s="188">
        <f t="shared" si="11"/>
        <v>1059960356.6225936</v>
      </c>
    </row>
    <row r="175" spans="1:14" x14ac:dyDescent="0.3">
      <c r="A175" s="27"/>
      <c r="B175" s="229"/>
      <c r="C175" s="37">
        <v>4</v>
      </c>
      <c r="D175" s="168">
        <v>0</v>
      </c>
      <c r="E175" s="151">
        <v>0</v>
      </c>
      <c r="F175" s="148">
        <v>0</v>
      </c>
      <c r="G175" s="148">
        <v>0</v>
      </c>
      <c r="H175" s="49">
        <f t="shared" si="9"/>
        <v>460679085.27442342</v>
      </c>
      <c r="I175" s="152">
        <v>1.7999999999999999E-2</v>
      </c>
      <c r="J175" s="51">
        <v>50000</v>
      </c>
      <c r="K175" s="181">
        <f t="shared" si="12"/>
        <v>618258757.76737678</v>
      </c>
      <c r="L175" s="34">
        <v>1.7999999999999999E-2</v>
      </c>
      <c r="M175" s="51">
        <f t="shared" si="10"/>
        <v>618308757.76737678</v>
      </c>
      <c r="N175" s="188">
        <f t="shared" si="11"/>
        <v>1078987843.0418003</v>
      </c>
    </row>
    <row r="176" spans="1:14" x14ac:dyDescent="0.3">
      <c r="A176" s="27"/>
      <c r="B176" s="229"/>
      <c r="C176" s="37">
        <v>5</v>
      </c>
      <c r="D176" s="168">
        <v>0</v>
      </c>
      <c r="E176" s="151">
        <v>0</v>
      </c>
      <c r="F176" s="148">
        <v>0</v>
      </c>
      <c r="G176" s="148">
        <v>0</v>
      </c>
      <c r="H176" s="49">
        <f t="shared" si="9"/>
        <v>468971308.80936307</v>
      </c>
      <c r="I176" s="152">
        <v>1.7999999999999999E-2</v>
      </c>
      <c r="J176" s="51">
        <v>50000</v>
      </c>
      <c r="K176" s="181">
        <f t="shared" si="12"/>
        <v>629336515.40718961</v>
      </c>
      <c r="L176" s="34">
        <v>1.7999999999999999E-2</v>
      </c>
      <c r="M176" s="51">
        <f t="shared" si="10"/>
        <v>629386515.40718961</v>
      </c>
      <c r="N176" s="188">
        <f t="shared" si="11"/>
        <v>1098357824.2165527</v>
      </c>
    </row>
    <row r="177" spans="1:14" x14ac:dyDescent="0.3">
      <c r="A177" s="27"/>
      <c r="B177" s="229"/>
      <c r="C177" s="37">
        <v>6</v>
      </c>
      <c r="D177" s="168">
        <v>0</v>
      </c>
      <c r="E177" s="151">
        <v>0</v>
      </c>
      <c r="F177" s="148">
        <v>0</v>
      </c>
      <c r="G177" s="148">
        <v>0</v>
      </c>
      <c r="H177" s="49">
        <f t="shared" si="9"/>
        <v>477412792.3679316</v>
      </c>
      <c r="I177" s="152">
        <v>1.7999999999999999E-2</v>
      </c>
      <c r="J177" s="51">
        <v>50000</v>
      </c>
      <c r="K177" s="181">
        <f t="shared" si="12"/>
        <v>640613672.68451905</v>
      </c>
      <c r="L177" s="34">
        <v>1.7999999999999999E-2</v>
      </c>
      <c r="M177" s="51">
        <f t="shared" si="10"/>
        <v>640663672.68451905</v>
      </c>
      <c r="N177" s="188">
        <f t="shared" si="11"/>
        <v>1118076465.0524507</v>
      </c>
    </row>
    <row r="178" spans="1:14" x14ac:dyDescent="0.3">
      <c r="A178" s="27"/>
      <c r="B178" s="229"/>
      <c r="C178" s="37">
        <v>7</v>
      </c>
      <c r="D178" s="168">
        <v>0</v>
      </c>
      <c r="E178" s="151">
        <v>0</v>
      </c>
      <c r="F178" s="148">
        <v>0</v>
      </c>
      <c r="G178" s="148">
        <v>0</v>
      </c>
      <c r="H178" s="49">
        <f t="shared" si="9"/>
        <v>486006222.63055438</v>
      </c>
      <c r="I178" s="152">
        <v>1.7999999999999999E-2</v>
      </c>
      <c r="J178" s="51">
        <v>50000</v>
      </c>
      <c r="K178" s="181">
        <f t="shared" si="12"/>
        <v>652093818.79284036</v>
      </c>
      <c r="L178" s="34">
        <v>1.7999999999999999E-2</v>
      </c>
      <c r="M178" s="51">
        <f t="shared" si="10"/>
        <v>652143818.79284036</v>
      </c>
      <c r="N178" s="188">
        <f t="shared" si="11"/>
        <v>1138150041.4233947</v>
      </c>
    </row>
    <row r="179" spans="1:14" x14ac:dyDescent="0.3">
      <c r="A179" s="27"/>
      <c r="B179" s="229"/>
      <c r="C179" s="37">
        <v>8</v>
      </c>
      <c r="D179" s="168">
        <v>0</v>
      </c>
      <c r="E179" s="151">
        <v>0</v>
      </c>
      <c r="F179" s="148">
        <v>0</v>
      </c>
      <c r="G179" s="148">
        <v>0</v>
      </c>
      <c r="H179" s="49">
        <f t="shared" si="9"/>
        <v>494754334.63790435</v>
      </c>
      <c r="I179" s="152">
        <v>1.7999999999999999E-2</v>
      </c>
      <c r="J179" s="51">
        <v>50000</v>
      </c>
      <c r="K179" s="181">
        <f t="shared" si="12"/>
        <v>663780607.53111148</v>
      </c>
      <c r="L179" s="34">
        <v>1.7999999999999999E-2</v>
      </c>
      <c r="M179" s="51">
        <f t="shared" si="10"/>
        <v>663830607.53111148</v>
      </c>
      <c r="N179" s="188">
        <f t="shared" si="11"/>
        <v>1158584942.1690159</v>
      </c>
    </row>
    <row r="180" spans="1:14" x14ac:dyDescent="0.3">
      <c r="A180" s="27"/>
      <c r="B180" s="229"/>
      <c r="C180" s="37">
        <v>9</v>
      </c>
      <c r="D180" s="168">
        <v>0</v>
      </c>
      <c r="E180" s="151">
        <v>0</v>
      </c>
      <c r="F180" s="148">
        <v>0</v>
      </c>
      <c r="G180" s="148">
        <v>0</v>
      </c>
      <c r="H180" s="49">
        <f t="shared" si="9"/>
        <v>503659912.66138661</v>
      </c>
      <c r="I180" s="152">
        <v>1.7999999999999999E-2</v>
      </c>
      <c r="J180" s="51">
        <v>50000</v>
      </c>
      <c r="K180" s="181">
        <f t="shared" si="12"/>
        <v>675677758.46667147</v>
      </c>
      <c r="L180" s="34">
        <v>1.7999999999999999E-2</v>
      </c>
      <c r="M180" s="51">
        <f t="shared" si="10"/>
        <v>675727758.46667147</v>
      </c>
      <c r="N180" s="188">
        <f t="shared" si="11"/>
        <v>1179387671.128058</v>
      </c>
    </row>
    <row r="181" spans="1:14" x14ac:dyDescent="0.3">
      <c r="A181" s="27"/>
      <c r="B181" s="229"/>
      <c r="C181" s="37">
        <v>10</v>
      </c>
      <c r="D181" s="168">
        <v>0</v>
      </c>
      <c r="E181" s="151">
        <v>0</v>
      </c>
      <c r="F181" s="148">
        <v>0</v>
      </c>
      <c r="G181" s="148">
        <v>0</v>
      </c>
      <c r="H181" s="49">
        <f t="shared" si="9"/>
        <v>512725791.08929157</v>
      </c>
      <c r="I181" s="152">
        <v>1.7999999999999999E-2</v>
      </c>
      <c r="J181" s="51">
        <v>50000</v>
      </c>
      <c r="K181" s="181">
        <f t="shared" si="12"/>
        <v>687789058.1190716</v>
      </c>
      <c r="L181" s="34">
        <v>1.7999999999999999E-2</v>
      </c>
      <c r="M181" s="51">
        <f t="shared" si="10"/>
        <v>687839058.1190716</v>
      </c>
      <c r="N181" s="188">
        <f t="shared" si="11"/>
        <v>1200564849.2083631</v>
      </c>
    </row>
    <row r="182" spans="1:14" ht="17.25" thickBot="1" x14ac:dyDescent="0.35">
      <c r="A182" s="27"/>
      <c r="B182" s="229"/>
      <c r="C182" s="39">
        <v>11</v>
      </c>
      <c r="D182" s="168">
        <v>0</v>
      </c>
      <c r="E182" s="151">
        <v>0</v>
      </c>
      <c r="F182" s="148">
        <v>0</v>
      </c>
      <c r="G182" s="148">
        <v>0</v>
      </c>
      <c r="H182" s="49">
        <f t="shared" si="9"/>
        <v>521954855.32889885</v>
      </c>
      <c r="I182" s="152">
        <v>1.7999999999999999E-2</v>
      </c>
      <c r="J182" s="51">
        <v>50000</v>
      </c>
      <c r="K182" s="181">
        <f t="shared" si="12"/>
        <v>700118361.1652149</v>
      </c>
      <c r="L182" s="124">
        <v>1.7999999999999999E-2</v>
      </c>
      <c r="M182" s="51">
        <f t="shared" si="10"/>
        <v>700168361.1652149</v>
      </c>
      <c r="N182" s="188">
        <f t="shared" si="11"/>
        <v>1222123216.4941137</v>
      </c>
    </row>
    <row r="183" spans="1:14" ht="17.25" thickBot="1" x14ac:dyDescent="0.35">
      <c r="A183" s="27"/>
      <c r="B183" s="229"/>
      <c r="C183" s="29">
        <v>12</v>
      </c>
      <c r="D183" s="168">
        <v>0</v>
      </c>
      <c r="E183" s="151">
        <v>0</v>
      </c>
      <c r="F183" s="148">
        <v>0</v>
      </c>
      <c r="G183" s="148">
        <v>0</v>
      </c>
      <c r="H183" s="49">
        <f t="shared" si="9"/>
        <v>531350042.724819</v>
      </c>
      <c r="I183" s="152">
        <v>1.7999999999999999E-2</v>
      </c>
      <c r="J183" s="51">
        <v>50000</v>
      </c>
      <c r="K183" s="181">
        <f t="shared" si="12"/>
        <v>712669591.66618872</v>
      </c>
      <c r="L183" s="125">
        <v>1.7999999999999999E-2</v>
      </c>
      <c r="M183" s="51">
        <f t="shared" si="10"/>
        <v>712719591.66618872</v>
      </c>
      <c r="N183" s="188">
        <f t="shared" si="11"/>
        <v>1244069634.3910077</v>
      </c>
    </row>
    <row r="184" spans="1:14" x14ac:dyDescent="0.3">
      <c r="A184" s="27">
        <v>16</v>
      </c>
      <c r="B184" s="229">
        <v>2037</v>
      </c>
      <c r="C184" s="36">
        <v>1</v>
      </c>
      <c r="D184" s="168">
        <v>0</v>
      </c>
      <c r="E184" s="151">
        <v>0</v>
      </c>
      <c r="F184" s="148">
        <v>0</v>
      </c>
      <c r="G184" s="148">
        <v>0</v>
      </c>
      <c r="H184" s="49">
        <f t="shared" si="9"/>
        <v>540914343.49386573</v>
      </c>
      <c r="I184" s="152">
        <v>1.7999999999999999E-2</v>
      </c>
      <c r="J184" s="51">
        <v>50000</v>
      </c>
      <c r="K184" s="181">
        <f t="shared" si="12"/>
        <v>715470070.03285348</v>
      </c>
      <c r="L184" s="123">
        <v>4.0000000000000001E-3</v>
      </c>
      <c r="M184" s="51">
        <f t="shared" si="10"/>
        <v>715520070.03285348</v>
      </c>
      <c r="N184" s="188">
        <f t="shared" si="11"/>
        <v>1256434413.5267191</v>
      </c>
    </row>
    <row r="185" spans="1:14" x14ac:dyDescent="0.3">
      <c r="A185" s="27"/>
      <c r="B185" s="229"/>
      <c r="C185" s="37">
        <v>2</v>
      </c>
      <c r="D185" s="168">
        <v>0</v>
      </c>
      <c r="E185" s="151">
        <v>0</v>
      </c>
      <c r="F185" s="148">
        <v>0</v>
      </c>
      <c r="G185" s="148">
        <v>0</v>
      </c>
      <c r="H185" s="49">
        <f t="shared" si="9"/>
        <v>550650801.67675531</v>
      </c>
      <c r="I185" s="152">
        <v>1.7999999999999999E-2</v>
      </c>
      <c r="J185" s="51">
        <v>50000</v>
      </c>
      <c r="K185" s="181">
        <f t="shared" si="12"/>
        <v>728297631.29344487</v>
      </c>
      <c r="L185" s="34">
        <v>1.7999999999999999E-2</v>
      </c>
      <c r="M185" s="51">
        <f t="shared" si="10"/>
        <v>728347631.29344487</v>
      </c>
      <c r="N185" s="188">
        <f t="shared" si="11"/>
        <v>1278998432.9702001</v>
      </c>
    </row>
    <row r="186" spans="1:14" x14ac:dyDescent="0.3">
      <c r="A186" s="27"/>
      <c r="B186" s="229"/>
      <c r="C186" s="37">
        <v>3</v>
      </c>
      <c r="D186" s="168">
        <v>0</v>
      </c>
      <c r="E186" s="151">
        <v>0</v>
      </c>
      <c r="F186" s="148">
        <v>0</v>
      </c>
      <c r="G186" s="148">
        <v>0</v>
      </c>
      <c r="H186" s="49">
        <f t="shared" si="9"/>
        <v>560562516.10693693</v>
      </c>
      <c r="I186" s="152">
        <v>1.7999999999999999E-2</v>
      </c>
      <c r="J186" s="51">
        <v>50000</v>
      </c>
      <c r="K186" s="181">
        <f t="shared" si="12"/>
        <v>741356088.65672684</v>
      </c>
      <c r="L186" s="34">
        <v>1.7999999999999999E-2</v>
      </c>
      <c r="M186" s="51">
        <f t="shared" si="10"/>
        <v>741406088.65672684</v>
      </c>
      <c r="N186" s="188">
        <f t="shared" si="11"/>
        <v>1301968604.7636638</v>
      </c>
    </row>
    <row r="187" spans="1:14" x14ac:dyDescent="0.3">
      <c r="A187" s="27"/>
      <c r="B187" s="229"/>
      <c r="C187" s="37">
        <v>4</v>
      </c>
      <c r="D187" s="168">
        <v>0</v>
      </c>
      <c r="E187" s="151">
        <v>0</v>
      </c>
      <c r="F187" s="148">
        <v>0</v>
      </c>
      <c r="G187" s="148">
        <v>0</v>
      </c>
      <c r="H187" s="49">
        <f t="shared" si="9"/>
        <v>570652641.39686179</v>
      </c>
      <c r="I187" s="152">
        <v>1.7999999999999999E-2</v>
      </c>
      <c r="J187" s="51">
        <v>50000</v>
      </c>
      <c r="K187" s="181">
        <f t="shared" si="12"/>
        <v>754649598.25254798</v>
      </c>
      <c r="L187" s="34">
        <v>1.7999999999999999E-2</v>
      </c>
      <c r="M187" s="51">
        <f t="shared" si="10"/>
        <v>754699598.25254798</v>
      </c>
      <c r="N187" s="188">
        <f t="shared" si="11"/>
        <v>1325352239.6494098</v>
      </c>
    </row>
    <row r="188" spans="1:14" x14ac:dyDescent="0.3">
      <c r="A188" s="27"/>
      <c r="B188" s="229"/>
      <c r="C188" s="37">
        <v>5</v>
      </c>
      <c r="D188" s="168">
        <v>0</v>
      </c>
      <c r="E188" s="151">
        <v>0</v>
      </c>
      <c r="F188" s="148">
        <v>0</v>
      </c>
      <c r="G188" s="148">
        <v>0</v>
      </c>
      <c r="H188" s="49">
        <f t="shared" si="9"/>
        <v>580924388.94200528</v>
      </c>
      <c r="I188" s="152">
        <v>1.7999999999999999E-2</v>
      </c>
      <c r="J188" s="51">
        <v>50000</v>
      </c>
      <c r="K188" s="181">
        <f t="shared" si="12"/>
        <v>768182391.02109385</v>
      </c>
      <c r="L188" s="34">
        <v>1.7999999999999999E-2</v>
      </c>
      <c r="M188" s="51">
        <f t="shared" si="10"/>
        <v>768232391.02109385</v>
      </c>
      <c r="N188" s="188">
        <f t="shared" si="11"/>
        <v>1349156779.963099</v>
      </c>
    </row>
    <row r="189" spans="1:14" x14ac:dyDescent="0.3">
      <c r="A189" s="27"/>
      <c r="B189" s="229"/>
      <c r="C189" s="37">
        <v>6</v>
      </c>
      <c r="D189" s="168">
        <v>0</v>
      </c>
      <c r="E189" s="151">
        <v>0</v>
      </c>
      <c r="F189" s="148">
        <v>0</v>
      </c>
      <c r="G189" s="148">
        <v>0</v>
      </c>
      <c r="H189" s="49">
        <f t="shared" si="9"/>
        <v>591381027.94296134</v>
      </c>
      <c r="I189" s="152">
        <v>1.7999999999999999E-2</v>
      </c>
      <c r="J189" s="51">
        <v>50000</v>
      </c>
      <c r="K189" s="181">
        <f t="shared" si="12"/>
        <v>781958774.05947351</v>
      </c>
      <c r="L189" s="34">
        <v>1.7999999999999999E-2</v>
      </c>
      <c r="M189" s="51">
        <f t="shared" si="10"/>
        <v>782008774.05947351</v>
      </c>
      <c r="N189" s="188">
        <f t="shared" si="11"/>
        <v>1373389802.0024347</v>
      </c>
    </row>
    <row r="190" spans="1:14" x14ac:dyDescent="0.3">
      <c r="A190" s="27"/>
      <c r="B190" s="229"/>
      <c r="C190" s="37">
        <v>7</v>
      </c>
      <c r="D190" s="168">
        <v>0</v>
      </c>
      <c r="E190" s="151">
        <v>0</v>
      </c>
      <c r="F190" s="148">
        <v>0</v>
      </c>
      <c r="G190" s="148">
        <v>0</v>
      </c>
      <c r="H190" s="49">
        <f t="shared" si="9"/>
        <v>602025886.44593465</v>
      </c>
      <c r="I190" s="152">
        <v>1.7999999999999999E-2</v>
      </c>
      <c r="J190" s="51">
        <v>50000</v>
      </c>
      <c r="K190" s="181">
        <f t="shared" si="12"/>
        <v>795983131.99254405</v>
      </c>
      <c r="L190" s="34">
        <v>1.7999999999999999E-2</v>
      </c>
      <c r="M190" s="51">
        <f t="shared" si="10"/>
        <v>796033131.99254405</v>
      </c>
      <c r="N190" s="188">
        <f t="shared" si="11"/>
        <v>1398059018.4384787</v>
      </c>
    </row>
    <row r="191" spans="1:14" x14ac:dyDescent="0.3">
      <c r="A191" s="27"/>
      <c r="B191" s="229"/>
      <c r="C191" s="37">
        <v>8</v>
      </c>
      <c r="D191" s="168">
        <v>0</v>
      </c>
      <c r="E191" s="151">
        <v>0</v>
      </c>
      <c r="F191" s="148">
        <v>0</v>
      </c>
      <c r="G191" s="148">
        <v>0</v>
      </c>
      <c r="H191" s="49">
        <f t="shared" si="9"/>
        <v>612862352.40196145</v>
      </c>
      <c r="I191" s="152">
        <v>1.7999999999999999E-2</v>
      </c>
      <c r="J191" s="51">
        <v>50000</v>
      </c>
      <c r="K191" s="181">
        <f t="shared" si="12"/>
        <v>810259928.36840987</v>
      </c>
      <c r="L191" s="34">
        <v>1.7999999999999999E-2</v>
      </c>
      <c r="M191" s="51">
        <f t="shared" si="10"/>
        <v>810309928.36840987</v>
      </c>
      <c r="N191" s="188">
        <f t="shared" si="11"/>
        <v>1423172280.7703714</v>
      </c>
    </row>
    <row r="192" spans="1:14" x14ac:dyDescent="0.3">
      <c r="A192" s="27"/>
      <c r="B192" s="229"/>
      <c r="C192" s="37">
        <v>9</v>
      </c>
      <c r="D192" s="168">
        <v>0</v>
      </c>
      <c r="E192" s="151">
        <v>0</v>
      </c>
      <c r="F192" s="148">
        <v>0</v>
      </c>
      <c r="G192" s="148">
        <v>0</v>
      </c>
      <c r="H192" s="49">
        <f t="shared" si="9"/>
        <v>623893874.7451967</v>
      </c>
      <c r="I192" s="152">
        <v>1.7999999999999999E-2</v>
      </c>
      <c r="J192" s="51">
        <v>50000</v>
      </c>
      <c r="K192" s="181">
        <f t="shared" si="12"/>
        <v>824793707.07904124</v>
      </c>
      <c r="L192" s="34">
        <v>1.7999999999999999E-2</v>
      </c>
      <c r="M192" s="51">
        <f t="shared" si="10"/>
        <v>824843707.07904124</v>
      </c>
      <c r="N192" s="188">
        <f t="shared" si="11"/>
        <v>1448737581.8242378</v>
      </c>
    </row>
    <row r="193" spans="1:14" x14ac:dyDescent="0.3">
      <c r="A193" s="27"/>
      <c r="B193" s="229"/>
      <c r="C193" s="37">
        <v>10</v>
      </c>
      <c r="D193" s="168">
        <v>0</v>
      </c>
      <c r="E193" s="151">
        <v>0</v>
      </c>
      <c r="F193" s="148">
        <v>0</v>
      </c>
      <c r="G193" s="148">
        <v>0</v>
      </c>
      <c r="H193" s="49">
        <f t="shared" si="9"/>
        <v>635123964.49061024</v>
      </c>
      <c r="I193" s="152">
        <v>1.7999999999999999E-2</v>
      </c>
      <c r="J193" s="51">
        <v>50000</v>
      </c>
      <c r="K193" s="181">
        <f t="shared" si="12"/>
        <v>839589093.80646396</v>
      </c>
      <c r="L193" s="34">
        <v>1.7999999999999999E-2</v>
      </c>
      <c r="M193" s="51">
        <f t="shared" si="10"/>
        <v>839639093.80646396</v>
      </c>
      <c r="N193" s="188">
        <f t="shared" si="11"/>
        <v>1474763058.2970743</v>
      </c>
    </row>
    <row r="194" spans="1:14" ht="17.25" thickBot="1" x14ac:dyDescent="0.35">
      <c r="A194" s="38"/>
      <c r="B194" s="229"/>
      <c r="C194" s="39">
        <v>11</v>
      </c>
      <c r="D194" s="168">
        <v>0</v>
      </c>
      <c r="E194" s="151">
        <v>0</v>
      </c>
      <c r="F194" s="148">
        <v>0</v>
      </c>
      <c r="G194" s="148">
        <v>0</v>
      </c>
      <c r="H194" s="49">
        <f t="shared" si="9"/>
        <v>646556195.85144126</v>
      </c>
      <c r="I194" s="152">
        <v>1.7999999999999999E-2</v>
      </c>
      <c r="J194" s="51">
        <v>50000</v>
      </c>
      <c r="K194" s="181">
        <f t="shared" si="12"/>
        <v>854650797.49498034</v>
      </c>
      <c r="L194" s="124">
        <v>1.7999999999999999E-2</v>
      </c>
      <c r="M194" s="51">
        <f t="shared" si="10"/>
        <v>854700797.49498034</v>
      </c>
      <c r="N194" s="188">
        <f t="shared" si="11"/>
        <v>1501256993.3464217</v>
      </c>
    </row>
    <row r="195" spans="1:14" s="43" customFormat="1" ht="17.25" thickBot="1" x14ac:dyDescent="0.35">
      <c r="A195" s="40"/>
      <c r="B195" s="229"/>
      <c r="C195" s="29">
        <v>12</v>
      </c>
      <c r="D195" s="168">
        <v>0</v>
      </c>
      <c r="E195" s="151">
        <v>0</v>
      </c>
      <c r="F195" s="148">
        <v>0</v>
      </c>
      <c r="G195" s="148">
        <v>0</v>
      </c>
      <c r="H195" s="49">
        <f t="shared" si="9"/>
        <v>658194207.37676716</v>
      </c>
      <c r="I195" s="152">
        <v>1.7999999999999999E-2</v>
      </c>
      <c r="J195" s="51">
        <v>50000</v>
      </c>
      <c r="K195" s="181">
        <f t="shared" si="12"/>
        <v>869983611.84988999</v>
      </c>
      <c r="L195" s="125">
        <v>1.7999999999999999E-2</v>
      </c>
      <c r="M195" s="51">
        <f t="shared" si="10"/>
        <v>870033611.84988999</v>
      </c>
      <c r="N195" s="188">
        <f t="shared" si="11"/>
        <v>1528227819.2266572</v>
      </c>
    </row>
    <row r="196" spans="1:14" s="60" customFormat="1" x14ac:dyDescent="0.3">
      <c r="A196" s="58" t="s">
        <v>91</v>
      </c>
      <c r="B196" s="230">
        <v>2038</v>
      </c>
      <c r="C196" s="59">
        <v>1</v>
      </c>
      <c r="D196" s="168">
        <v>0</v>
      </c>
      <c r="E196" s="151">
        <v>0</v>
      </c>
      <c r="F196" s="148">
        <v>0</v>
      </c>
      <c r="G196" s="148">
        <v>0</v>
      </c>
      <c r="H196" s="49">
        <f t="shared" si="9"/>
        <v>670041703.10954893</v>
      </c>
      <c r="I196" s="152">
        <v>1.7999999999999999E-2</v>
      </c>
      <c r="J196" s="51">
        <v>50000</v>
      </c>
      <c r="K196" s="181">
        <f t="shared" si="12"/>
        <v>873413346.29728961</v>
      </c>
      <c r="L196" s="123">
        <v>4.0000000000000001E-3</v>
      </c>
      <c r="M196" s="51">
        <f t="shared" si="10"/>
        <v>873463346.29728961</v>
      </c>
      <c r="N196" s="188">
        <f t="shared" si="11"/>
        <v>1543505049.4068384</v>
      </c>
    </row>
    <row r="197" spans="1:14" s="60" customFormat="1" x14ac:dyDescent="0.3">
      <c r="A197" s="61"/>
      <c r="B197" s="230"/>
      <c r="C197" s="62">
        <v>2</v>
      </c>
      <c r="D197" s="168">
        <v>0</v>
      </c>
      <c r="E197" s="151">
        <v>0</v>
      </c>
      <c r="F197" s="148">
        <v>0</v>
      </c>
      <c r="G197" s="148">
        <v>0</v>
      </c>
      <c r="H197" s="49">
        <f t="shared" si="9"/>
        <v>682102453.76552081</v>
      </c>
      <c r="I197" s="152">
        <v>1.7999999999999999E-2</v>
      </c>
      <c r="J197" s="51">
        <v>50000</v>
      </c>
      <c r="K197" s="181">
        <f t="shared" si="12"/>
        <v>889083886.53064084</v>
      </c>
      <c r="L197" s="34">
        <v>1.7999999999999999E-2</v>
      </c>
      <c r="M197" s="51">
        <f t="shared" si="10"/>
        <v>889133886.53064084</v>
      </c>
      <c r="N197" s="188">
        <f t="shared" si="11"/>
        <v>1571236340.2961617</v>
      </c>
    </row>
    <row r="198" spans="1:14" s="60" customFormat="1" x14ac:dyDescent="0.3">
      <c r="A198" s="61"/>
      <c r="B198" s="230"/>
      <c r="C198" s="62">
        <v>3</v>
      </c>
      <c r="D198" s="168">
        <v>0</v>
      </c>
      <c r="E198" s="151">
        <v>0</v>
      </c>
      <c r="F198" s="148">
        <v>0</v>
      </c>
      <c r="G198" s="148">
        <v>0</v>
      </c>
      <c r="H198" s="49">
        <f t="shared" si="9"/>
        <v>694380297.93330014</v>
      </c>
      <c r="I198" s="152">
        <v>1.7999999999999999E-2</v>
      </c>
      <c r="J198" s="51">
        <v>50000</v>
      </c>
      <c r="K198" s="181">
        <f t="shared" si="12"/>
        <v>905036496.48819232</v>
      </c>
      <c r="L198" s="34">
        <v>1.7999999999999999E-2</v>
      </c>
      <c r="M198" s="51">
        <f t="shared" si="10"/>
        <v>905086496.48819232</v>
      </c>
      <c r="N198" s="188">
        <f t="shared" si="11"/>
        <v>1599466794.4214926</v>
      </c>
    </row>
    <row r="199" spans="1:14" s="60" customFormat="1" x14ac:dyDescent="0.3">
      <c r="A199" s="61"/>
      <c r="B199" s="230"/>
      <c r="C199" s="62">
        <v>4</v>
      </c>
      <c r="D199" s="168">
        <v>0</v>
      </c>
      <c r="E199" s="151">
        <v>0</v>
      </c>
      <c r="F199" s="148">
        <v>0</v>
      </c>
      <c r="G199" s="148">
        <v>0</v>
      </c>
      <c r="H199" s="49">
        <f t="shared" si="9"/>
        <v>706879143.29609954</v>
      </c>
      <c r="I199" s="152">
        <v>1.7999999999999999E-2</v>
      </c>
      <c r="J199" s="51">
        <v>50000</v>
      </c>
      <c r="K199" s="181">
        <f t="shared" si="12"/>
        <v>921276253.42497981</v>
      </c>
      <c r="L199" s="34">
        <v>1.7999999999999999E-2</v>
      </c>
      <c r="M199" s="51">
        <f t="shared" si="10"/>
        <v>921326253.42497981</v>
      </c>
      <c r="N199" s="188">
        <f t="shared" si="11"/>
        <v>1628205396.7210793</v>
      </c>
    </row>
    <row r="200" spans="1:14" s="60" customFormat="1" x14ac:dyDescent="0.3">
      <c r="A200" s="61"/>
      <c r="B200" s="230"/>
      <c r="C200" s="62">
        <v>5</v>
      </c>
      <c r="D200" s="168">
        <v>0</v>
      </c>
      <c r="E200" s="151">
        <v>0</v>
      </c>
      <c r="F200" s="148">
        <v>0</v>
      </c>
      <c r="G200" s="148">
        <v>0</v>
      </c>
      <c r="H200" s="49">
        <f t="shared" si="9"/>
        <v>719602967.87542939</v>
      </c>
      <c r="I200" s="152">
        <v>1.7999999999999999E-2</v>
      </c>
      <c r="J200" s="51">
        <v>50000</v>
      </c>
      <c r="K200" s="181">
        <f t="shared" si="12"/>
        <v>937808325.98662949</v>
      </c>
      <c r="L200" s="34">
        <v>1.7999999999999999E-2</v>
      </c>
      <c r="M200" s="51">
        <f t="shared" si="10"/>
        <v>937858325.98662949</v>
      </c>
      <c r="N200" s="188">
        <f t="shared" si="11"/>
        <v>1657461293.8620589</v>
      </c>
    </row>
    <row r="201" spans="1:14" s="60" customFormat="1" x14ac:dyDescent="0.3">
      <c r="A201" s="61"/>
      <c r="B201" s="230"/>
      <c r="C201" s="62">
        <v>6</v>
      </c>
      <c r="D201" s="168">
        <v>0</v>
      </c>
      <c r="E201" s="151">
        <v>0</v>
      </c>
      <c r="F201" s="148">
        <v>0</v>
      </c>
      <c r="G201" s="148">
        <v>0</v>
      </c>
      <c r="H201" s="49">
        <f t="shared" si="9"/>
        <v>732555821.29718709</v>
      </c>
      <c r="I201" s="152">
        <v>1.7999999999999999E-2</v>
      </c>
      <c r="J201" s="51">
        <v>50000</v>
      </c>
      <c r="K201" s="181">
        <f t="shared" si="12"/>
        <v>954637975.85438883</v>
      </c>
      <c r="L201" s="34">
        <v>1.7999999999999999E-2</v>
      </c>
      <c r="M201" s="51">
        <f t="shared" si="10"/>
        <v>954687975.85438883</v>
      </c>
      <c r="N201" s="188">
        <f t="shared" si="11"/>
        <v>1687243797.151576</v>
      </c>
    </row>
    <row r="202" spans="1:14" s="60" customFormat="1" x14ac:dyDescent="0.3">
      <c r="A202" s="61"/>
      <c r="B202" s="230"/>
      <c r="C202" s="62">
        <v>7</v>
      </c>
      <c r="D202" s="168">
        <v>0</v>
      </c>
      <c r="E202" s="151">
        <v>0</v>
      </c>
      <c r="F202" s="148">
        <v>0</v>
      </c>
      <c r="G202" s="148">
        <v>0</v>
      </c>
      <c r="H202" s="49">
        <f t="shared" si="9"/>
        <v>745741826.08053648</v>
      </c>
      <c r="I202" s="152">
        <v>1.7999999999999999E-2</v>
      </c>
      <c r="J202" s="51">
        <v>50000</v>
      </c>
      <c r="K202" s="181">
        <f t="shared" si="12"/>
        <v>971770559.41976786</v>
      </c>
      <c r="L202" s="34">
        <v>1.7999999999999999E-2</v>
      </c>
      <c r="M202" s="51">
        <f t="shared" si="10"/>
        <v>971820559.41976786</v>
      </c>
      <c r="N202" s="188">
        <f t="shared" si="11"/>
        <v>1717562385.5003042</v>
      </c>
    </row>
    <row r="203" spans="1:14" s="60" customFormat="1" x14ac:dyDescent="0.3">
      <c r="A203" s="61"/>
      <c r="B203" s="230"/>
      <c r="C203" s="62">
        <v>8</v>
      </c>
      <c r="D203" s="168">
        <v>0</v>
      </c>
      <c r="E203" s="151">
        <v>0</v>
      </c>
      <c r="F203" s="148">
        <v>0</v>
      </c>
      <c r="G203" s="148">
        <v>0</v>
      </c>
      <c r="H203" s="49">
        <f t="shared" si="9"/>
        <v>759165178.9499861</v>
      </c>
      <c r="I203" s="152">
        <v>1.7999999999999999E-2</v>
      </c>
      <c r="J203" s="51">
        <v>50000</v>
      </c>
      <c r="K203" s="181">
        <f t="shared" si="12"/>
        <v>989211529.48932362</v>
      </c>
      <c r="L203" s="34">
        <v>1.7999999999999999E-2</v>
      </c>
      <c r="M203" s="51">
        <f t="shared" si="10"/>
        <v>989261529.48932362</v>
      </c>
      <c r="N203" s="188">
        <f t="shared" si="11"/>
        <v>1748426708.4393096</v>
      </c>
    </row>
    <row r="204" spans="1:14" s="60" customFormat="1" x14ac:dyDescent="0.3">
      <c r="A204" s="61"/>
      <c r="B204" s="230"/>
      <c r="C204" s="62">
        <v>9</v>
      </c>
      <c r="D204" s="168">
        <v>0</v>
      </c>
      <c r="E204" s="151">
        <v>0</v>
      </c>
      <c r="F204" s="148">
        <v>0</v>
      </c>
      <c r="G204" s="148">
        <v>0</v>
      </c>
      <c r="H204" s="49">
        <f t="shared" si="9"/>
        <v>772830152.17108583</v>
      </c>
      <c r="I204" s="152">
        <v>1.7999999999999999E-2</v>
      </c>
      <c r="J204" s="51">
        <v>50000</v>
      </c>
      <c r="K204" s="181">
        <f t="shared" si="12"/>
        <v>1006966437.0201315</v>
      </c>
      <c r="L204" s="34">
        <v>1.7999999999999999E-2</v>
      </c>
      <c r="M204" s="51">
        <f t="shared" si="10"/>
        <v>1007016437.0201315</v>
      </c>
      <c r="N204" s="188">
        <f t="shared" si="11"/>
        <v>1779846589.1912174</v>
      </c>
    </row>
    <row r="205" spans="1:14" s="60" customFormat="1" x14ac:dyDescent="0.3">
      <c r="A205" s="61"/>
      <c r="B205" s="230"/>
      <c r="C205" s="62">
        <v>10</v>
      </c>
      <c r="D205" s="168">
        <v>0</v>
      </c>
      <c r="E205" s="151">
        <v>0</v>
      </c>
      <c r="F205" s="148">
        <v>0</v>
      </c>
      <c r="G205" s="148">
        <v>0</v>
      </c>
      <c r="H205" s="49">
        <f t="shared" si="9"/>
        <v>786741094.91016543</v>
      </c>
      <c r="I205" s="152">
        <v>1.7999999999999999E-2</v>
      </c>
      <c r="J205" s="51">
        <v>50000</v>
      </c>
      <c r="K205" s="181">
        <f t="shared" si="12"/>
        <v>1025040932.8864938</v>
      </c>
      <c r="L205" s="34">
        <v>1.7999999999999999E-2</v>
      </c>
      <c r="M205" s="51">
        <f t="shared" si="10"/>
        <v>1025090932.8864938</v>
      </c>
      <c r="N205" s="188">
        <f t="shared" si="11"/>
        <v>1811832027.7966592</v>
      </c>
    </row>
    <row r="206" spans="1:14" s="60" customFormat="1" ht="17.25" thickBot="1" x14ac:dyDescent="0.35">
      <c r="A206" s="63"/>
      <c r="B206" s="230"/>
      <c r="C206" s="64">
        <v>11</v>
      </c>
      <c r="D206" s="168">
        <v>0</v>
      </c>
      <c r="E206" s="151">
        <v>0</v>
      </c>
      <c r="F206" s="148">
        <v>0</v>
      </c>
      <c r="G206" s="148">
        <v>0</v>
      </c>
      <c r="H206" s="49">
        <f t="shared" si="9"/>
        <v>800902434.61854839</v>
      </c>
      <c r="I206" s="152">
        <v>1.7999999999999999E-2</v>
      </c>
      <c r="J206" s="51">
        <v>50000</v>
      </c>
      <c r="K206" s="181">
        <f t="shared" si="12"/>
        <v>1043440769.6784507</v>
      </c>
      <c r="L206" s="124">
        <v>1.7999999999999999E-2</v>
      </c>
      <c r="M206" s="51">
        <f t="shared" si="10"/>
        <v>1043490769.6784507</v>
      </c>
      <c r="N206" s="188">
        <f t="shared" si="11"/>
        <v>1844393204.296999</v>
      </c>
    </row>
    <row r="207" spans="1:14" s="67" customFormat="1" ht="17.25" thickBot="1" x14ac:dyDescent="0.35">
      <c r="A207" s="65"/>
      <c r="B207" s="230"/>
      <c r="C207" s="66">
        <v>12</v>
      </c>
      <c r="D207" s="168">
        <v>0</v>
      </c>
      <c r="E207" s="151">
        <v>0</v>
      </c>
      <c r="F207" s="148">
        <v>0</v>
      </c>
      <c r="G207" s="148">
        <v>0</v>
      </c>
      <c r="H207" s="49">
        <f t="shared" si="9"/>
        <v>815318678.44168222</v>
      </c>
      <c r="I207" s="152">
        <v>1.7999999999999999E-2</v>
      </c>
      <c r="J207" s="51">
        <v>50000</v>
      </c>
      <c r="K207" s="181">
        <f t="shared" si="12"/>
        <v>1062171803.5326629</v>
      </c>
      <c r="L207" s="125">
        <v>1.7999999999999999E-2</v>
      </c>
      <c r="M207" s="51">
        <f t="shared" si="10"/>
        <v>1062221803.5326629</v>
      </c>
      <c r="N207" s="188">
        <f t="shared" si="11"/>
        <v>1877540481.9743452</v>
      </c>
    </row>
    <row r="208" spans="1:14" s="60" customFormat="1" x14ac:dyDescent="0.3">
      <c r="A208" s="58">
        <v>18</v>
      </c>
      <c r="B208" s="230">
        <v>2039</v>
      </c>
      <c r="C208" s="59">
        <v>1</v>
      </c>
      <c r="D208" s="168">
        <v>0</v>
      </c>
      <c r="E208" s="151">
        <v>0</v>
      </c>
      <c r="F208" s="148">
        <v>0</v>
      </c>
      <c r="G208" s="148">
        <v>0</v>
      </c>
      <c r="H208" s="49">
        <f t="shared" si="9"/>
        <v>829994414.65363252</v>
      </c>
      <c r="I208" s="152">
        <v>1.7999999999999999E-2</v>
      </c>
      <c r="J208" s="51">
        <v>50000</v>
      </c>
      <c r="K208" s="181">
        <f t="shared" si="12"/>
        <v>1066370290.7467935</v>
      </c>
      <c r="L208" s="123">
        <v>4.0000000000000001E-3</v>
      </c>
      <c r="M208" s="51">
        <f t="shared" si="10"/>
        <v>1066420290.7467935</v>
      </c>
      <c r="N208" s="188">
        <f t="shared" si="11"/>
        <v>1896414705.4004259</v>
      </c>
    </row>
    <row r="209" spans="1:14" s="60" customFormat="1" x14ac:dyDescent="0.3">
      <c r="A209" s="61"/>
      <c r="B209" s="230"/>
      <c r="C209" s="62">
        <v>2</v>
      </c>
      <c r="D209" s="168">
        <v>0</v>
      </c>
      <c r="E209" s="151">
        <v>0</v>
      </c>
      <c r="F209" s="148">
        <v>0</v>
      </c>
      <c r="G209" s="148">
        <v>0</v>
      </c>
      <c r="H209" s="49">
        <f t="shared" si="9"/>
        <v>844934314.1173979</v>
      </c>
      <c r="I209" s="152">
        <v>1.7999999999999999E-2</v>
      </c>
      <c r="J209" s="51">
        <v>50000</v>
      </c>
      <c r="K209" s="181">
        <f t="shared" si="12"/>
        <v>1085514055.9802358</v>
      </c>
      <c r="L209" s="34">
        <v>1.7999999999999999E-2</v>
      </c>
      <c r="M209" s="51">
        <f t="shared" si="10"/>
        <v>1085564055.9802358</v>
      </c>
      <c r="N209" s="188">
        <f t="shared" si="11"/>
        <v>1930498370.0976338</v>
      </c>
    </row>
    <row r="210" spans="1:14" s="60" customFormat="1" x14ac:dyDescent="0.3">
      <c r="A210" s="61"/>
      <c r="B210" s="230"/>
      <c r="C210" s="62">
        <v>3</v>
      </c>
      <c r="D210" s="168">
        <v>0</v>
      </c>
      <c r="E210" s="151">
        <v>0</v>
      </c>
      <c r="F210" s="148">
        <v>0</v>
      </c>
      <c r="G210" s="148">
        <v>0</v>
      </c>
      <c r="H210" s="49">
        <f t="shared" si="9"/>
        <v>860143131.77151108</v>
      </c>
      <c r="I210" s="152">
        <v>1.7999999999999999E-2</v>
      </c>
      <c r="J210" s="51">
        <v>50000</v>
      </c>
      <c r="K210" s="181">
        <f t="shared" si="12"/>
        <v>1105002408.98788</v>
      </c>
      <c r="L210" s="34">
        <v>1.7999999999999999E-2</v>
      </c>
      <c r="M210" s="51">
        <f t="shared" si="10"/>
        <v>1105052408.98788</v>
      </c>
      <c r="N210" s="188">
        <f t="shared" si="11"/>
        <v>1965195540.7593911</v>
      </c>
    </row>
    <row r="211" spans="1:14" s="60" customFormat="1" x14ac:dyDescent="0.3">
      <c r="A211" s="61"/>
      <c r="B211" s="230"/>
      <c r="C211" s="62">
        <v>4</v>
      </c>
      <c r="D211" s="168">
        <v>0</v>
      </c>
      <c r="E211" s="151">
        <v>0</v>
      </c>
      <c r="F211" s="148">
        <v>0</v>
      </c>
      <c r="G211" s="148">
        <v>0</v>
      </c>
      <c r="H211" s="49">
        <f t="shared" si="9"/>
        <v>875625708.14339828</v>
      </c>
      <c r="I211" s="152">
        <v>1.7999999999999999E-2</v>
      </c>
      <c r="J211" s="51">
        <v>50000</v>
      </c>
      <c r="K211" s="181">
        <f t="shared" si="12"/>
        <v>1124841552.3496618</v>
      </c>
      <c r="L211" s="34">
        <v>1.7999999999999999E-2</v>
      </c>
      <c r="M211" s="51">
        <f t="shared" si="10"/>
        <v>1124891552.3496618</v>
      </c>
      <c r="N211" s="188">
        <f t="shared" si="11"/>
        <v>2000517260.4930601</v>
      </c>
    </row>
    <row r="212" spans="1:14" s="60" customFormat="1" x14ac:dyDescent="0.3">
      <c r="A212" s="61"/>
      <c r="B212" s="230"/>
      <c r="C212" s="62">
        <v>5</v>
      </c>
      <c r="D212" s="168">
        <v>0</v>
      </c>
      <c r="E212" s="151">
        <v>0</v>
      </c>
      <c r="F212" s="148">
        <v>0</v>
      </c>
      <c r="G212" s="148">
        <v>0</v>
      </c>
      <c r="H212" s="49">
        <f t="shared" si="9"/>
        <v>891386970.88997948</v>
      </c>
      <c r="I212" s="152">
        <v>1.7999999999999999E-2</v>
      </c>
      <c r="J212" s="51">
        <v>50000</v>
      </c>
      <c r="K212" s="181">
        <f t="shared" si="12"/>
        <v>1145037800.2919557</v>
      </c>
      <c r="L212" s="34">
        <v>1.7999999999999999E-2</v>
      </c>
      <c r="M212" s="51">
        <f t="shared" si="10"/>
        <v>1145087800.2919557</v>
      </c>
      <c r="N212" s="188">
        <f t="shared" si="11"/>
        <v>2036474771.1819353</v>
      </c>
    </row>
    <row r="213" spans="1:14" s="60" customFormat="1" x14ac:dyDescent="0.3">
      <c r="A213" s="61"/>
      <c r="B213" s="230"/>
      <c r="C213" s="62">
        <v>6</v>
      </c>
      <c r="D213" s="168">
        <v>0</v>
      </c>
      <c r="E213" s="151">
        <v>0</v>
      </c>
      <c r="F213" s="148">
        <v>0</v>
      </c>
      <c r="G213" s="148">
        <v>0</v>
      </c>
      <c r="H213" s="49">
        <f t="shared" si="9"/>
        <v>907431936.3659991</v>
      </c>
      <c r="I213" s="152">
        <v>1.7999999999999999E-2</v>
      </c>
      <c r="J213" s="51">
        <v>50000</v>
      </c>
      <c r="K213" s="181">
        <f t="shared" si="12"/>
        <v>1165597580.697211</v>
      </c>
      <c r="L213" s="34">
        <v>1.7999999999999999E-2</v>
      </c>
      <c r="M213" s="51">
        <f t="shared" si="10"/>
        <v>1165647580.697211</v>
      </c>
      <c r="N213" s="188">
        <f t="shared" si="11"/>
        <v>2073079517.06321</v>
      </c>
    </row>
    <row r="214" spans="1:14" s="60" customFormat="1" x14ac:dyDescent="0.3">
      <c r="A214" s="61"/>
      <c r="B214" s="230"/>
      <c r="C214" s="62">
        <v>7</v>
      </c>
      <c r="D214" s="168">
        <v>0</v>
      </c>
      <c r="E214" s="151">
        <v>0</v>
      </c>
      <c r="F214" s="148">
        <v>0</v>
      </c>
      <c r="G214" s="148">
        <v>0</v>
      </c>
      <c r="H214" s="49">
        <f t="shared" ref="H214:H255" si="13" xml:space="preserve"> (H213 + G214 + F214) + ((H213 + G214 + F214) * I214 )</f>
        <v>923765711.22058713</v>
      </c>
      <c r="I214" s="152">
        <v>1.7999999999999999E-2</v>
      </c>
      <c r="J214" s="51">
        <v>50000</v>
      </c>
      <c r="K214" s="181">
        <f t="shared" si="12"/>
        <v>1186527437.1497607</v>
      </c>
      <c r="L214" s="34">
        <v>1.7999999999999999E-2</v>
      </c>
      <c r="M214" s="51">
        <f t="shared" ref="M214:M255" si="14" xml:space="preserve"> J214 + K214</f>
        <v>1186577437.1497607</v>
      </c>
      <c r="N214" s="188">
        <f t="shared" ref="N214:N255" si="15" xml:space="preserve"> H214 + M214</f>
        <v>2110343148.370348</v>
      </c>
    </row>
    <row r="215" spans="1:14" s="60" customFormat="1" x14ac:dyDescent="0.3">
      <c r="A215" s="61"/>
      <c r="B215" s="230"/>
      <c r="C215" s="62">
        <v>8</v>
      </c>
      <c r="D215" s="168">
        <v>0</v>
      </c>
      <c r="E215" s="151">
        <v>0</v>
      </c>
      <c r="F215" s="148">
        <v>0</v>
      </c>
      <c r="G215" s="148">
        <v>0</v>
      </c>
      <c r="H215" s="49">
        <f t="shared" si="13"/>
        <v>940393494.02255774</v>
      </c>
      <c r="I215" s="152">
        <v>1.7999999999999999E-2</v>
      </c>
      <c r="J215" s="51">
        <v>50000</v>
      </c>
      <c r="K215" s="181">
        <f t="shared" si="12"/>
        <v>1207834031.0184565</v>
      </c>
      <c r="L215" s="34">
        <v>1.7999999999999999E-2</v>
      </c>
      <c r="M215" s="51">
        <f t="shared" si="14"/>
        <v>1207884031.0184565</v>
      </c>
      <c r="N215" s="188">
        <f t="shared" si="15"/>
        <v>2148277525.0410142</v>
      </c>
    </row>
    <row r="216" spans="1:14" s="60" customFormat="1" x14ac:dyDescent="0.3">
      <c r="A216" s="61"/>
      <c r="B216" s="230"/>
      <c r="C216" s="62">
        <v>9</v>
      </c>
      <c r="D216" s="168">
        <v>0</v>
      </c>
      <c r="E216" s="151">
        <v>0</v>
      </c>
      <c r="F216" s="148">
        <v>0</v>
      </c>
      <c r="G216" s="148">
        <v>0</v>
      </c>
      <c r="H216" s="49">
        <f t="shared" si="13"/>
        <v>957320576.91496372</v>
      </c>
      <c r="I216" s="152">
        <v>1.7999999999999999E-2</v>
      </c>
      <c r="J216" s="51">
        <v>50000</v>
      </c>
      <c r="K216" s="181">
        <f t="shared" ref="K216:K255" si="16" xml:space="preserve"> (K215 + D216 - E216 - J216) + ((K215 + D216 - E216 - J216) * L216)</f>
        <v>1229524143.5767887</v>
      </c>
      <c r="L216" s="34">
        <v>1.7999999999999999E-2</v>
      </c>
      <c r="M216" s="51">
        <f t="shared" si="14"/>
        <v>1229574143.5767887</v>
      </c>
      <c r="N216" s="188">
        <f t="shared" si="15"/>
        <v>2186894720.4917526</v>
      </c>
    </row>
    <row r="217" spans="1:14" s="60" customFormat="1" x14ac:dyDescent="0.3">
      <c r="A217" s="61"/>
      <c r="B217" s="230"/>
      <c r="C217" s="62">
        <v>10</v>
      </c>
      <c r="D217" s="168">
        <v>0</v>
      </c>
      <c r="E217" s="151">
        <v>0</v>
      </c>
      <c r="F217" s="148">
        <v>0</v>
      </c>
      <c r="G217" s="148">
        <v>0</v>
      </c>
      <c r="H217" s="49">
        <f t="shared" si="13"/>
        <v>974552347.29943311</v>
      </c>
      <c r="I217" s="152">
        <v>1.7999999999999999E-2</v>
      </c>
      <c r="J217" s="51">
        <v>50000</v>
      </c>
      <c r="K217" s="181">
        <f t="shared" si="16"/>
        <v>1251604678.161171</v>
      </c>
      <c r="L217" s="34">
        <v>1.7999999999999999E-2</v>
      </c>
      <c r="M217" s="51">
        <f t="shared" si="14"/>
        <v>1251654678.161171</v>
      </c>
      <c r="N217" s="188">
        <f t="shared" si="15"/>
        <v>2226207025.4606042</v>
      </c>
    </row>
    <row r="218" spans="1:14" s="60" customFormat="1" ht="17.25" thickBot="1" x14ac:dyDescent="0.35">
      <c r="A218" s="63"/>
      <c r="B218" s="230"/>
      <c r="C218" s="64">
        <v>11</v>
      </c>
      <c r="D218" s="168">
        <v>0</v>
      </c>
      <c r="E218" s="151">
        <v>0</v>
      </c>
      <c r="F218" s="148">
        <v>0</v>
      </c>
      <c r="G218" s="148">
        <v>0</v>
      </c>
      <c r="H218" s="49">
        <f t="shared" si="13"/>
        <v>992094289.55082285</v>
      </c>
      <c r="I218" s="152">
        <v>1.7999999999999999E-2</v>
      </c>
      <c r="J218" s="51">
        <v>50000</v>
      </c>
      <c r="K218" s="181">
        <f t="shared" si="16"/>
        <v>1274082662.368072</v>
      </c>
      <c r="L218" s="124">
        <v>1.7999999999999999E-2</v>
      </c>
      <c r="M218" s="51">
        <f t="shared" si="14"/>
        <v>1274132662.368072</v>
      </c>
      <c r="N218" s="188">
        <f t="shared" si="15"/>
        <v>2266226951.9188948</v>
      </c>
    </row>
    <row r="219" spans="1:14" s="60" customFormat="1" ht="17.25" thickBot="1" x14ac:dyDescent="0.35">
      <c r="A219" s="65"/>
      <c r="B219" s="230"/>
      <c r="C219" s="66">
        <v>12</v>
      </c>
      <c r="D219" s="168">
        <v>0</v>
      </c>
      <c r="E219" s="151">
        <v>0</v>
      </c>
      <c r="F219" s="148">
        <v>0</v>
      </c>
      <c r="G219" s="148">
        <v>0</v>
      </c>
      <c r="H219" s="49">
        <f t="shared" si="13"/>
        <v>1009951986.7627376</v>
      </c>
      <c r="I219" s="152">
        <v>1.7999999999999999E-2</v>
      </c>
      <c r="J219" s="51">
        <v>50000</v>
      </c>
      <c r="K219" s="181">
        <f t="shared" si="16"/>
        <v>1296965250.2906973</v>
      </c>
      <c r="L219" s="125">
        <v>1.7999999999999999E-2</v>
      </c>
      <c r="M219" s="51">
        <f t="shared" si="14"/>
        <v>1297015250.2906973</v>
      </c>
      <c r="N219" s="188">
        <f t="shared" si="15"/>
        <v>2306967237.0534348</v>
      </c>
    </row>
    <row r="220" spans="1:14" s="60" customFormat="1" x14ac:dyDescent="0.3">
      <c r="A220" s="58">
        <v>19</v>
      </c>
      <c r="B220" s="230">
        <v>2040</v>
      </c>
      <c r="C220" s="59">
        <v>1</v>
      </c>
      <c r="D220" s="168">
        <v>0</v>
      </c>
      <c r="E220" s="151">
        <v>0</v>
      </c>
      <c r="F220" s="148">
        <v>0</v>
      </c>
      <c r="G220" s="148">
        <v>0</v>
      </c>
      <c r="H220" s="49">
        <f t="shared" si="13"/>
        <v>1028131122.5244669</v>
      </c>
      <c r="I220" s="152">
        <v>1.7999999999999999E-2</v>
      </c>
      <c r="J220" s="51">
        <v>50000</v>
      </c>
      <c r="K220" s="181">
        <f t="shared" si="16"/>
        <v>1302102911.2918601</v>
      </c>
      <c r="L220" s="123">
        <v>4.0000000000000001E-3</v>
      </c>
      <c r="M220" s="51">
        <f t="shared" si="14"/>
        <v>1302152911.2918601</v>
      </c>
      <c r="N220" s="188">
        <f t="shared" si="15"/>
        <v>2330284033.8163271</v>
      </c>
    </row>
    <row r="221" spans="1:14" s="60" customFormat="1" x14ac:dyDescent="0.3">
      <c r="A221" s="61"/>
      <c r="B221" s="230"/>
      <c r="C221" s="62">
        <v>2</v>
      </c>
      <c r="D221" s="168">
        <v>0</v>
      </c>
      <c r="E221" s="151">
        <v>0</v>
      </c>
      <c r="F221" s="148">
        <v>0</v>
      </c>
      <c r="G221" s="148">
        <v>0</v>
      </c>
      <c r="H221" s="49">
        <f t="shared" si="13"/>
        <v>1046637482.7299073</v>
      </c>
      <c r="I221" s="152">
        <v>1.7999999999999999E-2</v>
      </c>
      <c r="J221" s="51">
        <v>50000</v>
      </c>
      <c r="K221" s="181">
        <f t="shared" si="16"/>
        <v>1325489863.6951137</v>
      </c>
      <c r="L221" s="34">
        <v>1.7999999999999999E-2</v>
      </c>
      <c r="M221" s="51">
        <f t="shared" si="14"/>
        <v>1325539863.6951137</v>
      </c>
      <c r="N221" s="188">
        <f t="shared" si="15"/>
        <v>2372177346.4250212</v>
      </c>
    </row>
    <row r="222" spans="1:14" s="60" customFormat="1" x14ac:dyDescent="0.3">
      <c r="A222" s="61"/>
      <c r="B222" s="230"/>
      <c r="C222" s="62">
        <v>3</v>
      </c>
      <c r="D222" s="168">
        <v>0</v>
      </c>
      <c r="E222" s="151">
        <v>0</v>
      </c>
      <c r="F222" s="148">
        <v>0</v>
      </c>
      <c r="G222" s="148">
        <v>0</v>
      </c>
      <c r="H222" s="49">
        <f t="shared" si="13"/>
        <v>1065476957.4190456</v>
      </c>
      <c r="I222" s="152">
        <v>1.7999999999999999E-2</v>
      </c>
      <c r="J222" s="51">
        <v>50000</v>
      </c>
      <c r="K222" s="181">
        <f t="shared" si="16"/>
        <v>1349297781.2416258</v>
      </c>
      <c r="L222" s="34">
        <v>1.7999999999999999E-2</v>
      </c>
      <c r="M222" s="51">
        <f t="shared" si="14"/>
        <v>1349347781.2416258</v>
      </c>
      <c r="N222" s="188">
        <f t="shared" si="15"/>
        <v>2414824738.6606712</v>
      </c>
    </row>
    <row r="223" spans="1:14" s="60" customFormat="1" x14ac:dyDescent="0.3">
      <c r="A223" s="61"/>
      <c r="B223" s="230"/>
      <c r="C223" s="62">
        <v>4</v>
      </c>
      <c r="D223" s="168">
        <v>0</v>
      </c>
      <c r="E223" s="151">
        <v>0</v>
      </c>
      <c r="F223" s="148">
        <v>0</v>
      </c>
      <c r="G223" s="148">
        <v>0</v>
      </c>
      <c r="H223" s="49">
        <f t="shared" si="13"/>
        <v>1084655542.6525884</v>
      </c>
      <c r="I223" s="152">
        <v>1.7999999999999999E-2</v>
      </c>
      <c r="J223" s="51">
        <v>50000</v>
      </c>
      <c r="K223" s="181">
        <f t="shared" si="16"/>
        <v>1373534241.3039751</v>
      </c>
      <c r="L223" s="34">
        <v>1.7999999999999999E-2</v>
      </c>
      <c r="M223" s="51">
        <f t="shared" si="14"/>
        <v>1373584241.3039751</v>
      </c>
      <c r="N223" s="188">
        <f t="shared" si="15"/>
        <v>2458239783.9565635</v>
      </c>
    </row>
    <row r="224" spans="1:14" s="60" customFormat="1" x14ac:dyDescent="0.3">
      <c r="A224" s="61"/>
      <c r="B224" s="230"/>
      <c r="C224" s="62">
        <v>5</v>
      </c>
      <c r="D224" s="168">
        <v>0</v>
      </c>
      <c r="E224" s="151">
        <v>0</v>
      </c>
      <c r="F224" s="148">
        <v>0</v>
      </c>
      <c r="G224" s="148">
        <v>0</v>
      </c>
      <c r="H224" s="49">
        <f t="shared" si="13"/>
        <v>1104179342.4203351</v>
      </c>
      <c r="I224" s="152">
        <v>1.7999999999999999E-2</v>
      </c>
      <c r="J224" s="51">
        <v>50000</v>
      </c>
      <c r="K224" s="181">
        <f t="shared" si="16"/>
        <v>1398206957.6474466</v>
      </c>
      <c r="L224" s="34">
        <v>1.7999999999999999E-2</v>
      </c>
      <c r="M224" s="51">
        <f t="shared" si="14"/>
        <v>1398256957.6474466</v>
      </c>
      <c r="N224" s="188">
        <f t="shared" si="15"/>
        <v>2502436300.0677814</v>
      </c>
    </row>
    <row r="225" spans="1:14" s="60" customFormat="1" x14ac:dyDescent="0.3">
      <c r="A225" s="61"/>
      <c r="B225" s="230"/>
      <c r="C225" s="62">
        <v>6</v>
      </c>
      <c r="D225" s="168">
        <v>0</v>
      </c>
      <c r="E225" s="151">
        <v>0</v>
      </c>
      <c r="F225" s="148">
        <v>0</v>
      </c>
      <c r="G225" s="148">
        <v>0</v>
      </c>
      <c r="H225" s="49">
        <f t="shared" si="13"/>
        <v>1124054570.5839012</v>
      </c>
      <c r="I225" s="152">
        <v>1.7999999999999999E-2</v>
      </c>
      <c r="J225" s="51">
        <v>50000</v>
      </c>
      <c r="K225" s="181">
        <f t="shared" si="16"/>
        <v>1423323782.8851006</v>
      </c>
      <c r="L225" s="34">
        <v>1.7999999999999999E-2</v>
      </c>
      <c r="M225" s="51">
        <f t="shared" si="14"/>
        <v>1423373782.8851006</v>
      </c>
      <c r="N225" s="188">
        <f t="shared" si="15"/>
        <v>2547428353.4690018</v>
      </c>
    </row>
    <row r="226" spans="1:14" s="60" customFormat="1" x14ac:dyDescent="0.3">
      <c r="A226" s="61"/>
      <c r="B226" s="230"/>
      <c r="C226" s="62">
        <v>7</v>
      </c>
      <c r="D226" s="168">
        <v>0</v>
      </c>
      <c r="E226" s="151">
        <v>0</v>
      </c>
      <c r="F226" s="148">
        <v>0</v>
      </c>
      <c r="G226" s="148">
        <v>0</v>
      </c>
      <c r="H226" s="49">
        <f t="shared" si="13"/>
        <v>1144287552.8544114</v>
      </c>
      <c r="I226" s="152">
        <v>1.7999999999999999E-2</v>
      </c>
      <c r="J226" s="51">
        <v>50000</v>
      </c>
      <c r="K226" s="181">
        <f t="shared" si="16"/>
        <v>1448892710.9770324</v>
      </c>
      <c r="L226" s="34">
        <v>1.7999999999999999E-2</v>
      </c>
      <c r="M226" s="51">
        <f t="shared" si="14"/>
        <v>1448942710.9770324</v>
      </c>
      <c r="N226" s="188">
        <f t="shared" si="15"/>
        <v>2593230263.8314438</v>
      </c>
    </row>
    <row r="227" spans="1:14" s="60" customFormat="1" x14ac:dyDescent="0.3">
      <c r="A227" s="61"/>
      <c r="B227" s="230"/>
      <c r="C227" s="62">
        <v>8</v>
      </c>
      <c r="D227" s="168">
        <v>0</v>
      </c>
      <c r="E227" s="151">
        <v>0</v>
      </c>
      <c r="F227" s="148">
        <v>0</v>
      </c>
      <c r="G227" s="148">
        <v>0</v>
      </c>
      <c r="H227" s="49">
        <f t="shared" si="13"/>
        <v>1164884728.8057907</v>
      </c>
      <c r="I227" s="152">
        <v>1.7999999999999999E-2</v>
      </c>
      <c r="J227" s="51">
        <v>50000</v>
      </c>
      <c r="K227" s="181">
        <f t="shared" si="16"/>
        <v>1474921879.7746191</v>
      </c>
      <c r="L227" s="34">
        <v>1.7999999999999999E-2</v>
      </c>
      <c r="M227" s="51">
        <f t="shared" si="14"/>
        <v>1474971879.7746191</v>
      </c>
      <c r="N227" s="188">
        <f t="shared" si="15"/>
        <v>2639856608.58041</v>
      </c>
    </row>
    <row r="228" spans="1:14" s="60" customFormat="1" x14ac:dyDescent="0.3">
      <c r="A228" s="61"/>
      <c r="B228" s="230"/>
      <c r="C228" s="62">
        <v>9</v>
      </c>
      <c r="D228" s="168">
        <v>0</v>
      </c>
      <c r="E228" s="151">
        <v>0</v>
      </c>
      <c r="F228" s="148">
        <v>0</v>
      </c>
      <c r="G228" s="148">
        <v>0</v>
      </c>
      <c r="H228" s="49">
        <f t="shared" si="13"/>
        <v>1185852653.9242949</v>
      </c>
      <c r="I228" s="152">
        <v>1.7999999999999999E-2</v>
      </c>
      <c r="J228" s="51">
        <v>50000</v>
      </c>
      <c r="K228" s="181">
        <f t="shared" si="16"/>
        <v>1501419573.6105623</v>
      </c>
      <c r="L228" s="34">
        <v>1.7999999999999999E-2</v>
      </c>
      <c r="M228" s="51">
        <f t="shared" si="14"/>
        <v>1501469573.6105623</v>
      </c>
      <c r="N228" s="188">
        <f t="shared" si="15"/>
        <v>2687322227.5348573</v>
      </c>
    </row>
    <row r="229" spans="1:14" s="60" customFormat="1" x14ac:dyDescent="0.3">
      <c r="A229" s="61"/>
      <c r="B229" s="230"/>
      <c r="C229" s="62">
        <v>10</v>
      </c>
      <c r="D229" s="168">
        <v>0</v>
      </c>
      <c r="E229" s="151">
        <v>0</v>
      </c>
      <c r="F229" s="148">
        <v>0</v>
      </c>
      <c r="G229" s="148">
        <v>0</v>
      </c>
      <c r="H229" s="49">
        <f t="shared" si="13"/>
        <v>1207198001.6949322</v>
      </c>
      <c r="I229" s="152">
        <v>1.7999999999999999E-2</v>
      </c>
      <c r="J229" s="51">
        <v>50000</v>
      </c>
      <c r="K229" s="181">
        <f t="shared" si="16"/>
        <v>1528394225.9355524</v>
      </c>
      <c r="L229" s="34">
        <v>1.7999999999999999E-2</v>
      </c>
      <c r="M229" s="51">
        <f t="shared" si="14"/>
        <v>1528444225.9355524</v>
      </c>
      <c r="N229" s="188">
        <f t="shared" si="15"/>
        <v>2735642227.6304846</v>
      </c>
    </row>
    <row r="230" spans="1:14" s="60" customFormat="1" ht="17.25" thickBot="1" x14ac:dyDescent="0.35">
      <c r="A230" s="63"/>
      <c r="B230" s="230"/>
      <c r="C230" s="64">
        <v>11</v>
      </c>
      <c r="D230" s="168">
        <v>0</v>
      </c>
      <c r="E230" s="151">
        <v>0</v>
      </c>
      <c r="F230" s="148">
        <v>0</v>
      </c>
      <c r="G230" s="148">
        <v>0</v>
      </c>
      <c r="H230" s="49">
        <f t="shared" si="13"/>
        <v>1228927565.725441</v>
      </c>
      <c r="I230" s="152">
        <v>1.7999999999999999E-2</v>
      </c>
      <c r="J230" s="51">
        <v>50000</v>
      </c>
      <c r="K230" s="181">
        <f t="shared" si="16"/>
        <v>1555854422.0023923</v>
      </c>
      <c r="L230" s="124">
        <v>1.7999999999999999E-2</v>
      </c>
      <c r="M230" s="51">
        <f t="shared" si="14"/>
        <v>1555904422.0023923</v>
      </c>
      <c r="N230" s="188">
        <f t="shared" si="15"/>
        <v>2784831987.7278333</v>
      </c>
    </row>
    <row r="231" spans="1:14" s="60" customFormat="1" ht="17.25" thickBot="1" x14ac:dyDescent="0.35">
      <c r="A231" s="65"/>
      <c r="B231" s="230"/>
      <c r="C231" s="66">
        <v>12</v>
      </c>
      <c r="D231" s="168">
        <v>0</v>
      </c>
      <c r="E231" s="151">
        <v>0</v>
      </c>
      <c r="F231" s="148">
        <v>0</v>
      </c>
      <c r="G231" s="148">
        <v>0</v>
      </c>
      <c r="H231" s="49">
        <f t="shared" si="13"/>
        <v>1251048261.908499</v>
      </c>
      <c r="I231" s="152">
        <v>1.7999999999999999E-2</v>
      </c>
      <c r="J231" s="51">
        <v>50000</v>
      </c>
      <c r="K231" s="181">
        <f t="shared" si="16"/>
        <v>1583808901.5984354</v>
      </c>
      <c r="L231" s="125">
        <v>1.7999999999999999E-2</v>
      </c>
      <c r="M231" s="51">
        <f t="shared" si="14"/>
        <v>1583858901.5984354</v>
      </c>
      <c r="N231" s="188">
        <f t="shared" si="15"/>
        <v>2834907163.5069342</v>
      </c>
    </row>
    <row r="232" spans="1:14" s="60" customFormat="1" x14ac:dyDescent="0.3">
      <c r="A232" s="58">
        <v>20</v>
      </c>
      <c r="B232" s="230">
        <v>2041</v>
      </c>
      <c r="C232" s="59">
        <v>1</v>
      </c>
      <c r="D232" s="168">
        <v>0</v>
      </c>
      <c r="E232" s="151">
        <v>0</v>
      </c>
      <c r="F232" s="148">
        <v>0</v>
      </c>
      <c r="G232" s="148">
        <v>0</v>
      </c>
      <c r="H232" s="49">
        <f t="shared" si="13"/>
        <v>1273567130.6228521</v>
      </c>
      <c r="I232" s="152">
        <v>1.7999999999999999E-2</v>
      </c>
      <c r="J232" s="51">
        <v>50000</v>
      </c>
      <c r="K232" s="181">
        <f t="shared" si="16"/>
        <v>1590093937.2048292</v>
      </c>
      <c r="L232" s="123">
        <v>4.0000000000000001E-3</v>
      </c>
      <c r="M232" s="51">
        <f t="shared" si="14"/>
        <v>1590143937.2048292</v>
      </c>
      <c r="N232" s="188">
        <f t="shared" si="15"/>
        <v>2863711067.8276815</v>
      </c>
    </row>
    <row r="233" spans="1:14" s="60" customFormat="1" x14ac:dyDescent="0.3">
      <c r="A233" s="61"/>
      <c r="B233" s="230"/>
      <c r="C233" s="62">
        <v>2</v>
      </c>
      <c r="D233" s="168">
        <v>0</v>
      </c>
      <c r="E233" s="151">
        <v>0</v>
      </c>
      <c r="F233" s="148">
        <v>0</v>
      </c>
      <c r="G233" s="148">
        <v>0</v>
      </c>
      <c r="H233" s="49">
        <f t="shared" si="13"/>
        <v>1296491338.9740634</v>
      </c>
      <c r="I233" s="152">
        <v>1.7999999999999999E-2</v>
      </c>
      <c r="J233" s="51">
        <v>50000</v>
      </c>
      <c r="K233" s="181">
        <f t="shared" si="16"/>
        <v>1618664728.0745161</v>
      </c>
      <c r="L233" s="34">
        <v>1.7999999999999999E-2</v>
      </c>
      <c r="M233" s="51">
        <f t="shared" si="14"/>
        <v>1618714728.0745161</v>
      </c>
      <c r="N233" s="188">
        <f t="shared" si="15"/>
        <v>2915206067.0485792</v>
      </c>
    </row>
    <row r="234" spans="1:14" s="60" customFormat="1" x14ac:dyDescent="0.3">
      <c r="A234" s="61"/>
      <c r="B234" s="230"/>
      <c r="C234" s="62">
        <v>3</v>
      </c>
      <c r="D234" s="168">
        <v>0</v>
      </c>
      <c r="E234" s="151">
        <v>0</v>
      </c>
      <c r="F234" s="148">
        <v>0</v>
      </c>
      <c r="G234" s="148">
        <v>0</v>
      </c>
      <c r="H234" s="49">
        <f t="shared" si="13"/>
        <v>1319828183.0755966</v>
      </c>
      <c r="I234" s="152">
        <v>1.7999999999999999E-2</v>
      </c>
      <c r="J234" s="51">
        <v>50000</v>
      </c>
      <c r="K234" s="181">
        <f t="shared" si="16"/>
        <v>1647749793.1798573</v>
      </c>
      <c r="L234" s="34">
        <v>1.7999999999999999E-2</v>
      </c>
      <c r="M234" s="51">
        <f t="shared" si="14"/>
        <v>1647799793.1798573</v>
      </c>
      <c r="N234" s="188">
        <f t="shared" si="15"/>
        <v>2967627976.2554541</v>
      </c>
    </row>
    <row r="235" spans="1:14" s="60" customFormat="1" x14ac:dyDescent="0.3">
      <c r="A235" s="61"/>
      <c r="B235" s="230"/>
      <c r="C235" s="62">
        <v>4</v>
      </c>
      <c r="D235" s="168">
        <v>0</v>
      </c>
      <c r="E235" s="151">
        <v>0</v>
      </c>
      <c r="F235" s="148">
        <v>0</v>
      </c>
      <c r="G235" s="148">
        <v>0</v>
      </c>
      <c r="H235" s="49">
        <f t="shared" si="13"/>
        <v>1343585090.3709574</v>
      </c>
      <c r="I235" s="152">
        <v>1.7999999999999999E-2</v>
      </c>
      <c r="J235" s="51">
        <v>50000</v>
      </c>
      <c r="K235" s="181">
        <f t="shared" si="16"/>
        <v>1677358389.4570947</v>
      </c>
      <c r="L235" s="34">
        <v>1.7999999999999999E-2</v>
      </c>
      <c r="M235" s="51">
        <f t="shared" si="14"/>
        <v>1677408389.4570947</v>
      </c>
      <c r="N235" s="188">
        <f t="shared" si="15"/>
        <v>3020993479.828052</v>
      </c>
    </row>
    <row r="236" spans="1:14" s="60" customFormat="1" x14ac:dyDescent="0.3">
      <c r="A236" s="61"/>
      <c r="B236" s="230"/>
      <c r="C236" s="62">
        <v>5</v>
      </c>
      <c r="D236" s="168">
        <v>0</v>
      </c>
      <c r="E236" s="151">
        <v>0</v>
      </c>
      <c r="F236" s="148">
        <v>0</v>
      </c>
      <c r="G236" s="148">
        <v>0</v>
      </c>
      <c r="H236" s="49">
        <f t="shared" si="13"/>
        <v>1367769621.9976346</v>
      </c>
      <c r="I236" s="152">
        <v>1.7999999999999999E-2</v>
      </c>
      <c r="J236" s="51">
        <v>50000</v>
      </c>
      <c r="K236" s="181">
        <f t="shared" si="16"/>
        <v>1707499940.4673223</v>
      </c>
      <c r="L236" s="34">
        <v>1.7999999999999999E-2</v>
      </c>
      <c r="M236" s="51">
        <f t="shared" si="14"/>
        <v>1707549940.4673223</v>
      </c>
      <c r="N236" s="188">
        <f t="shared" si="15"/>
        <v>3075319562.4649572</v>
      </c>
    </row>
    <row r="237" spans="1:14" s="60" customFormat="1" x14ac:dyDescent="0.3">
      <c r="A237" s="61"/>
      <c r="B237" s="230"/>
      <c r="C237" s="62">
        <v>6</v>
      </c>
      <c r="D237" s="168">
        <v>0</v>
      </c>
      <c r="E237" s="151">
        <v>0</v>
      </c>
      <c r="F237" s="148">
        <v>0</v>
      </c>
      <c r="G237" s="148">
        <v>0</v>
      </c>
      <c r="H237" s="49">
        <f t="shared" si="13"/>
        <v>1392389475.1935921</v>
      </c>
      <c r="I237" s="152">
        <v>1.7999999999999999E-2</v>
      </c>
      <c r="J237" s="51">
        <v>50000</v>
      </c>
      <c r="K237" s="181">
        <f t="shared" si="16"/>
        <v>1738184039.3957341</v>
      </c>
      <c r="L237" s="34">
        <v>1.7999999999999999E-2</v>
      </c>
      <c r="M237" s="51">
        <f t="shared" si="14"/>
        <v>1738234039.3957341</v>
      </c>
      <c r="N237" s="188">
        <f t="shared" si="15"/>
        <v>3130623514.5893259</v>
      </c>
    </row>
    <row r="238" spans="1:14" s="60" customFormat="1" x14ac:dyDescent="0.3">
      <c r="A238" s="61"/>
      <c r="B238" s="230"/>
      <c r="C238" s="62">
        <v>7</v>
      </c>
      <c r="D238" s="168">
        <v>0</v>
      </c>
      <c r="E238" s="151">
        <v>0</v>
      </c>
      <c r="F238" s="148">
        <v>0</v>
      </c>
      <c r="G238" s="148">
        <v>0</v>
      </c>
      <c r="H238" s="49">
        <f t="shared" si="13"/>
        <v>1417452485.7470767</v>
      </c>
      <c r="I238" s="152">
        <v>1.7999999999999999E-2</v>
      </c>
      <c r="J238" s="51">
        <v>50000</v>
      </c>
      <c r="K238" s="181">
        <f t="shared" si="16"/>
        <v>1769420452.1048572</v>
      </c>
      <c r="L238" s="34">
        <v>1.7999999999999999E-2</v>
      </c>
      <c r="M238" s="51">
        <f t="shared" si="14"/>
        <v>1769470452.1048572</v>
      </c>
      <c r="N238" s="188">
        <f t="shared" si="15"/>
        <v>3186922937.851934</v>
      </c>
    </row>
    <row r="239" spans="1:14" s="60" customFormat="1" x14ac:dyDescent="0.3">
      <c r="A239" s="61"/>
      <c r="B239" s="230"/>
      <c r="C239" s="62">
        <v>8</v>
      </c>
      <c r="D239" s="168">
        <v>0</v>
      </c>
      <c r="E239" s="151">
        <v>0</v>
      </c>
      <c r="F239" s="148">
        <v>0</v>
      </c>
      <c r="G239" s="148">
        <v>0</v>
      </c>
      <c r="H239" s="49">
        <f t="shared" si="13"/>
        <v>1442966630.4905241</v>
      </c>
      <c r="I239" s="152">
        <v>1.7999999999999999E-2</v>
      </c>
      <c r="J239" s="51">
        <v>50000</v>
      </c>
      <c r="K239" s="181">
        <f t="shared" si="16"/>
        <v>1801219120.2427447</v>
      </c>
      <c r="L239" s="34">
        <v>1.7999999999999999E-2</v>
      </c>
      <c r="M239" s="51">
        <f t="shared" si="14"/>
        <v>1801269120.2427447</v>
      </c>
      <c r="N239" s="188">
        <f t="shared" si="15"/>
        <v>3244235750.7332687</v>
      </c>
    </row>
    <row r="240" spans="1:14" s="60" customFormat="1" x14ac:dyDescent="0.3">
      <c r="A240" s="61"/>
      <c r="B240" s="230"/>
      <c r="C240" s="62">
        <v>9</v>
      </c>
      <c r="D240" s="168">
        <v>0</v>
      </c>
      <c r="E240" s="151">
        <v>0</v>
      </c>
      <c r="F240" s="148">
        <v>0</v>
      </c>
      <c r="G240" s="148">
        <v>0</v>
      </c>
      <c r="H240" s="49">
        <f t="shared" si="13"/>
        <v>1468940029.8393536</v>
      </c>
      <c r="I240" s="152">
        <v>1.7999999999999999E-2</v>
      </c>
      <c r="J240" s="51">
        <v>50000</v>
      </c>
      <c r="K240" s="181">
        <f t="shared" si="16"/>
        <v>1833590164.407114</v>
      </c>
      <c r="L240" s="34">
        <v>1.7999999999999999E-2</v>
      </c>
      <c r="M240" s="51">
        <f t="shared" si="14"/>
        <v>1833640164.407114</v>
      </c>
      <c r="N240" s="188">
        <f t="shared" si="15"/>
        <v>3302580194.2464676</v>
      </c>
    </row>
    <row r="241" spans="1:14" s="60" customFormat="1" x14ac:dyDescent="0.3">
      <c r="A241" s="61"/>
      <c r="B241" s="230"/>
      <c r="C241" s="62">
        <v>10</v>
      </c>
      <c r="D241" s="168">
        <v>0</v>
      </c>
      <c r="E241" s="151">
        <v>0</v>
      </c>
      <c r="F241" s="148">
        <v>0</v>
      </c>
      <c r="G241" s="148">
        <v>0</v>
      </c>
      <c r="H241" s="49">
        <f t="shared" si="13"/>
        <v>1495380950.376462</v>
      </c>
      <c r="I241" s="152">
        <v>1.7999999999999999E-2</v>
      </c>
      <c r="J241" s="51">
        <v>50000</v>
      </c>
      <c r="K241" s="181">
        <f t="shared" si="16"/>
        <v>1866543887.366442</v>
      </c>
      <c r="L241" s="34">
        <v>1.7999999999999999E-2</v>
      </c>
      <c r="M241" s="51">
        <f t="shared" si="14"/>
        <v>1866593887.366442</v>
      </c>
      <c r="N241" s="188">
        <f t="shared" si="15"/>
        <v>3361974837.7429037</v>
      </c>
    </row>
    <row r="242" spans="1:14" s="60" customFormat="1" ht="17.25" thickBot="1" x14ac:dyDescent="0.35">
      <c r="A242" s="63"/>
      <c r="B242" s="230"/>
      <c r="C242" s="64">
        <v>11</v>
      </c>
      <c r="D242" s="168">
        <v>0</v>
      </c>
      <c r="E242" s="151">
        <v>0</v>
      </c>
      <c r="F242" s="148">
        <v>0</v>
      </c>
      <c r="G242" s="148">
        <v>0</v>
      </c>
      <c r="H242" s="49">
        <f t="shared" si="13"/>
        <v>1522297807.4832382</v>
      </c>
      <c r="I242" s="152">
        <v>1.7999999999999999E-2</v>
      </c>
      <c r="J242" s="51">
        <v>50000</v>
      </c>
      <c r="K242" s="181">
        <f t="shared" si="16"/>
        <v>1900090777.3390379</v>
      </c>
      <c r="L242" s="124">
        <v>1.7999999999999999E-2</v>
      </c>
      <c r="M242" s="51">
        <f t="shared" si="14"/>
        <v>1900140777.3390379</v>
      </c>
      <c r="N242" s="188">
        <f t="shared" si="15"/>
        <v>3422438584.8222761</v>
      </c>
    </row>
    <row r="243" spans="1:14" s="60" customFormat="1" ht="17.25" thickBot="1" x14ac:dyDescent="0.35">
      <c r="A243" s="65"/>
      <c r="B243" s="230"/>
      <c r="C243" s="66">
        <v>12</v>
      </c>
      <c r="D243" s="168">
        <v>0</v>
      </c>
      <c r="E243" s="151">
        <v>0</v>
      </c>
      <c r="F243" s="148">
        <v>0</v>
      </c>
      <c r="G243" s="148">
        <v>0</v>
      </c>
      <c r="H243" s="49">
        <f t="shared" si="13"/>
        <v>1549699168.0179365</v>
      </c>
      <c r="I243" s="152">
        <v>1.7999999999999999E-2</v>
      </c>
      <c r="J243" s="51">
        <v>50000</v>
      </c>
      <c r="K243" s="181">
        <f t="shared" si="16"/>
        <v>1934241511.3311405</v>
      </c>
      <c r="L243" s="125">
        <v>1.7999999999999999E-2</v>
      </c>
      <c r="M243" s="51">
        <f t="shared" si="14"/>
        <v>1934291511.3311405</v>
      </c>
      <c r="N243" s="188">
        <f t="shared" si="15"/>
        <v>3483990679.3490772</v>
      </c>
    </row>
    <row r="244" spans="1:14" s="60" customFormat="1" x14ac:dyDescent="0.3">
      <c r="A244" s="58">
        <v>21</v>
      </c>
      <c r="B244" s="230">
        <v>2042</v>
      </c>
      <c r="C244" s="59">
        <v>1</v>
      </c>
      <c r="D244" s="168">
        <v>0</v>
      </c>
      <c r="E244" s="151">
        <v>0</v>
      </c>
      <c r="F244" s="148">
        <v>0</v>
      </c>
      <c r="G244" s="148">
        <v>0</v>
      </c>
      <c r="H244" s="49">
        <f t="shared" si="13"/>
        <v>1577593753.0422592</v>
      </c>
      <c r="I244" s="152">
        <v>1.7999999999999999E-2</v>
      </c>
      <c r="J244" s="51">
        <v>50000</v>
      </c>
      <c r="K244" s="181">
        <f t="shared" si="16"/>
        <v>1941928277.3764651</v>
      </c>
      <c r="L244" s="123">
        <v>4.0000000000000001E-3</v>
      </c>
      <c r="M244" s="51">
        <f t="shared" si="14"/>
        <v>1941978277.3764651</v>
      </c>
      <c r="N244" s="188">
        <f t="shared" si="15"/>
        <v>3519572030.4187241</v>
      </c>
    </row>
    <row r="245" spans="1:14" s="60" customFormat="1" x14ac:dyDescent="0.3">
      <c r="A245" s="61"/>
      <c r="B245" s="230"/>
      <c r="C245" s="62">
        <v>2</v>
      </c>
      <c r="D245" s="168">
        <v>0</v>
      </c>
      <c r="E245" s="151">
        <v>0</v>
      </c>
      <c r="F245" s="148">
        <v>0</v>
      </c>
      <c r="G245" s="148">
        <v>0</v>
      </c>
      <c r="H245" s="49">
        <f t="shared" si="13"/>
        <v>1605990440.5970199</v>
      </c>
      <c r="I245" s="152">
        <v>1.7999999999999999E-2</v>
      </c>
      <c r="J245" s="51">
        <v>50000</v>
      </c>
      <c r="K245" s="181">
        <f t="shared" si="16"/>
        <v>1976832086.3692415</v>
      </c>
      <c r="L245" s="34">
        <v>1.7999999999999999E-2</v>
      </c>
      <c r="M245" s="51">
        <f t="shared" si="14"/>
        <v>1976882086.3692415</v>
      </c>
      <c r="N245" s="188">
        <f t="shared" si="15"/>
        <v>3582872526.9662614</v>
      </c>
    </row>
    <row r="246" spans="1:14" s="60" customFormat="1" x14ac:dyDescent="0.3">
      <c r="A246" s="61"/>
      <c r="B246" s="230"/>
      <c r="C246" s="62">
        <v>3</v>
      </c>
      <c r="D246" s="168">
        <v>0</v>
      </c>
      <c r="E246" s="151">
        <v>0</v>
      </c>
      <c r="F246" s="148">
        <v>0</v>
      </c>
      <c r="G246" s="148">
        <v>0</v>
      </c>
      <c r="H246" s="49">
        <f t="shared" si="13"/>
        <v>1634898268.5277662</v>
      </c>
      <c r="I246" s="152">
        <v>1.7999999999999999E-2</v>
      </c>
      <c r="J246" s="51">
        <v>50000</v>
      </c>
      <c r="K246" s="181">
        <f t="shared" si="16"/>
        <v>2012364163.9238877</v>
      </c>
      <c r="L246" s="34">
        <v>1.7999999999999999E-2</v>
      </c>
      <c r="M246" s="51">
        <f t="shared" si="14"/>
        <v>2012414163.9238877</v>
      </c>
      <c r="N246" s="188">
        <f t="shared" si="15"/>
        <v>3647312432.451654</v>
      </c>
    </row>
    <row r="247" spans="1:14" s="60" customFormat="1" x14ac:dyDescent="0.3">
      <c r="A247" s="61"/>
      <c r="B247" s="230"/>
      <c r="C247" s="62">
        <v>4</v>
      </c>
      <c r="D247" s="168">
        <v>0</v>
      </c>
      <c r="E247" s="151">
        <v>0</v>
      </c>
      <c r="F247" s="148">
        <v>0</v>
      </c>
      <c r="G247" s="148">
        <v>0</v>
      </c>
      <c r="H247" s="49">
        <f t="shared" si="13"/>
        <v>1664326437.3612661</v>
      </c>
      <c r="I247" s="152">
        <v>1.7999999999999999E-2</v>
      </c>
      <c r="J247" s="51">
        <v>50000</v>
      </c>
      <c r="K247" s="181">
        <f t="shared" si="16"/>
        <v>2048535818.8745177</v>
      </c>
      <c r="L247" s="34">
        <v>1.7999999999999999E-2</v>
      </c>
      <c r="M247" s="51">
        <f t="shared" si="14"/>
        <v>2048585818.8745177</v>
      </c>
      <c r="N247" s="188">
        <f t="shared" si="15"/>
        <v>3712912256.2357836</v>
      </c>
    </row>
    <row r="248" spans="1:14" s="60" customFormat="1" x14ac:dyDescent="0.3">
      <c r="A248" s="61"/>
      <c r="B248" s="230"/>
      <c r="C248" s="62">
        <v>5</v>
      </c>
      <c r="D248" s="168">
        <v>0</v>
      </c>
      <c r="E248" s="151">
        <v>0</v>
      </c>
      <c r="F248" s="148">
        <v>0</v>
      </c>
      <c r="G248" s="148">
        <v>0</v>
      </c>
      <c r="H248" s="49">
        <f t="shared" si="13"/>
        <v>1694284313.2337689</v>
      </c>
      <c r="I248" s="152">
        <v>1.7999999999999999E-2</v>
      </c>
      <c r="J248" s="51">
        <v>50000</v>
      </c>
      <c r="K248" s="181">
        <f t="shared" si="16"/>
        <v>2085358563.614259</v>
      </c>
      <c r="L248" s="34">
        <v>1.7999999999999999E-2</v>
      </c>
      <c r="M248" s="51">
        <f t="shared" si="14"/>
        <v>2085408563.614259</v>
      </c>
      <c r="N248" s="188">
        <f t="shared" si="15"/>
        <v>3779692876.8480282</v>
      </c>
    </row>
    <row r="249" spans="1:14" s="60" customFormat="1" x14ac:dyDescent="0.3">
      <c r="A249" s="61"/>
      <c r="B249" s="230"/>
      <c r="C249" s="62">
        <v>6</v>
      </c>
      <c r="D249" s="168">
        <v>0</v>
      </c>
      <c r="E249" s="151">
        <v>0</v>
      </c>
      <c r="F249" s="148">
        <v>0</v>
      </c>
      <c r="G249" s="148">
        <v>0</v>
      </c>
      <c r="H249" s="49">
        <f t="shared" si="13"/>
        <v>1724781430.8719769</v>
      </c>
      <c r="I249" s="152">
        <v>1.7999999999999999E-2</v>
      </c>
      <c r="J249" s="51">
        <v>50000</v>
      </c>
      <c r="K249" s="181">
        <f t="shared" si="16"/>
        <v>2122844117.7593157</v>
      </c>
      <c r="L249" s="34">
        <v>1.7999999999999999E-2</v>
      </c>
      <c r="M249" s="51">
        <f t="shared" si="14"/>
        <v>2122894117.7593157</v>
      </c>
      <c r="N249" s="188">
        <f t="shared" si="15"/>
        <v>3847675548.6312923</v>
      </c>
    </row>
    <row r="250" spans="1:14" s="60" customFormat="1" x14ac:dyDescent="0.3">
      <c r="A250" s="61"/>
      <c r="B250" s="230"/>
      <c r="C250" s="62">
        <v>7</v>
      </c>
      <c r="D250" s="168">
        <v>0</v>
      </c>
      <c r="E250" s="151">
        <v>0</v>
      </c>
      <c r="F250" s="148">
        <v>0</v>
      </c>
      <c r="G250" s="148">
        <v>0</v>
      </c>
      <c r="H250" s="49">
        <f t="shared" si="13"/>
        <v>1755827496.6276724</v>
      </c>
      <c r="I250" s="152">
        <v>1.7999999999999999E-2</v>
      </c>
      <c r="J250" s="51">
        <v>50000</v>
      </c>
      <c r="K250" s="181">
        <f t="shared" si="16"/>
        <v>2161004411.8789835</v>
      </c>
      <c r="L250" s="34">
        <v>1.7999999999999999E-2</v>
      </c>
      <c r="M250" s="51">
        <f t="shared" si="14"/>
        <v>2161054411.8789835</v>
      </c>
      <c r="N250" s="188">
        <f t="shared" si="15"/>
        <v>3916881908.5066557</v>
      </c>
    </row>
    <row r="251" spans="1:14" s="60" customFormat="1" x14ac:dyDescent="0.3">
      <c r="A251" s="61"/>
      <c r="B251" s="230"/>
      <c r="C251" s="62">
        <v>8</v>
      </c>
      <c r="D251" s="168">
        <v>0</v>
      </c>
      <c r="E251" s="151">
        <v>0</v>
      </c>
      <c r="F251" s="148">
        <v>0</v>
      </c>
      <c r="G251" s="148">
        <v>0</v>
      </c>
      <c r="H251" s="49">
        <f t="shared" si="13"/>
        <v>1787432391.5669706</v>
      </c>
      <c r="I251" s="152">
        <v>1.7999999999999999E-2</v>
      </c>
      <c r="J251" s="51">
        <v>50000</v>
      </c>
      <c r="K251" s="181">
        <f t="shared" si="16"/>
        <v>2199851591.2928052</v>
      </c>
      <c r="L251" s="34">
        <v>1.7999999999999999E-2</v>
      </c>
      <c r="M251" s="51">
        <f t="shared" si="14"/>
        <v>2199901591.2928052</v>
      </c>
      <c r="N251" s="188">
        <f t="shared" si="15"/>
        <v>3987333982.8597755</v>
      </c>
    </row>
    <row r="252" spans="1:14" s="60" customFormat="1" x14ac:dyDescent="0.3">
      <c r="A252" s="61"/>
      <c r="B252" s="230"/>
      <c r="C252" s="62">
        <v>9</v>
      </c>
      <c r="D252" s="168">
        <v>0</v>
      </c>
      <c r="E252" s="151">
        <v>0</v>
      </c>
      <c r="F252" s="148">
        <v>0</v>
      </c>
      <c r="G252" s="148">
        <v>0</v>
      </c>
      <c r="H252" s="49">
        <f t="shared" si="13"/>
        <v>1819606174.615176</v>
      </c>
      <c r="I252" s="152">
        <v>1.7999999999999999E-2</v>
      </c>
      <c r="J252" s="51">
        <v>50000</v>
      </c>
      <c r="K252" s="181">
        <f t="shared" si="16"/>
        <v>2239398019.9360757</v>
      </c>
      <c r="L252" s="34">
        <v>1.7999999999999999E-2</v>
      </c>
      <c r="M252" s="51">
        <f t="shared" si="14"/>
        <v>2239448019.9360757</v>
      </c>
      <c r="N252" s="188">
        <f t="shared" si="15"/>
        <v>4059054194.5512514</v>
      </c>
    </row>
    <row r="253" spans="1:14" s="60" customFormat="1" x14ac:dyDescent="0.3">
      <c r="A253" s="61"/>
      <c r="B253" s="230"/>
      <c r="C253" s="62">
        <v>10</v>
      </c>
      <c r="D253" s="168">
        <v>0</v>
      </c>
      <c r="E253" s="151">
        <v>0</v>
      </c>
      <c r="F253" s="148">
        <v>0</v>
      </c>
      <c r="G253" s="148">
        <v>0</v>
      </c>
      <c r="H253" s="49">
        <f t="shared" si="13"/>
        <v>1852359085.758249</v>
      </c>
      <c r="I253" s="152">
        <v>1.7999999999999999E-2</v>
      </c>
      <c r="J253" s="51">
        <v>50000</v>
      </c>
      <c r="K253" s="181">
        <f t="shared" si="16"/>
        <v>2279656284.2949252</v>
      </c>
      <c r="L253" s="34">
        <v>1.7999999999999999E-2</v>
      </c>
      <c r="M253" s="51">
        <f t="shared" si="14"/>
        <v>2279706284.2949252</v>
      </c>
      <c r="N253" s="188">
        <f t="shared" si="15"/>
        <v>4132065370.053174</v>
      </c>
    </row>
    <row r="254" spans="1:14" s="60" customFormat="1" ht="17.25" thickBot="1" x14ac:dyDescent="0.35">
      <c r="A254" s="63"/>
      <c r="B254" s="230"/>
      <c r="C254" s="64">
        <v>11</v>
      </c>
      <c r="D254" s="168">
        <v>0</v>
      </c>
      <c r="E254" s="151">
        <v>0</v>
      </c>
      <c r="F254" s="148">
        <v>0</v>
      </c>
      <c r="G254" s="148">
        <v>0</v>
      </c>
      <c r="H254" s="49">
        <f t="shared" si="13"/>
        <v>1885701549.3018975</v>
      </c>
      <c r="I254" s="152">
        <v>1.7999999999999999E-2</v>
      </c>
      <c r="J254" s="51">
        <v>50000</v>
      </c>
      <c r="K254" s="181">
        <f t="shared" si="16"/>
        <v>2320639197.4122338</v>
      </c>
      <c r="L254" s="124">
        <v>1.7999999999999999E-2</v>
      </c>
      <c r="M254" s="51">
        <f t="shared" si="14"/>
        <v>2320689197.4122338</v>
      </c>
      <c r="N254" s="188">
        <f t="shared" si="15"/>
        <v>4206390746.7141314</v>
      </c>
    </row>
    <row r="255" spans="1:14" s="60" customFormat="1" ht="17.25" thickBot="1" x14ac:dyDescent="0.35">
      <c r="A255" s="65"/>
      <c r="B255" s="230"/>
      <c r="C255" s="66">
        <v>12</v>
      </c>
      <c r="D255" s="168">
        <v>0</v>
      </c>
      <c r="E255" s="151">
        <v>0</v>
      </c>
      <c r="F255" s="148">
        <v>0</v>
      </c>
      <c r="G255" s="148">
        <v>0</v>
      </c>
      <c r="H255" s="49">
        <f t="shared" si="13"/>
        <v>1919644177.1893318</v>
      </c>
      <c r="I255" s="152">
        <v>1.7999999999999999E-2</v>
      </c>
      <c r="J255" s="51">
        <v>50000</v>
      </c>
      <c r="K255" s="181">
        <f t="shared" si="16"/>
        <v>2362359802.9656539</v>
      </c>
      <c r="L255" s="125">
        <v>1.7999999999999999E-2</v>
      </c>
      <c r="M255" s="51">
        <f t="shared" si="14"/>
        <v>2362409802.9656539</v>
      </c>
      <c r="N255" s="188">
        <f t="shared" si="15"/>
        <v>4282053980.1549854</v>
      </c>
    </row>
  </sheetData>
  <mergeCells count="26">
    <mergeCell ref="B232:B243"/>
    <mergeCell ref="B244:B255"/>
    <mergeCell ref="N1:N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J1:M1"/>
    <mergeCell ref="B4:B15"/>
    <mergeCell ref="A1:C2"/>
    <mergeCell ref="D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abSelected="1" topLeftCell="H1" workbookViewId="0">
      <selection activeCell="R10" sqref="R10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style="26" bestFit="1" customWidth="1"/>
    <col min="5" max="5" width="11.75" style="205" bestFit="1" customWidth="1"/>
    <col min="6" max="6" width="11" customWidth="1"/>
    <col min="7" max="7" width="11.75" bestFit="1" customWidth="1"/>
    <col min="8" max="8" width="9" style="205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9.5" bestFit="1" customWidth="1"/>
    <col min="14" max="14" width="7" customWidth="1"/>
    <col min="15" max="16" width="9.25" bestFit="1" customWidth="1"/>
    <col min="17" max="17" width="12.5" bestFit="1" customWidth="1"/>
    <col min="18" max="19" width="11.75" bestFit="1" customWidth="1"/>
    <col min="20" max="21" width="12.875" bestFit="1" customWidth="1"/>
  </cols>
  <sheetData>
    <row r="1" spans="1:21" ht="17.25" thickBot="1" x14ac:dyDescent="0.35">
      <c r="G1" s="236" t="s">
        <v>167</v>
      </c>
      <c r="H1" s="236"/>
    </row>
    <row r="2" spans="1:21" ht="17.25" thickBot="1" x14ac:dyDescent="0.35">
      <c r="D2" s="26" t="s">
        <v>0</v>
      </c>
      <c r="E2" s="205" t="s">
        <v>1</v>
      </c>
      <c r="F2" t="s">
        <v>170</v>
      </c>
      <c r="G2" s="20" t="s">
        <v>171</v>
      </c>
      <c r="H2" s="205" t="s">
        <v>166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12</v>
      </c>
      <c r="P2" t="s">
        <v>9</v>
      </c>
      <c r="Q2" t="s">
        <v>2</v>
      </c>
      <c r="R2" t="s">
        <v>10</v>
      </c>
      <c r="S2" t="s">
        <v>13</v>
      </c>
      <c r="T2" s="108" t="s">
        <v>11</v>
      </c>
    </row>
    <row r="3" spans="1:21" s="212" customFormat="1" x14ac:dyDescent="0.3">
      <c r="A3" s="237">
        <v>2023</v>
      </c>
      <c r="B3" s="212" t="s">
        <v>76</v>
      </c>
      <c r="C3" s="213">
        <v>8340000</v>
      </c>
      <c r="D3" s="213">
        <v>0</v>
      </c>
      <c r="E3" s="213">
        <v>2500000</v>
      </c>
      <c r="F3" s="213"/>
      <c r="G3" s="213"/>
      <c r="H3" s="213"/>
      <c r="I3" s="213">
        <v>300000</v>
      </c>
      <c r="J3" s="213">
        <v>100000</v>
      </c>
      <c r="K3" s="213">
        <v>450000</v>
      </c>
      <c r="L3" s="213">
        <v>100000</v>
      </c>
      <c r="M3" s="213">
        <v>170000</v>
      </c>
      <c r="N3" s="213">
        <v>0</v>
      </c>
      <c r="O3" s="213">
        <v>100000</v>
      </c>
      <c r="P3" s="213">
        <v>0</v>
      </c>
      <c r="Q3" s="213">
        <v>3300000</v>
      </c>
      <c r="R3" s="213">
        <v>1300000</v>
      </c>
      <c r="S3" s="213">
        <f t="shared" ref="S3:S14" si="0">SUM(D3:R3)</f>
        <v>8320000</v>
      </c>
      <c r="T3" s="214">
        <f t="shared" ref="T3:T34" si="1" xml:space="preserve"> C3 - S3</f>
        <v>20000</v>
      </c>
      <c r="U3" s="213">
        <f xml:space="preserve"> 7150000 + T3</f>
        <v>7170000</v>
      </c>
    </row>
    <row r="4" spans="1:21" s="202" customFormat="1" x14ac:dyDescent="0.3">
      <c r="A4" s="238"/>
      <c r="B4" s="202" t="s">
        <v>77</v>
      </c>
      <c r="C4" s="203">
        <f xml:space="preserve"> U3</f>
        <v>7170000</v>
      </c>
      <c r="D4" s="203">
        <v>0</v>
      </c>
      <c r="E4" s="203">
        <v>2500000</v>
      </c>
      <c r="F4" s="203"/>
      <c r="G4" s="203"/>
      <c r="H4" s="203"/>
      <c r="I4" s="203">
        <v>300000</v>
      </c>
      <c r="J4" s="203">
        <v>100000</v>
      </c>
      <c r="K4" s="203">
        <v>450000</v>
      </c>
      <c r="L4" s="203">
        <v>100000</v>
      </c>
      <c r="M4" s="203">
        <v>170000</v>
      </c>
      <c r="N4" s="203">
        <v>0</v>
      </c>
      <c r="O4" s="203">
        <v>100000</v>
      </c>
      <c r="P4" s="203">
        <v>0</v>
      </c>
      <c r="Q4" s="203">
        <v>3500000</v>
      </c>
      <c r="R4" s="203">
        <v>0</v>
      </c>
      <c r="S4" s="203">
        <f t="shared" si="0"/>
        <v>7220000</v>
      </c>
      <c r="T4" s="204">
        <f t="shared" si="1"/>
        <v>-50000</v>
      </c>
      <c r="U4" s="203">
        <f t="shared" ref="U4:U14" si="2" xml:space="preserve"> 7150000 + T4</f>
        <v>7100000</v>
      </c>
    </row>
    <row r="5" spans="1:21" s="215" customFormat="1" x14ac:dyDescent="0.3">
      <c r="A5" s="238"/>
      <c r="B5" s="215" t="s">
        <v>78</v>
      </c>
      <c r="C5" s="216">
        <f t="shared" ref="C5:C14" si="3" xml:space="preserve"> U4</f>
        <v>7100000</v>
      </c>
      <c r="D5" s="216">
        <v>650000</v>
      </c>
      <c r="E5" s="216">
        <v>2500000</v>
      </c>
      <c r="F5" s="216"/>
      <c r="G5" s="216"/>
      <c r="H5" s="216"/>
      <c r="I5" s="216">
        <v>300000</v>
      </c>
      <c r="J5" s="216">
        <v>100000</v>
      </c>
      <c r="K5" s="216">
        <v>450000</v>
      </c>
      <c r="L5" s="216">
        <v>100000</v>
      </c>
      <c r="M5" s="216">
        <v>170000</v>
      </c>
      <c r="N5" s="216">
        <v>0</v>
      </c>
      <c r="O5" s="216">
        <v>100000</v>
      </c>
      <c r="P5" s="216">
        <v>0</v>
      </c>
      <c r="Q5" s="216">
        <v>2500000</v>
      </c>
      <c r="R5" s="216">
        <v>0</v>
      </c>
      <c r="S5" s="216">
        <f t="shared" si="0"/>
        <v>6870000</v>
      </c>
      <c r="T5" s="217">
        <f t="shared" si="1"/>
        <v>230000</v>
      </c>
      <c r="U5" s="216">
        <f t="shared" si="2"/>
        <v>7380000</v>
      </c>
    </row>
    <row r="6" spans="1:21" s="202" customFormat="1" x14ac:dyDescent="0.3">
      <c r="A6" s="238"/>
      <c r="B6" s="202" t="s">
        <v>79</v>
      </c>
      <c r="C6" s="203">
        <f t="shared" si="3"/>
        <v>7380000</v>
      </c>
      <c r="D6" s="203">
        <v>1885000</v>
      </c>
      <c r="E6" s="203">
        <v>500000</v>
      </c>
      <c r="F6" s="203"/>
      <c r="G6" s="203"/>
      <c r="H6" s="203"/>
      <c r="I6" s="203">
        <v>500000</v>
      </c>
      <c r="J6" s="203">
        <v>100000</v>
      </c>
      <c r="K6" s="203">
        <v>450000</v>
      </c>
      <c r="L6" s="203">
        <v>100000</v>
      </c>
      <c r="M6" s="203">
        <v>170000</v>
      </c>
      <c r="N6" s="203">
        <v>0</v>
      </c>
      <c r="O6" s="203">
        <v>100000</v>
      </c>
      <c r="P6" s="203">
        <v>0</v>
      </c>
      <c r="Q6" s="203">
        <v>2550000</v>
      </c>
      <c r="R6" s="203">
        <v>0</v>
      </c>
      <c r="S6" s="203">
        <f t="shared" si="0"/>
        <v>6355000</v>
      </c>
      <c r="T6" s="204">
        <f t="shared" si="1"/>
        <v>1025000</v>
      </c>
      <c r="U6" s="203">
        <f t="shared" si="2"/>
        <v>8175000</v>
      </c>
    </row>
    <row r="7" spans="1:21" s="202" customFormat="1" x14ac:dyDescent="0.3">
      <c r="A7" s="238"/>
      <c r="B7" s="202" t="s">
        <v>80</v>
      </c>
      <c r="C7" s="203">
        <f t="shared" si="3"/>
        <v>8175000</v>
      </c>
      <c r="D7" s="203">
        <v>1000000</v>
      </c>
      <c r="E7" s="203">
        <v>100000</v>
      </c>
      <c r="F7" s="203">
        <v>420000</v>
      </c>
      <c r="G7" s="203">
        <v>100000</v>
      </c>
      <c r="H7" s="203">
        <v>400000</v>
      </c>
      <c r="I7" s="203">
        <v>500000</v>
      </c>
      <c r="J7" s="203">
        <v>100000</v>
      </c>
      <c r="K7" s="203">
        <v>630000</v>
      </c>
      <c r="L7" s="203">
        <v>100000</v>
      </c>
      <c r="M7" s="203">
        <v>170000</v>
      </c>
      <c r="N7" s="203">
        <v>0</v>
      </c>
      <c r="O7" s="203">
        <v>100000</v>
      </c>
      <c r="P7" s="203">
        <v>0</v>
      </c>
      <c r="Q7" s="203">
        <v>2800000</v>
      </c>
      <c r="R7" s="203">
        <v>400000</v>
      </c>
      <c r="S7" s="203">
        <f t="shared" si="0"/>
        <v>6820000</v>
      </c>
      <c r="T7" s="204">
        <f t="shared" si="1"/>
        <v>1355000</v>
      </c>
      <c r="U7" s="203">
        <f t="shared" si="2"/>
        <v>8505000</v>
      </c>
    </row>
    <row r="8" spans="1:21" s="202" customFormat="1" x14ac:dyDescent="0.3">
      <c r="A8" s="238"/>
      <c r="B8" s="202" t="s">
        <v>81</v>
      </c>
      <c r="C8" s="203">
        <f t="shared" si="3"/>
        <v>8505000</v>
      </c>
      <c r="D8" s="203">
        <v>1000000</v>
      </c>
      <c r="E8" s="203">
        <v>1000000</v>
      </c>
      <c r="F8" s="203">
        <v>420000</v>
      </c>
      <c r="G8" s="203">
        <v>750000</v>
      </c>
      <c r="H8" s="203">
        <v>500000</v>
      </c>
      <c r="I8" s="203">
        <v>500000</v>
      </c>
      <c r="J8" s="203">
        <v>100000</v>
      </c>
      <c r="K8" s="203">
        <v>630000</v>
      </c>
      <c r="L8" s="203">
        <v>100000</v>
      </c>
      <c r="M8" s="203">
        <v>170000</v>
      </c>
      <c r="N8" s="203">
        <v>0</v>
      </c>
      <c r="O8" s="203">
        <v>100000</v>
      </c>
      <c r="P8" s="203">
        <v>0</v>
      </c>
      <c r="Q8" s="203">
        <v>2900000</v>
      </c>
      <c r="R8" s="203">
        <v>0</v>
      </c>
      <c r="S8" s="203">
        <f t="shared" si="0"/>
        <v>8170000</v>
      </c>
      <c r="T8" s="204">
        <f t="shared" si="1"/>
        <v>335000</v>
      </c>
      <c r="U8" s="203">
        <f t="shared" si="2"/>
        <v>7485000</v>
      </c>
    </row>
    <row r="9" spans="1:21" s="202" customFormat="1" x14ac:dyDescent="0.3">
      <c r="A9" s="238"/>
      <c r="B9" s="202" t="s">
        <v>82</v>
      </c>
      <c r="C9" s="203">
        <f t="shared" si="3"/>
        <v>7485000</v>
      </c>
      <c r="D9" s="203">
        <v>1000000</v>
      </c>
      <c r="E9" s="203">
        <v>1000000</v>
      </c>
      <c r="F9" s="203">
        <v>420000</v>
      </c>
      <c r="G9" s="203">
        <v>750000</v>
      </c>
      <c r="H9" s="203">
        <v>500000</v>
      </c>
      <c r="I9" s="203">
        <v>500000</v>
      </c>
      <c r="J9" s="203">
        <v>100000</v>
      </c>
      <c r="K9" s="203">
        <v>630000</v>
      </c>
      <c r="L9" s="203">
        <v>100000</v>
      </c>
      <c r="M9" s="203">
        <v>170000</v>
      </c>
      <c r="N9" s="203">
        <v>0</v>
      </c>
      <c r="O9" s="203">
        <v>100000</v>
      </c>
      <c r="P9" s="203">
        <v>0</v>
      </c>
      <c r="Q9" s="203">
        <v>2000000</v>
      </c>
      <c r="R9" s="203">
        <v>0</v>
      </c>
      <c r="S9" s="203">
        <f t="shared" si="0"/>
        <v>7270000</v>
      </c>
      <c r="T9" s="204">
        <f t="shared" si="1"/>
        <v>215000</v>
      </c>
      <c r="U9" s="203">
        <f t="shared" si="2"/>
        <v>7365000</v>
      </c>
    </row>
    <row r="10" spans="1:21" s="202" customFormat="1" x14ac:dyDescent="0.3">
      <c r="A10" s="238"/>
      <c r="B10" s="202" t="s">
        <v>83</v>
      </c>
      <c r="C10" s="203">
        <f t="shared" si="3"/>
        <v>7365000</v>
      </c>
      <c r="D10" s="203">
        <v>1000000</v>
      </c>
      <c r="E10" s="203">
        <v>1000000</v>
      </c>
      <c r="F10" s="203">
        <v>420000</v>
      </c>
      <c r="G10" s="203">
        <v>750000</v>
      </c>
      <c r="H10" s="203">
        <v>500000</v>
      </c>
      <c r="I10" s="203">
        <v>500000</v>
      </c>
      <c r="J10" s="203">
        <v>100000</v>
      </c>
      <c r="K10" s="203">
        <v>630000</v>
      </c>
      <c r="L10" s="203">
        <v>100000</v>
      </c>
      <c r="M10" s="203">
        <v>170000</v>
      </c>
      <c r="N10" s="203">
        <v>0</v>
      </c>
      <c r="O10" s="203">
        <v>100000</v>
      </c>
      <c r="P10" s="203">
        <v>0</v>
      </c>
      <c r="Q10" s="203">
        <v>2000000</v>
      </c>
      <c r="R10" s="203">
        <v>0</v>
      </c>
      <c r="S10" s="203">
        <f t="shared" si="0"/>
        <v>7270000</v>
      </c>
      <c r="T10" s="204">
        <f t="shared" si="1"/>
        <v>95000</v>
      </c>
      <c r="U10" s="203">
        <f xml:space="preserve"> 11350000 + T10</f>
        <v>11445000</v>
      </c>
    </row>
    <row r="11" spans="1:21" s="274" customFormat="1" x14ac:dyDescent="0.3">
      <c r="A11" s="238"/>
      <c r="B11" s="274" t="s">
        <v>84</v>
      </c>
      <c r="C11" s="275">
        <f t="shared" si="3"/>
        <v>11445000</v>
      </c>
      <c r="D11" s="275">
        <v>1000000</v>
      </c>
      <c r="E11" s="275">
        <v>1000000</v>
      </c>
      <c r="F11" s="275">
        <v>420000</v>
      </c>
      <c r="G11" s="275">
        <v>400000</v>
      </c>
      <c r="H11" s="275">
        <v>100000</v>
      </c>
      <c r="I11" s="275">
        <v>400000</v>
      </c>
      <c r="J11" s="275">
        <v>100000</v>
      </c>
      <c r="K11" s="275">
        <v>630000</v>
      </c>
      <c r="L11" s="275">
        <v>100000</v>
      </c>
      <c r="M11" s="275">
        <v>150000</v>
      </c>
      <c r="N11" s="275">
        <v>0</v>
      </c>
      <c r="O11" s="275">
        <v>100000</v>
      </c>
      <c r="P11" s="275">
        <v>0</v>
      </c>
      <c r="Q11" s="275">
        <v>2000000</v>
      </c>
      <c r="R11" s="275">
        <v>3580000</v>
      </c>
      <c r="S11" s="275">
        <f t="shared" si="0"/>
        <v>9980000</v>
      </c>
      <c r="T11" s="276">
        <f t="shared" si="1"/>
        <v>1465000</v>
      </c>
      <c r="U11" s="275">
        <f xml:space="preserve"> 7150000 + T11</f>
        <v>8615000</v>
      </c>
    </row>
    <row r="12" spans="1:21" s="111" customFormat="1" x14ac:dyDescent="0.3">
      <c r="A12" s="238"/>
      <c r="B12" s="111" t="s">
        <v>85</v>
      </c>
      <c r="C12" s="110">
        <f t="shared" si="3"/>
        <v>8615000</v>
      </c>
      <c r="D12" s="208">
        <v>1000000</v>
      </c>
      <c r="E12" s="206">
        <v>1000000</v>
      </c>
      <c r="F12" s="110">
        <v>420000</v>
      </c>
      <c r="G12" s="110">
        <v>400000</v>
      </c>
      <c r="H12" s="206">
        <v>100000</v>
      </c>
      <c r="I12" s="110">
        <v>400000</v>
      </c>
      <c r="J12" s="110">
        <v>100000</v>
      </c>
      <c r="K12" s="110">
        <v>630000</v>
      </c>
      <c r="L12" s="110">
        <v>100000</v>
      </c>
      <c r="M12" s="112">
        <v>150000</v>
      </c>
      <c r="N12" s="110">
        <v>0</v>
      </c>
      <c r="O12" s="110">
        <v>100000</v>
      </c>
      <c r="P12" s="110">
        <v>0</v>
      </c>
      <c r="Q12" s="110">
        <v>2000000</v>
      </c>
      <c r="R12" s="218">
        <v>580000</v>
      </c>
      <c r="S12" s="110">
        <f t="shared" si="0"/>
        <v>6980000</v>
      </c>
      <c r="T12" s="18">
        <f t="shared" si="1"/>
        <v>1635000</v>
      </c>
      <c r="U12" s="110">
        <f t="shared" si="2"/>
        <v>8785000</v>
      </c>
    </row>
    <row r="13" spans="1:21" s="111" customFormat="1" x14ac:dyDescent="0.3">
      <c r="A13" s="238"/>
      <c r="B13" s="111" t="s">
        <v>86</v>
      </c>
      <c r="C13" s="110">
        <f t="shared" si="3"/>
        <v>8785000</v>
      </c>
      <c r="D13" s="208">
        <v>1000000</v>
      </c>
      <c r="E13" s="206">
        <v>1000000</v>
      </c>
      <c r="F13" s="110">
        <v>420000</v>
      </c>
      <c r="G13" s="110">
        <v>400000</v>
      </c>
      <c r="H13" s="206">
        <v>100000</v>
      </c>
      <c r="I13" s="110">
        <v>400000</v>
      </c>
      <c r="J13" s="110">
        <v>100000</v>
      </c>
      <c r="K13" s="110">
        <v>630000</v>
      </c>
      <c r="L13" s="110">
        <v>100000</v>
      </c>
      <c r="M13" s="112">
        <v>150000</v>
      </c>
      <c r="N13" s="110">
        <v>0</v>
      </c>
      <c r="O13" s="110">
        <v>100000</v>
      </c>
      <c r="P13" s="110">
        <v>0</v>
      </c>
      <c r="Q13" s="110">
        <v>2000000</v>
      </c>
      <c r="R13" s="218">
        <v>580000</v>
      </c>
      <c r="S13" s="110">
        <f t="shared" si="0"/>
        <v>6980000</v>
      </c>
      <c r="T13" s="18">
        <f t="shared" si="1"/>
        <v>1805000</v>
      </c>
      <c r="U13" s="110">
        <f t="shared" si="2"/>
        <v>8955000</v>
      </c>
    </row>
    <row r="14" spans="1:21" s="113" customFormat="1" ht="17.25" thickBot="1" x14ac:dyDescent="0.35">
      <c r="A14" s="239"/>
      <c r="B14" s="24" t="s">
        <v>87</v>
      </c>
      <c r="C14" s="25">
        <f t="shared" si="3"/>
        <v>8955000</v>
      </c>
      <c r="D14" s="209">
        <v>1000000</v>
      </c>
      <c r="E14" s="207">
        <v>1000000</v>
      </c>
      <c r="F14" s="25">
        <v>420000</v>
      </c>
      <c r="G14" s="110">
        <v>400000</v>
      </c>
      <c r="H14" s="206">
        <v>100000</v>
      </c>
      <c r="I14" s="110">
        <v>400000</v>
      </c>
      <c r="J14" s="25">
        <v>100000</v>
      </c>
      <c r="K14" s="25">
        <v>630000</v>
      </c>
      <c r="L14" s="25">
        <v>100000</v>
      </c>
      <c r="M14" s="112">
        <v>150000</v>
      </c>
      <c r="N14" s="25">
        <v>0</v>
      </c>
      <c r="O14" s="25">
        <v>100000</v>
      </c>
      <c r="P14" s="25">
        <v>0</v>
      </c>
      <c r="Q14" s="110">
        <v>2000000</v>
      </c>
      <c r="R14" s="218">
        <v>580000</v>
      </c>
      <c r="S14" s="25">
        <f t="shared" si="0"/>
        <v>6980000</v>
      </c>
      <c r="T14" s="19">
        <f t="shared" si="1"/>
        <v>1975000</v>
      </c>
      <c r="U14" s="25">
        <f t="shared" si="2"/>
        <v>9125000</v>
      </c>
    </row>
    <row r="15" spans="1:21" s="111" customFormat="1" x14ac:dyDescent="0.3">
      <c r="A15" s="237">
        <v>2024</v>
      </c>
      <c r="B15" s="111" t="s">
        <v>76</v>
      </c>
      <c r="C15" s="110">
        <f xml:space="preserve"> U14</f>
        <v>9125000</v>
      </c>
      <c r="D15" s="208">
        <v>1000000</v>
      </c>
      <c r="E15" s="206">
        <v>1000000</v>
      </c>
      <c r="F15" s="110">
        <v>420000</v>
      </c>
      <c r="G15" s="110">
        <v>400000</v>
      </c>
      <c r="H15" s="206">
        <v>100000</v>
      </c>
      <c r="I15" s="110">
        <v>400000</v>
      </c>
      <c r="J15" s="110">
        <v>100000</v>
      </c>
      <c r="K15" s="110">
        <v>630000</v>
      </c>
      <c r="L15" s="110">
        <v>100000</v>
      </c>
      <c r="M15" s="112">
        <v>150000</v>
      </c>
      <c r="N15" s="110">
        <v>0</v>
      </c>
      <c r="O15" s="110">
        <v>100000</v>
      </c>
      <c r="P15" s="110">
        <v>0</v>
      </c>
      <c r="Q15" s="110">
        <v>2000000</v>
      </c>
      <c r="R15" s="218">
        <v>580000</v>
      </c>
      <c r="S15" s="110">
        <f t="shared" ref="S15:S38" si="4">SUM(D15:R15)</f>
        <v>6980000</v>
      </c>
      <c r="T15" s="23">
        <f t="shared" si="1"/>
        <v>2145000</v>
      </c>
      <c r="U15" s="110">
        <f xml:space="preserve"> 7150000 + T15</f>
        <v>9295000</v>
      </c>
    </row>
    <row r="16" spans="1:21" s="109" customFormat="1" x14ac:dyDescent="0.3">
      <c r="A16" s="238"/>
      <c r="B16" s="109" t="s">
        <v>77</v>
      </c>
      <c r="C16" s="112">
        <f xml:space="preserve"> U15</f>
        <v>9295000</v>
      </c>
      <c r="D16" s="208">
        <v>1000000</v>
      </c>
      <c r="E16" s="206">
        <v>1000000</v>
      </c>
      <c r="F16" s="110">
        <v>420000</v>
      </c>
      <c r="G16" s="110">
        <v>400000</v>
      </c>
      <c r="H16" s="206">
        <v>100000</v>
      </c>
      <c r="I16" s="110">
        <v>400000</v>
      </c>
      <c r="J16" s="112">
        <v>100000</v>
      </c>
      <c r="K16" s="110">
        <v>630000</v>
      </c>
      <c r="L16" s="112">
        <v>100000</v>
      </c>
      <c r="M16" s="112">
        <v>150000</v>
      </c>
      <c r="N16" s="112">
        <v>0</v>
      </c>
      <c r="O16" s="112">
        <v>100000</v>
      </c>
      <c r="P16" s="112">
        <v>0</v>
      </c>
      <c r="Q16" s="110">
        <v>2000000</v>
      </c>
      <c r="R16" s="218">
        <v>580000</v>
      </c>
      <c r="S16" s="112">
        <f t="shared" si="4"/>
        <v>6980000</v>
      </c>
      <c r="T16" s="22">
        <f t="shared" si="1"/>
        <v>2315000</v>
      </c>
      <c r="U16" s="112">
        <f t="shared" ref="U16:U26" si="5" xml:space="preserve"> 7150000 + T16</f>
        <v>9465000</v>
      </c>
    </row>
    <row r="17" spans="1:21" s="111" customFormat="1" x14ac:dyDescent="0.3">
      <c r="A17" s="238"/>
      <c r="B17" s="111" t="s">
        <v>78</v>
      </c>
      <c r="C17" s="110">
        <f t="shared" ref="C17:C26" si="6" xml:space="preserve"> U16</f>
        <v>9465000</v>
      </c>
      <c r="D17" s="208">
        <v>1000000</v>
      </c>
      <c r="E17" s="206">
        <v>1000000</v>
      </c>
      <c r="F17" s="110">
        <v>420000</v>
      </c>
      <c r="G17" s="110">
        <v>400000</v>
      </c>
      <c r="H17" s="206">
        <v>100000</v>
      </c>
      <c r="I17" s="110">
        <v>400000</v>
      </c>
      <c r="J17" s="110">
        <v>100000</v>
      </c>
      <c r="K17" s="110">
        <v>630000</v>
      </c>
      <c r="L17" s="110">
        <v>100000</v>
      </c>
      <c r="M17" s="112">
        <v>150000</v>
      </c>
      <c r="N17" s="110">
        <v>0</v>
      </c>
      <c r="O17" s="110">
        <v>100000</v>
      </c>
      <c r="P17" s="110">
        <v>0</v>
      </c>
      <c r="Q17" s="110">
        <v>2000000</v>
      </c>
      <c r="R17" s="218">
        <v>580000</v>
      </c>
      <c r="S17" s="110">
        <f t="shared" si="4"/>
        <v>6980000</v>
      </c>
      <c r="T17" s="18">
        <f t="shared" si="1"/>
        <v>2485000</v>
      </c>
      <c r="U17" s="110">
        <f t="shared" si="5"/>
        <v>9635000</v>
      </c>
    </row>
    <row r="18" spans="1:21" s="111" customFormat="1" x14ac:dyDescent="0.3">
      <c r="A18" s="238"/>
      <c r="B18" s="111" t="s">
        <v>79</v>
      </c>
      <c r="C18" s="110">
        <f t="shared" si="6"/>
        <v>9635000</v>
      </c>
      <c r="D18" s="208">
        <v>1000000</v>
      </c>
      <c r="E18" s="206">
        <v>1000000</v>
      </c>
      <c r="F18" s="110">
        <v>420000</v>
      </c>
      <c r="G18" s="110">
        <v>400000</v>
      </c>
      <c r="H18" s="206">
        <v>100000</v>
      </c>
      <c r="I18" s="110">
        <v>400000</v>
      </c>
      <c r="J18" s="110">
        <v>100000</v>
      </c>
      <c r="K18" s="110">
        <v>630000</v>
      </c>
      <c r="L18" s="110">
        <v>100000</v>
      </c>
      <c r="M18" s="112">
        <v>150000</v>
      </c>
      <c r="N18" s="110">
        <v>0</v>
      </c>
      <c r="O18" s="110">
        <v>100000</v>
      </c>
      <c r="P18" s="110">
        <v>0</v>
      </c>
      <c r="Q18" s="110">
        <v>2000000</v>
      </c>
      <c r="R18" s="110">
        <v>0</v>
      </c>
      <c r="S18" s="110">
        <f t="shared" si="4"/>
        <v>6400000</v>
      </c>
      <c r="T18" s="18">
        <f t="shared" si="1"/>
        <v>3235000</v>
      </c>
      <c r="U18" s="110">
        <f t="shared" si="5"/>
        <v>10385000</v>
      </c>
    </row>
    <row r="19" spans="1:21" s="111" customFormat="1" x14ac:dyDescent="0.3">
      <c r="A19" s="238"/>
      <c r="B19" s="111" t="s">
        <v>80</v>
      </c>
      <c r="C19" s="110">
        <f t="shared" si="6"/>
        <v>10385000</v>
      </c>
      <c r="D19" s="208">
        <v>1000000</v>
      </c>
      <c r="E19" s="206">
        <v>1000000</v>
      </c>
      <c r="F19" s="110">
        <v>420000</v>
      </c>
      <c r="G19" s="110">
        <v>400000</v>
      </c>
      <c r="H19" s="206">
        <v>100000</v>
      </c>
      <c r="I19" s="110">
        <v>400000</v>
      </c>
      <c r="J19" s="110">
        <v>100000</v>
      </c>
      <c r="K19" s="110">
        <v>630000</v>
      </c>
      <c r="L19" s="110">
        <v>100000</v>
      </c>
      <c r="M19" s="112">
        <v>150000</v>
      </c>
      <c r="N19" s="110">
        <v>0</v>
      </c>
      <c r="O19" s="110">
        <v>100000</v>
      </c>
      <c r="P19" s="110">
        <v>0</v>
      </c>
      <c r="Q19" s="110">
        <v>2000000</v>
      </c>
      <c r="R19" s="110">
        <v>0</v>
      </c>
      <c r="S19" s="110">
        <f t="shared" si="4"/>
        <v>6400000</v>
      </c>
      <c r="T19" s="18">
        <f t="shared" si="1"/>
        <v>3985000</v>
      </c>
      <c r="U19" s="110">
        <f t="shared" si="5"/>
        <v>11135000</v>
      </c>
    </row>
    <row r="20" spans="1:21" s="111" customFormat="1" x14ac:dyDescent="0.3">
      <c r="A20" s="238"/>
      <c r="B20" s="111" t="s">
        <v>81</v>
      </c>
      <c r="C20" s="110">
        <f t="shared" si="6"/>
        <v>11135000</v>
      </c>
      <c r="D20" s="208">
        <v>1000000</v>
      </c>
      <c r="E20" s="206">
        <v>1000000</v>
      </c>
      <c r="F20" s="110">
        <v>420000</v>
      </c>
      <c r="G20" s="110">
        <v>400000</v>
      </c>
      <c r="H20" s="206">
        <v>100000</v>
      </c>
      <c r="I20" s="110">
        <v>400000</v>
      </c>
      <c r="J20" s="110">
        <v>100000</v>
      </c>
      <c r="K20" s="110">
        <v>630000</v>
      </c>
      <c r="L20" s="110">
        <v>100000</v>
      </c>
      <c r="M20" s="112">
        <v>150000</v>
      </c>
      <c r="N20" s="110">
        <v>0</v>
      </c>
      <c r="O20" s="110">
        <v>100000</v>
      </c>
      <c r="P20" s="110">
        <v>0</v>
      </c>
      <c r="Q20" s="110">
        <v>2000000</v>
      </c>
      <c r="R20" s="110">
        <v>0</v>
      </c>
      <c r="S20" s="110">
        <f t="shared" si="4"/>
        <v>6400000</v>
      </c>
      <c r="T20" s="18">
        <f t="shared" si="1"/>
        <v>4735000</v>
      </c>
      <c r="U20" s="110">
        <f t="shared" si="5"/>
        <v>11885000</v>
      </c>
    </row>
    <row r="21" spans="1:21" s="111" customFormat="1" x14ac:dyDescent="0.3">
      <c r="A21" s="238"/>
      <c r="B21" s="111" t="s">
        <v>82</v>
      </c>
      <c r="C21" s="110">
        <f t="shared" si="6"/>
        <v>11885000</v>
      </c>
      <c r="D21" s="208">
        <v>1000000</v>
      </c>
      <c r="E21" s="206">
        <v>1000000</v>
      </c>
      <c r="F21" s="110">
        <v>420000</v>
      </c>
      <c r="G21" s="110">
        <v>400000</v>
      </c>
      <c r="H21" s="206">
        <v>100000</v>
      </c>
      <c r="I21" s="110">
        <v>400000</v>
      </c>
      <c r="J21" s="110">
        <v>100000</v>
      </c>
      <c r="K21" s="110">
        <v>630000</v>
      </c>
      <c r="L21" s="110">
        <v>100000</v>
      </c>
      <c r="M21" s="112">
        <v>150000</v>
      </c>
      <c r="N21" s="110">
        <v>0</v>
      </c>
      <c r="O21" s="110">
        <v>100000</v>
      </c>
      <c r="P21" s="110">
        <v>0</v>
      </c>
      <c r="Q21" s="110">
        <v>2000000</v>
      </c>
      <c r="R21" s="110">
        <v>0</v>
      </c>
      <c r="S21" s="110">
        <f t="shared" si="4"/>
        <v>6400000</v>
      </c>
      <c r="T21" s="18">
        <f t="shared" si="1"/>
        <v>5485000</v>
      </c>
      <c r="U21" s="110">
        <f t="shared" si="5"/>
        <v>12635000</v>
      </c>
    </row>
    <row r="22" spans="1:21" s="111" customFormat="1" x14ac:dyDescent="0.3">
      <c r="A22" s="238"/>
      <c r="B22" s="111" t="s">
        <v>83</v>
      </c>
      <c r="C22" s="110">
        <f t="shared" si="6"/>
        <v>12635000</v>
      </c>
      <c r="D22" s="208">
        <v>1000000</v>
      </c>
      <c r="E22" s="206">
        <v>1000000</v>
      </c>
      <c r="F22" s="110">
        <v>420000</v>
      </c>
      <c r="G22" s="110">
        <v>400000</v>
      </c>
      <c r="H22" s="206">
        <v>100000</v>
      </c>
      <c r="I22" s="110">
        <v>400000</v>
      </c>
      <c r="J22" s="110">
        <v>100000</v>
      </c>
      <c r="K22" s="110">
        <v>630000</v>
      </c>
      <c r="L22" s="110">
        <v>100000</v>
      </c>
      <c r="M22" s="112">
        <v>150000</v>
      </c>
      <c r="N22" s="110">
        <v>0</v>
      </c>
      <c r="O22" s="110">
        <v>100000</v>
      </c>
      <c r="P22" s="110">
        <v>0</v>
      </c>
      <c r="Q22" s="110">
        <v>2000000</v>
      </c>
      <c r="R22" s="110">
        <v>0</v>
      </c>
      <c r="S22" s="110">
        <f t="shared" si="4"/>
        <v>6400000</v>
      </c>
      <c r="T22" s="18">
        <f t="shared" si="1"/>
        <v>6235000</v>
      </c>
      <c r="U22" s="110">
        <f t="shared" si="5"/>
        <v>13385000</v>
      </c>
    </row>
    <row r="23" spans="1:21" s="111" customFormat="1" x14ac:dyDescent="0.3">
      <c r="A23" s="238"/>
      <c r="B23" s="111" t="s">
        <v>84</v>
      </c>
      <c r="C23" s="110">
        <f t="shared" si="6"/>
        <v>13385000</v>
      </c>
      <c r="D23" s="208">
        <v>1000000</v>
      </c>
      <c r="E23" s="206">
        <v>1000000</v>
      </c>
      <c r="F23" s="110">
        <v>420000</v>
      </c>
      <c r="G23" s="110">
        <v>400000</v>
      </c>
      <c r="H23" s="206">
        <v>100000</v>
      </c>
      <c r="I23" s="110">
        <v>400000</v>
      </c>
      <c r="J23" s="110">
        <v>100000</v>
      </c>
      <c r="K23" s="110">
        <v>630000</v>
      </c>
      <c r="L23" s="110">
        <v>100000</v>
      </c>
      <c r="M23" s="112">
        <v>150000</v>
      </c>
      <c r="N23" s="110">
        <v>0</v>
      </c>
      <c r="O23" s="110">
        <v>100000</v>
      </c>
      <c r="P23" s="110">
        <v>0</v>
      </c>
      <c r="Q23" s="110">
        <v>2000000</v>
      </c>
      <c r="R23" s="110">
        <v>0</v>
      </c>
      <c r="S23" s="110">
        <f t="shared" si="4"/>
        <v>6400000</v>
      </c>
      <c r="T23" s="18">
        <f t="shared" si="1"/>
        <v>6985000</v>
      </c>
      <c r="U23" s="110">
        <f t="shared" si="5"/>
        <v>14135000</v>
      </c>
    </row>
    <row r="24" spans="1:21" s="111" customFormat="1" x14ac:dyDescent="0.3">
      <c r="A24" s="238"/>
      <c r="B24" s="111" t="s">
        <v>85</v>
      </c>
      <c r="C24" s="110">
        <f t="shared" si="6"/>
        <v>14135000</v>
      </c>
      <c r="D24" s="208">
        <v>1000000</v>
      </c>
      <c r="E24" s="206">
        <v>1000000</v>
      </c>
      <c r="F24" s="110">
        <v>420000</v>
      </c>
      <c r="G24" s="110">
        <v>400000</v>
      </c>
      <c r="H24" s="206">
        <v>100000</v>
      </c>
      <c r="I24" s="110">
        <v>400000</v>
      </c>
      <c r="J24" s="110">
        <v>100000</v>
      </c>
      <c r="K24" s="110">
        <v>630000</v>
      </c>
      <c r="L24" s="110">
        <v>100000</v>
      </c>
      <c r="M24" s="112">
        <v>150000</v>
      </c>
      <c r="N24" s="110">
        <v>0</v>
      </c>
      <c r="O24" s="110">
        <v>100000</v>
      </c>
      <c r="P24" s="110">
        <v>0</v>
      </c>
      <c r="Q24" s="110">
        <v>2000000</v>
      </c>
      <c r="R24" s="110">
        <v>0</v>
      </c>
      <c r="S24" s="110">
        <f t="shared" si="4"/>
        <v>6400000</v>
      </c>
      <c r="T24" s="18">
        <f t="shared" si="1"/>
        <v>7735000</v>
      </c>
      <c r="U24" s="110">
        <f t="shared" si="5"/>
        <v>14885000</v>
      </c>
    </row>
    <row r="25" spans="1:21" s="111" customFormat="1" x14ac:dyDescent="0.3">
      <c r="A25" s="238"/>
      <c r="B25" s="111" t="s">
        <v>86</v>
      </c>
      <c r="C25" s="110">
        <f t="shared" si="6"/>
        <v>14885000</v>
      </c>
      <c r="D25" s="208">
        <v>1000000</v>
      </c>
      <c r="E25" s="206">
        <v>1000000</v>
      </c>
      <c r="F25" s="110">
        <v>420000</v>
      </c>
      <c r="G25" s="110">
        <v>400000</v>
      </c>
      <c r="H25" s="206">
        <v>100000</v>
      </c>
      <c r="I25" s="110">
        <v>400000</v>
      </c>
      <c r="J25" s="110">
        <v>100000</v>
      </c>
      <c r="K25" s="110">
        <v>630000</v>
      </c>
      <c r="L25" s="110">
        <v>100000</v>
      </c>
      <c r="M25" s="112">
        <v>150000</v>
      </c>
      <c r="N25" s="110">
        <v>0</v>
      </c>
      <c r="O25" s="110">
        <v>100000</v>
      </c>
      <c r="P25" s="110">
        <v>0</v>
      </c>
      <c r="Q25" s="110">
        <v>2000000</v>
      </c>
      <c r="R25" s="110">
        <v>0</v>
      </c>
      <c r="S25" s="110">
        <f t="shared" si="4"/>
        <v>6400000</v>
      </c>
      <c r="T25" s="18">
        <f t="shared" si="1"/>
        <v>8485000</v>
      </c>
      <c r="U25" s="110">
        <f t="shared" si="5"/>
        <v>15635000</v>
      </c>
    </row>
    <row r="26" spans="1:21" s="113" customFormat="1" ht="17.25" thickBot="1" x14ac:dyDescent="0.35">
      <c r="A26" s="239"/>
      <c r="B26" s="24" t="s">
        <v>87</v>
      </c>
      <c r="C26" s="25">
        <f t="shared" si="6"/>
        <v>15635000</v>
      </c>
      <c r="D26" s="209">
        <v>1000000</v>
      </c>
      <c r="E26" s="207">
        <v>1000000</v>
      </c>
      <c r="F26" s="25">
        <v>420000</v>
      </c>
      <c r="G26" s="110">
        <v>400000</v>
      </c>
      <c r="H26" s="206">
        <v>100000</v>
      </c>
      <c r="I26" s="110">
        <v>400000</v>
      </c>
      <c r="J26" s="25">
        <v>100000</v>
      </c>
      <c r="K26" s="25">
        <v>630000</v>
      </c>
      <c r="L26" s="25">
        <v>100000</v>
      </c>
      <c r="M26" s="112">
        <v>150000</v>
      </c>
      <c r="N26" s="25">
        <v>0</v>
      </c>
      <c r="O26" s="25">
        <v>100000</v>
      </c>
      <c r="P26" s="25">
        <v>0</v>
      </c>
      <c r="Q26" s="110">
        <v>2000000</v>
      </c>
      <c r="R26" s="110">
        <v>0</v>
      </c>
      <c r="S26" s="25">
        <f t="shared" si="4"/>
        <v>6400000</v>
      </c>
      <c r="T26" s="19">
        <f t="shared" si="1"/>
        <v>9235000</v>
      </c>
      <c r="U26" s="25">
        <f t="shared" si="5"/>
        <v>16385000</v>
      </c>
    </row>
    <row r="27" spans="1:21" x14ac:dyDescent="0.3">
      <c r="A27" s="237">
        <v>2025</v>
      </c>
      <c r="B27" t="s">
        <v>76</v>
      </c>
      <c r="C27" s="1">
        <f xml:space="preserve"> U26</f>
        <v>16385000</v>
      </c>
      <c r="D27" s="210">
        <v>1000000</v>
      </c>
      <c r="E27" s="206">
        <v>1000000</v>
      </c>
      <c r="F27" s="110">
        <v>420000</v>
      </c>
      <c r="G27" s="110">
        <v>400000</v>
      </c>
      <c r="H27" s="206">
        <v>100000</v>
      </c>
      <c r="I27" s="110">
        <v>400000</v>
      </c>
      <c r="J27" s="1">
        <v>100000</v>
      </c>
      <c r="K27" s="110">
        <v>630000</v>
      </c>
      <c r="L27" s="1">
        <v>100000</v>
      </c>
      <c r="M27" s="112">
        <v>150000</v>
      </c>
      <c r="N27" s="1">
        <v>0</v>
      </c>
      <c r="O27" s="1">
        <v>100000</v>
      </c>
      <c r="P27" s="1">
        <v>0</v>
      </c>
      <c r="Q27" s="110">
        <v>2000000</v>
      </c>
      <c r="R27" s="110">
        <v>0</v>
      </c>
      <c r="S27" s="1">
        <f t="shared" si="4"/>
        <v>6400000</v>
      </c>
      <c r="T27" s="23">
        <f t="shared" si="1"/>
        <v>9985000</v>
      </c>
      <c r="U27" s="1">
        <f xml:space="preserve"> 7150000 + T27</f>
        <v>17135000</v>
      </c>
    </row>
    <row r="28" spans="1:21" x14ac:dyDescent="0.3">
      <c r="A28" s="238"/>
      <c r="B28" t="s">
        <v>77</v>
      </c>
      <c r="C28" s="1">
        <f xml:space="preserve"> U27</f>
        <v>17135000</v>
      </c>
      <c r="D28" s="210">
        <v>1000000</v>
      </c>
      <c r="E28" s="206">
        <v>1000000</v>
      </c>
      <c r="F28" s="110">
        <v>420000</v>
      </c>
      <c r="G28" s="110">
        <v>400000</v>
      </c>
      <c r="H28" s="206">
        <v>100000</v>
      </c>
      <c r="I28" s="110">
        <v>400000</v>
      </c>
      <c r="J28" s="1">
        <v>100000</v>
      </c>
      <c r="K28" s="110">
        <v>630000</v>
      </c>
      <c r="L28" s="1">
        <v>100000</v>
      </c>
      <c r="M28" s="112">
        <v>150000</v>
      </c>
      <c r="N28" s="1">
        <v>0</v>
      </c>
      <c r="O28" s="1">
        <v>100000</v>
      </c>
      <c r="P28" s="1">
        <v>0</v>
      </c>
      <c r="Q28" s="110">
        <v>2000000</v>
      </c>
      <c r="R28" s="110">
        <v>0</v>
      </c>
      <c r="S28" s="1">
        <f t="shared" si="4"/>
        <v>6400000</v>
      </c>
      <c r="T28" s="18">
        <f t="shared" si="1"/>
        <v>10735000</v>
      </c>
      <c r="U28" s="1">
        <f t="shared" ref="U28:U38" si="7" xml:space="preserve"> 7150000 + T28</f>
        <v>17885000</v>
      </c>
    </row>
    <row r="29" spans="1:21" x14ac:dyDescent="0.3">
      <c r="A29" s="238"/>
      <c r="B29" t="s">
        <v>78</v>
      </c>
      <c r="C29" s="1">
        <f t="shared" ref="C29:C38" si="8" xml:space="preserve"> U28</f>
        <v>17885000</v>
      </c>
      <c r="D29" s="210">
        <v>1000000</v>
      </c>
      <c r="E29" s="206">
        <v>1000000</v>
      </c>
      <c r="F29" s="110">
        <v>420000</v>
      </c>
      <c r="G29" s="110">
        <v>400000</v>
      </c>
      <c r="H29" s="206">
        <v>100000</v>
      </c>
      <c r="I29" s="110">
        <v>400000</v>
      </c>
      <c r="J29" s="1">
        <v>100000</v>
      </c>
      <c r="K29" s="110">
        <v>630000</v>
      </c>
      <c r="L29" s="1">
        <v>100000</v>
      </c>
      <c r="M29" s="112">
        <v>150000</v>
      </c>
      <c r="N29" s="1">
        <v>0</v>
      </c>
      <c r="O29" s="1">
        <v>100000</v>
      </c>
      <c r="P29" s="1">
        <v>0</v>
      </c>
      <c r="Q29" s="110">
        <v>2000000</v>
      </c>
      <c r="R29" s="110">
        <v>0</v>
      </c>
      <c r="S29" s="1">
        <f t="shared" si="4"/>
        <v>6400000</v>
      </c>
      <c r="T29" s="18">
        <f t="shared" si="1"/>
        <v>11485000</v>
      </c>
      <c r="U29" s="1">
        <f t="shared" si="7"/>
        <v>18635000</v>
      </c>
    </row>
    <row r="30" spans="1:21" x14ac:dyDescent="0.3">
      <c r="A30" s="238"/>
      <c r="B30" t="s">
        <v>79</v>
      </c>
      <c r="C30" s="1">
        <f t="shared" si="8"/>
        <v>18635000</v>
      </c>
      <c r="D30" s="210">
        <v>1000000</v>
      </c>
      <c r="E30" s="206">
        <v>1000000</v>
      </c>
      <c r="F30" s="110">
        <v>420000</v>
      </c>
      <c r="G30" s="110">
        <v>400000</v>
      </c>
      <c r="H30" s="206">
        <v>100000</v>
      </c>
      <c r="I30" s="110">
        <v>400000</v>
      </c>
      <c r="J30" s="1">
        <v>100000</v>
      </c>
      <c r="K30" s="110">
        <v>630000</v>
      </c>
      <c r="L30" s="1">
        <v>100000</v>
      </c>
      <c r="M30" s="112">
        <v>150000</v>
      </c>
      <c r="N30" s="1">
        <v>0</v>
      </c>
      <c r="O30" s="1">
        <v>100000</v>
      </c>
      <c r="P30" s="1">
        <v>0</v>
      </c>
      <c r="Q30" s="110">
        <v>2000000</v>
      </c>
      <c r="R30" s="110">
        <v>0</v>
      </c>
      <c r="S30" s="1">
        <f t="shared" si="4"/>
        <v>6400000</v>
      </c>
      <c r="T30" s="18">
        <f t="shared" si="1"/>
        <v>12235000</v>
      </c>
      <c r="U30" s="1">
        <f t="shared" si="7"/>
        <v>19385000</v>
      </c>
    </row>
    <row r="31" spans="1:21" x14ac:dyDescent="0.3">
      <c r="A31" s="238"/>
      <c r="B31" t="s">
        <v>80</v>
      </c>
      <c r="C31" s="1">
        <f t="shared" si="8"/>
        <v>19385000</v>
      </c>
      <c r="D31" s="210">
        <v>1000000</v>
      </c>
      <c r="E31" s="206">
        <v>1000000</v>
      </c>
      <c r="F31" s="110">
        <v>420000</v>
      </c>
      <c r="G31" s="110">
        <v>400000</v>
      </c>
      <c r="H31" s="206">
        <v>100000</v>
      </c>
      <c r="I31" s="110">
        <v>400000</v>
      </c>
      <c r="J31" s="1">
        <v>100000</v>
      </c>
      <c r="K31" s="110">
        <v>630000</v>
      </c>
      <c r="L31" s="1">
        <v>100000</v>
      </c>
      <c r="M31" s="112">
        <v>150000</v>
      </c>
      <c r="N31" s="1">
        <v>0</v>
      </c>
      <c r="O31" s="1">
        <v>100000</v>
      </c>
      <c r="P31" s="1">
        <v>0</v>
      </c>
      <c r="Q31" s="110">
        <v>2000000</v>
      </c>
      <c r="R31" s="110">
        <v>0</v>
      </c>
      <c r="S31" s="1">
        <f t="shared" si="4"/>
        <v>6400000</v>
      </c>
      <c r="T31" s="18">
        <f t="shared" si="1"/>
        <v>12985000</v>
      </c>
      <c r="U31" s="1">
        <f t="shared" si="7"/>
        <v>20135000</v>
      </c>
    </row>
    <row r="32" spans="1:21" x14ac:dyDescent="0.3">
      <c r="A32" s="238"/>
      <c r="B32" t="s">
        <v>81</v>
      </c>
      <c r="C32" s="1">
        <f t="shared" si="8"/>
        <v>20135000</v>
      </c>
      <c r="D32" s="210">
        <v>1000000</v>
      </c>
      <c r="E32" s="206">
        <v>1000000</v>
      </c>
      <c r="F32" s="110">
        <v>420000</v>
      </c>
      <c r="G32" s="110">
        <v>400000</v>
      </c>
      <c r="H32" s="206">
        <v>100000</v>
      </c>
      <c r="I32" s="110">
        <v>400000</v>
      </c>
      <c r="J32" s="1">
        <v>100000</v>
      </c>
      <c r="K32" s="110">
        <v>630000</v>
      </c>
      <c r="L32" s="1">
        <v>100000</v>
      </c>
      <c r="M32" s="112">
        <v>150000</v>
      </c>
      <c r="N32" s="1">
        <v>0</v>
      </c>
      <c r="O32" s="1">
        <v>100000</v>
      </c>
      <c r="P32" s="1">
        <v>0</v>
      </c>
      <c r="Q32" s="110">
        <v>2000000</v>
      </c>
      <c r="R32" s="110">
        <v>0</v>
      </c>
      <c r="S32" s="1">
        <f t="shared" si="4"/>
        <v>6400000</v>
      </c>
      <c r="T32" s="18">
        <f t="shared" si="1"/>
        <v>13735000</v>
      </c>
      <c r="U32" s="1">
        <f t="shared" si="7"/>
        <v>20885000</v>
      </c>
    </row>
    <row r="33" spans="1:21" x14ac:dyDescent="0.3">
      <c r="A33" s="238"/>
      <c r="B33" t="s">
        <v>82</v>
      </c>
      <c r="C33" s="1">
        <f t="shared" si="8"/>
        <v>20885000</v>
      </c>
      <c r="D33" s="210">
        <v>1000000</v>
      </c>
      <c r="E33" s="206">
        <v>1000000</v>
      </c>
      <c r="F33" s="110">
        <v>420000</v>
      </c>
      <c r="G33" s="110">
        <v>400000</v>
      </c>
      <c r="H33" s="206">
        <v>100000</v>
      </c>
      <c r="I33" s="110">
        <v>400000</v>
      </c>
      <c r="J33" s="1">
        <v>100000</v>
      </c>
      <c r="K33" s="110">
        <v>630000</v>
      </c>
      <c r="L33" s="1">
        <v>100000</v>
      </c>
      <c r="M33" s="112">
        <v>150000</v>
      </c>
      <c r="N33" s="1">
        <v>0</v>
      </c>
      <c r="O33" s="1">
        <v>100000</v>
      </c>
      <c r="P33" s="1">
        <v>0</v>
      </c>
      <c r="Q33" s="110">
        <v>2000000</v>
      </c>
      <c r="R33" s="110">
        <v>0</v>
      </c>
      <c r="S33" s="1">
        <f t="shared" si="4"/>
        <v>6400000</v>
      </c>
      <c r="T33" s="18">
        <f t="shared" si="1"/>
        <v>14485000</v>
      </c>
      <c r="U33" s="1">
        <f t="shared" si="7"/>
        <v>21635000</v>
      </c>
    </row>
    <row r="34" spans="1:21" x14ac:dyDescent="0.3">
      <c r="A34" s="238"/>
      <c r="B34" t="s">
        <v>83</v>
      </c>
      <c r="C34" s="1">
        <f t="shared" si="8"/>
        <v>21635000</v>
      </c>
      <c r="D34" s="210">
        <v>1000000</v>
      </c>
      <c r="E34" s="206">
        <v>1000000</v>
      </c>
      <c r="F34" s="110">
        <v>420000</v>
      </c>
      <c r="G34" s="110">
        <v>400000</v>
      </c>
      <c r="H34" s="206">
        <v>100000</v>
      </c>
      <c r="I34" s="110">
        <v>400000</v>
      </c>
      <c r="J34" s="1">
        <v>100000</v>
      </c>
      <c r="K34" s="110">
        <v>630000</v>
      </c>
      <c r="L34" s="1">
        <v>100000</v>
      </c>
      <c r="M34" s="112">
        <v>150000</v>
      </c>
      <c r="N34" s="1">
        <v>0</v>
      </c>
      <c r="O34" s="1">
        <v>100000</v>
      </c>
      <c r="P34" s="1">
        <v>0</v>
      </c>
      <c r="Q34" s="110">
        <v>2000000</v>
      </c>
      <c r="R34" s="110">
        <v>0</v>
      </c>
      <c r="S34" s="1">
        <f t="shared" si="4"/>
        <v>6400000</v>
      </c>
      <c r="T34" s="18">
        <f t="shared" si="1"/>
        <v>15235000</v>
      </c>
      <c r="U34" s="1">
        <f t="shared" si="7"/>
        <v>22385000</v>
      </c>
    </row>
    <row r="35" spans="1:21" s="114" customFormat="1" x14ac:dyDescent="0.3">
      <c r="A35" s="238"/>
      <c r="B35" s="114" t="s">
        <v>84</v>
      </c>
      <c r="C35" s="115">
        <f t="shared" si="8"/>
        <v>22385000</v>
      </c>
      <c r="D35" s="211">
        <v>1000000</v>
      </c>
      <c r="E35" s="116">
        <v>1000000</v>
      </c>
      <c r="F35" s="116">
        <v>420000</v>
      </c>
      <c r="G35" s="110">
        <v>400000</v>
      </c>
      <c r="H35" s="206">
        <v>100000</v>
      </c>
      <c r="I35" s="110">
        <v>400000</v>
      </c>
      <c r="J35" s="115">
        <v>100000</v>
      </c>
      <c r="K35" s="116">
        <v>630000</v>
      </c>
      <c r="L35" s="115">
        <v>100000</v>
      </c>
      <c r="M35" s="112">
        <v>150000</v>
      </c>
      <c r="N35" s="115">
        <v>0</v>
      </c>
      <c r="O35" s="115">
        <v>100000</v>
      </c>
      <c r="P35" s="115">
        <v>0</v>
      </c>
      <c r="Q35" s="110">
        <v>2000000</v>
      </c>
      <c r="R35" s="110">
        <v>0</v>
      </c>
      <c r="S35" s="115">
        <f t="shared" si="4"/>
        <v>6400000</v>
      </c>
      <c r="T35" s="117">
        <f t="shared" ref="T35:T66" si="9" xml:space="preserve"> C35 - S35</f>
        <v>15985000</v>
      </c>
      <c r="U35" s="115">
        <f t="shared" si="7"/>
        <v>23135000</v>
      </c>
    </row>
    <row r="36" spans="1:21" x14ac:dyDescent="0.3">
      <c r="A36" s="238"/>
      <c r="B36" t="s">
        <v>85</v>
      </c>
      <c r="C36" s="1">
        <f t="shared" si="8"/>
        <v>23135000</v>
      </c>
      <c r="D36" s="210">
        <v>1000000</v>
      </c>
      <c r="E36" s="206">
        <v>1000000</v>
      </c>
      <c r="F36" s="110">
        <v>420000</v>
      </c>
      <c r="G36" s="110">
        <v>400000</v>
      </c>
      <c r="H36" s="206">
        <v>100000</v>
      </c>
      <c r="I36" s="110">
        <v>400000</v>
      </c>
      <c r="J36" s="1">
        <v>100000</v>
      </c>
      <c r="K36" s="110">
        <v>630000</v>
      </c>
      <c r="L36" s="1">
        <v>100000</v>
      </c>
      <c r="M36" s="112">
        <v>150000</v>
      </c>
      <c r="N36" s="1">
        <v>0</v>
      </c>
      <c r="O36" s="1">
        <v>100000</v>
      </c>
      <c r="P36" s="1">
        <v>0</v>
      </c>
      <c r="Q36" s="110">
        <v>2000000</v>
      </c>
      <c r="R36" s="110">
        <v>0</v>
      </c>
      <c r="S36" s="1">
        <f t="shared" si="4"/>
        <v>6400000</v>
      </c>
      <c r="T36" s="18">
        <f t="shared" si="9"/>
        <v>16735000</v>
      </c>
      <c r="U36" s="1">
        <f t="shared" si="7"/>
        <v>23885000</v>
      </c>
    </row>
    <row r="37" spans="1:21" x14ac:dyDescent="0.3">
      <c r="A37" s="238"/>
      <c r="B37" t="s">
        <v>86</v>
      </c>
      <c r="C37" s="1">
        <f t="shared" si="8"/>
        <v>23885000</v>
      </c>
      <c r="D37" s="210">
        <v>1000000</v>
      </c>
      <c r="E37" s="206">
        <v>1000000</v>
      </c>
      <c r="F37" s="110">
        <v>420000</v>
      </c>
      <c r="G37" s="110">
        <v>400000</v>
      </c>
      <c r="H37" s="206">
        <v>100000</v>
      </c>
      <c r="I37" s="110">
        <v>400000</v>
      </c>
      <c r="J37" s="1">
        <v>100000</v>
      </c>
      <c r="K37" s="110">
        <v>630000</v>
      </c>
      <c r="L37" s="1">
        <v>100000</v>
      </c>
      <c r="M37" s="112">
        <v>150000</v>
      </c>
      <c r="N37" s="1">
        <v>0</v>
      </c>
      <c r="O37" s="1">
        <v>100000</v>
      </c>
      <c r="P37" s="1">
        <v>0</v>
      </c>
      <c r="Q37" s="110">
        <v>2000000</v>
      </c>
      <c r="R37" s="110">
        <v>0</v>
      </c>
      <c r="S37" s="1">
        <f t="shared" si="4"/>
        <v>6400000</v>
      </c>
      <c r="T37" s="18">
        <f t="shared" si="9"/>
        <v>17485000</v>
      </c>
      <c r="U37" s="1">
        <f t="shared" si="7"/>
        <v>24635000</v>
      </c>
    </row>
    <row r="38" spans="1:21" ht="17.25" thickBot="1" x14ac:dyDescent="0.35">
      <c r="A38" s="239"/>
      <c r="B38" s="24" t="s">
        <v>87</v>
      </c>
      <c r="C38" s="25">
        <f t="shared" si="8"/>
        <v>24635000</v>
      </c>
      <c r="D38" s="210">
        <v>1000000</v>
      </c>
      <c r="E38" s="206">
        <v>1000000</v>
      </c>
      <c r="F38" s="110">
        <v>420000</v>
      </c>
      <c r="G38" s="110">
        <v>400000</v>
      </c>
      <c r="H38" s="206">
        <v>100000</v>
      </c>
      <c r="I38" s="110">
        <v>400000</v>
      </c>
      <c r="J38" s="25">
        <v>100000</v>
      </c>
      <c r="K38" s="110">
        <v>630000</v>
      </c>
      <c r="L38" s="25">
        <v>100000</v>
      </c>
      <c r="M38" s="112">
        <v>150000</v>
      </c>
      <c r="N38" s="25">
        <v>0</v>
      </c>
      <c r="O38" s="25">
        <v>100000</v>
      </c>
      <c r="P38" s="25">
        <v>0</v>
      </c>
      <c r="Q38" s="110">
        <v>2000000</v>
      </c>
      <c r="R38" s="110">
        <v>0</v>
      </c>
      <c r="S38" s="25">
        <f t="shared" si="4"/>
        <v>6400000</v>
      </c>
      <c r="T38" s="19">
        <f t="shared" si="9"/>
        <v>18235000</v>
      </c>
      <c r="U38" s="25">
        <f t="shared" si="7"/>
        <v>25385000</v>
      </c>
    </row>
    <row r="39" spans="1:21" x14ac:dyDescent="0.3">
      <c r="A39" s="237">
        <v>2026</v>
      </c>
      <c r="B39" t="s">
        <v>76</v>
      </c>
      <c r="C39" s="1">
        <f xml:space="preserve"> U38</f>
        <v>25385000</v>
      </c>
      <c r="D39" s="210">
        <v>1000000</v>
      </c>
      <c r="E39" s="206">
        <v>1000000</v>
      </c>
      <c r="F39" s="110">
        <v>420000</v>
      </c>
      <c r="G39" s="110">
        <v>400000</v>
      </c>
      <c r="H39" s="206">
        <v>100000</v>
      </c>
      <c r="I39" s="110">
        <v>400000</v>
      </c>
      <c r="J39" s="1">
        <v>100000</v>
      </c>
      <c r="K39" s="110">
        <v>630000</v>
      </c>
      <c r="L39" s="1">
        <v>100000</v>
      </c>
      <c r="M39" s="112">
        <v>150000</v>
      </c>
      <c r="N39" s="1">
        <v>0</v>
      </c>
      <c r="O39" s="1">
        <v>100000</v>
      </c>
      <c r="P39" s="1">
        <v>0</v>
      </c>
      <c r="Q39" s="110">
        <v>2000000</v>
      </c>
      <c r="R39" s="110">
        <v>0</v>
      </c>
      <c r="S39" s="1">
        <f t="shared" ref="S39:S50" si="10">SUM(D39:R39)</f>
        <v>6400000</v>
      </c>
      <c r="T39" s="23">
        <f t="shared" si="9"/>
        <v>18985000</v>
      </c>
      <c r="U39" s="1">
        <f xml:space="preserve"> 7150000 + T39</f>
        <v>26135000</v>
      </c>
    </row>
    <row r="40" spans="1:21" s="20" customFormat="1" x14ac:dyDescent="0.3">
      <c r="A40" s="238"/>
      <c r="B40" s="20" t="s">
        <v>77</v>
      </c>
      <c r="C40" s="21">
        <f xml:space="preserve"> U39</f>
        <v>26135000</v>
      </c>
      <c r="D40" s="210">
        <v>1000000</v>
      </c>
      <c r="E40" s="206">
        <v>1000000</v>
      </c>
      <c r="F40" s="110">
        <v>420000</v>
      </c>
      <c r="G40" s="110">
        <v>400000</v>
      </c>
      <c r="H40" s="206">
        <v>100000</v>
      </c>
      <c r="I40" s="110">
        <v>400000</v>
      </c>
      <c r="J40" s="21">
        <v>100000</v>
      </c>
      <c r="K40" s="110">
        <v>630000</v>
      </c>
      <c r="L40" s="21">
        <v>100000</v>
      </c>
      <c r="M40" s="112">
        <v>150000</v>
      </c>
      <c r="N40" s="21">
        <v>0</v>
      </c>
      <c r="O40" s="21">
        <v>100000</v>
      </c>
      <c r="P40" s="21">
        <v>0</v>
      </c>
      <c r="Q40" s="110">
        <v>2000000</v>
      </c>
      <c r="R40" s="110">
        <v>0</v>
      </c>
      <c r="S40" s="21">
        <f t="shared" si="10"/>
        <v>6400000</v>
      </c>
      <c r="T40" s="22">
        <f t="shared" si="9"/>
        <v>19735000</v>
      </c>
      <c r="U40" s="21">
        <f t="shared" ref="U40:U50" si="11" xml:space="preserve"> 7150000 + T40</f>
        <v>26885000</v>
      </c>
    </row>
    <row r="41" spans="1:21" s="82" customFormat="1" x14ac:dyDescent="0.3">
      <c r="A41" s="238"/>
      <c r="B41" s="82" t="s">
        <v>78</v>
      </c>
      <c r="C41" s="83">
        <f t="shared" ref="C41:C50" si="12" xml:space="preserve"> U40</f>
        <v>26885000</v>
      </c>
      <c r="D41" s="210">
        <v>1000000</v>
      </c>
      <c r="E41" s="206">
        <v>1000000</v>
      </c>
      <c r="F41" s="110">
        <v>420000</v>
      </c>
      <c r="G41" s="110">
        <v>400000</v>
      </c>
      <c r="H41" s="206">
        <v>100000</v>
      </c>
      <c r="I41" s="110">
        <v>400000</v>
      </c>
      <c r="J41" s="83">
        <v>100000</v>
      </c>
      <c r="K41" s="110">
        <v>630000</v>
      </c>
      <c r="L41" s="83">
        <v>100000</v>
      </c>
      <c r="M41" s="112">
        <v>150000</v>
      </c>
      <c r="N41" s="83">
        <v>0</v>
      </c>
      <c r="O41" s="83">
        <v>100000</v>
      </c>
      <c r="P41" s="83">
        <v>0</v>
      </c>
      <c r="Q41" s="110">
        <v>2000000</v>
      </c>
      <c r="R41" s="110">
        <v>0</v>
      </c>
      <c r="S41" s="83">
        <f t="shared" si="10"/>
        <v>6400000</v>
      </c>
      <c r="T41" s="84">
        <f t="shared" si="9"/>
        <v>20485000</v>
      </c>
      <c r="U41" s="83">
        <f t="shared" si="11"/>
        <v>27635000</v>
      </c>
    </row>
    <row r="42" spans="1:21" s="82" customFormat="1" x14ac:dyDescent="0.3">
      <c r="A42" s="238"/>
      <c r="B42" s="82" t="s">
        <v>79</v>
      </c>
      <c r="C42" s="83">
        <f t="shared" si="12"/>
        <v>27635000</v>
      </c>
      <c r="D42" s="210">
        <v>1000000</v>
      </c>
      <c r="E42" s="206">
        <v>1000000</v>
      </c>
      <c r="F42" s="110">
        <v>420000</v>
      </c>
      <c r="G42" s="110">
        <v>400000</v>
      </c>
      <c r="H42" s="206">
        <v>100000</v>
      </c>
      <c r="I42" s="110">
        <v>400000</v>
      </c>
      <c r="J42" s="83">
        <v>100000</v>
      </c>
      <c r="K42" s="110">
        <v>630000</v>
      </c>
      <c r="L42" s="83">
        <v>100000</v>
      </c>
      <c r="M42" s="112">
        <v>150000</v>
      </c>
      <c r="N42" s="83">
        <v>0</v>
      </c>
      <c r="O42" s="83">
        <v>100000</v>
      </c>
      <c r="P42" s="83">
        <v>0</v>
      </c>
      <c r="Q42" s="110">
        <v>2000000</v>
      </c>
      <c r="R42" s="110">
        <v>0</v>
      </c>
      <c r="S42" s="83">
        <f t="shared" si="10"/>
        <v>6400000</v>
      </c>
      <c r="T42" s="84">
        <f t="shared" si="9"/>
        <v>21235000</v>
      </c>
      <c r="U42" s="83">
        <f t="shared" si="11"/>
        <v>28385000</v>
      </c>
    </row>
    <row r="43" spans="1:21" s="82" customFormat="1" x14ac:dyDescent="0.3">
      <c r="A43" s="238"/>
      <c r="B43" s="82" t="s">
        <v>80</v>
      </c>
      <c r="C43" s="83">
        <f t="shared" si="12"/>
        <v>28385000</v>
      </c>
      <c r="D43" s="210">
        <v>1000000</v>
      </c>
      <c r="E43" s="206">
        <v>1000000</v>
      </c>
      <c r="F43" s="110">
        <v>420000</v>
      </c>
      <c r="G43" s="110">
        <v>400000</v>
      </c>
      <c r="H43" s="206">
        <v>100000</v>
      </c>
      <c r="I43" s="110">
        <v>400000</v>
      </c>
      <c r="J43" s="83">
        <v>100000</v>
      </c>
      <c r="K43" s="110">
        <v>630000</v>
      </c>
      <c r="L43" s="83">
        <v>100000</v>
      </c>
      <c r="M43" s="112">
        <v>150000</v>
      </c>
      <c r="N43" s="83">
        <v>0</v>
      </c>
      <c r="O43" s="83">
        <v>100000</v>
      </c>
      <c r="P43" s="83">
        <v>0</v>
      </c>
      <c r="Q43" s="110">
        <v>2000000</v>
      </c>
      <c r="R43" s="110">
        <v>0</v>
      </c>
      <c r="S43" s="83">
        <f t="shared" si="10"/>
        <v>6400000</v>
      </c>
      <c r="T43" s="84">
        <f t="shared" si="9"/>
        <v>21985000</v>
      </c>
      <c r="U43" s="83">
        <f t="shared" si="11"/>
        <v>29135000</v>
      </c>
    </row>
    <row r="44" spans="1:21" s="82" customFormat="1" x14ac:dyDescent="0.3">
      <c r="A44" s="238"/>
      <c r="B44" s="82" t="s">
        <v>81</v>
      </c>
      <c r="C44" s="83">
        <f t="shared" si="12"/>
        <v>29135000</v>
      </c>
      <c r="D44" s="210">
        <v>1000000</v>
      </c>
      <c r="E44" s="206">
        <v>1000000</v>
      </c>
      <c r="F44" s="110">
        <v>420000</v>
      </c>
      <c r="G44" s="110">
        <v>400000</v>
      </c>
      <c r="H44" s="206">
        <v>100000</v>
      </c>
      <c r="I44" s="110">
        <v>400000</v>
      </c>
      <c r="J44" s="83">
        <v>100000</v>
      </c>
      <c r="K44" s="110">
        <v>630000</v>
      </c>
      <c r="L44" s="83">
        <v>100000</v>
      </c>
      <c r="M44" s="112">
        <v>150000</v>
      </c>
      <c r="N44" s="83">
        <v>0</v>
      </c>
      <c r="O44" s="83">
        <v>100000</v>
      </c>
      <c r="P44" s="83">
        <v>0</v>
      </c>
      <c r="Q44" s="110">
        <v>2000000</v>
      </c>
      <c r="R44" s="110">
        <v>0</v>
      </c>
      <c r="S44" s="83">
        <f t="shared" si="10"/>
        <v>6400000</v>
      </c>
      <c r="T44" s="84">
        <f t="shared" si="9"/>
        <v>22735000</v>
      </c>
      <c r="U44" s="83">
        <f t="shared" si="11"/>
        <v>29885000</v>
      </c>
    </row>
    <row r="45" spans="1:21" s="82" customFormat="1" x14ac:dyDescent="0.3">
      <c r="A45" s="238"/>
      <c r="B45" s="82" t="s">
        <v>82</v>
      </c>
      <c r="C45" s="83">
        <f t="shared" si="12"/>
        <v>29885000</v>
      </c>
      <c r="D45" s="210">
        <v>1000000</v>
      </c>
      <c r="E45" s="206">
        <v>1000000</v>
      </c>
      <c r="F45" s="110">
        <v>420000</v>
      </c>
      <c r="G45" s="110">
        <v>400000</v>
      </c>
      <c r="H45" s="206">
        <v>100000</v>
      </c>
      <c r="I45" s="110">
        <v>400000</v>
      </c>
      <c r="J45" s="83">
        <v>100000</v>
      </c>
      <c r="K45" s="110">
        <v>630000</v>
      </c>
      <c r="L45" s="83">
        <v>100000</v>
      </c>
      <c r="M45" s="112">
        <v>150000</v>
      </c>
      <c r="N45" s="83">
        <v>0</v>
      </c>
      <c r="O45" s="83">
        <v>100000</v>
      </c>
      <c r="P45" s="83">
        <v>0</v>
      </c>
      <c r="Q45" s="110">
        <v>2000000</v>
      </c>
      <c r="R45" s="110">
        <v>0</v>
      </c>
      <c r="S45" s="83">
        <f t="shared" si="10"/>
        <v>6400000</v>
      </c>
      <c r="T45" s="84">
        <f t="shared" si="9"/>
        <v>23485000</v>
      </c>
      <c r="U45" s="83">
        <f t="shared" si="11"/>
        <v>30635000</v>
      </c>
    </row>
    <row r="46" spans="1:21" s="82" customFormat="1" x14ac:dyDescent="0.3">
      <c r="A46" s="238"/>
      <c r="B46" s="82" t="s">
        <v>83</v>
      </c>
      <c r="C46" s="83">
        <f t="shared" si="12"/>
        <v>30635000</v>
      </c>
      <c r="D46" s="210">
        <v>1000000</v>
      </c>
      <c r="E46" s="206">
        <v>1000000</v>
      </c>
      <c r="F46" s="110">
        <v>420000</v>
      </c>
      <c r="G46" s="110">
        <v>400000</v>
      </c>
      <c r="H46" s="206">
        <v>100000</v>
      </c>
      <c r="I46" s="110">
        <v>400000</v>
      </c>
      <c r="J46" s="83">
        <v>100000</v>
      </c>
      <c r="K46" s="110">
        <v>630000</v>
      </c>
      <c r="L46" s="83">
        <v>100000</v>
      </c>
      <c r="M46" s="112">
        <v>150000</v>
      </c>
      <c r="N46" s="83">
        <v>0</v>
      </c>
      <c r="O46" s="83">
        <v>100000</v>
      </c>
      <c r="P46" s="83">
        <v>0</v>
      </c>
      <c r="Q46" s="110">
        <v>2000000</v>
      </c>
      <c r="R46" s="110">
        <v>0</v>
      </c>
      <c r="S46" s="83">
        <f t="shared" si="10"/>
        <v>6400000</v>
      </c>
      <c r="T46" s="84">
        <f t="shared" si="9"/>
        <v>24235000</v>
      </c>
      <c r="U46" s="83">
        <f t="shared" si="11"/>
        <v>31385000</v>
      </c>
    </row>
    <row r="47" spans="1:21" s="82" customFormat="1" x14ac:dyDescent="0.3">
      <c r="A47" s="238"/>
      <c r="B47" s="82" t="s">
        <v>84</v>
      </c>
      <c r="C47" s="83">
        <f t="shared" si="12"/>
        <v>31385000</v>
      </c>
      <c r="D47" s="210">
        <v>1000000</v>
      </c>
      <c r="E47" s="206">
        <v>1000000</v>
      </c>
      <c r="F47" s="110">
        <v>420000</v>
      </c>
      <c r="G47" s="110">
        <v>400000</v>
      </c>
      <c r="H47" s="206">
        <v>100000</v>
      </c>
      <c r="I47" s="110">
        <v>400000</v>
      </c>
      <c r="J47" s="83">
        <v>100000</v>
      </c>
      <c r="K47" s="110">
        <v>630000</v>
      </c>
      <c r="L47" s="83">
        <v>100000</v>
      </c>
      <c r="M47" s="112">
        <v>150000</v>
      </c>
      <c r="N47" s="83">
        <v>0</v>
      </c>
      <c r="O47" s="83">
        <v>100000</v>
      </c>
      <c r="P47" s="83">
        <v>0</v>
      </c>
      <c r="Q47" s="110">
        <v>2000000</v>
      </c>
      <c r="R47" s="110">
        <v>0</v>
      </c>
      <c r="S47" s="83">
        <f t="shared" si="10"/>
        <v>6400000</v>
      </c>
      <c r="T47" s="84">
        <f t="shared" si="9"/>
        <v>24985000</v>
      </c>
      <c r="U47" s="83">
        <f t="shared" si="11"/>
        <v>32135000</v>
      </c>
    </row>
    <row r="48" spans="1:21" s="82" customFormat="1" x14ac:dyDescent="0.3">
      <c r="A48" s="238"/>
      <c r="B48" s="82" t="s">
        <v>85</v>
      </c>
      <c r="C48" s="83">
        <f t="shared" si="12"/>
        <v>32135000</v>
      </c>
      <c r="D48" s="210">
        <v>1000000</v>
      </c>
      <c r="E48" s="206">
        <v>1000000</v>
      </c>
      <c r="F48" s="110">
        <v>420000</v>
      </c>
      <c r="G48" s="110">
        <v>400000</v>
      </c>
      <c r="H48" s="206">
        <v>100000</v>
      </c>
      <c r="I48" s="110">
        <v>400000</v>
      </c>
      <c r="J48" s="83">
        <v>100000</v>
      </c>
      <c r="K48" s="110">
        <v>630000</v>
      </c>
      <c r="L48" s="83">
        <v>100000</v>
      </c>
      <c r="M48" s="112">
        <v>150000</v>
      </c>
      <c r="N48" s="83">
        <v>0</v>
      </c>
      <c r="O48" s="83">
        <v>100000</v>
      </c>
      <c r="P48" s="83">
        <v>0</v>
      </c>
      <c r="Q48" s="110">
        <v>2000000</v>
      </c>
      <c r="R48" s="110">
        <v>0</v>
      </c>
      <c r="S48" s="83">
        <f t="shared" si="10"/>
        <v>6400000</v>
      </c>
      <c r="T48" s="84">
        <f t="shared" si="9"/>
        <v>25735000</v>
      </c>
      <c r="U48" s="83">
        <f t="shared" si="11"/>
        <v>32885000</v>
      </c>
    </row>
    <row r="49" spans="1:21" s="82" customFormat="1" x14ac:dyDescent="0.3">
      <c r="A49" s="238"/>
      <c r="B49" s="82" t="s">
        <v>86</v>
      </c>
      <c r="C49" s="83">
        <f t="shared" si="12"/>
        <v>32885000</v>
      </c>
      <c r="D49" s="210">
        <v>1000000</v>
      </c>
      <c r="E49" s="206">
        <v>1000000</v>
      </c>
      <c r="F49" s="110">
        <v>420000</v>
      </c>
      <c r="G49" s="110">
        <v>400000</v>
      </c>
      <c r="H49" s="206">
        <v>100000</v>
      </c>
      <c r="I49" s="110">
        <v>400000</v>
      </c>
      <c r="J49" s="83">
        <v>100000</v>
      </c>
      <c r="K49" s="110">
        <v>630000</v>
      </c>
      <c r="L49" s="83">
        <v>100000</v>
      </c>
      <c r="M49" s="112">
        <v>150000</v>
      </c>
      <c r="N49" s="83">
        <v>0</v>
      </c>
      <c r="O49" s="83">
        <v>100000</v>
      </c>
      <c r="P49" s="83">
        <v>0</v>
      </c>
      <c r="Q49" s="110">
        <v>2000000</v>
      </c>
      <c r="R49" s="110">
        <v>0</v>
      </c>
      <c r="S49" s="83">
        <f t="shared" si="10"/>
        <v>6400000</v>
      </c>
      <c r="T49" s="84">
        <f t="shared" si="9"/>
        <v>26485000</v>
      </c>
      <c r="U49" s="83">
        <f t="shared" si="11"/>
        <v>33635000</v>
      </c>
    </row>
    <row r="50" spans="1:21" s="88" customFormat="1" ht="17.25" thickBot="1" x14ac:dyDescent="0.35">
      <c r="A50" s="239"/>
      <c r="B50" s="85" t="s">
        <v>87</v>
      </c>
      <c r="C50" s="86">
        <f t="shared" si="12"/>
        <v>33635000</v>
      </c>
      <c r="D50" s="210">
        <v>1000000</v>
      </c>
      <c r="E50" s="206">
        <v>1000000</v>
      </c>
      <c r="F50" s="110">
        <v>420000</v>
      </c>
      <c r="G50" s="110">
        <v>400000</v>
      </c>
      <c r="H50" s="206">
        <v>100000</v>
      </c>
      <c r="I50" s="110">
        <v>400000</v>
      </c>
      <c r="J50" s="86">
        <v>100000</v>
      </c>
      <c r="K50" s="110">
        <v>630000</v>
      </c>
      <c r="L50" s="86">
        <v>100000</v>
      </c>
      <c r="M50" s="112">
        <v>150000</v>
      </c>
      <c r="N50" s="86">
        <v>0</v>
      </c>
      <c r="O50" s="86">
        <v>100000</v>
      </c>
      <c r="P50" s="86">
        <v>0</v>
      </c>
      <c r="Q50" s="110">
        <v>2000000</v>
      </c>
      <c r="R50" s="110">
        <v>0</v>
      </c>
      <c r="S50" s="86">
        <f t="shared" si="10"/>
        <v>6400000</v>
      </c>
      <c r="T50" s="87">
        <f t="shared" si="9"/>
        <v>27235000</v>
      </c>
      <c r="U50" s="86">
        <f t="shared" si="11"/>
        <v>34385000</v>
      </c>
    </row>
    <row r="51" spans="1:21" s="82" customFormat="1" x14ac:dyDescent="0.3">
      <c r="A51" s="233">
        <v>2027</v>
      </c>
      <c r="B51" s="82" t="s">
        <v>76</v>
      </c>
      <c r="C51" s="83">
        <f xml:space="preserve"> U50</f>
        <v>34385000</v>
      </c>
      <c r="D51" s="210">
        <v>1000000</v>
      </c>
      <c r="E51" s="206">
        <v>1000000</v>
      </c>
      <c r="F51" s="110">
        <v>420000</v>
      </c>
      <c r="G51" s="110">
        <v>400000</v>
      </c>
      <c r="H51" s="206">
        <v>100000</v>
      </c>
      <c r="I51" s="110">
        <v>400000</v>
      </c>
      <c r="J51" s="83">
        <v>100000</v>
      </c>
      <c r="K51" s="110">
        <v>630000</v>
      </c>
      <c r="L51" s="83">
        <v>100000</v>
      </c>
      <c r="M51" s="112">
        <v>150000</v>
      </c>
      <c r="N51" s="83">
        <v>0</v>
      </c>
      <c r="O51" s="83">
        <v>100000</v>
      </c>
      <c r="P51" s="83">
        <v>0</v>
      </c>
      <c r="Q51" s="110">
        <v>2000000</v>
      </c>
      <c r="R51" s="110">
        <v>0</v>
      </c>
      <c r="S51" s="83">
        <f t="shared" ref="S51:S62" si="13">SUM(D51:R51)</f>
        <v>6400000</v>
      </c>
      <c r="T51" s="89">
        <f t="shared" si="9"/>
        <v>27985000</v>
      </c>
      <c r="U51" s="83">
        <f xml:space="preserve"> 7150000 + T51</f>
        <v>35135000</v>
      </c>
    </row>
    <row r="52" spans="1:21" s="82" customFormat="1" x14ac:dyDescent="0.3">
      <c r="A52" s="234"/>
      <c r="B52" s="82" t="s">
        <v>77</v>
      </c>
      <c r="C52" s="83">
        <f xml:space="preserve"> U51</f>
        <v>35135000</v>
      </c>
      <c r="D52" s="210">
        <v>1000000</v>
      </c>
      <c r="E52" s="206">
        <v>1000000</v>
      </c>
      <c r="F52" s="110">
        <v>420000</v>
      </c>
      <c r="G52" s="110">
        <v>400000</v>
      </c>
      <c r="H52" s="206">
        <v>100000</v>
      </c>
      <c r="I52" s="110">
        <v>400000</v>
      </c>
      <c r="J52" s="83">
        <v>100000</v>
      </c>
      <c r="K52" s="110">
        <v>630000</v>
      </c>
      <c r="L52" s="83">
        <v>100000</v>
      </c>
      <c r="M52" s="112">
        <v>150000</v>
      </c>
      <c r="N52" s="83">
        <v>0</v>
      </c>
      <c r="O52" s="83">
        <v>100000</v>
      </c>
      <c r="P52" s="83">
        <v>0</v>
      </c>
      <c r="Q52" s="110">
        <v>2000000</v>
      </c>
      <c r="R52" s="110">
        <v>0</v>
      </c>
      <c r="S52" s="83">
        <f t="shared" si="13"/>
        <v>6400000</v>
      </c>
      <c r="T52" s="84">
        <f t="shared" si="9"/>
        <v>28735000</v>
      </c>
      <c r="U52" s="83">
        <f t="shared" ref="U52:U62" si="14" xml:space="preserve"> 7150000 + T52</f>
        <v>35885000</v>
      </c>
    </row>
    <row r="53" spans="1:21" s="82" customFormat="1" x14ac:dyDescent="0.3">
      <c r="A53" s="234"/>
      <c r="B53" s="82" t="s">
        <v>78</v>
      </c>
      <c r="C53" s="83">
        <f t="shared" ref="C53:C62" si="15" xml:space="preserve"> U52</f>
        <v>35885000</v>
      </c>
      <c r="D53" s="210">
        <v>1000000</v>
      </c>
      <c r="E53" s="206">
        <v>1000000</v>
      </c>
      <c r="F53" s="110">
        <v>420000</v>
      </c>
      <c r="G53" s="110">
        <v>400000</v>
      </c>
      <c r="H53" s="206">
        <v>100000</v>
      </c>
      <c r="I53" s="110">
        <v>400000</v>
      </c>
      <c r="J53" s="83">
        <v>100000</v>
      </c>
      <c r="K53" s="110">
        <v>630000</v>
      </c>
      <c r="L53" s="83">
        <v>100000</v>
      </c>
      <c r="M53" s="112">
        <v>150000</v>
      </c>
      <c r="N53" s="83">
        <v>0</v>
      </c>
      <c r="O53" s="83">
        <v>100000</v>
      </c>
      <c r="P53" s="83">
        <v>0</v>
      </c>
      <c r="Q53" s="110">
        <v>2000000</v>
      </c>
      <c r="R53" s="110">
        <v>0</v>
      </c>
      <c r="S53" s="83">
        <f t="shared" si="13"/>
        <v>6400000</v>
      </c>
      <c r="T53" s="84">
        <f t="shared" si="9"/>
        <v>29485000</v>
      </c>
      <c r="U53" s="83">
        <f t="shared" si="14"/>
        <v>36635000</v>
      </c>
    </row>
    <row r="54" spans="1:21" s="82" customFormat="1" x14ac:dyDescent="0.3">
      <c r="A54" s="234"/>
      <c r="B54" s="82" t="s">
        <v>79</v>
      </c>
      <c r="C54" s="83">
        <f t="shared" si="15"/>
        <v>36635000</v>
      </c>
      <c r="D54" s="210">
        <v>1000000</v>
      </c>
      <c r="E54" s="206">
        <v>1000000</v>
      </c>
      <c r="F54" s="110">
        <v>420000</v>
      </c>
      <c r="G54" s="110">
        <v>400000</v>
      </c>
      <c r="H54" s="206">
        <v>100000</v>
      </c>
      <c r="I54" s="110">
        <v>400000</v>
      </c>
      <c r="J54" s="83">
        <v>100000</v>
      </c>
      <c r="K54" s="110">
        <v>630000</v>
      </c>
      <c r="L54" s="83">
        <v>100000</v>
      </c>
      <c r="M54" s="112">
        <v>150000</v>
      </c>
      <c r="N54" s="83">
        <v>0</v>
      </c>
      <c r="O54" s="83">
        <v>100000</v>
      </c>
      <c r="P54" s="83">
        <v>0</v>
      </c>
      <c r="Q54" s="110">
        <v>2000000</v>
      </c>
      <c r="R54" s="110">
        <v>0</v>
      </c>
      <c r="S54" s="83">
        <f t="shared" si="13"/>
        <v>6400000</v>
      </c>
      <c r="T54" s="84">
        <f t="shared" si="9"/>
        <v>30235000</v>
      </c>
      <c r="U54" s="83">
        <f t="shared" si="14"/>
        <v>37385000</v>
      </c>
    </row>
    <row r="55" spans="1:21" s="82" customFormat="1" x14ac:dyDescent="0.3">
      <c r="A55" s="234"/>
      <c r="B55" s="82" t="s">
        <v>80</v>
      </c>
      <c r="C55" s="83">
        <f t="shared" si="15"/>
        <v>37385000</v>
      </c>
      <c r="D55" s="210">
        <v>1000000</v>
      </c>
      <c r="E55" s="206">
        <v>1000000</v>
      </c>
      <c r="F55" s="110">
        <v>420000</v>
      </c>
      <c r="G55" s="110">
        <v>400000</v>
      </c>
      <c r="H55" s="206">
        <v>100000</v>
      </c>
      <c r="I55" s="110">
        <v>400000</v>
      </c>
      <c r="J55" s="83">
        <v>100000</v>
      </c>
      <c r="K55" s="110">
        <v>630000</v>
      </c>
      <c r="L55" s="83">
        <v>100000</v>
      </c>
      <c r="M55" s="112">
        <v>150000</v>
      </c>
      <c r="N55" s="83">
        <v>0</v>
      </c>
      <c r="O55" s="83">
        <v>100000</v>
      </c>
      <c r="P55" s="83">
        <v>0</v>
      </c>
      <c r="Q55" s="110">
        <v>2000000</v>
      </c>
      <c r="R55" s="110">
        <v>0</v>
      </c>
      <c r="S55" s="83">
        <f t="shared" si="13"/>
        <v>6400000</v>
      </c>
      <c r="T55" s="84">
        <f t="shared" si="9"/>
        <v>30985000</v>
      </c>
      <c r="U55" s="83">
        <f t="shared" si="14"/>
        <v>38135000</v>
      </c>
    </row>
    <row r="56" spans="1:21" s="82" customFormat="1" x14ac:dyDescent="0.3">
      <c r="A56" s="234"/>
      <c r="B56" s="82" t="s">
        <v>81</v>
      </c>
      <c r="C56" s="83">
        <f t="shared" si="15"/>
        <v>38135000</v>
      </c>
      <c r="D56" s="210">
        <v>1000000</v>
      </c>
      <c r="E56" s="206">
        <v>1000000</v>
      </c>
      <c r="F56" s="110">
        <v>420000</v>
      </c>
      <c r="G56" s="110">
        <v>400000</v>
      </c>
      <c r="H56" s="206">
        <v>100000</v>
      </c>
      <c r="I56" s="110">
        <v>400000</v>
      </c>
      <c r="J56" s="83">
        <v>100000</v>
      </c>
      <c r="K56" s="110">
        <v>630000</v>
      </c>
      <c r="L56" s="83">
        <v>100000</v>
      </c>
      <c r="M56" s="112">
        <v>150000</v>
      </c>
      <c r="N56" s="83">
        <v>0</v>
      </c>
      <c r="O56" s="83">
        <v>100000</v>
      </c>
      <c r="P56" s="83">
        <v>0</v>
      </c>
      <c r="Q56" s="110">
        <v>2000000</v>
      </c>
      <c r="R56" s="110">
        <v>0</v>
      </c>
      <c r="S56" s="83">
        <f t="shared" si="13"/>
        <v>6400000</v>
      </c>
      <c r="T56" s="84">
        <f t="shared" si="9"/>
        <v>31735000</v>
      </c>
      <c r="U56" s="83">
        <f t="shared" si="14"/>
        <v>38885000</v>
      </c>
    </row>
    <row r="57" spans="1:21" s="82" customFormat="1" x14ac:dyDescent="0.3">
      <c r="A57" s="234"/>
      <c r="B57" s="82" t="s">
        <v>82</v>
      </c>
      <c r="C57" s="83">
        <f t="shared" si="15"/>
        <v>38885000</v>
      </c>
      <c r="D57" s="210">
        <v>1000000</v>
      </c>
      <c r="E57" s="206">
        <v>1000000</v>
      </c>
      <c r="F57" s="110">
        <v>420000</v>
      </c>
      <c r="G57" s="110">
        <v>400000</v>
      </c>
      <c r="H57" s="206">
        <v>100000</v>
      </c>
      <c r="I57" s="110">
        <v>400000</v>
      </c>
      <c r="J57" s="83">
        <v>100000</v>
      </c>
      <c r="K57" s="110">
        <v>630000</v>
      </c>
      <c r="L57" s="83">
        <v>100000</v>
      </c>
      <c r="M57" s="112">
        <v>150000</v>
      </c>
      <c r="N57" s="83">
        <v>0</v>
      </c>
      <c r="O57" s="83">
        <v>100000</v>
      </c>
      <c r="P57" s="83">
        <v>0</v>
      </c>
      <c r="Q57" s="110">
        <v>2000000</v>
      </c>
      <c r="R57" s="110">
        <v>0</v>
      </c>
      <c r="S57" s="83">
        <f t="shared" si="13"/>
        <v>6400000</v>
      </c>
      <c r="T57" s="84">
        <f t="shared" si="9"/>
        <v>32485000</v>
      </c>
      <c r="U57" s="83">
        <f t="shared" si="14"/>
        <v>39635000</v>
      </c>
    </row>
    <row r="58" spans="1:21" s="82" customFormat="1" x14ac:dyDescent="0.3">
      <c r="A58" s="234"/>
      <c r="B58" s="82" t="s">
        <v>83</v>
      </c>
      <c r="C58" s="83">
        <f t="shared" si="15"/>
        <v>39635000</v>
      </c>
      <c r="D58" s="210">
        <v>1000000</v>
      </c>
      <c r="E58" s="206">
        <v>1000000</v>
      </c>
      <c r="F58" s="110">
        <v>420000</v>
      </c>
      <c r="G58" s="110">
        <v>400000</v>
      </c>
      <c r="H58" s="206">
        <v>100000</v>
      </c>
      <c r="I58" s="110">
        <v>400000</v>
      </c>
      <c r="J58" s="83">
        <v>100000</v>
      </c>
      <c r="K58" s="110">
        <v>630000</v>
      </c>
      <c r="L58" s="83">
        <v>100000</v>
      </c>
      <c r="M58" s="112">
        <v>150000</v>
      </c>
      <c r="N58" s="83">
        <v>0</v>
      </c>
      <c r="O58" s="83">
        <v>100000</v>
      </c>
      <c r="P58" s="83">
        <v>0</v>
      </c>
      <c r="Q58" s="110">
        <v>2000000</v>
      </c>
      <c r="R58" s="110">
        <v>0</v>
      </c>
      <c r="S58" s="83">
        <f t="shared" si="13"/>
        <v>6400000</v>
      </c>
      <c r="T58" s="84">
        <f t="shared" si="9"/>
        <v>33235000</v>
      </c>
      <c r="U58" s="83">
        <f t="shared" si="14"/>
        <v>40385000</v>
      </c>
    </row>
    <row r="59" spans="1:21" s="82" customFormat="1" x14ac:dyDescent="0.3">
      <c r="A59" s="234"/>
      <c r="B59" s="82" t="s">
        <v>84</v>
      </c>
      <c r="C59" s="83">
        <f t="shared" si="15"/>
        <v>40385000</v>
      </c>
      <c r="D59" s="210">
        <v>1000000</v>
      </c>
      <c r="E59" s="206">
        <v>1000000</v>
      </c>
      <c r="F59" s="110">
        <v>420000</v>
      </c>
      <c r="G59" s="110">
        <v>400000</v>
      </c>
      <c r="H59" s="206">
        <v>100000</v>
      </c>
      <c r="I59" s="110">
        <v>400000</v>
      </c>
      <c r="J59" s="83">
        <v>100000</v>
      </c>
      <c r="K59" s="110">
        <v>630000</v>
      </c>
      <c r="L59" s="83">
        <v>100000</v>
      </c>
      <c r="M59" s="112">
        <v>150000</v>
      </c>
      <c r="N59" s="83">
        <v>0</v>
      </c>
      <c r="O59" s="83">
        <v>100000</v>
      </c>
      <c r="P59" s="83">
        <v>0</v>
      </c>
      <c r="Q59" s="110">
        <v>2000000</v>
      </c>
      <c r="R59" s="110">
        <v>0</v>
      </c>
      <c r="S59" s="83">
        <f t="shared" si="13"/>
        <v>6400000</v>
      </c>
      <c r="T59" s="84">
        <f t="shared" si="9"/>
        <v>33985000</v>
      </c>
      <c r="U59" s="83">
        <f t="shared" si="14"/>
        <v>41135000</v>
      </c>
    </row>
    <row r="60" spans="1:21" s="82" customFormat="1" x14ac:dyDescent="0.3">
      <c r="A60" s="234"/>
      <c r="B60" s="82" t="s">
        <v>85</v>
      </c>
      <c r="C60" s="83">
        <f t="shared" si="15"/>
        <v>41135000</v>
      </c>
      <c r="D60" s="210">
        <v>1000000</v>
      </c>
      <c r="E60" s="206">
        <v>1000000</v>
      </c>
      <c r="F60" s="110">
        <v>420000</v>
      </c>
      <c r="G60" s="110">
        <v>400000</v>
      </c>
      <c r="H60" s="206">
        <v>100000</v>
      </c>
      <c r="I60" s="110">
        <v>400000</v>
      </c>
      <c r="J60" s="83">
        <v>100000</v>
      </c>
      <c r="K60" s="110">
        <v>630000</v>
      </c>
      <c r="L60" s="83">
        <v>100000</v>
      </c>
      <c r="M60" s="112">
        <v>150000</v>
      </c>
      <c r="N60" s="83">
        <v>0</v>
      </c>
      <c r="O60" s="83">
        <v>100000</v>
      </c>
      <c r="P60" s="83">
        <v>0</v>
      </c>
      <c r="Q60" s="110">
        <v>2000000</v>
      </c>
      <c r="R60" s="110">
        <v>0</v>
      </c>
      <c r="S60" s="83">
        <f t="shared" si="13"/>
        <v>6400000</v>
      </c>
      <c r="T60" s="84">
        <f t="shared" si="9"/>
        <v>34735000</v>
      </c>
      <c r="U60" s="83">
        <f t="shared" si="14"/>
        <v>41885000</v>
      </c>
    </row>
    <row r="61" spans="1:21" s="82" customFormat="1" x14ac:dyDescent="0.3">
      <c r="A61" s="234"/>
      <c r="B61" s="82" t="s">
        <v>86</v>
      </c>
      <c r="C61" s="83">
        <f t="shared" si="15"/>
        <v>41885000</v>
      </c>
      <c r="D61" s="210">
        <v>1000000</v>
      </c>
      <c r="E61" s="206">
        <v>1000000</v>
      </c>
      <c r="F61" s="110">
        <v>420000</v>
      </c>
      <c r="G61" s="110">
        <v>400000</v>
      </c>
      <c r="H61" s="206">
        <v>100000</v>
      </c>
      <c r="I61" s="110">
        <v>400000</v>
      </c>
      <c r="J61" s="83">
        <v>100000</v>
      </c>
      <c r="K61" s="110">
        <v>630000</v>
      </c>
      <c r="L61" s="83">
        <v>100000</v>
      </c>
      <c r="M61" s="112">
        <v>150000</v>
      </c>
      <c r="N61" s="83">
        <v>0</v>
      </c>
      <c r="O61" s="83">
        <v>100000</v>
      </c>
      <c r="P61" s="83">
        <v>0</v>
      </c>
      <c r="Q61" s="110">
        <v>2000000</v>
      </c>
      <c r="R61" s="110">
        <v>0</v>
      </c>
      <c r="S61" s="83">
        <f t="shared" si="13"/>
        <v>6400000</v>
      </c>
      <c r="T61" s="84">
        <f t="shared" si="9"/>
        <v>35485000</v>
      </c>
      <c r="U61" s="83">
        <f t="shared" si="14"/>
        <v>42635000</v>
      </c>
    </row>
    <row r="62" spans="1:21" s="88" customFormat="1" ht="17.25" thickBot="1" x14ac:dyDescent="0.35">
      <c r="A62" s="235"/>
      <c r="B62" s="85" t="s">
        <v>87</v>
      </c>
      <c r="C62" s="86">
        <f t="shared" si="15"/>
        <v>42635000</v>
      </c>
      <c r="D62" s="210">
        <v>1000000</v>
      </c>
      <c r="E62" s="206">
        <v>1000000</v>
      </c>
      <c r="F62" s="110">
        <v>420000</v>
      </c>
      <c r="G62" s="110">
        <v>400000</v>
      </c>
      <c r="H62" s="206">
        <v>100000</v>
      </c>
      <c r="I62" s="110">
        <v>400000</v>
      </c>
      <c r="J62" s="86">
        <v>100000</v>
      </c>
      <c r="K62" s="110">
        <v>630000</v>
      </c>
      <c r="L62" s="86">
        <v>100000</v>
      </c>
      <c r="M62" s="112">
        <v>150000</v>
      </c>
      <c r="N62" s="86">
        <v>0</v>
      </c>
      <c r="O62" s="86">
        <v>100000</v>
      </c>
      <c r="P62" s="86">
        <v>0</v>
      </c>
      <c r="Q62" s="110">
        <v>2000000</v>
      </c>
      <c r="R62" s="110">
        <v>0</v>
      </c>
      <c r="S62" s="86">
        <f t="shared" si="13"/>
        <v>6400000</v>
      </c>
      <c r="T62" s="87">
        <f t="shared" si="9"/>
        <v>36235000</v>
      </c>
      <c r="U62" s="86">
        <f t="shared" si="14"/>
        <v>43385000</v>
      </c>
    </row>
    <row r="63" spans="1:21" s="82" customFormat="1" x14ac:dyDescent="0.3">
      <c r="A63" s="233">
        <v>2028</v>
      </c>
      <c r="B63" s="82" t="s">
        <v>76</v>
      </c>
      <c r="C63" s="83">
        <f xml:space="preserve"> U62</f>
        <v>43385000</v>
      </c>
      <c r="D63" s="210">
        <v>1000000</v>
      </c>
      <c r="E63" s="206">
        <v>1000000</v>
      </c>
      <c r="F63" s="110">
        <v>420000</v>
      </c>
      <c r="G63" s="110">
        <v>400000</v>
      </c>
      <c r="H63" s="206">
        <v>100000</v>
      </c>
      <c r="I63" s="110">
        <v>400000</v>
      </c>
      <c r="J63" s="83">
        <v>100000</v>
      </c>
      <c r="K63" s="110">
        <v>630000</v>
      </c>
      <c r="L63" s="83">
        <v>100000</v>
      </c>
      <c r="M63" s="112">
        <v>150000</v>
      </c>
      <c r="N63" s="83">
        <v>0</v>
      </c>
      <c r="O63" s="83">
        <v>100000</v>
      </c>
      <c r="P63" s="83">
        <v>0</v>
      </c>
      <c r="Q63" s="110">
        <v>2000000</v>
      </c>
      <c r="R63" s="110">
        <v>0</v>
      </c>
      <c r="S63" s="83">
        <f t="shared" ref="S63:S74" si="16">SUM(D63:R63)</f>
        <v>6400000</v>
      </c>
      <c r="T63" s="89">
        <f t="shared" si="9"/>
        <v>36985000</v>
      </c>
      <c r="U63" s="83">
        <f xml:space="preserve"> 7150000 + T63</f>
        <v>44135000</v>
      </c>
    </row>
    <row r="64" spans="1:21" s="82" customFormat="1" x14ac:dyDescent="0.3">
      <c r="A64" s="234"/>
      <c r="B64" s="82" t="s">
        <v>77</v>
      </c>
      <c r="C64" s="83">
        <f xml:space="preserve"> U63</f>
        <v>44135000</v>
      </c>
      <c r="D64" s="210">
        <v>1000000</v>
      </c>
      <c r="E64" s="206">
        <v>1000000</v>
      </c>
      <c r="F64" s="110">
        <v>420000</v>
      </c>
      <c r="G64" s="110">
        <v>400000</v>
      </c>
      <c r="H64" s="206">
        <v>100000</v>
      </c>
      <c r="I64" s="110">
        <v>400000</v>
      </c>
      <c r="J64" s="83">
        <v>100000</v>
      </c>
      <c r="K64" s="110">
        <v>630000</v>
      </c>
      <c r="L64" s="83">
        <v>100000</v>
      </c>
      <c r="M64" s="112">
        <v>150000</v>
      </c>
      <c r="N64" s="83">
        <v>0</v>
      </c>
      <c r="O64" s="83">
        <v>100000</v>
      </c>
      <c r="P64" s="83">
        <v>0</v>
      </c>
      <c r="Q64" s="110">
        <v>2000000</v>
      </c>
      <c r="R64" s="110">
        <v>0</v>
      </c>
      <c r="S64" s="83">
        <f t="shared" si="16"/>
        <v>6400000</v>
      </c>
      <c r="T64" s="84">
        <f t="shared" si="9"/>
        <v>37735000</v>
      </c>
      <c r="U64" s="83">
        <f t="shared" ref="U64:U74" si="17" xml:space="preserve"> 7150000 + T64</f>
        <v>44885000</v>
      </c>
    </row>
    <row r="65" spans="1:21" s="82" customFormat="1" x14ac:dyDescent="0.3">
      <c r="A65" s="234"/>
      <c r="B65" s="82" t="s">
        <v>78</v>
      </c>
      <c r="C65" s="83">
        <f t="shared" ref="C65:C74" si="18" xml:space="preserve"> U64</f>
        <v>44885000</v>
      </c>
      <c r="D65" s="210">
        <v>1000000</v>
      </c>
      <c r="E65" s="206">
        <v>1000000</v>
      </c>
      <c r="F65" s="110">
        <v>420000</v>
      </c>
      <c r="G65" s="110">
        <v>400000</v>
      </c>
      <c r="H65" s="206">
        <v>100000</v>
      </c>
      <c r="I65" s="110">
        <v>400000</v>
      </c>
      <c r="J65" s="83">
        <v>100000</v>
      </c>
      <c r="K65" s="110">
        <v>630000</v>
      </c>
      <c r="L65" s="83">
        <v>100000</v>
      </c>
      <c r="M65" s="112">
        <v>150000</v>
      </c>
      <c r="N65" s="83">
        <v>0</v>
      </c>
      <c r="O65" s="83">
        <v>100000</v>
      </c>
      <c r="P65" s="83">
        <v>0</v>
      </c>
      <c r="Q65" s="110">
        <v>2000000</v>
      </c>
      <c r="R65" s="110">
        <v>0</v>
      </c>
      <c r="S65" s="83">
        <f t="shared" si="16"/>
        <v>6400000</v>
      </c>
      <c r="T65" s="84">
        <f t="shared" si="9"/>
        <v>38485000</v>
      </c>
      <c r="U65" s="83">
        <f t="shared" si="17"/>
        <v>45635000</v>
      </c>
    </row>
    <row r="66" spans="1:21" s="82" customFormat="1" x14ac:dyDescent="0.3">
      <c r="A66" s="234"/>
      <c r="B66" s="82" t="s">
        <v>79</v>
      </c>
      <c r="C66" s="83">
        <f t="shared" si="18"/>
        <v>45635000</v>
      </c>
      <c r="D66" s="210">
        <v>1000000</v>
      </c>
      <c r="E66" s="206">
        <v>1000000</v>
      </c>
      <c r="F66" s="110">
        <v>420000</v>
      </c>
      <c r="G66" s="110">
        <v>400000</v>
      </c>
      <c r="H66" s="206">
        <v>100000</v>
      </c>
      <c r="I66" s="110">
        <v>400000</v>
      </c>
      <c r="J66" s="83">
        <v>100000</v>
      </c>
      <c r="K66" s="110">
        <v>630000</v>
      </c>
      <c r="L66" s="83">
        <v>100000</v>
      </c>
      <c r="M66" s="112">
        <v>150000</v>
      </c>
      <c r="N66" s="83">
        <v>0</v>
      </c>
      <c r="O66" s="83">
        <v>100000</v>
      </c>
      <c r="P66" s="83">
        <v>0</v>
      </c>
      <c r="Q66" s="110">
        <v>2000000</v>
      </c>
      <c r="R66" s="110">
        <v>0</v>
      </c>
      <c r="S66" s="83">
        <f t="shared" si="16"/>
        <v>6400000</v>
      </c>
      <c r="T66" s="84">
        <f t="shared" si="9"/>
        <v>39235000</v>
      </c>
      <c r="U66" s="83">
        <f t="shared" si="17"/>
        <v>46385000</v>
      </c>
    </row>
    <row r="67" spans="1:21" s="82" customFormat="1" x14ac:dyDescent="0.3">
      <c r="A67" s="234"/>
      <c r="B67" s="82" t="s">
        <v>80</v>
      </c>
      <c r="C67" s="83">
        <f t="shared" si="18"/>
        <v>46385000</v>
      </c>
      <c r="D67" s="210">
        <v>1000000</v>
      </c>
      <c r="E67" s="206">
        <v>1000000</v>
      </c>
      <c r="F67" s="110">
        <v>420000</v>
      </c>
      <c r="G67" s="110">
        <v>400000</v>
      </c>
      <c r="H67" s="206">
        <v>100000</v>
      </c>
      <c r="I67" s="110">
        <v>400000</v>
      </c>
      <c r="J67" s="83">
        <v>100000</v>
      </c>
      <c r="K67" s="110">
        <v>630000</v>
      </c>
      <c r="L67" s="83">
        <v>100000</v>
      </c>
      <c r="M67" s="112">
        <v>150000</v>
      </c>
      <c r="N67" s="83">
        <v>0</v>
      </c>
      <c r="O67" s="83">
        <v>100000</v>
      </c>
      <c r="P67" s="83">
        <v>0</v>
      </c>
      <c r="Q67" s="110">
        <v>2000000</v>
      </c>
      <c r="R67" s="110">
        <v>0</v>
      </c>
      <c r="S67" s="83">
        <f t="shared" si="16"/>
        <v>6400000</v>
      </c>
      <c r="T67" s="84">
        <f t="shared" ref="T67:T98" si="19" xml:space="preserve"> C67 - S67</f>
        <v>39985000</v>
      </c>
      <c r="U67" s="83">
        <f t="shared" si="17"/>
        <v>47135000</v>
      </c>
    </row>
    <row r="68" spans="1:21" s="82" customFormat="1" x14ac:dyDescent="0.3">
      <c r="A68" s="234"/>
      <c r="B68" s="82" t="s">
        <v>81</v>
      </c>
      <c r="C68" s="83">
        <f t="shared" si="18"/>
        <v>47135000</v>
      </c>
      <c r="D68" s="210">
        <v>1000000</v>
      </c>
      <c r="E68" s="206">
        <v>1000000</v>
      </c>
      <c r="F68" s="110">
        <v>420000</v>
      </c>
      <c r="G68" s="110">
        <v>400000</v>
      </c>
      <c r="H68" s="206">
        <v>100000</v>
      </c>
      <c r="I68" s="110">
        <v>400000</v>
      </c>
      <c r="J68" s="83">
        <v>100000</v>
      </c>
      <c r="K68" s="110">
        <v>630000</v>
      </c>
      <c r="L68" s="83">
        <v>100000</v>
      </c>
      <c r="M68" s="112">
        <v>150000</v>
      </c>
      <c r="N68" s="83">
        <v>0</v>
      </c>
      <c r="O68" s="83">
        <v>100000</v>
      </c>
      <c r="P68" s="83">
        <v>0</v>
      </c>
      <c r="Q68" s="110">
        <v>2000000</v>
      </c>
      <c r="R68" s="110">
        <v>0</v>
      </c>
      <c r="S68" s="83">
        <f t="shared" si="16"/>
        <v>6400000</v>
      </c>
      <c r="T68" s="84">
        <f t="shared" si="19"/>
        <v>40735000</v>
      </c>
      <c r="U68" s="83">
        <f t="shared" si="17"/>
        <v>47885000</v>
      </c>
    </row>
    <row r="69" spans="1:21" s="82" customFormat="1" x14ac:dyDescent="0.3">
      <c r="A69" s="234"/>
      <c r="B69" s="82" t="s">
        <v>82</v>
      </c>
      <c r="C69" s="83">
        <f t="shared" si="18"/>
        <v>47885000</v>
      </c>
      <c r="D69" s="210">
        <v>1000000</v>
      </c>
      <c r="E69" s="206">
        <v>1000000</v>
      </c>
      <c r="F69" s="110">
        <v>420000</v>
      </c>
      <c r="G69" s="110">
        <v>400000</v>
      </c>
      <c r="H69" s="206">
        <v>100000</v>
      </c>
      <c r="I69" s="110">
        <v>400000</v>
      </c>
      <c r="J69" s="83">
        <v>100000</v>
      </c>
      <c r="K69" s="110">
        <v>630000</v>
      </c>
      <c r="L69" s="83">
        <v>100000</v>
      </c>
      <c r="M69" s="112">
        <v>150000</v>
      </c>
      <c r="N69" s="83">
        <v>0</v>
      </c>
      <c r="O69" s="83">
        <v>100000</v>
      </c>
      <c r="P69" s="83">
        <v>0</v>
      </c>
      <c r="Q69" s="110">
        <v>2000000</v>
      </c>
      <c r="R69" s="110">
        <v>0</v>
      </c>
      <c r="S69" s="83">
        <f t="shared" si="16"/>
        <v>6400000</v>
      </c>
      <c r="T69" s="84">
        <f t="shared" si="19"/>
        <v>41485000</v>
      </c>
      <c r="U69" s="83">
        <f t="shared" si="17"/>
        <v>48635000</v>
      </c>
    </row>
    <row r="70" spans="1:21" s="82" customFormat="1" x14ac:dyDescent="0.3">
      <c r="A70" s="234"/>
      <c r="B70" s="82" t="s">
        <v>83</v>
      </c>
      <c r="C70" s="83">
        <f t="shared" si="18"/>
        <v>48635000</v>
      </c>
      <c r="D70" s="210">
        <v>1000000</v>
      </c>
      <c r="E70" s="206">
        <v>1000000</v>
      </c>
      <c r="F70" s="110">
        <v>420000</v>
      </c>
      <c r="G70" s="110">
        <v>400000</v>
      </c>
      <c r="H70" s="206">
        <v>100000</v>
      </c>
      <c r="I70" s="110">
        <v>400000</v>
      </c>
      <c r="J70" s="83">
        <v>100000</v>
      </c>
      <c r="K70" s="110">
        <v>630000</v>
      </c>
      <c r="L70" s="83">
        <v>100000</v>
      </c>
      <c r="M70" s="112">
        <v>150000</v>
      </c>
      <c r="N70" s="83">
        <v>0</v>
      </c>
      <c r="O70" s="83">
        <v>100000</v>
      </c>
      <c r="P70" s="83">
        <v>0</v>
      </c>
      <c r="Q70" s="110">
        <v>2000000</v>
      </c>
      <c r="R70" s="110">
        <v>0</v>
      </c>
      <c r="S70" s="83">
        <f t="shared" si="16"/>
        <v>6400000</v>
      </c>
      <c r="T70" s="84">
        <f t="shared" si="19"/>
        <v>42235000</v>
      </c>
      <c r="U70" s="83">
        <f t="shared" si="17"/>
        <v>49385000</v>
      </c>
    </row>
    <row r="71" spans="1:21" s="82" customFormat="1" x14ac:dyDescent="0.3">
      <c r="A71" s="234"/>
      <c r="B71" s="82" t="s">
        <v>84</v>
      </c>
      <c r="C71" s="83">
        <f t="shared" si="18"/>
        <v>49385000</v>
      </c>
      <c r="D71" s="210">
        <v>1000000</v>
      </c>
      <c r="E71" s="206">
        <v>1000000</v>
      </c>
      <c r="F71" s="110">
        <v>420000</v>
      </c>
      <c r="G71" s="110">
        <v>400000</v>
      </c>
      <c r="H71" s="206">
        <v>100000</v>
      </c>
      <c r="I71" s="110">
        <v>400000</v>
      </c>
      <c r="J71" s="83">
        <v>100000</v>
      </c>
      <c r="K71" s="110">
        <v>630000</v>
      </c>
      <c r="L71" s="83">
        <v>100000</v>
      </c>
      <c r="M71" s="112">
        <v>150000</v>
      </c>
      <c r="N71" s="83">
        <v>0</v>
      </c>
      <c r="O71" s="83">
        <v>100000</v>
      </c>
      <c r="P71" s="83">
        <v>0</v>
      </c>
      <c r="Q71" s="110">
        <v>2000000</v>
      </c>
      <c r="R71" s="110">
        <v>0</v>
      </c>
      <c r="S71" s="83">
        <f t="shared" si="16"/>
        <v>6400000</v>
      </c>
      <c r="T71" s="84">
        <f t="shared" si="19"/>
        <v>42985000</v>
      </c>
      <c r="U71" s="83">
        <f t="shared" si="17"/>
        <v>50135000</v>
      </c>
    </row>
    <row r="72" spans="1:21" s="82" customFormat="1" x14ac:dyDescent="0.3">
      <c r="A72" s="234"/>
      <c r="B72" s="82" t="s">
        <v>85</v>
      </c>
      <c r="C72" s="83">
        <f t="shared" si="18"/>
        <v>50135000</v>
      </c>
      <c r="D72" s="210">
        <v>1000000</v>
      </c>
      <c r="E72" s="206">
        <v>1000000</v>
      </c>
      <c r="F72" s="110">
        <v>420000</v>
      </c>
      <c r="G72" s="110">
        <v>400000</v>
      </c>
      <c r="H72" s="206">
        <v>100000</v>
      </c>
      <c r="I72" s="110">
        <v>400000</v>
      </c>
      <c r="J72" s="83">
        <v>100000</v>
      </c>
      <c r="K72" s="110">
        <v>630000</v>
      </c>
      <c r="L72" s="83">
        <v>100000</v>
      </c>
      <c r="M72" s="112">
        <v>150000</v>
      </c>
      <c r="N72" s="83">
        <v>0</v>
      </c>
      <c r="O72" s="83">
        <v>100000</v>
      </c>
      <c r="P72" s="83">
        <v>0</v>
      </c>
      <c r="Q72" s="110">
        <v>2000000</v>
      </c>
      <c r="R72" s="110">
        <v>0</v>
      </c>
      <c r="S72" s="83">
        <f t="shared" si="16"/>
        <v>6400000</v>
      </c>
      <c r="T72" s="84">
        <f t="shared" si="19"/>
        <v>43735000</v>
      </c>
      <c r="U72" s="83">
        <f t="shared" si="17"/>
        <v>50885000</v>
      </c>
    </row>
    <row r="73" spans="1:21" s="82" customFormat="1" x14ac:dyDescent="0.3">
      <c r="A73" s="234"/>
      <c r="B73" s="82" t="s">
        <v>86</v>
      </c>
      <c r="C73" s="83">
        <f t="shared" si="18"/>
        <v>50885000</v>
      </c>
      <c r="D73" s="210">
        <v>1000000</v>
      </c>
      <c r="E73" s="206">
        <v>1000000</v>
      </c>
      <c r="F73" s="110">
        <v>420000</v>
      </c>
      <c r="G73" s="110">
        <v>400000</v>
      </c>
      <c r="H73" s="206">
        <v>100000</v>
      </c>
      <c r="I73" s="110">
        <v>400000</v>
      </c>
      <c r="J73" s="83">
        <v>100000</v>
      </c>
      <c r="K73" s="110">
        <v>630000</v>
      </c>
      <c r="L73" s="83">
        <v>100000</v>
      </c>
      <c r="M73" s="112">
        <v>150000</v>
      </c>
      <c r="N73" s="83">
        <v>0</v>
      </c>
      <c r="O73" s="83">
        <v>100000</v>
      </c>
      <c r="P73" s="83">
        <v>0</v>
      </c>
      <c r="Q73" s="110">
        <v>2000000</v>
      </c>
      <c r="R73" s="110">
        <v>0</v>
      </c>
      <c r="S73" s="83">
        <f t="shared" si="16"/>
        <v>6400000</v>
      </c>
      <c r="T73" s="84">
        <f t="shared" si="19"/>
        <v>44485000</v>
      </c>
      <c r="U73" s="83">
        <f t="shared" si="17"/>
        <v>51635000</v>
      </c>
    </row>
    <row r="74" spans="1:21" s="88" customFormat="1" ht="17.25" thickBot="1" x14ac:dyDescent="0.35">
      <c r="A74" s="235"/>
      <c r="B74" s="85" t="s">
        <v>87</v>
      </c>
      <c r="C74" s="86">
        <f t="shared" si="18"/>
        <v>51635000</v>
      </c>
      <c r="D74" s="210">
        <v>1000000</v>
      </c>
      <c r="E74" s="206">
        <v>1000000</v>
      </c>
      <c r="F74" s="110">
        <v>420000</v>
      </c>
      <c r="G74" s="110">
        <v>400000</v>
      </c>
      <c r="H74" s="206">
        <v>100000</v>
      </c>
      <c r="I74" s="110">
        <v>400000</v>
      </c>
      <c r="J74" s="86">
        <v>100000</v>
      </c>
      <c r="K74" s="110">
        <v>630000</v>
      </c>
      <c r="L74" s="86">
        <v>100000</v>
      </c>
      <c r="M74" s="112">
        <v>150000</v>
      </c>
      <c r="N74" s="86">
        <v>0</v>
      </c>
      <c r="O74" s="86">
        <v>100000</v>
      </c>
      <c r="P74" s="86">
        <v>0</v>
      </c>
      <c r="Q74" s="110">
        <v>2000000</v>
      </c>
      <c r="R74" s="110">
        <v>0</v>
      </c>
      <c r="S74" s="86">
        <f t="shared" si="16"/>
        <v>6400000</v>
      </c>
      <c r="T74" s="87">
        <f t="shared" si="19"/>
        <v>45235000</v>
      </c>
      <c r="U74" s="86">
        <f t="shared" si="17"/>
        <v>52385000</v>
      </c>
    </row>
    <row r="75" spans="1:21" s="82" customFormat="1" x14ac:dyDescent="0.3">
      <c r="A75" s="233">
        <v>2029</v>
      </c>
      <c r="B75" s="82" t="s">
        <v>76</v>
      </c>
      <c r="C75" s="83">
        <f xml:space="preserve"> U74</f>
        <v>52385000</v>
      </c>
      <c r="D75" s="210">
        <v>1000000</v>
      </c>
      <c r="E75" s="206">
        <v>1000000</v>
      </c>
      <c r="F75" s="110">
        <v>420000</v>
      </c>
      <c r="G75" s="110">
        <v>400000</v>
      </c>
      <c r="H75" s="206">
        <v>100000</v>
      </c>
      <c r="I75" s="110">
        <v>400000</v>
      </c>
      <c r="J75" s="83">
        <v>100000</v>
      </c>
      <c r="K75" s="110">
        <v>630000</v>
      </c>
      <c r="L75" s="83">
        <v>100000</v>
      </c>
      <c r="M75" s="112">
        <v>150000</v>
      </c>
      <c r="N75" s="83">
        <v>0</v>
      </c>
      <c r="O75" s="83">
        <v>100000</v>
      </c>
      <c r="P75" s="83">
        <v>0</v>
      </c>
      <c r="Q75" s="110">
        <v>2000000</v>
      </c>
      <c r="R75" s="110">
        <v>0</v>
      </c>
      <c r="S75" s="83">
        <f t="shared" ref="S75:S86" si="20">SUM(D75:R75)</f>
        <v>6400000</v>
      </c>
      <c r="T75" s="89">
        <f t="shared" si="19"/>
        <v>45985000</v>
      </c>
      <c r="U75" s="83">
        <f xml:space="preserve"> 7150000 + T75</f>
        <v>53135000</v>
      </c>
    </row>
    <row r="76" spans="1:21" s="82" customFormat="1" x14ac:dyDescent="0.3">
      <c r="A76" s="234"/>
      <c r="B76" s="82" t="s">
        <v>77</v>
      </c>
      <c r="C76" s="83">
        <f xml:space="preserve"> U75</f>
        <v>53135000</v>
      </c>
      <c r="D76" s="210">
        <v>1000000</v>
      </c>
      <c r="E76" s="206">
        <v>1000000</v>
      </c>
      <c r="F76" s="110">
        <v>420000</v>
      </c>
      <c r="G76" s="110">
        <v>400000</v>
      </c>
      <c r="H76" s="206">
        <v>100000</v>
      </c>
      <c r="I76" s="110">
        <v>400000</v>
      </c>
      <c r="J76" s="83">
        <v>100000</v>
      </c>
      <c r="K76" s="110">
        <v>630000</v>
      </c>
      <c r="L76" s="83">
        <v>100000</v>
      </c>
      <c r="M76" s="112">
        <v>150000</v>
      </c>
      <c r="N76" s="83">
        <v>0</v>
      </c>
      <c r="O76" s="83">
        <v>100000</v>
      </c>
      <c r="P76" s="83">
        <v>0</v>
      </c>
      <c r="Q76" s="110">
        <v>2000000</v>
      </c>
      <c r="R76" s="110">
        <v>0</v>
      </c>
      <c r="S76" s="83">
        <f t="shared" si="20"/>
        <v>6400000</v>
      </c>
      <c r="T76" s="84">
        <f t="shared" si="19"/>
        <v>46735000</v>
      </c>
      <c r="U76" s="83">
        <f t="shared" ref="U76:U86" si="21" xml:space="preserve"> 7150000 + T76</f>
        <v>53885000</v>
      </c>
    </row>
    <row r="77" spans="1:21" s="82" customFormat="1" x14ac:dyDescent="0.3">
      <c r="A77" s="234"/>
      <c r="B77" s="82" t="s">
        <v>78</v>
      </c>
      <c r="C77" s="83">
        <f t="shared" ref="C77:C86" si="22" xml:space="preserve"> U76</f>
        <v>53885000</v>
      </c>
      <c r="D77" s="210">
        <v>1000000</v>
      </c>
      <c r="E77" s="206">
        <v>1000000</v>
      </c>
      <c r="F77" s="110">
        <v>420000</v>
      </c>
      <c r="G77" s="110">
        <v>400000</v>
      </c>
      <c r="H77" s="206">
        <v>100000</v>
      </c>
      <c r="I77" s="110">
        <v>400000</v>
      </c>
      <c r="J77" s="83">
        <v>100000</v>
      </c>
      <c r="K77" s="110">
        <v>630000</v>
      </c>
      <c r="L77" s="83">
        <v>100000</v>
      </c>
      <c r="M77" s="112">
        <v>150000</v>
      </c>
      <c r="N77" s="83">
        <v>0</v>
      </c>
      <c r="O77" s="83">
        <v>100000</v>
      </c>
      <c r="P77" s="83">
        <v>0</v>
      </c>
      <c r="Q77" s="110">
        <v>2000000</v>
      </c>
      <c r="R77" s="110">
        <v>0</v>
      </c>
      <c r="S77" s="83">
        <f t="shared" si="20"/>
        <v>6400000</v>
      </c>
      <c r="T77" s="84">
        <f t="shared" si="19"/>
        <v>47485000</v>
      </c>
      <c r="U77" s="83">
        <f t="shared" si="21"/>
        <v>54635000</v>
      </c>
    </row>
    <row r="78" spans="1:21" s="82" customFormat="1" x14ac:dyDescent="0.3">
      <c r="A78" s="234"/>
      <c r="B78" s="82" t="s">
        <v>79</v>
      </c>
      <c r="C78" s="83">
        <f t="shared" si="22"/>
        <v>54635000</v>
      </c>
      <c r="D78" s="210">
        <v>1000000</v>
      </c>
      <c r="E78" s="206">
        <v>1000000</v>
      </c>
      <c r="F78" s="110">
        <v>420000</v>
      </c>
      <c r="G78" s="110">
        <v>400000</v>
      </c>
      <c r="H78" s="206">
        <v>100000</v>
      </c>
      <c r="I78" s="110">
        <v>400000</v>
      </c>
      <c r="J78" s="83">
        <v>100000</v>
      </c>
      <c r="K78" s="110">
        <v>630000</v>
      </c>
      <c r="L78" s="83">
        <v>100000</v>
      </c>
      <c r="M78" s="112">
        <v>150000</v>
      </c>
      <c r="N78" s="83">
        <v>0</v>
      </c>
      <c r="O78" s="83">
        <v>100000</v>
      </c>
      <c r="P78" s="83">
        <v>0</v>
      </c>
      <c r="Q78" s="110">
        <v>2000000</v>
      </c>
      <c r="R78" s="110">
        <v>0</v>
      </c>
      <c r="S78" s="83">
        <f t="shared" si="20"/>
        <v>6400000</v>
      </c>
      <c r="T78" s="84">
        <f t="shared" si="19"/>
        <v>48235000</v>
      </c>
      <c r="U78" s="83">
        <f t="shared" si="21"/>
        <v>55385000</v>
      </c>
    </row>
    <row r="79" spans="1:21" s="82" customFormat="1" x14ac:dyDescent="0.3">
      <c r="A79" s="234"/>
      <c r="B79" s="82" t="s">
        <v>80</v>
      </c>
      <c r="C79" s="83">
        <f t="shared" si="22"/>
        <v>55385000</v>
      </c>
      <c r="D79" s="210">
        <v>1000000</v>
      </c>
      <c r="E79" s="206">
        <v>1000000</v>
      </c>
      <c r="F79" s="110">
        <v>420000</v>
      </c>
      <c r="G79" s="110">
        <v>400000</v>
      </c>
      <c r="H79" s="206">
        <v>100000</v>
      </c>
      <c r="I79" s="110">
        <v>400000</v>
      </c>
      <c r="J79" s="83">
        <v>100000</v>
      </c>
      <c r="K79" s="110">
        <v>630000</v>
      </c>
      <c r="L79" s="83">
        <v>100000</v>
      </c>
      <c r="M79" s="112">
        <v>150000</v>
      </c>
      <c r="N79" s="83">
        <v>0</v>
      </c>
      <c r="O79" s="83">
        <v>100000</v>
      </c>
      <c r="P79" s="83">
        <v>0</v>
      </c>
      <c r="Q79" s="110">
        <v>2000000</v>
      </c>
      <c r="R79" s="110">
        <v>0</v>
      </c>
      <c r="S79" s="83">
        <f t="shared" si="20"/>
        <v>6400000</v>
      </c>
      <c r="T79" s="84">
        <f t="shared" si="19"/>
        <v>48985000</v>
      </c>
      <c r="U79" s="83">
        <f t="shared" si="21"/>
        <v>56135000</v>
      </c>
    </row>
    <row r="80" spans="1:21" s="82" customFormat="1" x14ac:dyDescent="0.3">
      <c r="A80" s="234"/>
      <c r="B80" s="82" t="s">
        <v>81</v>
      </c>
      <c r="C80" s="83">
        <f t="shared" si="22"/>
        <v>56135000</v>
      </c>
      <c r="D80" s="210">
        <v>1000000</v>
      </c>
      <c r="E80" s="206">
        <v>1000000</v>
      </c>
      <c r="F80" s="110">
        <v>420000</v>
      </c>
      <c r="G80" s="110">
        <v>400000</v>
      </c>
      <c r="H80" s="206">
        <v>100000</v>
      </c>
      <c r="I80" s="110">
        <v>400000</v>
      </c>
      <c r="J80" s="83">
        <v>100000</v>
      </c>
      <c r="K80" s="110">
        <v>630000</v>
      </c>
      <c r="L80" s="83">
        <v>100000</v>
      </c>
      <c r="M80" s="112">
        <v>150000</v>
      </c>
      <c r="N80" s="83">
        <v>0</v>
      </c>
      <c r="O80" s="83">
        <v>100000</v>
      </c>
      <c r="P80" s="83">
        <v>0</v>
      </c>
      <c r="Q80" s="110">
        <v>2000000</v>
      </c>
      <c r="R80" s="110">
        <v>0</v>
      </c>
      <c r="S80" s="83">
        <f t="shared" si="20"/>
        <v>6400000</v>
      </c>
      <c r="T80" s="84">
        <f t="shared" si="19"/>
        <v>49735000</v>
      </c>
      <c r="U80" s="83">
        <f t="shared" si="21"/>
        <v>56885000</v>
      </c>
    </row>
    <row r="81" spans="1:21" s="82" customFormat="1" x14ac:dyDescent="0.3">
      <c r="A81" s="234"/>
      <c r="B81" s="82" t="s">
        <v>82</v>
      </c>
      <c r="C81" s="83">
        <f t="shared" si="22"/>
        <v>56885000</v>
      </c>
      <c r="D81" s="210">
        <v>1000000</v>
      </c>
      <c r="E81" s="206">
        <v>1000000</v>
      </c>
      <c r="F81" s="110">
        <v>420000</v>
      </c>
      <c r="G81" s="110">
        <v>400000</v>
      </c>
      <c r="H81" s="206">
        <v>100000</v>
      </c>
      <c r="I81" s="110">
        <v>400000</v>
      </c>
      <c r="J81" s="83">
        <v>100000</v>
      </c>
      <c r="K81" s="110">
        <v>630000</v>
      </c>
      <c r="L81" s="83">
        <v>100000</v>
      </c>
      <c r="M81" s="112">
        <v>150000</v>
      </c>
      <c r="N81" s="83">
        <v>0</v>
      </c>
      <c r="O81" s="83">
        <v>100000</v>
      </c>
      <c r="P81" s="83">
        <v>0</v>
      </c>
      <c r="Q81" s="110">
        <v>2000000</v>
      </c>
      <c r="R81" s="110">
        <v>0</v>
      </c>
      <c r="S81" s="83">
        <f t="shared" si="20"/>
        <v>6400000</v>
      </c>
      <c r="T81" s="84">
        <f t="shared" si="19"/>
        <v>50485000</v>
      </c>
      <c r="U81" s="83">
        <f t="shared" si="21"/>
        <v>57635000</v>
      </c>
    </row>
    <row r="82" spans="1:21" s="82" customFormat="1" x14ac:dyDescent="0.3">
      <c r="A82" s="234"/>
      <c r="B82" s="82" t="s">
        <v>83</v>
      </c>
      <c r="C82" s="83">
        <f t="shared" si="22"/>
        <v>57635000</v>
      </c>
      <c r="D82" s="210">
        <v>1000000</v>
      </c>
      <c r="E82" s="206">
        <v>1000000</v>
      </c>
      <c r="F82" s="110">
        <v>420000</v>
      </c>
      <c r="G82" s="110">
        <v>400000</v>
      </c>
      <c r="H82" s="206">
        <v>100000</v>
      </c>
      <c r="I82" s="110">
        <v>400000</v>
      </c>
      <c r="J82" s="83">
        <v>100000</v>
      </c>
      <c r="K82" s="110">
        <v>630000</v>
      </c>
      <c r="L82" s="83">
        <v>100000</v>
      </c>
      <c r="M82" s="112">
        <v>150000</v>
      </c>
      <c r="N82" s="83">
        <v>0</v>
      </c>
      <c r="O82" s="83">
        <v>100000</v>
      </c>
      <c r="P82" s="83">
        <v>0</v>
      </c>
      <c r="Q82" s="110">
        <v>2000000</v>
      </c>
      <c r="R82" s="110">
        <v>0</v>
      </c>
      <c r="S82" s="83">
        <f t="shared" si="20"/>
        <v>6400000</v>
      </c>
      <c r="T82" s="84">
        <f t="shared" si="19"/>
        <v>51235000</v>
      </c>
      <c r="U82" s="83">
        <f t="shared" si="21"/>
        <v>58385000</v>
      </c>
    </row>
    <row r="83" spans="1:21" s="82" customFormat="1" x14ac:dyDescent="0.3">
      <c r="A83" s="234"/>
      <c r="B83" s="82" t="s">
        <v>84</v>
      </c>
      <c r="C83" s="83">
        <f t="shared" si="22"/>
        <v>58385000</v>
      </c>
      <c r="D83" s="210">
        <v>1000000</v>
      </c>
      <c r="E83" s="206">
        <v>1000000</v>
      </c>
      <c r="F83" s="110">
        <v>420000</v>
      </c>
      <c r="G83" s="110">
        <v>400000</v>
      </c>
      <c r="H83" s="206">
        <v>100000</v>
      </c>
      <c r="I83" s="110">
        <v>400000</v>
      </c>
      <c r="J83" s="83">
        <v>100000</v>
      </c>
      <c r="K83" s="110">
        <v>630000</v>
      </c>
      <c r="L83" s="83">
        <v>100000</v>
      </c>
      <c r="M83" s="112">
        <v>150000</v>
      </c>
      <c r="N83" s="83">
        <v>0</v>
      </c>
      <c r="O83" s="83">
        <v>100000</v>
      </c>
      <c r="P83" s="83">
        <v>0</v>
      </c>
      <c r="Q83" s="110">
        <v>2000000</v>
      </c>
      <c r="R83" s="110">
        <v>0</v>
      </c>
      <c r="S83" s="83">
        <f t="shared" si="20"/>
        <v>6400000</v>
      </c>
      <c r="T83" s="84">
        <f t="shared" si="19"/>
        <v>51985000</v>
      </c>
      <c r="U83" s="83">
        <f t="shared" si="21"/>
        <v>59135000</v>
      </c>
    </row>
    <row r="84" spans="1:21" s="82" customFormat="1" x14ac:dyDescent="0.3">
      <c r="A84" s="234"/>
      <c r="B84" s="82" t="s">
        <v>85</v>
      </c>
      <c r="C84" s="83">
        <f t="shared" si="22"/>
        <v>59135000</v>
      </c>
      <c r="D84" s="210">
        <v>1000000</v>
      </c>
      <c r="E84" s="206">
        <v>1000000</v>
      </c>
      <c r="F84" s="110">
        <v>420000</v>
      </c>
      <c r="G84" s="110">
        <v>400000</v>
      </c>
      <c r="H84" s="206">
        <v>100000</v>
      </c>
      <c r="I84" s="110">
        <v>400000</v>
      </c>
      <c r="J84" s="83">
        <v>100000</v>
      </c>
      <c r="K84" s="110">
        <v>630000</v>
      </c>
      <c r="L84" s="83">
        <v>100000</v>
      </c>
      <c r="M84" s="112">
        <v>150000</v>
      </c>
      <c r="N84" s="83">
        <v>0</v>
      </c>
      <c r="O84" s="83">
        <v>100000</v>
      </c>
      <c r="P84" s="83">
        <v>0</v>
      </c>
      <c r="Q84" s="110">
        <v>2000000</v>
      </c>
      <c r="R84" s="110">
        <v>0</v>
      </c>
      <c r="S84" s="83">
        <f t="shared" si="20"/>
        <v>6400000</v>
      </c>
      <c r="T84" s="84">
        <f t="shared" si="19"/>
        <v>52735000</v>
      </c>
      <c r="U84" s="83">
        <f t="shared" si="21"/>
        <v>59885000</v>
      </c>
    </row>
    <row r="85" spans="1:21" s="82" customFormat="1" x14ac:dyDescent="0.3">
      <c r="A85" s="234"/>
      <c r="B85" s="82" t="s">
        <v>86</v>
      </c>
      <c r="C85" s="83">
        <f t="shared" si="22"/>
        <v>59885000</v>
      </c>
      <c r="D85" s="210">
        <v>1000000</v>
      </c>
      <c r="E85" s="206">
        <v>1000000</v>
      </c>
      <c r="F85" s="110">
        <v>420000</v>
      </c>
      <c r="G85" s="110">
        <v>400000</v>
      </c>
      <c r="H85" s="206">
        <v>100000</v>
      </c>
      <c r="I85" s="110">
        <v>400000</v>
      </c>
      <c r="J85" s="83">
        <v>100000</v>
      </c>
      <c r="K85" s="110">
        <v>630000</v>
      </c>
      <c r="L85" s="83">
        <v>100000</v>
      </c>
      <c r="M85" s="112">
        <v>150000</v>
      </c>
      <c r="N85" s="83">
        <v>0</v>
      </c>
      <c r="O85" s="83">
        <v>100000</v>
      </c>
      <c r="P85" s="83">
        <v>0</v>
      </c>
      <c r="Q85" s="110">
        <v>2000000</v>
      </c>
      <c r="R85" s="110">
        <v>0</v>
      </c>
      <c r="S85" s="83">
        <f t="shared" si="20"/>
        <v>6400000</v>
      </c>
      <c r="T85" s="84">
        <f t="shared" si="19"/>
        <v>53485000</v>
      </c>
      <c r="U85" s="83">
        <f t="shared" si="21"/>
        <v>60635000</v>
      </c>
    </row>
    <row r="86" spans="1:21" s="88" customFormat="1" ht="17.25" thickBot="1" x14ac:dyDescent="0.35">
      <c r="A86" s="235"/>
      <c r="B86" s="85" t="s">
        <v>87</v>
      </c>
      <c r="C86" s="86">
        <f t="shared" si="22"/>
        <v>60635000</v>
      </c>
      <c r="D86" s="210">
        <v>1000000</v>
      </c>
      <c r="E86" s="206">
        <v>1000000</v>
      </c>
      <c r="F86" s="110">
        <v>420000</v>
      </c>
      <c r="G86" s="110">
        <v>400000</v>
      </c>
      <c r="H86" s="206">
        <v>100000</v>
      </c>
      <c r="I86" s="110">
        <v>400000</v>
      </c>
      <c r="J86" s="86">
        <v>100000</v>
      </c>
      <c r="K86" s="110">
        <v>630000</v>
      </c>
      <c r="L86" s="86">
        <v>100000</v>
      </c>
      <c r="M86" s="112">
        <v>150000</v>
      </c>
      <c r="N86" s="86">
        <v>0</v>
      </c>
      <c r="O86" s="86">
        <v>100000</v>
      </c>
      <c r="P86" s="86">
        <v>0</v>
      </c>
      <c r="Q86" s="110">
        <v>2000000</v>
      </c>
      <c r="R86" s="110">
        <v>0</v>
      </c>
      <c r="S86" s="86">
        <f t="shared" si="20"/>
        <v>6400000</v>
      </c>
      <c r="T86" s="87">
        <f t="shared" si="19"/>
        <v>54235000</v>
      </c>
      <c r="U86" s="86">
        <f t="shared" si="21"/>
        <v>61385000</v>
      </c>
    </row>
    <row r="87" spans="1:21" s="82" customFormat="1" x14ac:dyDescent="0.3">
      <c r="A87" s="233">
        <v>2030</v>
      </c>
      <c r="B87" s="82" t="s">
        <v>76</v>
      </c>
      <c r="C87" s="83">
        <f xml:space="preserve"> U86</f>
        <v>61385000</v>
      </c>
      <c r="D87" s="210">
        <v>1000000</v>
      </c>
      <c r="E87" s="206">
        <v>1000000</v>
      </c>
      <c r="F87" s="110">
        <v>420000</v>
      </c>
      <c r="G87" s="110">
        <v>400000</v>
      </c>
      <c r="H87" s="206">
        <v>100000</v>
      </c>
      <c r="I87" s="110">
        <v>400000</v>
      </c>
      <c r="J87" s="83">
        <v>100000</v>
      </c>
      <c r="K87" s="110">
        <v>630000</v>
      </c>
      <c r="L87" s="83">
        <v>100000</v>
      </c>
      <c r="M87" s="112">
        <v>150000</v>
      </c>
      <c r="N87" s="83">
        <v>0</v>
      </c>
      <c r="O87" s="83">
        <v>100000</v>
      </c>
      <c r="P87" s="83">
        <v>0</v>
      </c>
      <c r="Q87" s="110">
        <v>2000000</v>
      </c>
      <c r="R87" s="110">
        <v>0</v>
      </c>
      <c r="S87" s="83">
        <f t="shared" ref="S87:S98" si="23">SUM(D87:R87)</f>
        <v>6400000</v>
      </c>
      <c r="T87" s="89">
        <f t="shared" si="19"/>
        <v>54985000</v>
      </c>
      <c r="U87" s="83">
        <f xml:space="preserve"> 7150000 + T87</f>
        <v>62135000</v>
      </c>
    </row>
    <row r="88" spans="1:21" s="82" customFormat="1" x14ac:dyDescent="0.3">
      <c r="A88" s="234"/>
      <c r="B88" s="82" t="s">
        <v>77</v>
      </c>
      <c r="C88" s="83">
        <f xml:space="preserve"> U87</f>
        <v>62135000</v>
      </c>
      <c r="D88" s="210">
        <v>1000000</v>
      </c>
      <c r="E88" s="206">
        <v>1000000</v>
      </c>
      <c r="F88" s="110">
        <v>420000</v>
      </c>
      <c r="G88" s="110">
        <v>400000</v>
      </c>
      <c r="H88" s="206">
        <v>100000</v>
      </c>
      <c r="I88" s="110">
        <v>400000</v>
      </c>
      <c r="J88" s="83">
        <v>100000</v>
      </c>
      <c r="K88" s="110">
        <v>630000</v>
      </c>
      <c r="L88" s="83">
        <v>100000</v>
      </c>
      <c r="M88" s="112">
        <v>150000</v>
      </c>
      <c r="N88" s="83">
        <v>0</v>
      </c>
      <c r="O88" s="83">
        <v>100000</v>
      </c>
      <c r="P88" s="83">
        <v>0</v>
      </c>
      <c r="Q88" s="110">
        <v>2000000</v>
      </c>
      <c r="R88" s="110">
        <v>0</v>
      </c>
      <c r="S88" s="83">
        <f t="shared" si="23"/>
        <v>6400000</v>
      </c>
      <c r="T88" s="84">
        <f t="shared" si="19"/>
        <v>55735000</v>
      </c>
      <c r="U88" s="83">
        <f t="shared" ref="U88:U98" si="24" xml:space="preserve"> 7150000 + T88</f>
        <v>62885000</v>
      </c>
    </row>
    <row r="89" spans="1:21" s="82" customFormat="1" x14ac:dyDescent="0.3">
      <c r="A89" s="234"/>
      <c r="B89" s="82" t="s">
        <v>78</v>
      </c>
      <c r="C89" s="83">
        <f t="shared" ref="C89:C98" si="25" xml:space="preserve"> U88</f>
        <v>62885000</v>
      </c>
      <c r="D89" s="210">
        <v>1000000</v>
      </c>
      <c r="E89" s="206">
        <v>1000000</v>
      </c>
      <c r="F89" s="110">
        <v>420000</v>
      </c>
      <c r="G89" s="110">
        <v>400000</v>
      </c>
      <c r="H89" s="206">
        <v>100000</v>
      </c>
      <c r="I89" s="110">
        <v>400000</v>
      </c>
      <c r="J89" s="83">
        <v>100000</v>
      </c>
      <c r="K89" s="110">
        <v>630000</v>
      </c>
      <c r="L89" s="83">
        <v>100000</v>
      </c>
      <c r="M89" s="112">
        <v>150000</v>
      </c>
      <c r="N89" s="83">
        <v>0</v>
      </c>
      <c r="O89" s="83">
        <v>100000</v>
      </c>
      <c r="P89" s="83">
        <v>0</v>
      </c>
      <c r="Q89" s="110">
        <v>2000000</v>
      </c>
      <c r="R89" s="110">
        <v>0</v>
      </c>
      <c r="S89" s="83">
        <f t="shared" si="23"/>
        <v>6400000</v>
      </c>
      <c r="T89" s="84">
        <f t="shared" si="19"/>
        <v>56485000</v>
      </c>
      <c r="U89" s="83">
        <f t="shared" si="24"/>
        <v>63635000</v>
      </c>
    </row>
    <row r="90" spans="1:21" s="82" customFormat="1" x14ac:dyDescent="0.3">
      <c r="A90" s="234"/>
      <c r="B90" s="82" t="s">
        <v>79</v>
      </c>
      <c r="C90" s="83">
        <f t="shared" si="25"/>
        <v>63635000</v>
      </c>
      <c r="D90" s="210">
        <v>1000000</v>
      </c>
      <c r="E90" s="206">
        <v>1000000</v>
      </c>
      <c r="F90" s="110">
        <v>420000</v>
      </c>
      <c r="G90" s="110">
        <v>400000</v>
      </c>
      <c r="H90" s="206">
        <v>100000</v>
      </c>
      <c r="I90" s="110">
        <v>400000</v>
      </c>
      <c r="J90" s="83">
        <v>100000</v>
      </c>
      <c r="K90" s="110">
        <v>630000</v>
      </c>
      <c r="L90" s="83">
        <v>100000</v>
      </c>
      <c r="M90" s="112">
        <v>150000</v>
      </c>
      <c r="N90" s="83">
        <v>0</v>
      </c>
      <c r="O90" s="83">
        <v>100000</v>
      </c>
      <c r="P90" s="83">
        <v>0</v>
      </c>
      <c r="Q90" s="110">
        <v>2000000</v>
      </c>
      <c r="R90" s="110">
        <v>0</v>
      </c>
      <c r="S90" s="83">
        <f t="shared" si="23"/>
        <v>6400000</v>
      </c>
      <c r="T90" s="84">
        <f t="shared" si="19"/>
        <v>57235000</v>
      </c>
      <c r="U90" s="83">
        <f t="shared" si="24"/>
        <v>64385000</v>
      </c>
    </row>
    <row r="91" spans="1:21" s="82" customFormat="1" x14ac:dyDescent="0.3">
      <c r="A91" s="234"/>
      <c r="B91" s="82" t="s">
        <v>80</v>
      </c>
      <c r="C91" s="83">
        <f t="shared" si="25"/>
        <v>64385000</v>
      </c>
      <c r="D91" s="210">
        <v>1000000</v>
      </c>
      <c r="E91" s="206">
        <v>1000000</v>
      </c>
      <c r="F91" s="110">
        <v>420000</v>
      </c>
      <c r="G91" s="110">
        <v>400000</v>
      </c>
      <c r="H91" s="206">
        <v>100000</v>
      </c>
      <c r="I91" s="110">
        <v>400000</v>
      </c>
      <c r="J91" s="83">
        <v>100000</v>
      </c>
      <c r="K91" s="110">
        <v>630000</v>
      </c>
      <c r="L91" s="83">
        <v>100000</v>
      </c>
      <c r="M91" s="112">
        <v>150000</v>
      </c>
      <c r="N91" s="83">
        <v>0</v>
      </c>
      <c r="O91" s="83">
        <v>100000</v>
      </c>
      <c r="P91" s="83">
        <v>0</v>
      </c>
      <c r="Q91" s="110">
        <v>2000000</v>
      </c>
      <c r="R91" s="110">
        <v>0</v>
      </c>
      <c r="S91" s="83">
        <f t="shared" si="23"/>
        <v>6400000</v>
      </c>
      <c r="T91" s="84">
        <f t="shared" si="19"/>
        <v>57985000</v>
      </c>
      <c r="U91" s="83">
        <f t="shared" si="24"/>
        <v>65135000</v>
      </c>
    </row>
    <row r="92" spans="1:21" s="82" customFormat="1" x14ac:dyDescent="0.3">
      <c r="A92" s="234"/>
      <c r="B92" s="82" t="s">
        <v>81</v>
      </c>
      <c r="C92" s="83">
        <f t="shared" si="25"/>
        <v>65135000</v>
      </c>
      <c r="D92" s="210">
        <v>1000000</v>
      </c>
      <c r="E92" s="206">
        <v>1000000</v>
      </c>
      <c r="F92" s="110">
        <v>420000</v>
      </c>
      <c r="G92" s="110">
        <v>400000</v>
      </c>
      <c r="H92" s="206">
        <v>100000</v>
      </c>
      <c r="I92" s="110">
        <v>400000</v>
      </c>
      <c r="J92" s="83">
        <v>100000</v>
      </c>
      <c r="K92" s="110">
        <v>630000</v>
      </c>
      <c r="L92" s="83">
        <v>100000</v>
      </c>
      <c r="M92" s="112">
        <v>150000</v>
      </c>
      <c r="N92" s="83">
        <v>0</v>
      </c>
      <c r="O92" s="83">
        <v>100000</v>
      </c>
      <c r="P92" s="83">
        <v>0</v>
      </c>
      <c r="Q92" s="110">
        <v>2000000</v>
      </c>
      <c r="R92" s="110">
        <v>0</v>
      </c>
      <c r="S92" s="83">
        <f t="shared" si="23"/>
        <v>6400000</v>
      </c>
      <c r="T92" s="84">
        <f t="shared" si="19"/>
        <v>58735000</v>
      </c>
      <c r="U92" s="83">
        <f t="shared" si="24"/>
        <v>65885000</v>
      </c>
    </row>
    <row r="93" spans="1:21" s="82" customFormat="1" x14ac:dyDescent="0.3">
      <c r="A93" s="234"/>
      <c r="B93" s="82" t="s">
        <v>82</v>
      </c>
      <c r="C93" s="83">
        <f t="shared" si="25"/>
        <v>65885000</v>
      </c>
      <c r="D93" s="210">
        <v>1000000</v>
      </c>
      <c r="E93" s="206">
        <v>1000000</v>
      </c>
      <c r="F93" s="110">
        <v>420000</v>
      </c>
      <c r="G93" s="110">
        <v>400000</v>
      </c>
      <c r="H93" s="206">
        <v>100000</v>
      </c>
      <c r="I93" s="110">
        <v>400000</v>
      </c>
      <c r="J93" s="83">
        <v>100000</v>
      </c>
      <c r="K93" s="110">
        <v>630000</v>
      </c>
      <c r="L93" s="83">
        <v>100000</v>
      </c>
      <c r="M93" s="112">
        <v>150000</v>
      </c>
      <c r="N93" s="83">
        <v>0</v>
      </c>
      <c r="O93" s="83">
        <v>100000</v>
      </c>
      <c r="P93" s="83">
        <v>0</v>
      </c>
      <c r="Q93" s="110">
        <v>2000000</v>
      </c>
      <c r="R93" s="110">
        <v>0</v>
      </c>
      <c r="S93" s="83">
        <f t="shared" si="23"/>
        <v>6400000</v>
      </c>
      <c r="T93" s="84">
        <f t="shared" si="19"/>
        <v>59485000</v>
      </c>
      <c r="U93" s="83">
        <f t="shared" si="24"/>
        <v>66635000</v>
      </c>
    </row>
    <row r="94" spans="1:21" s="82" customFormat="1" x14ac:dyDescent="0.3">
      <c r="A94" s="234"/>
      <c r="B94" s="82" t="s">
        <v>83</v>
      </c>
      <c r="C94" s="83">
        <f t="shared" si="25"/>
        <v>66635000</v>
      </c>
      <c r="D94" s="210">
        <v>1000000</v>
      </c>
      <c r="E94" s="206">
        <v>1000000</v>
      </c>
      <c r="F94" s="110">
        <v>420000</v>
      </c>
      <c r="G94" s="110">
        <v>400000</v>
      </c>
      <c r="H94" s="206">
        <v>100000</v>
      </c>
      <c r="I94" s="110">
        <v>400000</v>
      </c>
      <c r="J94" s="83">
        <v>100000</v>
      </c>
      <c r="K94" s="110">
        <v>630000</v>
      </c>
      <c r="L94" s="83">
        <v>100000</v>
      </c>
      <c r="M94" s="112">
        <v>150000</v>
      </c>
      <c r="N94" s="83">
        <v>0</v>
      </c>
      <c r="O94" s="83">
        <v>100000</v>
      </c>
      <c r="P94" s="83">
        <v>0</v>
      </c>
      <c r="Q94" s="110">
        <v>2000000</v>
      </c>
      <c r="R94" s="110">
        <v>0</v>
      </c>
      <c r="S94" s="83">
        <f t="shared" si="23"/>
        <v>6400000</v>
      </c>
      <c r="T94" s="84">
        <f t="shared" si="19"/>
        <v>60235000</v>
      </c>
      <c r="U94" s="83">
        <f t="shared" si="24"/>
        <v>67385000</v>
      </c>
    </row>
    <row r="95" spans="1:21" s="82" customFormat="1" x14ac:dyDescent="0.3">
      <c r="A95" s="234"/>
      <c r="B95" s="82" t="s">
        <v>84</v>
      </c>
      <c r="C95" s="83">
        <f t="shared" si="25"/>
        <v>67385000</v>
      </c>
      <c r="D95" s="210">
        <v>1000000</v>
      </c>
      <c r="E95" s="206">
        <v>1000000</v>
      </c>
      <c r="F95" s="110">
        <v>420000</v>
      </c>
      <c r="G95" s="110">
        <v>400000</v>
      </c>
      <c r="H95" s="206">
        <v>100000</v>
      </c>
      <c r="I95" s="110">
        <v>400000</v>
      </c>
      <c r="J95" s="83">
        <v>100000</v>
      </c>
      <c r="K95" s="110">
        <v>630000</v>
      </c>
      <c r="L95" s="83">
        <v>100000</v>
      </c>
      <c r="M95" s="112">
        <v>150000</v>
      </c>
      <c r="N95" s="83">
        <v>0</v>
      </c>
      <c r="O95" s="83">
        <v>100000</v>
      </c>
      <c r="P95" s="83">
        <v>0</v>
      </c>
      <c r="Q95" s="110">
        <v>2000000</v>
      </c>
      <c r="R95" s="110">
        <v>0</v>
      </c>
      <c r="S95" s="83">
        <f t="shared" si="23"/>
        <v>6400000</v>
      </c>
      <c r="T95" s="84">
        <f t="shared" si="19"/>
        <v>60985000</v>
      </c>
      <c r="U95" s="83">
        <f t="shared" si="24"/>
        <v>68135000</v>
      </c>
    </row>
    <row r="96" spans="1:21" s="82" customFormat="1" x14ac:dyDescent="0.3">
      <c r="A96" s="234"/>
      <c r="B96" s="82" t="s">
        <v>85</v>
      </c>
      <c r="C96" s="83">
        <f t="shared" si="25"/>
        <v>68135000</v>
      </c>
      <c r="D96" s="210">
        <v>1000000</v>
      </c>
      <c r="E96" s="206">
        <v>1000000</v>
      </c>
      <c r="F96" s="110">
        <v>420000</v>
      </c>
      <c r="G96" s="110">
        <v>400000</v>
      </c>
      <c r="H96" s="206">
        <v>100000</v>
      </c>
      <c r="I96" s="110">
        <v>400000</v>
      </c>
      <c r="J96" s="83">
        <v>100000</v>
      </c>
      <c r="K96" s="110">
        <v>630000</v>
      </c>
      <c r="L96" s="83">
        <v>100000</v>
      </c>
      <c r="M96" s="112">
        <v>150000</v>
      </c>
      <c r="N96" s="83">
        <v>0</v>
      </c>
      <c r="O96" s="83">
        <v>100000</v>
      </c>
      <c r="P96" s="83">
        <v>0</v>
      </c>
      <c r="Q96" s="110">
        <v>2000000</v>
      </c>
      <c r="R96" s="110">
        <v>0</v>
      </c>
      <c r="S96" s="83">
        <f t="shared" si="23"/>
        <v>6400000</v>
      </c>
      <c r="T96" s="84">
        <f t="shared" si="19"/>
        <v>61735000</v>
      </c>
      <c r="U96" s="83">
        <f t="shared" si="24"/>
        <v>68885000</v>
      </c>
    </row>
    <row r="97" spans="1:21" s="82" customFormat="1" x14ac:dyDescent="0.3">
      <c r="A97" s="234"/>
      <c r="B97" s="82" t="s">
        <v>86</v>
      </c>
      <c r="C97" s="83">
        <f t="shared" si="25"/>
        <v>68885000</v>
      </c>
      <c r="D97" s="210">
        <v>1000000</v>
      </c>
      <c r="E97" s="206">
        <v>1000000</v>
      </c>
      <c r="F97" s="110">
        <v>420000</v>
      </c>
      <c r="G97" s="110">
        <v>400000</v>
      </c>
      <c r="H97" s="206">
        <v>100000</v>
      </c>
      <c r="I97" s="110">
        <v>400000</v>
      </c>
      <c r="J97" s="83">
        <v>100000</v>
      </c>
      <c r="K97" s="110">
        <v>630000</v>
      </c>
      <c r="L97" s="83">
        <v>100000</v>
      </c>
      <c r="M97" s="112">
        <v>150000</v>
      </c>
      <c r="N97" s="83">
        <v>0</v>
      </c>
      <c r="O97" s="83">
        <v>100000</v>
      </c>
      <c r="P97" s="83">
        <v>0</v>
      </c>
      <c r="Q97" s="110">
        <v>2000000</v>
      </c>
      <c r="R97" s="110">
        <v>0</v>
      </c>
      <c r="S97" s="83">
        <f t="shared" si="23"/>
        <v>6400000</v>
      </c>
      <c r="T97" s="84">
        <f t="shared" si="19"/>
        <v>62485000</v>
      </c>
      <c r="U97" s="83">
        <f t="shared" si="24"/>
        <v>69635000</v>
      </c>
    </row>
    <row r="98" spans="1:21" s="88" customFormat="1" ht="17.25" thickBot="1" x14ac:dyDescent="0.35">
      <c r="A98" s="235"/>
      <c r="B98" s="85" t="s">
        <v>87</v>
      </c>
      <c r="C98" s="86">
        <f t="shared" si="25"/>
        <v>69635000</v>
      </c>
      <c r="D98" s="210">
        <v>1000000</v>
      </c>
      <c r="E98" s="206">
        <v>1000000</v>
      </c>
      <c r="F98" s="110">
        <v>420000</v>
      </c>
      <c r="G98" s="110">
        <v>400000</v>
      </c>
      <c r="H98" s="206">
        <v>100000</v>
      </c>
      <c r="I98" s="110">
        <v>400000</v>
      </c>
      <c r="J98" s="86">
        <v>100000</v>
      </c>
      <c r="K98" s="110">
        <v>630000</v>
      </c>
      <c r="L98" s="86">
        <v>100000</v>
      </c>
      <c r="M98" s="112">
        <v>150000</v>
      </c>
      <c r="N98" s="86">
        <v>0</v>
      </c>
      <c r="O98" s="86">
        <v>100000</v>
      </c>
      <c r="P98" s="86">
        <v>0</v>
      </c>
      <c r="Q98" s="110">
        <v>2000000</v>
      </c>
      <c r="R98" s="110">
        <v>0</v>
      </c>
      <c r="S98" s="86">
        <f t="shared" si="23"/>
        <v>6400000</v>
      </c>
      <c r="T98" s="87">
        <f t="shared" si="19"/>
        <v>63235000</v>
      </c>
      <c r="U98" s="86">
        <f t="shared" si="24"/>
        <v>70385000</v>
      </c>
    </row>
    <row r="99" spans="1:21" s="82" customFormat="1" x14ac:dyDescent="0.3">
      <c r="A99" s="233">
        <v>2031</v>
      </c>
      <c r="B99" s="82" t="s">
        <v>76</v>
      </c>
      <c r="C99" s="83">
        <f xml:space="preserve"> U98</f>
        <v>70385000</v>
      </c>
      <c r="D99" s="210">
        <v>1000000</v>
      </c>
      <c r="E99" s="206">
        <v>1000000</v>
      </c>
      <c r="F99" s="110">
        <v>420000</v>
      </c>
      <c r="G99" s="110">
        <v>400000</v>
      </c>
      <c r="H99" s="206">
        <v>100000</v>
      </c>
      <c r="I99" s="110">
        <v>400000</v>
      </c>
      <c r="J99" s="83">
        <v>100000</v>
      </c>
      <c r="K99" s="110">
        <v>630000</v>
      </c>
      <c r="L99" s="83">
        <v>100000</v>
      </c>
      <c r="M99" s="112">
        <v>150000</v>
      </c>
      <c r="N99" s="83">
        <v>0</v>
      </c>
      <c r="O99" s="83">
        <v>100000</v>
      </c>
      <c r="P99" s="83">
        <v>0</v>
      </c>
      <c r="Q99" s="110">
        <v>2000000</v>
      </c>
      <c r="R99" s="110">
        <v>0</v>
      </c>
      <c r="S99" s="83">
        <f t="shared" ref="S99:S110" si="26">SUM(D99:R99)</f>
        <v>6400000</v>
      </c>
      <c r="T99" s="89">
        <f t="shared" ref="T99:T122" si="27" xml:space="preserve"> C99 - S99</f>
        <v>63985000</v>
      </c>
      <c r="U99" s="83">
        <f xml:space="preserve"> 7150000 + T99</f>
        <v>71135000</v>
      </c>
    </row>
    <row r="100" spans="1:21" s="82" customFormat="1" x14ac:dyDescent="0.3">
      <c r="A100" s="234"/>
      <c r="B100" s="82" t="s">
        <v>77</v>
      </c>
      <c r="C100" s="83">
        <f xml:space="preserve"> U99</f>
        <v>71135000</v>
      </c>
      <c r="D100" s="210">
        <v>1000000</v>
      </c>
      <c r="E100" s="206">
        <v>1000000</v>
      </c>
      <c r="F100" s="110">
        <v>420000</v>
      </c>
      <c r="G100" s="110">
        <v>400000</v>
      </c>
      <c r="H100" s="206">
        <v>100000</v>
      </c>
      <c r="I100" s="110">
        <v>400000</v>
      </c>
      <c r="J100" s="83">
        <v>100000</v>
      </c>
      <c r="K100" s="110">
        <v>630000</v>
      </c>
      <c r="L100" s="83">
        <v>100000</v>
      </c>
      <c r="M100" s="112">
        <v>150000</v>
      </c>
      <c r="N100" s="83">
        <v>0</v>
      </c>
      <c r="O100" s="83">
        <v>100000</v>
      </c>
      <c r="P100" s="83">
        <v>0</v>
      </c>
      <c r="Q100" s="110">
        <v>2000000</v>
      </c>
      <c r="R100" s="110">
        <v>0</v>
      </c>
      <c r="S100" s="83">
        <f t="shared" si="26"/>
        <v>6400000</v>
      </c>
      <c r="T100" s="84">
        <f t="shared" si="27"/>
        <v>64735000</v>
      </c>
      <c r="U100" s="83">
        <f t="shared" ref="U100:U110" si="28" xml:space="preserve"> 7150000 + T100</f>
        <v>71885000</v>
      </c>
    </row>
    <row r="101" spans="1:21" s="82" customFormat="1" x14ac:dyDescent="0.3">
      <c r="A101" s="234"/>
      <c r="B101" s="82" t="s">
        <v>78</v>
      </c>
      <c r="C101" s="83">
        <f t="shared" ref="C101:C110" si="29" xml:space="preserve"> U100</f>
        <v>71885000</v>
      </c>
      <c r="D101" s="210">
        <v>1000000</v>
      </c>
      <c r="E101" s="206">
        <v>1000000</v>
      </c>
      <c r="F101" s="110">
        <v>420000</v>
      </c>
      <c r="G101" s="110">
        <v>400000</v>
      </c>
      <c r="H101" s="206">
        <v>100000</v>
      </c>
      <c r="I101" s="110">
        <v>400000</v>
      </c>
      <c r="J101" s="83">
        <v>100000</v>
      </c>
      <c r="K101" s="110">
        <v>630000</v>
      </c>
      <c r="L101" s="83">
        <v>100000</v>
      </c>
      <c r="M101" s="112">
        <v>150000</v>
      </c>
      <c r="N101" s="83">
        <v>0</v>
      </c>
      <c r="O101" s="83">
        <v>100000</v>
      </c>
      <c r="P101" s="83">
        <v>0</v>
      </c>
      <c r="Q101" s="110">
        <v>2000000</v>
      </c>
      <c r="R101" s="110">
        <v>0</v>
      </c>
      <c r="S101" s="83">
        <f t="shared" si="26"/>
        <v>6400000</v>
      </c>
      <c r="T101" s="84">
        <f t="shared" si="27"/>
        <v>65485000</v>
      </c>
      <c r="U101" s="83">
        <f t="shared" si="28"/>
        <v>72635000</v>
      </c>
    </row>
    <row r="102" spans="1:21" s="82" customFormat="1" x14ac:dyDescent="0.3">
      <c r="A102" s="234"/>
      <c r="B102" s="82" t="s">
        <v>79</v>
      </c>
      <c r="C102" s="83">
        <f t="shared" si="29"/>
        <v>72635000</v>
      </c>
      <c r="D102" s="210">
        <v>1000000</v>
      </c>
      <c r="E102" s="206">
        <v>1000000</v>
      </c>
      <c r="F102" s="110">
        <v>420000</v>
      </c>
      <c r="G102" s="110">
        <v>400000</v>
      </c>
      <c r="H102" s="206">
        <v>100000</v>
      </c>
      <c r="I102" s="110">
        <v>400000</v>
      </c>
      <c r="J102" s="83">
        <v>100000</v>
      </c>
      <c r="K102" s="110">
        <v>630000</v>
      </c>
      <c r="L102" s="83">
        <v>100000</v>
      </c>
      <c r="M102" s="112">
        <v>150000</v>
      </c>
      <c r="N102" s="83">
        <v>0</v>
      </c>
      <c r="O102" s="83">
        <v>100000</v>
      </c>
      <c r="P102" s="83">
        <v>0</v>
      </c>
      <c r="Q102" s="110">
        <v>2000000</v>
      </c>
      <c r="R102" s="110">
        <v>0</v>
      </c>
      <c r="S102" s="83">
        <f t="shared" si="26"/>
        <v>6400000</v>
      </c>
      <c r="T102" s="84">
        <f t="shared" si="27"/>
        <v>66235000</v>
      </c>
      <c r="U102" s="83">
        <f t="shared" si="28"/>
        <v>73385000</v>
      </c>
    </row>
    <row r="103" spans="1:21" s="82" customFormat="1" x14ac:dyDescent="0.3">
      <c r="A103" s="234"/>
      <c r="B103" s="82" t="s">
        <v>80</v>
      </c>
      <c r="C103" s="83">
        <f t="shared" si="29"/>
        <v>73385000</v>
      </c>
      <c r="D103" s="210">
        <v>1000000</v>
      </c>
      <c r="E103" s="206">
        <v>1000000</v>
      </c>
      <c r="F103" s="110">
        <v>420000</v>
      </c>
      <c r="G103" s="110">
        <v>400000</v>
      </c>
      <c r="H103" s="206">
        <v>100000</v>
      </c>
      <c r="I103" s="110">
        <v>400000</v>
      </c>
      <c r="J103" s="83">
        <v>100000</v>
      </c>
      <c r="K103" s="110">
        <v>630000</v>
      </c>
      <c r="L103" s="83">
        <v>100000</v>
      </c>
      <c r="M103" s="112">
        <v>150000</v>
      </c>
      <c r="N103" s="83">
        <v>0</v>
      </c>
      <c r="O103" s="83">
        <v>100000</v>
      </c>
      <c r="P103" s="83">
        <v>0</v>
      </c>
      <c r="Q103" s="110">
        <v>2000000</v>
      </c>
      <c r="R103" s="110">
        <v>0</v>
      </c>
      <c r="S103" s="83">
        <f t="shared" si="26"/>
        <v>6400000</v>
      </c>
      <c r="T103" s="84">
        <f t="shared" si="27"/>
        <v>66985000</v>
      </c>
      <c r="U103" s="83">
        <f t="shared" si="28"/>
        <v>74135000</v>
      </c>
    </row>
    <row r="104" spans="1:21" s="82" customFormat="1" x14ac:dyDescent="0.3">
      <c r="A104" s="234"/>
      <c r="B104" s="82" t="s">
        <v>81</v>
      </c>
      <c r="C104" s="83">
        <f t="shared" si="29"/>
        <v>74135000</v>
      </c>
      <c r="D104" s="210">
        <v>1000000</v>
      </c>
      <c r="E104" s="206">
        <v>1000000</v>
      </c>
      <c r="F104" s="110">
        <v>420000</v>
      </c>
      <c r="G104" s="110">
        <v>400000</v>
      </c>
      <c r="H104" s="206">
        <v>100000</v>
      </c>
      <c r="I104" s="110">
        <v>400000</v>
      </c>
      <c r="J104" s="83">
        <v>100000</v>
      </c>
      <c r="K104" s="110">
        <v>630000</v>
      </c>
      <c r="L104" s="83">
        <v>100000</v>
      </c>
      <c r="M104" s="112">
        <v>150000</v>
      </c>
      <c r="N104" s="83">
        <v>0</v>
      </c>
      <c r="O104" s="83">
        <v>100000</v>
      </c>
      <c r="P104" s="83">
        <v>0</v>
      </c>
      <c r="Q104" s="110">
        <v>2000000</v>
      </c>
      <c r="R104" s="110">
        <v>0</v>
      </c>
      <c r="S104" s="83">
        <f t="shared" si="26"/>
        <v>6400000</v>
      </c>
      <c r="T104" s="84">
        <f t="shared" si="27"/>
        <v>67735000</v>
      </c>
      <c r="U104" s="83">
        <f t="shared" si="28"/>
        <v>74885000</v>
      </c>
    </row>
    <row r="105" spans="1:21" s="82" customFormat="1" x14ac:dyDescent="0.3">
      <c r="A105" s="234"/>
      <c r="B105" s="82" t="s">
        <v>82</v>
      </c>
      <c r="C105" s="83">
        <f t="shared" si="29"/>
        <v>74885000</v>
      </c>
      <c r="D105" s="210">
        <v>1000000</v>
      </c>
      <c r="E105" s="206">
        <v>1000000</v>
      </c>
      <c r="F105" s="110">
        <v>420000</v>
      </c>
      <c r="G105" s="110">
        <v>400000</v>
      </c>
      <c r="H105" s="206">
        <v>100000</v>
      </c>
      <c r="I105" s="110">
        <v>400000</v>
      </c>
      <c r="J105" s="83">
        <v>100000</v>
      </c>
      <c r="K105" s="110">
        <v>630000</v>
      </c>
      <c r="L105" s="83">
        <v>100000</v>
      </c>
      <c r="M105" s="112">
        <v>150000</v>
      </c>
      <c r="N105" s="83">
        <v>0</v>
      </c>
      <c r="O105" s="83">
        <v>100000</v>
      </c>
      <c r="P105" s="83">
        <v>0</v>
      </c>
      <c r="Q105" s="110">
        <v>2000000</v>
      </c>
      <c r="R105" s="110">
        <v>0</v>
      </c>
      <c r="S105" s="83">
        <f t="shared" si="26"/>
        <v>6400000</v>
      </c>
      <c r="T105" s="84">
        <f t="shared" si="27"/>
        <v>68485000</v>
      </c>
      <c r="U105" s="83">
        <f t="shared" si="28"/>
        <v>75635000</v>
      </c>
    </row>
    <row r="106" spans="1:21" s="82" customFormat="1" x14ac:dyDescent="0.3">
      <c r="A106" s="234"/>
      <c r="B106" s="82" t="s">
        <v>83</v>
      </c>
      <c r="C106" s="83">
        <f t="shared" si="29"/>
        <v>75635000</v>
      </c>
      <c r="D106" s="210">
        <v>1000000</v>
      </c>
      <c r="E106" s="206">
        <v>1000000</v>
      </c>
      <c r="F106" s="110">
        <v>420000</v>
      </c>
      <c r="G106" s="110">
        <v>400000</v>
      </c>
      <c r="H106" s="206">
        <v>100000</v>
      </c>
      <c r="I106" s="110">
        <v>400000</v>
      </c>
      <c r="J106" s="83">
        <v>100000</v>
      </c>
      <c r="K106" s="110">
        <v>630000</v>
      </c>
      <c r="L106" s="83">
        <v>100000</v>
      </c>
      <c r="M106" s="112">
        <v>150000</v>
      </c>
      <c r="N106" s="83">
        <v>0</v>
      </c>
      <c r="O106" s="83">
        <v>100000</v>
      </c>
      <c r="P106" s="83">
        <v>0</v>
      </c>
      <c r="Q106" s="110">
        <v>2000000</v>
      </c>
      <c r="R106" s="110">
        <v>0</v>
      </c>
      <c r="S106" s="83">
        <f t="shared" si="26"/>
        <v>6400000</v>
      </c>
      <c r="T106" s="84">
        <f t="shared" si="27"/>
        <v>69235000</v>
      </c>
      <c r="U106" s="83">
        <f t="shared" si="28"/>
        <v>76385000</v>
      </c>
    </row>
    <row r="107" spans="1:21" s="82" customFormat="1" x14ac:dyDescent="0.3">
      <c r="A107" s="234"/>
      <c r="B107" s="82" t="s">
        <v>84</v>
      </c>
      <c r="C107" s="83">
        <f t="shared" si="29"/>
        <v>76385000</v>
      </c>
      <c r="D107" s="210">
        <v>1000000</v>
      </c>
      <c r="E107" s="206">
        <v>1000000</v>
      </c>
      <c r="F107" s="110">
        <v>420000</v>
      </c>
      <c r="G107" s="110">
        <v>400000</v>
      </c>
      <c r="H107" s="206">
        <v>100000</v>
      </c>
      <c r="I107" s="110">
        <v>400000</v>
      </c>
      <c r="J107" s="83">
        <v>100000</v>
      </c>
      <c r="K107" s="110">
        <v>630000</v>
      </c>
      <c r="L107" s="83">
        <v>100000</v>
      </c>
      <c r="M107" s="112">
        <v>150000</v>
      </c>
      <c r="N107" s="83">
        <v>0</v>
      </c>
      <c r="O107" s="83">
        <v>100000</v>
      </c>
      <c r="P107" s="83">
        <v>0</v>
      </c>
      <c r="Q107" s="110">
        <v>2000000</v>
      </c>
      <c r="R107" s="110">
        <v>0</v>
      </c>
      <c r="S107" s="83">
        <f t="shared" si="26"/>
        <v>6400000</v>
      </c>
      <c r="T107" s="84">
        <f t="shared" si="27"/>
        <v>69985000</v>
      </c>
      <c r="U107" s="83">
        <f t="shared" si="28"/>
        <v>77135000</v>
      </c>
    </row>
    <row r="108" spans="1:21" s="82" customFormat="1" x14ac:dyDescent="0.3">
      <c r="A108" s="234"/>
      <c r="B108" s="82" t="s">
        <v>85</v>
      </c>
      <c r="C108" s="83">
        <f t="shared" si="29"/>
        <v>77135000</v>
      </c>
      <c r="D108" s="210">
        <v>1000000</v>
      </c>
      <c r="E108" s="206">
        <v>1000000</v>
      </c>
      <c r="F108" s="110">
        <v>420000</v>
      </c>
      <c r="G108" s="110">
        <v>400000</v>
      </c>
      <c r="H108" s="206">
        <v>100000</v>
      </c>
      <c r="I108" s="110">
        <v>400000</v>
      </c>
      <c r="J108" s="83">
        <v>100000</v>
      </c>
      <c r="K108" s="110">
        <v>630000</v>
      </c>
      <c r="L108" s="83">
        <v>100000</v>
      </c>
      <c r="M108" s="112">
        <v>150000</v>
      </c>
      <c r="N108" s="83">
        <v>0</v>
      </c>
      <c r="O108" s="83">
        <v>100000</v>
      </c>
      <c r="P108" s="83">
        <v>0</v>
      </c>
      <c r="Q108" s="110">
        <v>2000000</v>
      </c>
      <c r="R108" s="110">
        <v>0</v>
      </c>
      <c r="S108" s="83">
        <f t="shared" si="26"/>
        <v>6400000</v>
      </c>
      <c r="T108" s="84">
        <f t="shared" si="27"/>
        <v>70735000</v>
      </c>
      <c r="U108" s="83">
        <f t="shared" si="28"/>
        <v>77885000</v>
      </c>
    </row>
    <row r="109" spans="1:21" s="82" customFormat="1" x14ac:dyDescent="0.3">
      <c r="A109" s="234"/>
      <c r="B109" s="82" t="s">
        <v>86</v>
      </c>
      <c r="C109" s="83">
        <f t="shared" si="29"/>
        <v>77885000</v>
      </c>
      <c r="D109" s="210">
        <v>1000000</v>
      </c>
      <c r="E109" s="206">
        <v>1000000</v>
      </c>
      <c r="F109" s="110">
        <v>420000</v>
      </c>
      <c r="G109" s="110">
        <v>400000</v>
      </c>
      <c r="H109" s="206">
        <v>100000</v>
      </c>
      <c r="I109" s="110">
        <v>400000</v>
      </c>
      <c r="J109" s="83">
        <v>100000</v>
      </c>
      <c r="K109" s="110">
        <v>630000</v>
      </c>
      <c r="L109" s="83">
        <v>100000</v>
      </c>
      <c r="M109" s="112">
        <v>150000</v>
      </c>
      <c r="N109" s="83">
        <v>0</v>
      </c>
      <c r="O109" s="83">
        <v>100000</v>
      </c>
      <c r="P109" s="83">
        <v>0</v>
      </c>
      <c r="Q109" s="110">
        <v>2000000</v>
      </c>
      <c r="R109" s="110">
        <v>0</v>
      </c>
      <c r="S109" s="83">
        <f t="shared" si="26"/>
        <v>6400000</v>
      </c>
      <c r="T109" s="84">
        <f t="shared" si="27"/>
        <v>71485000</v>
      </c>
      <c r="U109" s="83">
        <f t="shared" si="28"/>
        <v>78635000</v>
      </c>
    </row>
    <row r="110" spans="1:21" s="88" customFormat="1" ht="17.25" thickBot="1" x14ac:dyDescent="0.35">
      <c r="A110" s="235"/>
      <c r="B110" s="85" t="s">
        <v>87</v>
      </c>
      <c r="C110" s="86">
        <f t="shared" si="29"/>
        <v>78635000</v>
      </c>
      <c r="D110" s="210">
        <v>1000000</v>
      </c>
      <c r="E110" s="206">
        <v>1000000</v>
      </c>
      <c r="F110" s="110">
        <v>420000</v>
      </c>
      <c r="G110" s="110">
        <v>400000</v>
      </c>
      <c r="H110" s="206">
        <v>100000</v>
      </c>
      <c r="I110" s="110">
        <v>400000</v>
      </c>
      <c r="J110" s="86">
        <v>100000</v>
      </c>
      <c r="K110" s="110">
        <v>630000</v>
      </c>
      <c r="L110" s="86">
        <v>100000</v>
      </c>
      <c r="M110" s="112">
        <v>150000</v>
      </c>
      <c r="N110" s="86">
        <v>0</v>
      </c>
      <c r="O110" s="86">
        <v>100000</v>
      </c>
      <c r="P110" s="86">
        <v>0</v>
      </c>
      <c r="Q110" s="110">
        <v>2000000</v>
      </c>
      <c r="R110" s="110">
        <v>0</v>
      </c>
      <c r="S110" s="86">
        <f t="shared" si="26"/>
        <v>6400000</v>
      </c>
      <c r="T110" s="87">
        <f t="shared" si="27"/>
        <v>72235000</v>
      </c>
      <c r="U110" s="86">
        <f t="shared" si="28"/>
        <v>79385000</v>
      </c>
    </row>
    <row r="111" spans="1:21" s="82" customFormat="1" x14ac:dyDescent="0.3">
      <c r="A111" s="233">
        <v>2032</v>
      </c>
      <c r="B111" s="82" t="s">
        <v>76</v>
      </c>
      <c r="C111" s="83">
        <f xml:space="preserve"> U110</f>
        <v>79385000</v>
      </c>
      <c r="D111" s="210">
        <v>1000000</v>
      </c>
      <c r="E111" s="206">
        <v>1000000</v>
      </c>
      <c r="F111" s="110">
        <v>420000</v>
      </c>
      <c r="G111" s="110">
        <v>400000</v>
      </c>
      <c r="H111" s="206">
        <v>100000</v>
      </c>
      <c r="I111" s="110">
        <v>400000</v>
      </c>
      <c r="J111" s="83">
        <v>100000</v>
      </c>
      <c r="K111" s="110">
        <v>630000</v>
      </c>
      <c r="L111" s="83">
        <v>100000</v>
      </c>
      <c r="M111" s="112">
        <v>150000</v>
      </c>
      <c r="N111" s="83">
        <v>0</v>
      </c>
      <c r="O111" s="83">
        <v>100000</v>
      </c>
      <c r="P111" s="83">
        <v>0</v>
      </c>
      <c r="Q111" s="110">
        <v>2000000</v>
      </c>
      <c r="R111" s="110">
        <v>0</v>
      </c>
      <c r="S111" s="83">
        <f t="shared" ref="S111:S122" si="30">SUM(D111:R111)</f>
        <v>6400000</v>
      </c>
      <c r="T111" s="89">
        <f t="shared" si="27"/>
        <v>72985000</v>
      </c>
      <c r="U111" s="83">
        <f xml:space="preserve"> 7150000 + T111</f>
        <v>80135000</v>
      </c>
    </row>
    <row r="112" spans="1:21" s="82" customFormat="1" x14ac:dyDescent="0.3">
      <c r="A112" s="234"/>
      <c r="B112" s="82" t="s">
        <v>77</v>
      </c>
      <c r="C112" s="83">
        <f xml:space="preserve"> U111</f>
        <v>80135000</v>
      </c>
      <c r="D112" s="210">
        <v>1000000</v>
      </c>
      <c r="E112" s="206">
        <v>1000000</v>
      </c>
      <c r="F112" s="110">
        <v>420000</v>
      </c>
      <c r="G112" s="110">
        <v>400000</v>
      </c>
      <c r="H112" s="206">
        <v>100000</v>
      </c>
      <c r="I112" s="110">
        <v>400000</v>
      </c>
      <c r="J112" s="83">
        <v>100000</v>
      </c>
      <c r="K112" s="110">
        <v>630000</v>
      </c>
      <c r="L112" s="83">
        <v>100000</v>
      </c>
      <c r="M112" s="112">
        <v>150000</v>
      </c>
      <c r="N112" s="83">
        <v>0</v>
      </c>
      <c r="O112" s="83">
        <v>100000</v>
      </c>
      <c r="P112" s="83">
        <v>0</v>
      </c>
      <c r="Q112" s="110">
        <v>2000000</v>
      </c>
      <c r="R112" s="110">
        <v>0</v>
      </c>
      <c r="S112" s="83">
        <f t="shared" si="30"/>
        <v>6400000</v>
      </c>
      <c r="T112" s="84">
        <f t="shared" si="27"/>
        <v>73735000</v>
      </c>
      <c r="U112" s="83">
        <f t="shared" ref="U112:U122" si="31" xml:space="preserve"> 7150000 + T112</f>
        <v>80885000</v>
      </c>
    </row>
    <row r="113" spans="1:21" s="82" customFormat="1" x14ac:dyDescent="0.3">
      <c r="A113" s="234"/>
      <c r="B113" s="82" t="s">
        <v>78</v>
      </c>
      <c r="C113" s="83">
        <f t="shared" ref="C113:C122" si="32" xml:space="preserve"> U112</f>
        <v>80885000</v>
      </c>
      <c r="D113" s="210">
        <v>1000000</v>
      </c>
      <c r="E113" s="206">
        <v>1000000</v>
      </c>
      <c r="F113" s="110">
        <v>420000</v>
      </c>
      <c r="G113" s="110">
        <v>400000</v>
      </c>
      <c r="H113" s="206">
        <v>100000</v>
      </c>
      <c r="I113" s="110">
        <v>400000</v>
      </c>
      <c r="J113" s="83">
        <v>100000</v>
      </c>
      <c r="K113" s="110">
        <v>630000</v>
      </c>
      <c r="L113" s="83">
        <v>100000</v>
      </c>
      <c r="M113" s="112">
        <v>150000</v>
      </c>
      <c r="N113" s="83">
        <v>0</v>
      </c>
      <c r="O113" s="83">
        <v>100000</v>
      </c>
      <c r="P113" s="83">
        <v>0</v>
      </c>
      <c r="Q113" s="110">
        <v>2000000</v>
      </c>
      <c r="R113" s="110">
        <v>0</v>
      </c>
      <c r="S113" s="83">
        <f t="shared" si="30"/>
        <v>6400000</v>
      </c>
      <c r="T113" s="84">
        <f t="shared" si="27"/>
        <v>74485000</v>
      </c>
      <c r="U113" s="83">
        <f t="shared" si="31"/>
        <v>81635000</v>
      </c>
    </row>
    <row r="114" spans="1:21" s="82" customFormat="1" x14ac:dyDescent="0.3">
      <c r="A114" s="234"/>
      <c r="B114" s="82" t="s">
        <v>79</v>
      </c>
      <c r="C114" s="83">
        <f t="shared" si="32"/>
        <v>81635000</v>
      </c>
      <c r="D114" s="210">
        <v>1000000</v>
      </c>
      <c r="E114" s="206">
        <v>1000000</v>
      </c>
      <c r="F114" s="110">
        <v>420000</v>
      </c>
      <c r="G114" s="110">
        <v>400000</v>
      </c>
      <c r="H114" s="206">
        <v>100000</v>
      </c>
      <c r="I114" s="110">
        <v>400000</v>
      </c>
      <c r="J114" s="83">
        <v>100000</v>
      </c>
      <c r="K114" s="110">
        <v>630000</v>
      </c>
      <c r="L114" s="83">
        <v>100000</v>
      </c>
      <c r="M114" s="112">
        <v>150000</v>
      </c>
      <c r="N114" s="83">
        <v>0</v>
      </c>
      <c r="O114" s="83">
        <v>100000</v>
      </c>
      <c r="P114" s="83">
        <v>0</v>
      </c>
      <c r="Q114" s="110">
        <v>2000000</v>
      </c>
      <c r="R114" s="110">
        <v>0</v>
      </c>
      <c r="S114" s="83">
        <f t="shared" si="30"/>
        <v>6400000</v>
      </c>
      <c r="T114" s="84">
        <f t="shared" si="27"/>
        <v>75235000</v>
      </c>
      <c r="U114" s="83">
        <f t="shared" si="31"/>
        <v>82385000</v>
      </c>
    </row>
    <row r="115" spans="1:21" s="82" customFormat="1" x14ac:dyDescent="0.3">
      <c r="A115" s="234"/>
      <c r="B115" s="82" t="s">
        <v>80</v>
      </c>
      <c r="C115" s="83">
        <f t="shared" si="32"/>
        <v>82385000</v>
      </c>
      <c r="D115" s="210">
        <v>1000000</v>
      </c>
      <c r="E115" s="206">
        <v>1000000</v>
      </c>
      <c r="F115" s="110">
        <v>420000</v>
      </c>
      <c r="G115" s="110">
        <v>400000</v>
      </c>
      <c r="H115" s="206">
        <v>100000</v>
      </c>
      <c r="I115" s="110">
        <v>400000</v>
      </c>
      <c r="J115" s="83">
        <v>100000</v>
      </c>
      <c r="K115" s="110">
        <v>630000</v>
      </c>
      <c r="L115" s="83">
        <v>100000</v>
      </c>
      <c r="M115" s="112">
        <v>150000</v>
      </c>
      <c r="N115" s="83">
        <v>0</v>
      </c>
      <c r="O115" s="83">
        <v>100000</v>
      </c>
      <c r="P115" s="83">
        <v>0</v>
      </c>
      <c r="Q115" s="110">
        <v>2000000</v>
      </c>
      <c r="R115" s="110">
        <v>0</v>
      </c>
      <c r="S115" s="83">
        <f t="shared" si="30"/>
        <v>6400000</v>
      </c>
      <c r="T115" s="84">
        <f t="shared" si="27"/>
        <v>75985000</v>
      </c>
      <c r="U115" s="83">
        <f t="shared" si="31"/>
        <v>83135000</v>
      </c>
    </row>
    <row r="116" spans="1:21" s="82" customFormat="1" x14ac:dyDescent="0.3">
      <c r="A116" s="234"/>
      <c r="B116" s="82" t="s">
        <v>81</v>
      </c>
      <c r="C116" s="83">
        <f t="shared" si="32"/>
        <v>83135000</v>
      </c>
      <c r="D116" s="210">
        <v>1000000</v>
      </c>
      <c r="E116" s="206">
        <v>1000000</v>
      </c>
      <c r="F116" s="110">
        <v>420000</v>
      </c>
      <c r="G116" s="110">
        <v>400000</v>
      </c>
      <c r="H116" s="206">
        <v>100000</v>
      </c>
      <c r="I116" s="110">
        <v>400000</v>
      </c>
      <c r="J116" s="83">
        <v>100000</v>
      </c>
      <c r="K116" s="110">
        <v>630000</v>
      </c>
      <c r="L116" s="83">
        <v>100000</v>
      </c>
      <c r="M116" s="112">
        <v>150000</v>
      </c>
      <c r="N116" s="83">
        <v>0</v>
      </c>
      <c r="O116" s="83">
        <v>100000</v>
      </c>
      <c r="P116" s="83">
        <v>0</v>
      </c>
      <c r="Q116" s="110">
        <v>2000000</v>
      </c>
      <c r="R116" s="110">
        <v>0</v>
      </c>
      <c r="S116" s="83">
        <f t="shared" si="30"/>
        <v>6400000</v>
      </c>
      <c r="T116" s="84">
        <f t="shared" si="27"/>
        <v>76735000</v>
      </c>
      <c r="U116" s="83">
        <f t="shared" si="31"/>
        <v>83885000</v>
      </c>
    </row>
    <row r="117" spans="1:21" s="82" customFormat="1" x14ac:dyDescent="0.3">
      <c r="A117" s="234"/>
      <c r="B117" s="82" t="s">
        <v>82</v>
      </c>
      <c r="C117" s="83">
        <f t="shared" si="32"/>
        <v>83885000</v>
      </c>
      <c r="D117" s="210">
        <v>1000000</v>
      </c>
      <c r="E117" s="206">
        <v>1000000</v>
      </c>
      <c r="F117" s="110">
        <v>420000</v>
      </c>
      <c r="G117" s="110">
        <v>400000</v>
      </c>
      <c r="H117" s="206">
        <v>100000</v>
      </c>
      <c r="I117" s="110">
        <v>400000</v>
      </c>
      <c r="J117" s="83">
        <v>100000</v>
      </c>
      <c r="K117" s="110">
        <v>630000</v>
      </c>
      <c r="L117" s="83">
        <v>100000</v>
      </c>
      <c r="M117" s="112">
        <v>150000</v>
      </c>
      <c r="N117" s="83">
        <v>0</v>
      </c>
      <c r="O117" s="83">
        <v>100000</v>
      </c>
      <c r="P117" s="83">
        <v>0</v>
      </c>
      <c r="Q117" s="110">
        <v>2000000</v>
      </c>
      <c r="R117" s="110">
        <v>0</v>
      </c>
      <c r="S117" s="83">
        <f t="shared" si="30"/>
        <v>6400000</v>
      </c>
      <c r="T117" s="84">
        <f t="shared" si="27"/>
        <v>77485000</v>
      </c>
      <c r="U117" s="83">
        <f t="shared" si="31"/>
        <v>84635000</v>
      </c>
    </row>
    <row r="118" spans="1:21" s="82" customFormat="1" x14ac:dyDescent="0.3">
      <c r="A118" s="234"/>
      <c r="B118" s="82" t="s">
        <v>83</v>
      </c>
      <c r="C118" s="83">
        <f t="shared" si="32"/>
        <v>84635000</v>
      </c>
      <c r="D118" s="210">
        <v>1000000</v>
      </c>
      <c r="E118" s="206">
        <v>1000000</v>
      </c>
      <c r="F118" s="110">
        <v>420000</v>
      </c>
      <c r="G118" s="110">
        <v>400000</v>
      </c>
      <c r="H118" s="206">
        <v>100000</v>
      </c>
      <c r="I118" s="110">
        <v>400000</v>
      </c>
      <c r="J118" s="83">
        <v>100000</v>
      </c>
      <c r="K118" s="110">
        <v>630000</v>
      </c>
      <c r="L118" s="83">
        <v>100000</v>
      </c>
      <c r="M118" s="112">
        <v>150000</v>
      </c>
      <c r="N118" s="83">
        <v>0</v>
      </c>
      <c r="O118" s="83">
        <v>100000</v>
      </c>
      <c r="P118" s="83">
        <v>0</v>
      </c>
      <c r="Q118" s="110">
        <v>2000000</v>
      </c>
      <c r="R118" s="110">
        <v>0</v>
      </c>
      <c r="S118" s="83">
        <f t="shared" si="30"/>
        <v>6400000</v>
      </c>
      <c r="T118" s="84">
        <f t="shared" si="27"/>
        <v>78235000</v>
      </c>
      <c r="U118" s="83">
        <f t="shared" si="31"/>
        <v>85385000</v>
      </c>
    </row>
    <row r="119" spans="1:21" s="82" customFormat="1" x14ac:dyDescent="0.3">
      <c r="A119" s="234"/>
      <c r="B119" s="82" t="s">
        <v>84</v>
      </c>
      <c r="C119" s="83">
        <f t="shared" si="32"/>
        <v>85385000</v>
      </c>
      <c r="D119" s="210">
        <v>1000000</v>
      </c>
      <c r="E119" s="206">
        <v>1000000</v>
      </c>
      <c r="F119" s="110">
        <v>420000</v>
      </c>
      <c r="G119" s="110">
        <v>400000</v>
      </c>
      <c r="H119" s="206">
        <v>100000</v>
      </c>
      <c r="I119" s="110">
        <v>400000</v>
      </c>
      <c r="J119" s="83">
        <v>100000</v>
      </c>
      <c r="K119" s="110">
        <v>630000</v>
      </c>
      <c r="L119" s="83">
        <v>100000</v>
      </c>
      <c r="M119" s="112">
        <v>150000</v>
      </c>
      <c r="N119" s="83">
        <v>0</v>
      </c>
      <c r="O119" s="83">
        <v>100000</v>
      </c>
      <c r="P119" s="83">
        <v>0</v>
      </c>
      <c r="Q119" s="110">
        <v>2000000</v>
      </c>
      <c r="R119" s="110">
        <v>0</v>
      </c>
      <c r="S119" s="83">
        <f t="shared" si="30"/>
        <v>6400000</v>
      </c>
      <c r="T119" s="84">
        <f t="shared" si="27"/>
        <v>78985000</v>
      </c>
      <c r="U119" s="83">
        <f t="shared" si="31"/>
        <v>86135000</v>
      </c>
    </row>
    <row r="120" spans="1:21" s="82" customFormat="1" x14ac:dyDescent="0.3">
      <c r="A120" s="234"/>
      <c r="B120" s="82" t="s">
        <v>85</v>
      </c>
      <c r="C120" s="83">
        <f t="shared" si="32"/>
        <v>86135000</v>
      </c>
      <c r="D120" s="210">
        <v>1000000</v>
      </c>
      <c r="E120" s="206">
        <v>1000000</v>
      </c>
      <c r="F120" s="110">
        <v>420000</v>
      </c>
      <c r="G120" s="110">
        <v>400000</v>
      </c>
      <c r="H120" s="206">
        <v>100000</v>
      </c>
      <c r="I120" s="110">
        <v>400000</v>
      </c>
      <c r="J120" s="83">
        <v>100000</v>
      </c>
      <c r="K120" s="110">
        <v>630000</v>
      </c>
      <c r="L120" s="83">
        <v>100000</v>
      </c>
      <c r="M120" s="112">
        <v>150000</v>
      </c>
      <c r="N120" s="83">
        <v>0</v>
      </c>
      <c r="O120" s="83">
        <v>100000</v>
      </c>
      <c r="P120" s="83">
        <v>0</v>
      </c>
      <c r="Q120" s="110">
        <v>2000000</v>
      </c>
      <c r="R120" s="110">
        <v>0</v>
      </c>
      <c r="S120" s="83">
        <f t="shared" si="30"/>
        <v>6400000</v>
      </c>
      <c r="T120" s="84">
        <f t="shared" si="27"/>
        <v>79735000</v>
      </c>
      <c r="U120" s="83">
        <f t="shared" si="31"/>
        <v>86885000</v>
      </c>
    </row>
    <row r="121" spans="1:21" s="82" customFormat="1" x14ac:dyDescent="0.3">
      <c r="A121" s="234"/>
      <c r="B121" s="82" t="s">
        <v>86</v>
      </c>
      <c r="C121" s="83">
        <f t="shared" si="32"/>
        <v>86885000</v>
      </c>
      <c r="D121" s="210">
        <v>1000000</v>
      </c>
      <c r="E121" s="206">
        <v>1000000</v>
      </c>
      <c r="F121" s="110">
        <v>420000</v>
      </c>
      <c r="G121" s="110">
        <v>400000</v>
      </c>
      <c r="H121" s="206">
        <v>100000</v>
      </c>
      <c r="I121" s="110">
        <v>400000</v>
      </c>
      <c r="J121" s="83">
        <v>100000</v>
      </c>
      <c r="K121" s="110">
        <v>630000</v>
      </c>
      <c r="L121" s="83">
        <v>100000</v>
      </c>
      <c r="M121" s="112">
        <v>150000</v>
      </c>
      <c r="N121" s="83">
        <v>0</v>
      </c>
      <c r="O121" s="83">
        <v>100000</v>
      </c>
      <c r="P121" s="83">
        <v>0</v>
      </c>
      <c r="Q121" s="110">
        <v>2000000</v>
      </c>
      <c r="R121" s="110">
        <v>0</v>
      </c>
      <c r="S121" s="83">
        <f t="shared" si="30"/>
        <v>6400000</v>
      </c>
      <c r="T121" s="84">
        <f t="shared" si="27"/>
        <v>80485000</v>
      </c>
      <c r="U121" s="83">
        <f t="shared" si="31"/>
        <v>87635000</v>
      </c>
    </row>
    <row r="122" spans="1:21" s="88" customFormat="1" ht="17.25" thickBot="1" x14ac:dyDescent="0.35">
      <c r="A122" s="235"/>
      <c r="B122" s="85" t="s">
        <v>87</v>
      </c>
      <c r="C122" s="86">
        <f t="shared" si="32"/>
        <v>87635000</v>
      </c>
      <c r="D122" s="210">
        <v>1000000</v>
      </c>
      <c r="E122" s="206">
        <v>1000000</v>
      </c>
      <c r="F122" s="110">
        <v>420000</v>
      </c>
      <c r="G122" s="110">
        <v>400000</v>
      </c>
      <c r="H122" s="206">
        <v>100000</v>
      </c>
      <c r="I122" s="110">
        <v>400000</v>
      </c>
      <c r="J122" s="86">
        <v>100000</v>
      </c>
      <c r="K122" s="110">
        <v>630000</v>
      </c>
      <c r="L122" s="86">
        <v>100000</v>
      </c>
      <c r="M122" s="112">
        <v>150000</v>
      </c>
      <c r="N122" s="86">
        <v>0</v>
      </c>
      <c r="O122" s="86">
        <v>100000</v>
      </c>
      <c r="P122" s="86">
        <v>0</v>
      </c>
      <c r="Q122" s="110">
        <v>2000000</v>
      </c>
      <c r="R122" s="110">
        <v>0</v>
      </c>
      <c r="S122" s="86">
        <f t="shared" si="30"/>
        <v>6400000</v>
      </c>
      <c r="T122" s="87">
        <f t="shared" si="27"/>
        <v>81235000</v>
      </c>
      <c r="U122" s="86">
        <f t="shared" si="31"/>
        <v>88385000</v>
      </c>
    </row>
    <row r="123" spans="1:21" x14ac:dyDescent="0.3">
      <c r="F123" s="1">
        <f>SUM(F7:F122)</f>
        <v>48720000</v>
      </c>
      <c r="G123" s="1">
        <f>SUM(G7:G122)</f>
        <v>47150000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44"/>
      <c r="C1" s="244"/>
    </row>
    <row r="2" spans="2:18" x14ac:dyDescent="0.3">
      <c r="B2" s="243" t="s">
        <v>75</v>
      </c>
      <c r="C2" s="243"/>
      <c r="E2" s="240" t="s">
        <v>75</v>
      </c>
      <c r="F2" s="241"/>
      <c r="G2" s="241"/>
      <c r="H2" s="242"/>
      <c r="J2" s="240" t="s">
        <v>99</v>
      </c>
      <c r="K2" s="241"/>
      <c r="L2" s="241"/>
      <c r="M2" s="242"/>
      <c r="O2" s="240" t="s">
        <v>100</v>
      </c>
      <c r="P2" s="241"/>
      <c r="Q2" s="241"/>
      <c r="R2" s="242"/>
    </row>
    <row r="3" spans="2:18" x14ac:dyDescent="0.3">
      <c r="B3" s="6" t="s">
        <v>17</v>
      </c>
      <c r="C3" s="6" t="s">
        <v>18</v>
      </c>
      <c r="E3" s="6" t="s">
        <v>17</v>
      </c>
      <c r="F3" s="6" t="s">
        <v>14</v>
      </c>
      <c r="G3" s="6" t="s">
        <v>18</v>
      </c>
      <c r="H3" s="6" t="s">
        <v>21</v>
      </c>
      <c r="J3" s="6" t="s">
        <v>17</v>
      </c>
      <c r="K3" s="6" t="s">
        <v>14</v>
      </c>
      <c r="L3" s="6" t="s">
        <v>18</v>
      </c>
      <c r="M3" s="6" t="s">
        <v>21</v>
      </c>
      <c r="O3" s="6" t="s">
        <v>17</v>
      </c>
      <c r="P3" s="6" t="s">
        <v>14</v>
      </c>
      <c r="Q3" s="6" t="s">
        <v>18</v>
      </c>
      <c r="R3" s="6" t="s">
        <v>21</v>
      </c>
    </row>
    <row r="4" spans="2:18" x14ac:dyDescent="0.3">
      <c r="B4" s="5">
        <v>1</v>
      </c>
      <c r="C4" s="9">
        <v>85421</v>
      </c>
      <c r="E4" s="5">
        <v>1</v>
      </c>
      <c r="F4" s="69">
        <v>6895968</v>
      </c>
      <c r="G4" s="69">
        <v>20436</v>
      </c>
      <c r="H4" s="2">
        <f t="shared" ref="H4:H14" si="0">ROUND((G4/IF(F4=0,1,F4))*100,2)</f>
        <v>0.3</v>
      </c>
      <c r="J4" s="5">
        <v>1</v>
      </c>
      <c r="K4" s="69">
        <v>7800000</v>
      </c>
      <c r="L4" s="69">
        <v>-370000</v>
      </c>
      <c r="M4" s="2">
        <f t="shared" ref="M4:M14" si="1">ROUND((L4/IF(K4=0,1,K4))*100,2)</f>
        <v>-4.74</v>
      </c>
      <c r="O4" s="5">
        <v>1</v>
      </c>
      <c r="P4" s="69">
        <v>0</v>
      </c>
      <c r="Q4" s="6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9">
        <v>2840710</v>
      </c>
      <c r="G5" s="69">
        <v>-263661</v>
      </c>
      <c r="H5" s="2">
        <f t="shared" si="0"/>
        <v>-9.2799999999999994</v>
      </c>
      <c r="J5" s="5">
        <v>2</v>
      </c>
      <c r="K5" s="69">
        <v>5700000</v>
      </c>
      <c r="L5" s="69">
        <v>56335</v>
      </c>
      <c r="M5" s="2">
        <f t="shared" si="1"/>
        <v>0.99</v>
      </c>
      <c r="O5" s="5">
        <v>2</v>
      </c>
      <c r="P5" s="69">
        <v>0</v>
      </c>
      <c r="Q5" s="6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9">
        <v>6714000</v>
      </c>
      <c r="G6" s="69">
        <v>-70497</v>
      </c>
      <c r="H6" s="2">
        <f t="shared" si="0"/>
        <v>-1.05</v>
      </c>
      <c r="J6" s="5">
        <v>3</v>
      </c>
      <c r="K6" s="69">
        <v>1271879</v>
      </c>
      <c r="L6" s="69">
        <v>-55655</v>
      </c>
      <c r="M6" s="2">
        <f t="shared" si="1"/>
        <v>-4.38</v>
      </c>
      <c r="O6" s="5">
        <v>3</v>
      </c>
      <c r="P6" s="69">
        <v>0</v>
      </c>
      <c r="Q6" s="6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9">
        <v>3403333</v>
      </c>
      <c r="G7" s="3">
        <v>-11231</v>
      </c>
      <c r="H7" s="2">
        <f t="shared" si="0"/>
        <v>-0.33</v>
      </c>
      <c r="J7" s="5">
        <v>4</v>
      </c>
      <c r="K7" s="69">
        <v>2876888</v>
      </c>
      <c r="L7" s="3">
        <v>-12946</v>
      </c>
      <c r="M7" s="2">
        <f t="shared" si="1"/>
        <v>-0.45</v>
      </c>
      <c r="O7" s="5">
        <v>4</v>
      </c>
      <c r="P7" s="6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9">
        <v>6778491</v>
      </c>
      <c r="G8" s="3">
        <v>156448</v>
      </c>
      <c r="H8" s="2">
        <f t="shared" si="0"/>
        <v>2.31</v>
      </c>
      <c r="J8" s="5">
        <v>5</v>
      </c>
      <c r="K8" s="69">
        <v>0</v>
      </c>
      <c r="L8" s="3">
        <v>0</v>
      </c>
      <c r="M8" s="2">
        <f t="shared" si="1"/>
        <v>0</v>
      </c>
      <c r="O8" s="5">
        <v>5</v>
      </c>
      <c r="P8" s="6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9">
        <v>0</v>
      </c>
      <c r="G9" s="69">
        <v>0</v>
      </c>
      <c r="H9" s="2">
        <f t="shared" si="0"/>
        <v>0</v>
      </c>
      <c r="J9" s="5">
        <v>6</v>
      </c>
      <c r="K9" s="69">
        <v>0</v>
      </c>
      <c r="L9" s="69">
        <v>0</v>
      </c>
      <c r="M9" s="2">
        <f t="shared" si="1"/>
        <v>0</v>
      </c>
      <c r="O9" s="5">
        <v>6</v>
      </c>
      <c r="P9" s="69">
        <v>0</v>
      </c>
      <c r="Q9" s="6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9">
        <v>0</v>
      </c>
      <c r="G10" s="3">
        <v>0</v>
      </c>
      <c r="H10" s="2">
        <f t="shared" si="0"/>
        <v>0</v>
      </c>
      <c r="J10" s="5">
        <v>7</v>
      </c>
      <c r="K10" s="69">
        <v>0</v>
      </c>
      <c r="L10" s="3">
        <v>0</v>
      </c>
      <c r="M10" s="2">
        <f t="shared" si="1"/>
        <v>0</v>
      </c>
      <c r="O10" s="5">
        <v>7</v>
      </c>
      <c r="P10" s="6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9">
        <v>0</v>
      </c>
      <c r="G11" s="3">
        <v>0</v>
      </c>
      <c r="H11" s="2">
        <f t="shared" si="0"/>
        <v>0</v>
      </c>
      <c r="J11" s="5">
        <v>8</v>
      </c>
      <c r="K11" s="69">
        <v>0</v>
      </c>
      <c r="L11" s="3">
        <v>0</v>
      </c>
      <c r="M11" s="2">
        <f t="shared" si="1"/>
        <v>0</v>
      </c>
      <c r="O11" s="5">
        <v>8</v>
      </c>
      <c r="P11" s="6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9">
        <v>0</v>
      </c>
      <c r="G12" s="69">
        <v>0</v>
      </c>
      <c r="H12" s="2">
        <f t="shared" si="0"/>
        <v>0</v>
      </c>
      <c r="J12" s="8">
        <v>9</v>
      </c>
      <c r="K12" s="69">
        <v>0</v>
      </c>
      <c r="L12" s="69">
        <v>0</v>
      </c>
      <c r="M12" s="2">
        <f t="shared" si="1"/>
        <v>0</v>
      </c>
      <c r="O12" s="8">
        <v>9</v>
      </c>
      <c r="P12" s="69">
        <v>0</v>
      </c>
      <c r="Q12" s="6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9">
        <v>0</v>
      </c>
      <c r="G13" s="3">
        <v>0</v>
      </c>
      <c r="H13" s="2">
        <f t="shared" si="0"/>
        <v>0</v>
      </c>
      <c r="J13" s="5">
        <v>10</v>
      </c>
      <c r="K13" s="69">
        <v>0</v>
      </c>
      <c r="L13" s="3">
        <v>0</v>
      </c>
      <c r="M13" s="2">
        <f t="shared" si="1"/>
        <v>0</v>
      </c>
      <c r="O13" s="5">
        <v>10</v>
      </c>
      <c r="P13" s="69">
        <v>0</v>
      </c>
      <c r="Q13" s="3">
        <v>0</v>
      </c>
      <c r="R13" s="2">
        <f t="shared" si="2"/>
        <v>0</v>
      </c>
    </row>
    <row r="14" spans="2:18" x14ac:dyDescent="0.3">
      <c r="B14" s="6" t="s">
        <v>19</v>
      </c>
      <c r="C14" s="7">
        <f>SUM(C4:C13)</f>
        <v>244055</v>
      </c>
      <c r="E14" s="68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8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8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21</v>
      </c>
      <c r="C16" s="5">
        <f xml:space="preserve">  ROUND( (C14 / C15) * 100, 2 )</f>
        <v>18.18</v>
      </c>
    </row>
    <row r="17" spans="1:8" x14ac:dyDescent="0.3">
      <c r="B17" s="6" t="s">
        <v>22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125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60" t="s">
        <v>176</v>
      </c>
      <c r="C25" s="160">
        <v>16696980</v>
      </c>
      <c r="E25" s="240" t="s">
        <v>177</v>
      </c>
      <c r="F25" s="241"/>
      <c r="G25" s="241"/>
      <c r="H25" s="242"/>
    </row>
    <row r="26" spans="1:8" x14ac:dyDescent="0.3">
      <c r="B26" s="162">
        <v>45301</v>
      </c>
      <c r="C26" s="2">
        <f xml:space="preserve"> C25 / 2</f>
        <v>8348490</v>
      </c>
      <c r="E26" s="161" t="s">
        <v>17</v>
      </c>
      <c r="F26" s="161" t="s">
        <v>14</v>
      </c>
      <c r="G26" s="161" t="s">
        <v>18</v>
      </c>
      <c r="H26" s="161" t="s">
        <v>21</v>
      </c>
    </row>
    <row r="27" spans="1:8" x14ac:dyDescent="0.3">
      <c r="B27" s="162">
        <v>45422</v>
      </c>
      <c r="C27" s="2">
        <f xml:space="preserve"> C25 / 2</f>
        <v>8348490</v>
      </c>
      <c r="E27" s="160">
        <v>1</v>
      </c>
      <c r="F27" s="69">
        <v>0</v>
      </c>
      <c r="G27" s="69">
        <v>0</v>
      </c>
      <c r="H27" s="2">
        <f t="shared" ref="H27:H37" si="3">ROUND((G27/IF(F27=0,1,F27))*100,2)</f>
        <v>0</v>
      </c>
    </row>
    <row r="28" spans="1:8" x14ac:dyDescent="0.3">
      <c r="E28" s="160">
        <v>2</v>
      </c>
      <c r="F28" s="69">
        <v>0</v>
      </c>
      <c r="G28" s="69">
        <v>0</v>
      </c>
      <c r="H28" s="2">
        <f t="shared" si="3"/>
        <v>0</v>
      </c>
    </row>
    <row r="29" spans="1:8" x14ac:dyDescent="0.3">
      <c r="E29" s="160">
        <v>3</v>
      </c>
      <c r="F29" s="69">
        <v>0</v>
      </c>
      <c r="G29" s="69">
        <v>0</v>
      </c>
      <c r="H29" s="2">
        <f t="shared" si="3"/>
        <v>0</v>
      </c>
    </row>
    <row r="30" spans="1:8" x14ac:dyDescent="0.3">
      <c r="E30" s="160">
        <v>4</v>
      </c>
      <c r="F30" s="69">
        <v>0</v>
      </c>
      <c r="G30" s="3">
        <v>0</v>
      </c>
      <c r="H30" s="2">
        <f t="shared" si="3"/>
        <v>0</v>
      </c>
    </row>
    <row r="31" spans="1:8" x14ac:dyDescent="0.3">
      <c r="E31" s="160">
        <v>5</v>
      </c>
      <c r="F31" s="69">
        <v>0</v>
      </c>
      <c r="G31" s="3">
        <v>0</v>
      </c>
      <c r="H31" s="2">
        <f t="shared" si="3"/>
        <v>0</v>
      </c>
    </row>
    <row r="32" spans="1:8" x14ac:dyDescent="0.3">
      <c r="E32" s="160">
        <v>6</v>
      </c>
      <c r="F32" s="69">
        <v>0</v>
      </c>
      <c r="G32" s="69">
        <v>0</v>
      </c>
      <c r="H32" s="2">
        <f t="shared" si="3"/>
        <v>0</v>
      </c>
    </row>
    <row r="33" spans="5:8" x14ac:dyDescent="0.3">
      <c r="E33" s="160">
        <v>7</v>
      </c>
      <c r="F33" s="69">
        <v>0</v>
      </c>
      <c r="G33" s="3">
        <v>0</v>
      </c>
      <c r="H33" s="2">
        <f t="shared" si="3"/>
        <v>0</v>
      </c>
    </row>
    <row r="34" spans="5:8" x14ac:dyDescent="0.3">
      <c r="E34" s="160">
        <v>8</v>
      </c>
      <c r="F34" s="69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9">
        <v>0</v>
      </c>
      <c r="G35" s="69">
        <v>0</v>
      </c>
      <c r="H35" s="2">
        <f t="shared" si="3"/>
        <v>0</v>
      </c>
    </row>
    <row r="36" spans="5:8" x14ac:dyDescent="0.3">
      <c r="E36" s="160">
        <v>10</v>
      </c>
      <c r="F36" s="69">
        <v>0</v>
      </c>
      <c r="G36" s="3">
        <v>0</v>
      </c>
      <c r="H36" s="2">
        <f t="shared" si="3"/>
        <v>0</v>
      </c>
    </row>
    <row r="37" spans="5:8" x14ac:dyDescent="0.3">
      <c r="E37" s="68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0"/>
  <sheetViews>
    <sheetView topLeftCell="A46" workbookViewId="0">
      <selection activeCell="G60" sqref="G60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23" t="s">
        <v>40</v>
      </c>
      <c r="E3" s="223"/>
      <c r="F3" s="223"/>
      <c r="G3" s="223"/>
      <c r="H3" s="223"/>
      <c r="I3" s="223"/>
      <c r="J3" s="223"/>
      <c r="K3" s="223"/>
      <c r="L3" s="223"/>
      <c r="M3" s="223"/>
      <c r="N3" s="223"/>
    </row>
    <row r="4" spans="3:14" x14ac:dyDescent="0.3"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</row>
    <row r="5" spans="3:14" x14ac:dyDescent="0.3">
      <c r="C5" t="s">
        <v>41</v>
      </c>
      <c r="D5" s="13" t="s">
        <v>43</v>
      </c>
      <c r="G5" t="s">
        <v>42</v>
      </c>
    </row>
    <row r="7" spans="3:14" x14ac:dyDescent="0.3">
      <c r="C7" s="15" t="s">
        <v>44</v>
      </c>
    </row>
    <row r="8" spans="3:14" x14ac:dyDescent="0.3"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50</v>
      </c>
      <c r="I8" s="16" t="s">
        <v>51</v>
      </c>
      <c r="J8" s="16" t="s">
        <v>52</v>
      </c>
      <c r="K8" s="16" t="s">
        <v>53</v>
      </c>
    </row>
    <row r="9" spans="3:14" ht="17.25" thickBot="1" x14ac:dyDescent="0.35">
      <c r="C9" s="53" t="s">
        <v>54</v>
      </c>
      <c r="D9" s="53">
        <v>3.46</v>
      </c>
      <c r="E9" s="53">
        <v>3.49</v>
      </c>
      <c r="F9" s="53">
        <v>3.52</v>
      </c>
      <c r="G9" s="53">
        <v>3.51</v>
      </c>
      <c r="H9" s="53">
        <v>3.44</v>
      </c>
      <c r="I9" s="53">
        <v>3.36</v>
      </c>
      <c r="J9" s="53">
        <v>3.27</v>
      </c>
      <c r="K9" s="53">
        <v>3.23</v>
      </c>
    </row>
    <row r="10" spans="3:14" ht="17.25" thickBot="1" x14ac:dyDescent="0.35">
      <c r="C10" s="53" t="s">
        <v>55</v>
      </c>
      <c r="D10" s="53">
        <v>3.94</v>
      </c>
      <c r="E10" s="53">
        <v>4.0599999999999996</v>
      </c>
      <c r="F10" s="53">
        <v>4.08</v>
      </c>
      <c r="G10" s="53">
        <v>4.09</v>
      </c>
      <c r="H10" s="53">
        <v>4.0999999999999996</v>
      </c>
      <c r="I10" s="53">
        <v>4.1100000000000003</v>
      </c>
      <c r="J10" s="53">
        <v>4.12</v>
      </c>
      <c r="K10" s="53">
        <v>4.28</v>
      </c>
    </row>
    <row r="11" spans="3:14" ht="17.25" thickBot="1" x14ac:dyDescent="0.35">
      <c r="C11" s="53" t="s">
        <v>56</v>
      </c>
      <c r="D11" s="53">
        <v>4.03</v>
      </c>
      <c r="E11" s="53">
        <v>4.17</v>
      </c>
      <c r="F11" s="53">
        <v>4.17</v>
      </c>
      <c r="G11" s="53">
        <v>4.18</v>
      </c>
      <c r="H11" s="53">
        <v>4.1900000000000004</v>
      </c>
      <c r="I11" s="53">
        <v>4.21</v>
      </c>
      <c r="J11" s="53">
        <v>4.24</v>
      </c>
      <c r="K11" s="53">
        <v>4.4000000000000004</v>
      </c>
    </row>
    <row r="12" spans="3:14" ht="17.25" thickBot="1" x14ac:dyDescent="0.35">
      <c r="C12" s="53" t="s">
        <v>57</v>
      </c>
      <c r="D12" s="53">
        <v>4.08</v>
      </c>
      <c r="E12" s="53">
        <v>4.21</v>
      </c>
      <c r="F12" s="53">
        <v>4.22</v>
      </c>
      <c r="G12" s="53">
        <v>4.22</v>
      </c>
      <c r="H12" s="53">
        <v>4.2300000000000004</v>
      </c>
      <c r="I12" s="53">
        <v>4.24</v>
      </c>
      <c r="J12" s="53">
        <v>4.28</v>
      </c>
      <c r="K12" s="53">
        <v>4.46</v>
      </c>
    </row>
    <row r="13" spans="3:14" ht="17.25" thickBot="1" x14ac:dyDescent="0.35">
      <c r="C13" s="53" t="s">
        <v>58</v>
      </c>
      <c r="D13" s="53">
        <v>4.0999999999999996</v>
      </c>
      <c r="E13" s="53">
        <v>4.2300000000000004</v>
      </c>
      <c r="F13" s="53">
        <v>4.24</v>
      </c>
      <c r="G13" s="53">
        <v>4.25</v>
      </c>
      <c r="H13" s="53">
        <v>4.2699999999999996</v>
      </c>
      <c r="I13" s="53">
        <v>4.29</v>
      </c>
      <c r="J13" s="53">
        <v>4.33</v>
      </c>
      <c r="K13" s="53">
        <v>4.55</v>
      </c>
    </row>
    <row r="14" spans="3:14" ht="17.25" thickBot="1" x14ac:dyDescent="0.35">
      <c r="C14" s="53" t="s">
        <v>59</v>
      </c>
      <c r="D14" s="53">
        <v>4.59</v>
      </c>
      <c r="E14" s="53">
        <v>4.8</v>
      </c>
      <c r="F14" s="53">
        <v>4.8</v>
      </c>
      <c r="G14" s="53">
        <v>4.8099999999999996</v>
      </c>
      <c r="H14" s="53">
        <v>4.83</v>
      </c>
      <c r="I14" s="53">
        <v>4.84</v>
      </c>
      <c r="J14" s="53">
        <v>4.8899999999999997</v>
      </c>
      <c r="K14" s="53">
        <v>5.19</v>
      </c>
    </row>
    <row r="15" spans="3:14" ht="17.25" thickBot="1" x14ac:dyDescent="0.35">
      <c r="C15" s="53" t="s">
        <v>60</v>
      </c>
      <c r="D15" s="53">
        <v>4.7300000000000004</v>
      </c>
      <c r="E15" s="53">
        <v>4.96</v>
      </c>
      <c r="F15" s="53">
        <v>4.96</v>
      </c>
      <c r="G15" s="53">
        <v>4.97</v>
      </c>
      <c r="H15" s="53">
        <v>5</v>
      </c>
      <c r="I15" s="53">
        <v>5.01</v>
      </c>
      <c r="J15" s="53">
        <v>5.16</v>
      </c>
      <c r="K15" s="53">
        <v>5.65</v>
      </c>
    </row>
    <row r="16" spans="3:14" ht="17.25" thickBot="1" x14ac:dyDescent="0.35">
      <c r="C16" s="53" t="s">
        <v>61</v>
      </c>
      <c r="D16" s="53">
        <v>4.9400000000000004</v>
      </c>
      <c r="E16" s="53">
        <v>5.18</v>
      </c>
      <c r="F16" s="53">
        <v>5.21</v>
      </c>
      <c r="G16" s="53">
        <v>5.23</v>
      </c>
      <c r="H16" s="53">
        <v>5.3</v>
      </c>
      <c r="I16" s="53">
        <v>5.35</v>
      </c>
      <c r="J16" s="53">
        <v>5.61</v>
      </c>
      <c r="K16" s="53">
        <v>6.25</v>
      </c>
    </row>
    <row r="17" spans="2:12" ht="17.25" thickBot="1" x14ac:dyDescent="0.35">
      <c r="C17" s="53" t="s">
        <v>62</v>
      </c>
      <c r="D17" s="53">
        <v>5.6</v>
      </c>
      <c r="E17" s="53">
        <v>6.16</v>
      </c>
      <c r="F17" s="53">
        <v>6.5</v>
      </c>
      <c r="G17" s="53">
        <v>6.71</v>
      </c>
      <c r="H17" s="53">
        <v>7.07</v>
      </c>
      <c r="I17" s="53">
        <v>7.59</v>
      </c>
      <c r="J17" s="53">
        <v>8.1300000000000008</v>
      </c>
      <c r="K17" s="53">
        <v>8.34</v>
      </c>
    </row>
    <row r="18" spans="2:12" ht="17.25" thickBot="1" x14ac:dyDescent="0.35">
      <c r="C18" s="53" t="s">
        <v>63</v>
      </c>
      <c r="D18" s="53">
        <v>5.98</v>
      </c>
      <c r="E18" s="53">
        <v>6.66</v>
      </c>
      <c r="F18" s="53">
        <v>7.08</v>
      </c>
      <c r="G18" s="53">
        <v>7.38</v>
      </c>
      <c r="H18" s="53">
        <v>7.88</v>
      </c>
      <c r="I18" s="53">
        <v>8.5299999999999994</v>
      </c>
      <c r="J18" s="53">
        <v>9.18</v>
      </c>
      <c r="K18" s="53">
        <v>9.39</v>
      </c>
    </row>
    <row r="19" spans="2:12" ht="17.25" thickBot="1" x14ac:dyDescent="0.35">
      <c r="C19" s="53" t="s">
        <v>64</v>
      </c>
      <c r="D19" s="53">
        <v>6.66</v>
      </c>
      <c r="E19" s="53">
        <v>7.45</v>
      </c>
      <c r="F19" s="53">
        <v>8.02</v>
      </c>
      <c r="G19" s="53">
        <v>8.36</v>
      </c>
      <c r="H19" s="53">
        <v>8.99</v>
      </c>
      <c r="I19" s="53">
        <v>9.68</v>
      </c>
      <c r="J19" s="53">
        <v>10.55</v>
      </c>
      <c r="K19" s="53">
        <v>10.81</v>
      </c>
      <c r="L19" s="14">
        <f xml:space="preserve"> K19 / 100</f>
        <v>0.1081</v>
      </c>
    </row>
    <row r="21" spans="2:12" x14ac:dyDescent="0.3">
      <c r="C21" s="55" t="s">
        <v>92</v>
      </c>
      <c r="D21" s="55" t="s">
        <v>94</v>
      </c>
      <c r="E21" s="55" t="s">
        <v>95</v>
      </c>
      <c r="F21" s="55" t="s">
        <v>97</v>
      </c>
      <c r="G21" s="55" t="s">
        <v>96</v>
      </c>
      <c r="H21" s="55" t="s">
        <v>93</v>
      </c>
      <c r="I21" s="55" t="s">
        <v>98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63">
        <f xml:space="preserve"> D22 + E22 + F22 + G22</f>
        <v>18921448</v>
      </c>
      <c r="E23" s="264"/>
      <c r="F23" s="264"/>
      <c r="G23" s="264"/>
      <c r="H23" s="3">
        <v>0</v>
      </c>
      <c r="I23" s="3">
        <f xml:space="preserve"> SUM(C23:H23)</f>
        <v>22261448</v>
      </c>
    </row>
    <row r="24" spans="2:12" x14ac:dyDescent="0.3">
      <c r="C24" s="56">
        <f xml:space="preserve"> C23/ I23 * 100</f>
        <v>15.003516393003727</v>
      </c>
      <c r="D24" s="265">
        <f xml:space="preserve"> D23 / I23 * 100</f>
        <v>84.996483606996279</v>
      </c>
      <c r="E24" s="266"/>
      <c r="F24" s="266"/>
      <c r="G24" s="267"/>
      <c r="H24" s="56">
        <f xml:space="preserve"> H23 / I23 * 100</f>
        <v>0</v>
      </c>
      <c r="I24" s="56">
        <f xml:space="preserve"> SUM(C24:H24)</f>
        <v>100</v>
      </c>
    </row>
    <row r="25" spans="2:12" x14ac:dyDescent="0.3">
      <c r="C25" s="54"/>
      <c r="D25" s="57">
        <f xml:space="preserve"> D22 / D23 * 100</f>
        <v>27.587740642259512</v>
      </c>
      <c r="E25" s="57">
        <f xml:space="preserve"> E22 / D23 * 100</f>
        <v>4.1073495009472847</v>
      </c>
      <c r="F25" s="57">
        <f xml:space="preserve"> F22 / D23 * 100</f>
        <v>19.808922657504858</v>
      </c>
      <c r="G25" s="57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56" t="s">
        <v>105</v>
      </c>
      <c r="C27" s="258" t="s">
        <v>121</v>
      </c>
      <c r="D27" s="268" t="s">
        <v>103</v>
      </c>
      <c r="E27" s="269"/>
      <c r="F27" s="270"/>
      <c r="G27" s="256" t="s">
        <v>108</v>
      </c>
      <c r="H27" s="260" t="s">
        <v>124</v>
      </c>
      <c r="I27" s="271" t="s">
        <v>101</v>
      </c>
      <c r="J27" s="256" t="s">
        <v>111</v>
      </c>
      <c r="K27" s="256" t="s">
        <v>122</v>
      </c>
    </row>
    <row r="28" spans="2:12" ht="17.25" thickBot="1" x14ac:dyDescent="0.35">
      <c r="B28" s="257"/>
      <c r="C28" s="259"/>
      <c r="D28" s="256" t="s">
        <v>102</v>
      </c>
      <c r="E28" s="260" t="s">
        <v>107</v>
      </c>
      <c r="F28" s="261" t="s">
        <v>110</v>
      </c>
      <c r="G28" s="257"/>
      <c r="H28" s="257"/>
      <c r="I28" s="272"/>
      <c r="J28" s="257"/>
      <c r="K28" s="257"/>
    </row>
    <row r="29" spans="2:12" ht="37.5" customHeight="1" thickBot="1" x14ac:dyDescent="0.35">
      <c r="B29" s="257"/>
      <c r="C29" s="259"/>
      <c r="D29" s="257"/>
      <c r="E29" s="257"/>
      <c r="F29" s="262"/>
      <c r="G29" s="257"/>
      <c r="H29" s="257"/>
      <c r="I29" s="70" t="s">
        <v>104</v>
      </c>
      <c r="J29" s="273"/>
      <c r="K29" s="273"/>
    </row>
    <row r="30" spans="2:12" x14ac:dyDescent="0.3">
      <c r="B30" s="237" t="s">
        <v>106</v>
      </c>
      <c r="C30" s="252">
        <v>521300000000</v>
      </c>
      <c r="D30" s="73">
        <v>521300000000</v>
      </c>
      <c r="E30" s="72">
        <v>0.46</v>
      </c>
      <c r="F30" s="74">
        <v>10.81</v>
      </c>
      <c r="G30" s="247">
        <f xml:space="preserve"> C30 + D31</f>
        <v>22182978723.404297</v>
      </c>
      <c r="H30" s="252">
        <v>65480000</v>
      </c>
      <c r="I30" s="254">
        <f xml:space="preserve"> G30 / H30</f>
        <v>338.77487360116521</v>
      </c>
      <c r="J30" s="245" t="s">
        <v>109</v>
      </c>
      <c r="K30" s="247">
        <f xml:space="preserve"> D30 / H30</f>
        <v>7961.2095296273674</v>
      </c>
    </row>
    <row r="31" spans="2:12" ht="17.25" thickBot="1" x14ac:dyDescent="0.35">
      <c r="B31" s="239"/>
      <c r="C31" s="253"/>
      <c r="D31" s="249">
        <f xml:space="preserve"> (D30 * (E30 - F30)) / F30</f>
        <v>-499117021276.5957</v>
      </c>
      <c r="E31" s="250"/>
      <c r="F31" s="251"/>
      <c r="G31" s="239"/>
      <c r="H31" s="253"/>
      <c r="I31" s="255"/>
      <c r="J31" s="246"/>
      <c r="K31" s="248"/>
    </row>
    <row r="32" spans="2:12" x14ac:dyDescent="0.3">
      <c r="B32" s="237" t="s">
        <v>120</v>
      </c>
      <c r="C32" s="252">
        <v>4679754000</v>
      </c>
      <c r="D32" s="73">
        <v>4679754000</v>
      </c>
      <c r="E32" s="72">
        <v>0</v>
      </c>
      <c r="F32" s="74">
        <v>10.81</v>
      </c>
      <c r="G32" s="247">
        <f xml:space="preserve"> C32 + D33</f>
        <v>0</v>
      </c>
      <c r="H32" s="252">
        <v>583000000</v>
      </c>
      <c r="I32" s="254">
        <f xml:space="preserve"> G32 / H32</f>
        <v>0</v>
      </c>
      <c r="J32" s="245" t="s">
        <v>109</v>
      </c>
      <c r="K32" s="247">
        <f xml:space="preserve"> D32 / H32</f>
        <v>8.0270222984562611</v>
      </c>
    </row>
    <row r="33" spans="1:11" ht="17.25" thickBot="1" x14ac:dyDescent="0.35">
      <c r="B33" s="239"/>
      <c r="C33" s="253"/>
      <c r="D33" s="249">
        <f xml:space="preserve"> (D32 * (E32 - F32)) / F32</f>
        <v>-4679754000</v>
      </c>
      <c r="E33" s="250"/>
      <c r="F33" s="251"/>
      <c r="G33" s="239"/>
      <c r="H33" s="253"/>
      <c r="I33" s="255"/>
      <c r="J33" s="246"/>
      <c r="K33" s="248"/>
    </row>
    <row r="34" spans="1:11" x14ac:dyDescent="0.3">
      <c r="B34" s="237" t="s">
        <v>126</v>
      </c>
      <c r="C34" s="252">
        <v>10054000000</v>
      </c>
      <c r="D34" s="73">
        <v>10054000000</v>
      </c>
      <c r="E34" s="72">
        <v>2.72</v>
      </c>
      <c r="F34" s="74">
        <v>10.81</v>
      </c>
      <c r="G34" s="247">
        <f xml:space="preserve"> C34 + D35</f>
        <v>2529776133.2099915</v>
      </c>
      <c r="H34" s="252">
        <v>1792000000</v>
      </c>
      <c r="I34" s="254">
        <f xml:space="preserve"> G34 / H34</f>
        <v>1.4117054314787898</v>
      </c>
      <c r="J34" s="245" t="s">
        <v>109</v>
      </c>
      <c r="K34" s="247">
        <f xml:space="preserve"> D34 / H34</f>
        <v>5.6104910714285712</v>
      </c>
    </row>
    <row r="35" spans="1:11" ht="17.25" thickBot="1" x14ac:dyDescent="0.35">
      <c r="B35" s="239"/>
      <c r="C35" s="253"/>
      <c r="D35" s="249">
        <f xml:space="preserve"> (D34 * (E34 - F34)) / F34</f>
        <v>-7524223866.7900085</v>
      </c>
      <c r="E35" s="250"/>
      <c r="F35" s="251"/>
      <c r="G35" s="239"/>
      <c r="H35" s="253"/>
      <c r="I35" s="255"/>
      <c r="J35" s="246"/>
      <c r="K35" s="248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81" customFormat="1" x14ac:dyDescent="0.3"/>
    <row r="41" spans="1:11" ht="17.25" thickBot="1" x14ac:dyDescent="0.35"/>
    <row r="42" spans="1:11" ht="50.25" thickBot="1" x14ac:dyDescent="0.35">
      <c r="B42" s="76" t="s">
        <v>123</v>
      </c>
      <c r="C42" s="77" t="s">
        <v>114</v>
      </c>
      <c r="D42" s="77" t="s">
        <v>112</v>
      </c>
      <c r="E42" s="78" t="s">
        <v>113</v>
      </c>
      <c r="F42" s="95"/>
    </row>
    <row r="43" spans="1:11" x14ac:dyDescent="0.3">
      <c r="A43" s="94">
        <v>2021</v>
      </c>
      <c r="B43" s="75" t="s">
        <v>115</v>
      </c>
      <c r="C43" s="71">
        <v>5950076000</v>
      </c>
      <c r="D43" s="71">
        <v>1344380000</v>
      </c>
      <c r="E43" s="71">
        <f xml:space="preserve"> C43 - D43</f>
        <v>4605696000</v>
      </c>
      <c r="F43" s="96"/>
    </row>
    <row r="44" spans="1:11" x14ac:dyDescent="0.3">
      <c r="A44" s="94">
        <v>2022</v>
      </c>
      <c r="B44" s="75" t="s">
        <v>115</v>
      </c>
      <c r="C44" s="71">
        <v>5764276000</v>
      </c>
      <c r="D44" s="71">
        <v>1704062000</v>
      </c>
      <c r="E44" s="71">
        <f xml:space="preserve"> C44 - D44</f>
        <v>4060214000</v>
      </c>
      <c r="F44" s="96"/>
    </row>
    <row r="45" spans="1:11" x14ac:dyDescent="0.3">
      <c r="A45" s="107" t="s">
        <v>165</v>
      </c>
      <c r="B45" s="75" t="s">
        <v>115</v>
      </c>
      <c r="C45" s="71">
        <v>5654093000</v>
      </c>
      <c r="D45" s="71">
        <v>1732443000</v>
      </c>
      <c r="E45" s="71">
        <f xml:space="preserve"> C45 - D45</f>
        <v>3921650000</v>
      </c>
      <c r="F45" s="96"/>
    </row>
    <row r="46" spans="1:11" ht="17.25" thickBot="1" x14ac:dyDescent="0.35"/>
    <row r="47" spans="1:11" ht="33.75" thickBot="1" x14ac:dyDescent="0.35">
      <c r="B47" s="76" t="s">
        <v>123</v>
      </c>
      <c r="C47" s="79" t="s">
        <v>116</v>
      </c>
      <c r="D47" s="77" t="s">
        <v>117</v>
      </c>
      <c r="E47" s="77" t="s">
        <v>118</v>
      </c>
      <c r="F47" s="80" t="s">
        <v>102</v>
      </c>
    </row>
    <row r="48" spans="1:11" x14ac:dyDescent="0.3">
      <c r="A48" s="106">
        <v>2021</v>
      </c>
      <c r="B48" s="75" t="s">
        <v>115</v>
      </c>
      <c r="C48" s="71">
        <v>5947000</v>
      </c>
      <c r="D48" s="71">
        <v>7070710000</v>
      </c>
      <c r="E48" s="71">
        <v>2396903000</v>
      </c>
      <c r="F48" s="71">
        <f xml:space="preserve"> D48 + C48 - E48</f>
        <v>4679754000</v>
      </c>
    </row>
    <row r="49" spans="1:7" x14ac:dyDescent="0.3">
      <c r="A49" s="106">
        <v>2022</v>
      </c>
      <c r="B49" s="75" t="s">
        <v>115</v>
      </c>
      <c r="C49" s="71">
        <v>6084000</v>
      </c>
      <c r="D49" s="71">
        <v>7297306000</v>
      </c>
      <c r="E49" s="71">
        <v>3120911000</v>
      </c>
      <c r="F49" s="71">
        <f xml:space="preserve"> D49 + C49 - E49</f>
        <v>4182479000</v>
      </c>
    </row>
    <row r="50" spans="1:7" x14ac:dyDescent="0.3">
      <c r="A50" s="107" t="s">
        <v>165</v>
      </c>
      <c r="B50" s="75" t="s">
        <v>115</v>
      </c>
      <c r="C50" s="71">
        <v>6120000</v>
      </c>
      <c r="D50" s="71">
        <v>7360887000</v>
      </c>
      <c r="E50" s="71">
        <v>3327472000</v>
      </c>
      <c r="F50" s="71">
        <f xml:space="preserve"> D50 + C50 - E50</f>
        <v>4039535000</v>
      </c>
    </row>
    <row r="51" spans="1:7" ht="17.25" thickBot="1" x14ac:dyDescent="0.35"/>
    <row r="52" spans="1:7" ht="66.75" thickBot="1" x14ac:dyDescent="0.35">
      <c r="B52" s="76" t="s">
        <v>123</v>
      </c>
      <c r="C52" s="92" t="s">
        <v>119</v>
      </c>
      <c r="D52" s="93" t="s">
        <v>127</v>
      </c>
      <c r="E52" s="97" t="s">
        <v>128</v>
      </c>
      <c r="F52" s="98" t="s">
        <v>130</v>
      </c>
      <c r="G52" s="98" t="s">
        <v>129</v>
      </c>
    </row>
    <row r="53" spans="1:7" x14ac:dyDescent="0.3">
      <c r="A53" s="94">
        <v>2021</v>
      </c>
      <c r="B53" s="75" t="s">
        <v>115</v>
      </c>
      <c r="C53" s="90">
        <f xml:space="preserve"> F48 / C43 * 100</f>
        <v>78.650323121923151</v>
      </c>
      <c r="D53" s="91">
        <f>(C48-F48)/C48 *100</f>
        <v>-78591.003867496212</v>
      </c>
      <c r="E53" s="99">
        <v>50</v>
      </c>
      <c r="F53" s="100">
        <v>594729610</v>
      </c>
      <c r="G53" s="101">
        <f xml:space="preserve"> E53 * F53</f>
        <v>29736480500</v>
      </c>
    </row>
    <row r="54" spans="1:7" x14ac:dyDescent="0.3">
      <c r="A54" s="94">
        <v>2022</v>
      </c>
      <c r="B54" s="75" t="s">
        <v>115</v>
      </c>
      <c r="C54" s="90">
        <f xml:space="preserve"> F49 / C44 * 100</f>
        <v>72.55861794265229</v>
      </c>
      <c r="D54" s="91">
        <f>(C49-F49)/C49 *100</f>
        <v>-68645.545693622611</v>
      </c>
      <c r="E54" s="2">
        <v>13.33</v>
      </c>
      <c r="F54" s="100">
        <v>608421785</v>
      </c>
      <c r="G54" s="101">
        <f xml:space="preserve"> E54 * F54</f>
        <v>8110262394.0500002</v>
      </c>
    </row>
    <row r="55" spans="1:7" x14ac:dyDescent="0.3">
      <c r="A55" s="107" t="s">
        <v>165</v>
      </c>
      <c r="B55" s="75" t="s">
        <v>115</v>
      </c>
      <c r="C55" s="90">
        <f xml:space="preserve"> F50 / C45 * 100</f>
        <v>71.444438568661667</v>
      </c>
      <c r="D55" s="91">
        <f>(C50-F50)/C50 *100</f>
        <v>-65905.473856209152</v>
      </c>
      <c r="E55" s="2">
        <v>8</v>
      </c>
      <c r="F55" s="100">
        <v>611951626</v>
      </c>
      <c r="G55" s="101">
        <f xml:space="preserve"> E55 * F55</f>
        <v>4895613008</v>
      </c>
    </row>
    <row r="56" spans="1:7" ht="17.25" thickBot="1" x14ac:dyDescent="0.35"/>
    <row r="57" spans="1:7" ht="17.25" thickBot="1" x14ac:dyDescent="0.35">
      <c r="B57" s="76" t="s">
        <v>123</v>
      </c>
      <c r="C57" s="102" t="s">
        <v>131</v>
      </c>
      <c r="D57" s="104" t="s">
        <v>132</v>
      </c>
      <c r="E57" s="43" t="s">
        <v>134</v>
      </c>
      <c r="F57" s="43" t="s">
        <v>133</v>
      </c>
      <c r="G57" s="103" t="s">
        <v>135</v>
      </c>
    </row>
    <row r="58" spans="1:7" x14ac:dyDescent="0.3">
      <c r="A58" s="94">
        <v>2021</v>
      </c>
      <c r="B58" s="75" t="s">
        <v>115</v>
      </c>
      <c r="C58" s="99">
        <v>4208</v>
      </c>
      <c r="D58" s="99">
        <v>24.3</v>
      </c>
      <c r="E58" s="99"/>
      <c r="F58" s="99"/>
      <c r="G58" s="99"/>
    </row>
    <row r="59" spans="1:7" x14ac:dyDescent="0.3">
      <c r="A59" s="94">
        <v>2022</v>
      </c>
      <c r="B59" s="75" t="s">
        <v>115</v>
      </c>
      <c r="C59" s="2">
        <v>3939</v>
      </c>
      <c r="D59" s="2">
        <v>13.33</v>
      </c>
      <c r="E59" s="54">
        <f xml:space="preserve"> C54 - C53</f>
        <v>-6.0917051792708605</v>
      </c>
      <c r="F59" s="2">
        <f xml:space="preserve"> (C59 - C58) / C58 * 100</f>
        <v>-6.3925855513307983</v>
      </c>
      <c r="G59" s="105">
        <f xml:space="preserve">  D58 * ((100 + E59) / 100) * ((100 + F59) / 100)</f>
        <v>21.360945796487893</v>
      </c>
    </row>
    <row r="60" spans="1:7" x14ac:dyDescent="0.3">
      <c r="A60" s="107" t="s">
        <v>165</v>
      </c>
      <c r="B60" s="75" t="s">
        <v>115</v>
      </c>
      <c r="C60" s="2">
        <v>4119</v>
      </c>
      <c r="D60" s="2">
        <v>8</v>
      </c>
      <c r="E60" s="54">
        <f xml:space="preserve"> C55 - C54</f>
        <v>-1.1141793739906234</v>
      </c>
      <c r="F60" s="2">
        <f xml:space="preserve"> (C60 - C59) / C59 * 100</f>
        <v>4.5696877380045704</v>
      </c>
      <c r="G60" s="105">
        <f xml:space="preserve">  D59 * ((100 + E60) / 100) * ((100 + F60) / 100)</f>
        <v>13.78383235964265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6" t="s">
        <v>123</v>
      </c>
      <c r="C2" s="77" t="s">
        <v>114</v>
      </c>
      <c r="D2" s="77" t="s">
        <v>112</v>
      </c>
      <c r="E2" s="78" t="s">
        <v>113</v>
      </c>
      <c r="F2" s="95"/>
    </row>
    <row r="3" spans="1:7" x14ac:dyDescent="0.3">
      <c r="A3" s="94">
        <v>2022</v>
      </c>
      <c r="B3" s="75" t="s">
        <v>140</v>
      </c>
      <c r="C3" s="71">
        <v>904912596</v>
      </c>
      <c r="D3" s="71">
        <v>380745977</v>
      </c>
      <c r="E3" s="71">
        <f xml:space="preserve"> C3 - D3</f>
        <v>524166619</v>
      </c>
      <c r="F3" s="96"/>
    </row>
    <row r="4" spans="1:7" ht="17.25" thickBot="1" x14ac:dyDescent="0.35"/>
    <row r="5" spans="1:7" ht="66.75" thickBot="1" x14ac:dyDescent="0.35">
      <c r="B5" s="76" t="s">
        <v>123</v>
      </c>
      <c r="C5" s="79" t="s">
        <v>116</v>
      </c>
      <c r="D5" s="77" t="s">
        <v>117</v>
      </c>
      <c r="E5" s="77" t="s">
        <v>118</v>
      </c>
      <c r="F5" s="80" t="s">
        <v>102</v>
      </c>
    </row>
    <row r="6" spans="1:7" x14ac:dyDescent="0.3">
      <c r="A6" s="94">
        <v>2022</v>
      </c>
      <c r="B6" s="75" t="s">
        <v>140</v>
      </c>
      <c r="C6" s="71"/>
      <c r="D6" s="71"/>
      <c r="E6" s="71"/>
      <c r="F6" s="71"/>
    </row>
    <row r="7" spans="1:7" ht="17.25" thickBot="1" x14ac:dyDescent="0.35"/>
    <row r="8" spans="1:7" ht="116.25" thickBot="1" x14ac:dyDescent="0.35">
      <c r="B8" s="76" t="s">
        <v>123</v>
      </c>
      <c r="C8" s="92" t="s">
        <v>119</v>
      </c>
      <c r="D8" s="93" t="s">
        <v>127</v>
      </c>
      <c r="E8" s="97" t="s">
        <v>128</v>
      </c>
      <c r="F8" s="98" t="s">
        <v>130</v>
      </c>
      <c r="G8" s="98" t="s">
        <v>129</v>
      </c>
    </row>
    <row r="9" spans="1:7" x14ac:dyDescent="0.3">
      <c r="A9" s="94">
        <v>2022</v>
      </c>
      <c r="B9" s="75" t="s">
        <v>140</v>
      </c>
      <c r="C9" s="90">
        <f xml:space="preserve"> F6 / C3 * 100</f>
        <v>0</v>
      </c>
      <c r="D9" s="91" t="e">
        <f>(C6-F6)/C6 *100</f>
        <v>#DIV/0!</v>
      </c>
      <c r="E9" s="2">
        <v>5.6</v>
      </c>
      <c r="F9" s="100">
        <v>175430235</v>
      </c>
      <c r="G9" s="101">
        <f xml:space="preserve"> E9 * F9</f>
        <v>982409315.99999988</v>
      </c>
    </row>
    <row r="11" spans="1:7" ht="17.25" thickBot="1" x14ac:dyDescent="0.35"/>
    <row r="12" spans="1:7" ht="17.25" thickBot="1" x14ac:dyDescent="0.35">
      <c r="B12" s="76" t="s">
        <v>123</v>
      </c>
      <c r="C12" s="102" t="s">
        <v>131</v>
      </c>
      <c r="D12" s="104" t="s">
        <v>132</v>
      </c>
      <c r="E12" s="43" t="s">
        <v>134</v>
      </c>
      <c r="F12" s="43" t="s">
        <v>133</v>
      </c>
      <c r="G12" s="103" t="s">
        <v>135</v>
      </c>
    </row>
    <row r="13" spans="1:7" x14ac:dyDescent="0.3">
      <c r="A13" s="94">
        <v>2022</v>
      </c>
      <c r="B13" s="75" t="s">
        <v>140</v>
      </c>
      <c r="C13" s="2">
        <v>3939</v>
      </c>
      <c r="D13" s="2">
        <v>5.6</v>
      </c>
      <c r="E13" s="54" t="e">
        <f xml:space="preserve"> C9 -#REF!</f>
        <v>#REF!</v>
      </c>
      <c r="F13" s="2" t="e">
        <f xml:space="preserve"> (C13 -#REF!) /#REF! * 100</f>
        <v>#REF!</v>
      </c>
      <c r="G13" s="10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164</v>
      </c>
    </row>
    <row r="3" spans="1:12" x14ac:dyDescent="0.3">
      <c r="C3" t="s">
        <v>23</v>
      </c>
      <c r="D3" t="s">
        <v>24</v>
      </c>
      <c r="E3" t="s">
        <v>25</v>
      </c>
      <c r="I3" t="s">
        <v>136</v>
      </c>
      <c r="J3" t="s">
        <v>137</v>
      </c>
      <c r="K3" t="s">
        <v>138</v>
      </c>
      <c r="L3" t="s">
        <v>139</v>
      </c>
    </row>
    <row r="4" spans="1:12" x14ac:dyDescent="0.3">
      <c r="A4" s="11">
        <v>44837</v>
      </c>
      <c r="B4" t="s">
        <v>26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27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28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39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29</v>
      </c>
      <c r="C8">
        <v>8.3000000000000007</v>
      </c>
      <c r="D8">
        <v>8.1</v>
      </c>
    </row>
    <row r="9" spans="1:12" x14ac:dyDescent="0.3">
      <c r="B9" t="s">
        <v>30</v>
      </c>
      <c r="C9">
        <v>6.3</v>
      </c>
      <c r="D9">
        <v>6.5</v>
      </c>
    </row>
    <row r="10" spans="1:12" x14ac:dyDescent="0.3">
      <c r="B10" t="s">
        <v>31</v>
      </c>
      <c r="C10" s="12" t="s">
        <v>32</v>
      </c>
      <c r="D10" s="12" t="s">
        <v>33</v>
      </c>
    </row>
    <row r="11" spans="1:12" x14ac:dyDescent="0.3">
      <c r="A11" s="11">
        <v>44848</v>
      </c>
      <c r="B11" t="s">
        <v>34</v>
      </c>
    </row>
    <row r="12" spans="1:12" x14ac:dyDescent="0.3">
      <c r="A12" s="11">
        <v>44853</v>
      </c>
      <c r="B12" t="s">
        <v>35</v>
      </c>
    </row>
    <row r="13" spans="1:12" x14ac:dyDescent="0.3">
      <c r="A13" s="11"/>
      <c r="B13" t="s">
        <v>36</v>
      </c>
    </row>
    <row r="14" spans="1:12" x14ac:dyDescent="0.3">
      <c r="A14" s="11">
        <v>44854</v>
      </c>
      <c r="B14" t="s">
        <v>37</v>
      </c>
    </row>
    <row r="15" spans="1:12" x14ac:dyDescent="0.3">
      <c r="B15" t="s">
        <v>38</v>
      </c>
    </row>
    <row r="18" spans="1:11" ht="17.25" thickBot="1" x14ac:dyDescent="0.35">
      <c r="A18" t="s">
        <v>66</v>
      </c>
      <c r="B18" s="17">
        <v>46.2</v>
      </c>
      <c r="G18" t="s">
        <v>68</v>
      </c>
    </row>
    <row r="19" spans="1:11" x14ac:dyDescent="0.3">
      <c r="A19" t="s">
        <v>65</v>
      </c>
      <c r="B19" s="13" t="s">
        <v>69</v>
      </c>
      <c r="G19" t="s">
        <v>65</v>
      </c>
      <c r="K19" t="s">
        <v>67</v>
      </c>
    </row>
    <row r="22" spans="1:11" x14ac:dyDescent="0.3">
      <c r="A22" t="s">
        <v>147</v>
      </c>
      <c r="B22" t="s">
        <v>141</v>
      </c>
      <c r="C22" t="s">
        <v>142</v>
      </c>
      <c r="D22" t="s">
        <v>143</v>
      </c>
    </row>
    <row r="23" spans="1:11" x14ac:dyDescent="0.3">
      <c r="A23" t="s">
        <v>150</v>
      </c>
    </row>
    <row r="24" spans="1:11" x14ac:dyDescent="0.3">
      <c r="A24" t="s">
        <v>148</v>
      </c>
    </row>
    <row r="25" spans="1:11" x14ac:dyDescent="0.3">
      <c r="A25" t="s">
        <v>149</v>
      </c>
    </row>
    <row r="26" spans="1:11" x14ac:dyDescent="0.3">
      <c r="A26" t="s">
        <v>146</v>
      </c>
    </row>
    <row r="27" spans="1:11" x14ac:dyDescent="0.3">
      <c r="A27" t="s">
        <v>145</v>
      </c>
      <c r="B27" t="s">
        <v>144</v>
      </c>
    </row>
    <row r="29" spans="1:11" x14ac:dyDescent="0.3">
      <c r="A29" s="264" t="s">
        <v>151</v>
      </c>
      <c r="B29" s="264"/>
      <c r="C29" s="264"/>
    </row>
    <row r="30" spans="1:11" x14ac:dyDescent="0.3">
      <c r="A30" s="2">
        <v>1</v>
      </c>
      <c r="B30" s="264" t="s">
        <v>152</v>
      </c>
      <c r="C30" s="2" t="s">
        <v>153</v>
      </c>
    </row>
    <row r="31" spans="1:11" x14ac:dyDescent="0.3">
      <c r="A31" s="2">
        <v>2</v>
      </c>
      <c r="B31" s="264"/>
      <c r="C31" s="2" t="s">
        <v>154</v>
      </c>
    </row>
    <row r="32" spans="1:11" x14ac:dyDescent="0.3">
      <c r="A32" s="2">
        <v>3</v>
      </c>
      <c r="B32" s="264"/>
      <c r="C32" s="2" t="s">
        <v>155</v>
      </c>
    </row>
    <row r="33" spans="1:3" x14ac:dyDescent="0.3">
      <c r="A33" s="2">
        <v>4</v>
      </c>
      <c r="B33" s="264"/>
      <c r="C33" s="2" t="s">
        <v>156</v>
      </c>
    </row>
    <row r="34" spans="1:3" x14ac:dyDescent="0.3">
      <c r="A34" s="2">
        <v>5</v>
      </c>
      <c r="B34" s="264" t="s">
        <v>160</v>
      </c>
      <c r="C34" s="2" t="s">
        <v>157</v>
      </c>
    </row>
    <row r="35" spans="1:3" x14ac:dyDescent="0.3">
      <c r="A35" s="2">
        <v>6</v>
      </c>
      <c r="B35" s="264"/>
      <c r="C35" s="2" t="s">
        <v>158</v>
      </c>
    </row>
    <row r="36" spans="1:3" x14ac:dyDescent="0.3">
      <c r="A36" s="2">
        <v>7</v>
      </c>
      <c r="B36" s="264"/>
      <c r="C36" s="2" t="s">
        <v>159</v>
      </c>
    </row>
    <row r="37" spans="1:3" x14ac:dyDescent="0.3">
      <c r="A37" s="2">
        <v>8</v>
      </c>
      <c r="B37" s="264" t="s">
        <v>161</v>
      </c>
      <c r="C37" s="2" t="s">
        <v>162</v>
      </c>
    </row>
    <row r="38" spans="1:3" x14ac:dyDescent="0.3">
      <c r="A38" s="2">
        <v>9</v>
      </c>
      <c r="B38" s="264"/>
      <c r="C38" s="2" t="s">
        <v>163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43" t="s">
        <v>70</v>
      </c>
      <c r="C2" s="243"/>
      <c r="E2" s="243" t="s">
        <v>71</v>
      </c>
      <c r="F2" s="243"/>
      <c r="H2" s="243" t="s">
        <v>72</v>
      </c>
      <c r="I2" s="243"/>
      <c r="K2" s="243" t="s">
        <v>73</v>
      </c>
      <c r="L2" s="243"/>
      <c r="N2" s="243" t="s">
        <v>74</v>
      </c>
      <c r="O2" s="243"/>
    </row>
    <row r="3" spans="2:15" x14ac:dyDescent="0.3">
      <c r="B3" s="6" t="s">
        <v>17</v>
      </c>
      <c r="C3" s="6" t="s">
        <v>18</v>
      </c>
      <c r="E3" s="6" t="s">
        <v>17</v>
      </c>
      <c r="F3" s="6" t="s">
        <v>18</v>
      </c>
      <c r="H3" s="6" t="s">
        <v>17</v>
      </c>
      <c r="I3" s="6" t="s">
        <v>18</v>
      </c>
      <c r="K3" s="6" t="s">
        <v>17</v>
      </c>
      <c r="L3" s="6" t="s">
        <v>18</v>
      </c>
      <c r="N3" s="6" t="s">
        <v>17</v>
      </c>
      <c r="O3" s="6" t="s">
        <v>18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19</v>
      </c>
      <c r="C14" s="7">
        <f>SUM(C4:C13)</f>
        <v>65414</v>
      </c>
      <c r="E14" s="6" t="s">
        <v>19</v>
      </c>
      <c r="F14" s="7">
        <f>SUM(F4:F13)</f>
        <v>38449</v>
      </c>
      <c r="H14" s="6" t="s">
        <v>19</v>
      </c>
      <c r="I14" s="7">
        <f>SUM(I4:I13)</f>
        <v>0</v>
      </c>
      <c r="K14" s="6" t="s">
        <v>19</v>
      </c>
      <c r="L14" s="7">
        <f>SUM(L4:L13)</f>
        <v>78297</v>
      </c>
      <c r="N14" s="6" t="s">
        <v>19</v>
      </c>
      <c r="O14" s="7">
        <f>SUM(O4:O13)</f>
        <v>119771</v>
      </c>
    </row>
    <row r="15" spans="2:15" x14ac:dyDescent="0.3">
      <c r="B15" s="6" t="s">
        <v>20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21</v>
      </c>
      <c r="C16" s="5">
        <f xml:space="preserve">  ROUND( (C14 / C15) * 100, 2 )</f>
        <v>6.17</v>
      </c>
      <c r="E16" s="6" t="s">
        <v>21</v>
      </c>
      <c r="F16" s="5">
        <f xml:space="preserve">  ROUND( (F14 / F15) * 100, 2 )</f>
        <v>3.41</v>
      </c>
      <c r="H16" s="6" t="s">
        <v>21</v>
      </c>
      <c r="I16" s="5">
        <f xml:space="preserve">  ROUND( (I14 / I15) * 100, 2 )</f>
        <v>0</v>
      </c>
      <c r="K16" s="6" t="s">
        <v>21</v>
      </c>
      <c r="L16" s="5">
        <f xml:space="preserve">  ROUND( (L14 / L15) * 100, 2 )</f>
        <v>6.52</v>
      </c>
      <c r="N16" s="6" t="s">
        <v>21</v>
      </c>
      <c r="O16" s="5">
        <f xml:space="preserve">  ROUND( (O14 / O15) * 100, 2 )</f>
        <v>9.7899999999999991</v>
      </c>
    </row>
    <row r="17" spans="2:15" x14ac:dyDescent="0.3">
      <c r="B17" s="6" t="s">
        <v>22</v>
      </c>
      <c r="C17" s="3">
        <f xml:space="preserve"> C15 + C14</f>
        <v>1126443</v>
      </c>
      <c r="E17" s="6" t="s">
        <v>22</v>
      </c>
      <c r="F17" s="3">
        <f xml:space="preserve"> F15 + F14</f>
        <v>1164892</v>
      </c>
      <c r="H17" s="6" t="s">
        <v>22</v>
      </c>
      <c r="I17" s="3">
        <f xml:space="preserve"> I15 + I14</f>
        <v>1200000</v>
      </c>
      <c r="K17" s="6" t="s">
        <v>22</v>
      </c>
      <c r="L17" s="3">
        <f xml:space="preserve"> L15 + L14</f>
        <v>1278297</v>
      </c>
      <c r="N17" s="6" t="s">
        <v>22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190">
        <v>2500000</v>
      </c>
      <c r="C2" s="147">
        <v>0</v>
      </c>
      <c r="D2" s="147"/>
      <c r="E2" s="147">
        <v>400000</v>
      </c>
    </row>
    <row r="3" spans="2:9" x14ac:dyDescent="0.3">
      <c r="B3" s="190">
        <v>2500000</v>
      </c>
      <c r="C3" s="147">
        <v>0</v>
      </c>
      <c r="D3" s="147"/>
      <c r="E3" s="147">
        <v>400000</v>
      </c>
      <c r="G3" s="200">
        <v>5500000</v>
      </c>
    </row>
    <row r="4" spans="2:9" x14ac:dyDescent="0.3">
      <c r="B4" s="190">
        <v>2500000</v>
      </c>
      <c r="C4" s="147">
        <v>0</v>
      </c>
      <c r="D4" s="147"/>
      <c r="E4" s="147">
        <v>400000</v>
      </c>
      <c r="G4">
        <v>19000000</v>
      </c>
    </row>
    <row r="5" spans="2:9" x14ac:dyDescent="0.3">
      <c r="B5" s="190">
        <v>500000</v>
      </c>
      <c r="C5" s="147">
        <v>0</v>
      </c>
      <c r="D5" s="147"/>
      <c r="E5" s="147">
        <v>400000</v>
      </c>
    </row>
    <row r="6" spans="2:9" x14ac:dyDescent="0.3">
      <c r="B6" s="190">
        <v>100000</v>
      </c>
      <c r="C6" s="147">
        <v>0</v>
      </c>
      <c r="D6" s="147">
        <v>100000</v>
      </c>
      <c r="E6" s="147">
        <v>400000</v>
      </c>
    </row>
    <row r="7" spans="2:9" x14ac:dyDescent="0.3">
      <c r="B7" s="190">
        <v>15000000</v>
      </c>
      <c r="C7" s="147">
        <v>0</v>
      </c>
      <c r="D7" s="147">
        <v>750000</v>
      </c>
      <c r="E7" s="147">
        <v>500000</v>
      </c>
    </row>
    <row r="8" spans="2:9" x14ac:dyDescent="0.3">
      <c r="B8" s="168">
        <v>0</v>
      </c>
      <c r="C8" s="151">
        <v>0</v>
      </c>
      <c r="D8" s="148">
        <v>750000</v>
      </c>
      <c r="E8" s="148">
        <v>500000</v>
      </c>
    </row>
    <row r="9" spans="2:9" x14ac:dyDescent="0.3">
      <c r="B9" s="168">
        <v>0</v>
      </c>
      <c r="C9" s="151">
        <v>0</v>
      </c>
      <c r="D9" s="148">
        <v>750000</v>
      </c>
      <c r="E9" s="148">
        <v>500000</v>
      </c>
    </row>
    <row r="10" spans="2:9" x14ac:dyDescent="0.3">
      <c r="B10" s="168">
        <v>0</v>
      </c>
      <c r="C10" s="151">
        <v>0</v>
      </c>
      <c r="D10" s="148">
        <v>750000</v>
      </c>
      <c r="E10" s="148">
        <v>500000</v>
      </c>
    </row>
    <row r="11" spans="2:9" x14ac:dyDescent="0.3">
      <c r="B11" s="168">
        <v>0</v>
      </c>
      <c r="C11" s="151">
        <v>0</v>
      </c>
      <c r="D11" s="148">
        <v>750000</v>
      </c>
      <c r="E11" s="148">
        <v>500000</v>
      </c>
    </row>
    <row r="12" spans="2:9" x14ac:dyDescent="0.3">
      <c r="B12" s="168">
        <v>0</v>
      </c>
      <c r="C12" s="151">
        <v>0</v>
      </c>
      <c r="D12" s="148">
        <v>750000</v>
      </c>
      <c r="E12" s="148">
        <v>500000</v>
      </c>
    </row>
    <row r="13" spans="2:9" x14ac:dyDescent="0.3">
      <c r="B13" s="171">
        <v>0</v>
      </c>
      <c r="C13" s="172">
        <v>0</v>
      </c>
      <c r="D13" s="172">
        <v>750000</v>
      </c>
      <c r="E13" s="172">
        <v>500000</v>
      </c>
    </row>
    <row r="14" spans="2:9" x14ac:dyDescent="0.3">
      <c r="B14" s="1">
        <f>SUM(B2:B13)</f>
        <v>23100000</v>
      </c>
      <c r="D14" s="201">
        <f>SUM(D6:D13)</f>
        <v>5350000</v>
      </c>
      <c r="E14" s="201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2023-10-04T07:33:35Z</dcterms:modified>
</cp:coreProperties>
</file>