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5F55254B-F31D-4B21-8C5F-1F5C7DB45083}" xr6:coauthVersionLast="36" xr6:coauthVersionMax="47" xr10:uidLastSave="{00000000-0000-0000-0000-000000000000}"/>
  <bookViews>
    <workbookView xWindow="22935" yWindow="-105" windowWidth="23250" windowHeight="12570" activeTab="3" xr2:uid="{00000000-000D-0000-FFFF-FFFF00000000}"/>
  </bookViews>
  <sheets>
    <sheet name="시나리오_A" sheetId="4" r:id="rId1"/>
    <sheet name="Sheet1" sheetId="7" r:id="rId2"/>
    <sheet name="생활패턴" sheetId="5" r:id="rId3"/>
    <sheet name="병원지출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5" l="1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K15" i="7" l="1"/>
  <c r="M15" i="7"/>
  <c r="K14" i="7"/>
  <c r="E29" i="6"/>
  <c r="E11" i="6"/>
  <c r="Q5" i="5"/>
  <c r="R5" i="5" s="1"/>
  <c r="O14" i="7" l="1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E10" i="6"/>
  <c r="E9" i="6"/>
  <c r="E8" i="6"/>
  <c r="E7" i="6"/>
  <c r="E6" i="6"/>
  <c r="E5" i="6"/>
  <c r="J24" i="6"/>
  <c r="J22" i="6"/>
  <c r="E28" i="6"/>
  <c r="E27" i="6"/>
  <c r="E26" i="6"/>
  <c r="E25" i="6"/>
  <c r="E24" i="6"/>
  <c r="J23" i="6"/>
  <c r="E23" i="6"/>
  <c r="E22" i="6"/>
  <c r="E30" i="6" l="1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J28" i="6"/>
  <c r="I31" i="6" s="1"/>
  <c r="J31" i="6" s="1"/>
  <c r="F34" i="6" s="1"/>
  <c r="D31" i="6"/>
  <c r="E31" i="6" s="1"/>
  <c r="E34" i="6" s="1"/>
  <c r="G34" i="6" s="1"/>
  <c r="I34" i="6" s="1"/>
  <c r="Q4" i="5"/>
  <c r="R4" i="5" s="1"/>
  <c r="Q3" i="5"/>
  <c r="R3" i="5" s="1"/>
  <c r="J6" i="6"/>
  <c r="J5" i="6"/>
  <c r="E12" i="6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M27" i="7" l="1"/>
  <c r="K26" i="7"/>
  <c r="K27" i="7"/>
  <c r="D24" i="4"/>
  <c r="D16" i="4"/>
  <c r="D23" i="4"/>
  <c r="D15" i="4"/>
  <c r="E15" i="4" s="1"/>
  <c r="D20" i="4"/>
  <c r="D22" i="4"/>
  <c r="D21" i="4"/>
  <c r="D26" i="4"/>
  <c r="D18" i="4"/>
  <c r="D19" i="4"/>
  <c r="D25" i="4"/>
  <c r="D17" i="4"/>
  <c r="D13" i="6"/>
  <c r="E13" i="6" s="1"/>
  <c r="E16" i="6" s="1"/>
  <c r="J11" i="6"/>
  <c r="I13" i="6" s="1"/>
  <c r="J13" i="6" s="1"/>
  <c r="F16" i="6" s="1"/>
  <c r="K14" i="4"/>
  <c r="M15" i="4"/>
  <c r="D36" i="7" l="1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G16" i="6"/>
  <c r="I16" i="6" s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J38" i="7" l="1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E19" i="4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K39" i="7" l="1"/>
  <c r="M39" i="7"/>
  <c r="K38" i="7"/>
  <c r="D31" i="4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38" i="7" l="1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O26" i="4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G39" i="7" l="1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E31" i="4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M51" i="7" l="1"/>
  <c r="K50" i="7"/>
  <c r="K51" i="7"/>
  <c r="D46" i="4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D60" i="7" l="1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E40" i="4"/>
  <c r="G40" i="4" s="1"/>
  <c r="E41" i="4" s="1"/>
  <c r="G41" i="4" s="1"/>
  <c r="E42" i="4" s="1"/>
  <c r="G42" i="4" s="1"/>
  <c r="M38" i="4"/>
  <c r="N38" i="4" s="1"/>
  <c r="I43" i="4" s="1"/>
  <c r="J62" i="7" l="1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E43" i="4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63" i="7" l="1"/>
  <c r="M63" i="7"/>
  <c r="K62" i="7"/>
  <c r="K50" i="4"/>
  <c r="M51" i="4"/>
  <c r="K51" i="4"/>
  <c r="O62" i="7" l="1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D62" i="4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G63" i="7" l="1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E52" i="4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M75" i="7" l="1"/>
  <c r="K74" i="7"/>
  <c r="K75" i="7"/>
  <c r="K63" i="4"/>
  <c r="K62" i="4"/>
  <c r="M63" i="4"/>
  <c r="D80" i="7" l="1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D70" i="4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G75" i="7" l="1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J74" i="4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M87" i="7" l="1"/>
  <c r="K86" i="7"/>
  <c r="K87" i="7"/>
  <c r="K75" i="4"/>
  <c r="K74" i="4"/>
  <c r="M74" i="4" s="1"/>
  <c r="N74" i="4" s="1"/>
  <c r="I79" i="4" s="1"/>
  <c r="M75" i="4"/>
  <c r="D96" i="7" l="1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D86" i="4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G87" i="7" l="1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E76" i="4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M99" i="7" l="1"/>
  <c r="K98" i="7"/>
  <c r="K99" i="7"/>
  <c r="D94" i="4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O98" i="7" l="1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86" i="4"/>
  <c r="N86" i="4" s="1"/>
  <c r="I91" i="4" s="1"/>
  <c r="J98" i="4"/>
  <c r="E88" i="4"/>
  <c r="G88" i="4" s="1"/>
  <c r="E89" i="4" s="1"/>
  <c r="G89" i="4" s="1"/>
  <c r="E90" i="4" s="1"/>
  <c r="G90" i="4" s="1"/>
  <c r="E91" i="4" s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G99" i="7" l="1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K99" i="4"/>
  <c r="M99" i="4"/>
  <c r="K98" i="4"/>
  <c r="O98" i="4" s="1"/>
  <c r="M111" i="7" l="1"/>
  <c r="K110" i="7"/>
  <c r="K111" i="7"/>
  <c r="D110" i="4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D120" i="7" l="1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J110" i="4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G111" i="7" l="1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M111" i="4"/>
  <c r="K110" i="4"/>
  <c r="M110" i="4" s="1"/>
  <c r="N110" i="4" s="1"/>
  <c r="I115" i="4" s="1"/>
  <c r="K111" i="4"/>
  <c r="M123" i="7" l="1"/>
  <c r="K122" i="7"/>
  <c r="K123" i="7"/>
  <c r="O110" i="4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D128" i="7" l="1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E112" i="4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G123" i="7" l="1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K123" i="4"/>
  <c r="M123" i="4"/>
  <c r="K122" i="4"/>
  <c r="M122" i="4" s="1"/>
  <c r="N122" i="4" s="1"/>
  <c r="I127" i="4" s="1"/>
  <c r="M135" i="7" l="1"/>
  <c r="K134" i="7"/>
  <c r="K135" i="7"/>
  <c r="O122" i="4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D144" i="7" l="1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E124" i="4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G135" i="7" l="1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K134" i="4"/>
  <c r="M134" i="4" s="1"/>
  <c r="N134" i="4" s="1"/>
  <c r="I139" i="4" s="1"/>
  <c r="M135" i="4"/>
  <c r="K135" i="4"/>
  <c r="M147" i="7" l="1"/>
  <c r="K146" i="7"/>
  <c r="K147" i="7"/>
  <c r="O134" i="4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D152" i="7" l="1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E136" i="4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G147" i="7" l="1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K146" i="4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59" i="7" l="1"/>
  <c r="K158" i="7"/>
  <c r="K159" i="7"/>
  <c r="M146" i="4"/>
  <c r="N146" i="4" s="1"/>
  <c r="I151" i="4" s="1"/>
  <c r="J158" i="4" s="1"/>
  <c r="E148" i="4"/>
  <c r="G148" i="4" s="1"/>
  <c r="E149" i="4" s="1"/>
  <c r="G149" i="4" s="1"/>
  <c r="E150" i="4" s="1"/>
  <c r="G150" i="4" s="1"/>
  <c r="D168" i="7" l="1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E151" i="4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G159" i="7" l="1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K159" i="4"/>
  <c r="D170" i="4" s="1"/>
  <c r="M159" i="4"/>
  <c r="O158" i="4"/>
  <c r="M158" i="4"/>
  <c r="N158" i="4" s="1"/>
  <c r="I163" i="4" s="1"/>
  <c r="M171" i="7" l="1"/>
  <c r="K170" i="7"/>
  <c r="K171" i="7"/>
  <c r="D163" i="4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D176" i="7" l="1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E160" i="4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G171" i="7" l="1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M171" i="4"/>
  <c r="K170" i="4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/>
  <c r="N170" i="4" s="1"/>
  <c r="I175" i="4" s="1"/>
  <c r="O170" i="4"/>
  <c r="M183" i="7" l="1"/>
  <c r="K182" i="7"/>
  <c r="K183" i="7"/>
  <c r="E172" i="4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D192" i="7" l="1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K183" i="4"/>
  <c r="M183" i="4"/>
  <c r="K182" i="4"/>
  <c r="G183" i="7" l="1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D190" i="4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M195" i="7" l="1"/>
  <c r="K194" i="7"/>
  <c r="K195" i="7"/>
  <c r="E184" i="4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D200" i="7" l="1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K194" i="4"/>
  <c r="O194" i="4" s="1"/>
  <c r="M195" i="4"/>
  <c r="K195" i="4"/>
  <c r="G195" i="7" l="1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D206" i="4"/>
  <c r="D198" i="4"/>
  <c r="D205" i="4"/>
  <c r="D197" i="4"/>
  <c r="D204" i="4"/>
  <c r="D196" i="4"/>
  <c r="D203" i="4"/>
  <c r="D195" i="4"/>
  <c r="E195" i="4" s="1"/>
  <c r="G195" i="4" s="1"/>
  <c r="E196" i="4" s="1"/>
  <c r="G196" i="4" s="1"/>
  <c r="E197" i="4" s="1"/>
  <c r="G197" i="4" s="1"/>
  <c r="E198" i="4" s="1"/>
  <c r="G198" i="4" s="1"/>
  <c r="D201" i="4"/>
  <c r="D200" i="4"/>
  <c r="D199" i="4"/>
  <c r="D202" i="4"/>
  <c r="M194" i="4"/>
  <c r="N194" i="4" s="1"/>
  <c r="I199" i="4" s="1"/>
  <c r="M207" i="7" l="1"/>
  <c r="K206" i="7"/>
  <c r="K207" i="7"/>
  <c r="J206" i="4"/>
  <c r="E199" i="4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6" i="7" l="1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M207" i="4"/>
  <c r="K207" i="4"/>
  <c r="K206" i="4"/>
  <c r="O206" i="4" s="1"/>
  <c r="G207" i="7" l="1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214" i="4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M219" i="7" l="1"/>
  <c r="K218" i="7"/>
  <c r="K219" i="7"/>
  <c r="E208" i="4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D224" i="7" l="1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M219" i="4"/>
  <c r="K219" i="4"/>
  <c r="K218" i="4"/>
  <c r="M218" i="4" s="1"/>
  <c r="N218" i="4" s="1"/>
  <c r="I223" i="4" s="1"/>
  <c r="G219" i="7" l="1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D230" i="4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M231" i="7" l="1"/>
  <c r="K230" i="7"/>
  <c r="K231" i="7"/>
  <c r="E220" i="4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0" i="7" l="1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M231" i="4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7" l="1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G231" i="4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M243" i="7" l="1"/>
  <c r="K242" i="7"/>
  <c r="K243" i="7"/>
  <c r="E235" i="4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D248" i="7" l="1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K243" i="4"/>
  <c r="M243" i="4"/>
  <c r="K242" i="4"/>
  <c r="G243" i="7" l="1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O242" i="4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O254" i="7" l="1"/>
  <c r="M254" i="7"/>
  <c r="N254" i="7" s="1"/>
  <c r="E244" i="4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<sst xmlns="http://schemas.openxmlformats.org/spreadsheetml/2006/main" count="161" uniqueCount="110">
  <si>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</si>
  <si>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</si>
  <si>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</si>
  <si>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</si>
  <si>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</si>
  <si>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</si>
  <si>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</si>
  <si>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</si>
  <si>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</si>
  <si>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</si>
  <si>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</si>
  <si>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</si>
  <si>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</si>
  <si>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</si>
  <si>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</si>
  <si>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공과금</t>
    <phoneticPr fontId="1" type="noConversion"/>
  </si>
  <si>
    <t>바우처비</t>
    <phoneticPr fontId="1" type="noConversion"/>
  </si>
  <si>
    <t>소비</t>
    <phoneticPr fontId="1" type="noConversion"/>
  </si>
  <si>
    <t>장애인 연금</t>
    <phoneticPr fontId="1" type="noConversion"/>
  </si>
  <si>
    <t>수입</t>
    <phoneticPr fontId="1" type="noConversion"/>
  </si>
  <si>
    <t>식비 및 기타</t>
    <phoneticPr fontId="1" type="noConversion"/>
  </si>
  <si>
    <t>병원비환급금(3~5월에 나누어서 지급)</t>
    <phoneticPr fontId="1" type="noConversion"/>
  </si>
  <si>
    <t>항목</t>
    <phoneticPr fontId="1" type="noConversion"/>
  </si>
  <si>
    <t>연기준 횟수</t>
    <phoneticPr fontId="1" type="noConversion"/>
  </si>
  <si>
    <t>금액</t>
    <phoneticPr fontId="1" type="noConversion"/>
  </si>
  <si>
    <t>합산</t>
    <phoneticPr fontId="1" type="noConversion"/>
  </si>
  <si>
    <t>월 예상지출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</si>
  <si>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</si>
  <si>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</si>
  <si>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</si>
  <si>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</si>
  <si>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</si>
  <si>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</si>
  <si>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</si>
  <si>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</si>
  <si>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</si>
  <si>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</si>
  <si>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</si>
  <si>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</si>
  <si>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대근비</t>
    <phoneticPr fontId="1" type="noConversion"/>
  </si>
  <si>
    <t xml:space="preserve">인터넷 TV </t>
    <phoneticPr fontId="1" type="noConversion"/>
  </si>
  <si>
    <t>핸드폰비</t>
    <phoneticPr fontId="1" type="noConversion"/>
  </si>
  <si>
    <t>전기세</t>
    <phoneticPr fontId="1" type="noConversion"/>
  </si>
  <si>
    <t>건강보험</t>
    <phoneticPr fontId="1" type="noConversion"/>
  </si>
  <si>
    <t>공과금 상세</t>
    <phoneticPr fontId="1" type="noConversion"/>
  </si>
  <si>
    <t>병원비환급금(3~5월)</t>
    <phoneticPr fontId="1" type="noConversion"/>
  </si>
  <si>
    <t>총소비금액</t>
    <phoneticPr fontId="1" type="noConversion"/>
  </si>
  <si>
    <t>총수입금액</t>
    <phoneticPr fontId="1" type="noConversion"/>
  </si>
  <si>
    <t>월평균금액</t>
    <phoneticPr fontId="1" type="noConversion"/>
  </si>
  <si>
    <t>변동금액</t>
    <phoneticPr fontId="1" type="noConversion"/>
  </si>
  <si>
    <t>실월금액</t>
    <phoneticPr fontId="1" type="noConversion"/>
  </si>
  <si>
    <t>병원</t>
    <phoneticPr fontId="1" type="noConversion"/>
  </si>
  <si>
    <t>금융</t>
    <phoneticPr fontId="1" type="noConversion"/>
  </si>
  <si>
    <t>교통</t>
    <phoneticPr fontId="1" type="noConversion"/>
  </si>
  <si>
    <t>하나은행</t>
    <phoneticPr fontId="1" type="noConversion"/>
  </si>
  <si>
    <t>통신</t>
    <phoneticPr fontId="1" type="noConversion"/>
  </si>
  <si>
    <t>알뜰폰 'SK</t>
    <phoneticPr fontId="1" type="noConversion"/>
  </si>
  <si>
    <t>https://www.socialservice.or.kr:444/</t>
    <phoneticPr fontId="1" type="noConversion"/>
  </si>
  <si>
    <t xml:space="preserve">전자바우처관리 </t>
    <phoneticPr fontId="1" type="noConversion"/>
  </si>
  <si>
    <t>여사님 급여 시간 관리</t>
    <phoneticPr fontId="1" type="noConversion"/>
  </si>
  <si>
    <t>장애인등급갱신 2년단위 65세까지 65세이후는 노인장기요양으로 전환해야 됨 (동사무소문의)</t>
    <phoneticPr fontId="1" type="noConversion"/>
  </si>
  <si>
    <t>사설구급차</t>
    <phoneticPr fontId="1" type="noConversion"/>
  </si>
  <si>
    <t>010-9605-0119</t>
    <phoneticPr fontId="1" type="noConversion"/>
  </si>
  <si>
    <t>010-5900-4182</t>
    <phoneticPr fontId="1" type="noConversion"/>
  </si>
  <si>
    <t>성남교통약자이동센터</t>
    <phoneticPr fontId="1" type="noConversion"/>
  </si>
  <si>
    <t>1577-1158</t>
    <phoneticPr fontId="1" type="noConversion"/>
  </si>
  <si>
    <t>등록되어있는번호 전환해야 됨</t>
    <phoneticPr fontId="1" type="noConversion"/>
  </si>
  <si>
    <t>집주인</t>
    <phoneticPr fontId="1" type="noConversion"/>
  </si>
  <si>
    <t>010-5314-3400</t>
    <phoneticPr fontId="1" type="noConversion"/>
  </si>
  <si>
    <t>010 7741 4182 107</t>
    <phoneticPr fontId="1" type="noConversion"/>
  </si>
  <si>
    <t>차병원개인간병 (믿음)</t>
    <phoneticPr fontId="1" type="noConversion"/>
  </si>
  <si>
    <t>031-924-2311</t>
    <phoneticPr fontId="1" type="noConversion"/>
  </si>
  <si>
    <t>성남 시청 장애인활동지원</t>
    <phoneticPr fontId="1" type="noConversion"/>
  </si>
  <si>
    <t>031-729-2884</t>
    <phoneticPr fontId="1" type="noConversion"/>
  </si>
  <si>
    <t>성심복지센터</t>
    <phoneticPr fontId="1" type="noConversion"/>
  </si>
  <si>
    <t>010-3360-3059</t>
    <phoneticPr fontId="1" type="noConversion"/>
  </si>
  <si>
    <t>신흥동 주민센터 장애인담당</t>
    <phoneticPr fontId="1" type="noConversion"/>
  </si>
  <si>
    <t>031-729-5186</t>
    <phoneticPr fontId="1" type="noConversion"/>
  </si>
  <si>
    <t>장애인등급관리(24년 8월)</t>
    <phoneticPr fontId="1" type="noConversion"/>
  </si>
  <si>
    <t>집주인관련(삼성부동산)</t>
    <phoneticPr fontId="1" type="noConversion"/>
  </si>
  <si>
    <t>010-9113-3668</t>
    <phoneticPr fontId="1" type="noConversion"/>
  </si>
  <si>
    <t xml:space="preserve">서옥희 여사님 </t>
    <phoneticPr fontId="1" type="noConversion"/>
  </si>
  <si>
    <t>010-5858-6734</t>
    <phoneticPr fontId="1" type="noConversion"/>
  </si>
  <si>
    <t>성남 대형 폐기물</t>
    <phoneticPr fontId="1" type="noConversion"/>
  </si>
  <si>
    <t>031-734-4008</t>
    <phoneticPr fontId="1" type="noConversion"/>
  </si>
  <si>
    <t>가정간호(차병원)</t>
    <phoneticPr fontId="1" type="noConversion"/>
  </si>
  <si>
    <t>031-780-5691</t>
    <phoneticPr fontId="1" type="noConversion"/>
  </si>
  <si>
    <t>가정간호(담당 간호사)</t>
    <phoneticPr fontId="1" type="noConversion"/>
  </si>
  <si>
    <t>010-2860-5691</t>
    <phoneticPr fontId="1" type="noConversion"/>
  </si>
  <si>
    <t>lG U+ 인터넷 TV</t>
    <phoneticPr fontId="1" type="noConversion"/>
  </si>
  <si>
    <t>신청</t>
    <phoneticPr fontId="1" type="noConversion"/>
  </si>
  <si>
    <t>인증서,통장,신분증,도장</t>
    <phoneticPr fontId="1" type="noConversion"/>
  </si>
  <si>
    <t>건강보험공단</t>
    <phoneticPr fontId="1" type="noConversion"/>
  </si>
  <si>
    <t>https://www.nhis.or.kr/nhis/index.do</t>
  </si>
  <si>
    <t>환급금신청시활용</t>
    <phoneticPr fontId="1" type="noConversion"/>
  </si>
  <si>
    <t>설/추석 에는 사람이 없어서 그때 집으로 모실 사람</t>
    <phoneticPr fontId="1" type="noConversion"/>
  </si>
  <si>
    <t>현재 지출 내역</t>
    <phoneticPr fontId="1" type="noConversion"/>
  </si>
  <si>
    <t>변동</t>
    <phoneticPr fontId="1" type="noConversion"/>
  </si>
  <si>
    <t>고정</t>
    <phoneticPr fontId="1" type="noConversion"/>
  </si>
  <si>
    <t>예상 지출 내역</t>
    <phoneticPr fontId="1" type="noConversion"/>
  </si>
  <si>
    <t>합계</t>
    <phoneticPr fontId="1" type="noConversion"/>
  </si>
  <si>
    <t>기초생활 의료수급권자</t>
    <phoneticPr fontId="1" type="noConversion"/>
  </si>
  <si>
    <t>가정방문간호사</t>
    <phoneticPr fontId="1" type="noConversion"/>
  </si>
  <si>
    <t xml:space="preserve">현재 여사님 바우처 계약하고 있는 센터 </t>
    <phoneticPr fontId="1" type="noConversion"/>
  </si>
  <si>
    <t>생활패턴C</t>
    <phoneticPr fontId="1" type="noConversion"/>
  </si>
  <si>
    <t>생활패턴D</t>
    <phoneticPr fontId="1" type="noConversion"/>
  </si>
  <si>
    <t>예치금 계좌 우리은행 315-25-0007-690 (차의과학대학) 이체후 문자로 입금자명, 금액, 입금날짜, 환자명 보내기</t>
    <phoneticPr fontId="1" type="noConversion"/>
  </si>
  <si>
    <t>BARAQUE / *solocher83*</t>
    <phoneticPr fontId="1" type="noConversion"/>
  </si>
  <si>
    <t>인증서 : *solocher83*</t>
    <phoneticPr fontId="1" type="noConversion"/>
  </si>
  <si>
    <t>sbg613 / *solocher83*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</si>
</sst>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6" borderId="1" xfId="1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quotePrefix="1" applyNumberFormat="1" applyFill="1" applyBorder="1" applyAlignment="1">
      <alignment horizontal="left" vertical="top"/>
    </xf>
    <xf numFmtId="0" fontId="5" fillId="0" borderId="1" xfId="2" applyBorder="1" applyAlignment="1">
      <alignment horizontal="left" vertical="top"/>
    </xf>
    <xf numFmtId="0" fontId="0" fillId="0" borderId="1" xfId="0" applyFont="1" applyBorder="1">
      <alignment vertical="center"/>
    </xf>
    <xf numFmtId="0" fontId="6" fillId="0" borderId="0" xfId="0" applyFont="1">
      <alignment vertical="center"/>
    </xf>
    <xf numFmtId="0" fontId="0" fillId="8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2" fillId="11" borderId="1" xfId="0" applyFont="1" applyFill="1" applyBorder="1">
      <alignment vertical="center"/>
    </xf>
    <xf numFmtId="0" fontId="2" fillId="11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</cellXfs>
  <cellStyles count="3">
    <cellStyle name="나쁨" xfId="1" builtinId="27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ocialservice.or.kr:4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workbookViewId="0">
      <selection sqref="A1:XFD1048576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7" t="s">
        <v>33</v>
      </c>
      <c r="E1" s="27" t="s">
        <v>37</v>
      </c>
      <c r="F1" s="27" t="s">
        <v>34</v>
      </c>
      <c r="G1" s="27" t="s">
        <v>35</v>
      </c>
      <c r="H1" s="27" t="s">
        <v>32</v>
      </c>
      <c r="I1" s="28" t="s">
        <v>38</v>
      </c>
      <c r="N1" s="27" t="s">
        <v>2</v>
      </c>
    </row>
    <row r="2" spans="1:16" x14ac:dyDescent="0.3">
      <c r="A2" t="s">
        <v>36</v>
      </c>
      <c r="E2">
        <v>0</v>
      </c>
      <c r="G2">
        <v>0</v>
      </c>
    </row>
    <row r="3" spans="1:16" s="8" customFormat="1" x14ac:dyDescent="0.3">
      <c r="A3" s="8">
        <v>1</v>
      </c>
      <c r="B3" s="59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59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59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59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3" customFormat="1" x14ac:dyDescent="0.3">
      <c r="B7" s="59"/>
      <c r="C7" s="23">
        <v>5</v>
      </c>
      <c r="D7" s="24">
        <v>2520000</v>
      </c>
      <c r="E7" s="24">
        <f t="shared" si="0"/>
        <v>12007323.16488</v>
      </c>
      <c r="F7" s="23">
        <v>1.7999999999999999E-2</v>
      </c>
      <c r="G7" s="24">
        <f t="shared" si="1"/>
        <v>12223454.981847839</v>
      </c>
      <c r="H7" s="24"/>
      <c r="I7" s="25">
        <v>1000000</v>
      </c>
      <c r="K7" s="29"/>
      <c r="P7" s="24"/>
    </row>
    <row r="8" spans="1:16" s="8" customFormat="1" x14ac:dyDescent="0.3">
      <c r="B8" s="59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3" customFormat="1" x14ac:dyDescent="0.3">
      <c r="B9" s="59"/>
      <c r="C9" s="23">
        <v>7</v>
      </c>
      <c r="D9" s="9">
        <v>2500000</v>
      </c>
      <c r="E9" s="24">
        <f t="shared" si="0"/>
        <v>16888477.171521101</v>
      </c>
      <c r="F9" s="23">
        <v>1.7999999999999999E-2</v>
      </c>
      <c r="G9" s="24">
        <f t="shared" si="1"/>
        <v>17192469.760608479</v>
      </c>
      <c r="H9" s="24"/>
      <c r="I9" s="25">
        <v>600000</v>
      </c>
      <c r="P9" s="24"/>
    </row>
    <row r="10" spans="1:16" s="23" customFormat="1" x14ac:dyDescent="0.3">
      <c r="B10" s="59"/>
      <c r="C10" s="23">
        <v>8</v>
      </c>
      <c r="D10" s="24">
        <v>2500000</v>
      </c>
      <c r="E10" s="24">
        <f t="shared" si="0"/>
        <v>14635925.760608479</v>
      </c>
      <c r="F10" s="23">
        <v>1.7999999999999999E-2</v>
      </c>
      <c r="G10" s="24">
        <f t="shared" si="1"/>
        <v>14899372.424299432</v>
      </c>
      <c r="H10" s="24"/>
      <c r="I10" s="25">
        <v>5056544</v>
      </c>
      <c r="P10" s="24"/>
    </row>
    <row r="11" spans="1:16" s="8" customFormat="1" x14ac:dyDescent="0.3">
      <c r="B11" s="59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59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59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20" customFormat="1" x14ac:dyDescent="0.3">
      <c r="B14" s="59"/>
      <c r="C14" s="20">
        <v>12</v>
      </c>
      <c r="D14" s="21">
        <v>2500000</v>
      </c>
      <c r="E14" s="21">
        <f t="shared" si="0"/>
        <v>29082080.366347998</v>
      </c>
      <c r="F14" s="20">
        <v>1.7999999999999999E-2</v>
      </c>
      <c r="G14" s="21">
        <f t="shared" si="1"/>
        <v>29605557.812942263</v>
      </c>
      <c r="H14" s="21"/>
      <c r="I14" s="22">
        <v>0</v>
      </c>
      <c r="J14" s="21">
        <f xml:space="preserve"> (G2 + SUM(D3:D14)) - SUM(I3:I14)</f>
        <v>26363456</v>
      </c>
      <c r="K14" s="21">
        <f xml:space="preserve"> G14 - J14</f>
        <v>3242101.8129422627</v>
      </c>
      <c r="L14" s="20">
        <v>0.84</v>
      </c>
      <c r="M14" s="21">
        <f xml:space="preserve"> K14 * L14</f>
        <v>2723365.5228715008</v>
      </c>
      <c r="N14" s="21">
        <f xml:space="preserve"> K14 - M14</f>
        <v>518736.29007076193</v>
      </c>
      <c r="O14" s="20">
        <f xml:space="preserve"> K14 / J14 * 100</f>
        <v>12.297711699643108</v>
      </c>
      <c r="P14" s="21"/>
    </row>
    <row r="15" spans="1:16" s="8" customFormat="1" x14ac:dyDescent="0.3">
      <c r="A15" s="8">
        <v>2</v>
      </c>
      <c r="B15" s="59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59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59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59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59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59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59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59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59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59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59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20" customFormat="1" x14ac:dyDescent="0.3">
      <c r="B26" s="59"/>
      <c r="C26" s="20">
        <v>12</v>
      </c>
      <c r="D26" s="21">
        <f xml:space="preserve"> K15</f>
        <v>3733564.9088725941</v>
      </c>
      <c r="E26" s="21">
        <f t="shared" si="2"/>
        <v>66940028.43204587</v>
      </c>
      <c r="F26" s="20">
        <v>1.7999999999999999E-2</v>
      </c>
      <c r="G26" s="21">
        <f t="shared" si="3"/>
        <v>68144948.943822697</v>
      </c>
      <c r="H26" s="21"/>
      <c r="I26" s="22">
        <v>0</v>
      </c>
      <c r="J26" s="21">
        <f xml:space="preserve"> (E15 + SUM(D16:D26)) - SUM(I15:I26)</f>
        <v>59086821.522871502</v>
      </c>
      <c r="K26" s="21">
        <f xml:space="preserve"> G26 - J26</f>
        <v>9058127.4209511951</v>
      </c>
      <c r="L26" s="20">
        <v>0.84</v>
      </c>
      <c r="M26" s="21">
        <f xml:space="preserve"> K26 * L26</f>
        <v>7608827.0335990032</v>
      </c>
      <c r="N26" s="21">
        <f xml:space="preserve"> K26 - M26</f>
        <v>1449300.3873521918</v>
      </c>
      <c r="O26" s="20">
        <f xml:space="preserve"> K26 / J26 * 100</f>
        <v>15.330199167076449</v>
      </c>
      <c r="P26" s="21"/>
    </row>
    <row r="27" spans="1:16" s="8" customFormat="1" x14ac:dyDescent="0.3">
      <c r="A27" s="8">
        <v>3</v>
      </c>
      <c r="B27" s="59">
        <v>2024</v>
      </c>
      <c r="C27" s="8">
        <v>1</v>
      </c>
      <c r="D27" s="9">
        <f>K27</f>
        <v>5339372.872659279</v>
      </c>
      <c r="E27" s="9">
        <f xml:space="preserve"> (G26 / 2) + D27 - I27</f>
        <v>39411847.344570629</v>
      </c>
      <c r="F27" s="8">
        <v>1.7999999999999999E-2</v>
      </c>
      <c r="G27" s="9">
        <f xml:space="preserve"> (E27 * F27) + E27</f>
        <v>40121260.596772902</v>
      </c>
      <c r="H27" s="9"/>
      <c r="I27" s="10">
        <v>0</v>
      </c>
      <c r="K27" s="11">
        <f xml:space="preserve"> (G26 / 2 / 12) +2500000</f>
        <v>5339372.872659279</v>
      </c>
      <c r="M27" s="9">
        <f xml:space="preserve"> (G26 / 2 )</f>
        <v>34072474.471911348</v>
      </c>
      <c r="P27" s="9"/>
    </row>
    <row r="28" spans="1:16" s="8" customFormat="1" x14ac:dyDescent="0.3">
      <c r="B28" s="59"/>
      <c r="C28" s="8">
        <v>2</v>
      </c>
      <c r="D28" s="9">
        <f>K27</f>
        <v>5339372.872659279</v>
      </c>
      <c r="E28" s="9">
        <f t="shared" ref="E28:E38" si="4" xml:space="preserve"> G27 + D28 - I28</f>
        <v>45460633.469432183</v>
      </c>
      <c r="F28" s="8">
        <v>1.7999999999999999E-2</v>
      </c>
      <c r="G28" s="9">
        <f xml:space="preserve"> (E28 * F28) + E28</f>
        <v>46278924.871881962</v>
      </c>
      <c r="H28" s="9"/>
      <c r="I28" s="10">
        <v>0</v>
      </c>
      <c r="P28" s="9"/>
    </row>
    <row r="29" spans="1:16" s="8" customFormat="1" x14ac:dyDescent="0.3">
      <c r="B29" s="59"/>
      <c r="C29" s="8">
        <v>3</v>
      </c>
      <c r="D29" s="9">
        <f>K27</f>
        <v>5339372.872659279</v>
      </c>
      <c r="E29" s="9">
        <f t="shared" si="4"/>
        <v>51618297.744541243</v>
      </c>
      <c r="F29" s="8">
        <v>1.7999999999999999E-2</v>
      </c>
      <c r="G29" s="9">
        <f xml:space="preserve"> (E29 * F29) + E29</f>
        <v>52547427.103942983</v>
      </c>
      <c r="H29" s="9"/>
      <c r="I29" s="10">
        <v>0</v>
      </c>
      <c r="P29" s="9"/>
    </row>
    <row r="30" spans="1:16" s="8" customFormat="1" x14ac:dyDescent="0.3">
      <c r="B30" s="59"/>
      <c r="C30" s="8">
        <v>4</v>
      </c>
      <c r="D30" s="9">
        <f>K27</f>
        <v>5339372.872659279</v>
      </c>
      <c r="E30" s="9">
        <f t="shared" si="4"/>
        <v>57886799.976602264</v>
      </c>
      <c r="F30" s="8">
        <v>1.7999999999999999E-2</v>
      </c>
      <c r="G30" s="9">
        <f t="shared" ref="G30:G93" si="5" xml:space="preserve"> (E30 * F30) + E30</f>
        <v>58928762.376181103</v>
      </c>
      <c r="H30" s="9"/>
      <c r="I30" s="10">
        <v>0</v>
      </c>
      <c r="P30" s="9"/>
    </row>
    <row r="31" spans="1:16" s="8" customFormat="1" x14ac:dyDescent="0.3">
      <c r="B31" s="59"/>
      <c r="C31" s="8">
        <v>5</v>
      </c>
      <c r="D31" s="9">
        <f>K27</f>
        <v>5339372.872659279</v>
      </c>
      <c r="E31" s="9">
        <f t="shared" si="4"/>
        <v>62818834.861488193</v>
      </c>
      <c r="F31" s="8">
        <v>1.7999999999999999E-2</v>
      </c>
      <c r="G31" s="9">
        <f t="shared" si="5"/>
        <v>63949573.888994977</v>
      </c>
      <c r="H31" s="9"/>
      <c r="I31" s="10">
        <f xml:space="preserve"> N26</f>
        <v>1449300.3873521918</v>
      </c>
      <c r="P31" s="9"/>
    </row>
    <row r="32" spans="1:16" s="8" customFormat="1" x14ac:dyDescent="0.3">
      <c r="B32" s="59"/>
      <c r="C32" s="8">
        <v>6</v>
      </c>
      <c r="D32" s="9">
        <f>K27</f>
        <v>5339372.872659279</v>
      </c>
      <c r="E32" s="9">
        <f t="shared" si="4"/>
        <v>69288946.761654258</v>
      </c>
      <c r="F32" s="8">
        <v>1.7999999999999999E-2</v>
      </c>
      <c r="G32" s="9">
        <f t="shared" si="5"/>
        <v>70536147.803364038</v>
      </c>
      <c r="H32" s="9"/>
      <c r="I32" s="10">
        <v>0</v>
      </c>
      <c r="P32" s="9"/>
    </row>
    <row r="33" spans="1:16" s="8" customFormat="1" x14ac:dyDescent="0.3">
      <c r="B33" s="59"/>
      <c r="C33" s="8">
        <v>7</v>
      </c>
      <c r="D33" s="9">
        <f>K27</f>
        <v>5339372.872659279</v>
      </c>
      <c r="E33" s="9">
        <f t="shared" si="4"/>
        <v>75875520.676023319</v>
      </c>
      <c r="F33" s="8">
        <v>1.7999999999999999E-2</v>
      </c>
      <c r="G33" s="9">
        <f t="shared" si="5"/>
        <v>77241280.048191741</v>
      </c>
      <c r="H33" s="9"/>
      <c r="I33" s="10">
        <v>0</v>
      </c>
      <c r="P33" s="9"/>
    </row>
    <row r="34" spans="1:16" s="8" customFormat="1" x14ac:dyDescent="0.3">
      <c r="B34" s="59"/>
      <c r="C34" s="8">
        <v>8</v>
      </c>
      <c r="D34" s="9">
        <f>K27</f>
        <v>5339372.872659279</v>
      </c>
      <c r="E34" s="9">
        <f t="shared" si="4"/>
        <v>82580652.920851022</v>
      </c>
      <c r="F34" s="8">
        <v>1.7999999999999999E-2</v>
      </c>
      <c r="G34" s="9">
        <f t="shared" si="5"/>
        <v>84067104.673426345</v>
      </c>
      <c r="H34" s="9"/>
      <c r="I34" s="10">
        <v>0</v>
      </c>
      <c r="P34" s="9"/>
    </row>
    <row r="35" spans="1:16" s="8" customFormat="1" x14ac:dyDescent="0.3">
      <c r="B35" s="59"/>
      <c r="C35" s="8">
        <v>9</v>
      </c>
      <c r="D35" s="9">
        <f>K27</f>
        <v>5339372.872659279</v>
      </c>
      <c r="E35" s="9">
        <f t="shared" si="4"/>
        <v>89406477.546085626</v>
      </c>
      <c r="F35" s="8">
        <v>1.7999999999999999E-2</v>
      </c>
      <c r="G35" s="9">
        <f t="shared" si="5"/>
        <v>91015794.141915172</v>
      </c>
      <c r="H35" s="9"/>
      <c r="I35" s="10">
        <v>0</v>
      </c>
      <c r="P35" s="9"/>
    </row>
    <row r="36" spans="1:16" s="8" customFormat="1" x14ac:dyDescent="0.3">
      <c r="B36" s="59"/>
      <c r="C36" s="8">
        <v>10</v>
      </c>
      <c r="D36" s="9">
        <f>K27</f>
        <v>5339372.872659279</v>
      </c>
      <c r="E36" s="9">
        <f t="shared" si="4"/>
        <v>96355167.014574453</v>
      </c>
      <c r="F36" s="8">
        <v>1.7999999999999999E-2</v>
      </c>
      <c r="G36" s="9">
        <f t="shared" si="5"/>
        <v>98089560.0208368</v>
      </c>
      <c r="H36" s="9"/>
      <c r="I36" s="10">
        <v>0</v>
      </c>
      <c r="P36" s="9"/>
    </row>
    <row r="37" spans="1:16" s="8" customFormat="1" x14ac:dyDescent="0.3">
      <c r="B37" s="59"/>
      <c r="C37" s="8">
        <v>11</v>
      </c>
      <c r="D37" s="9">
        <f>K27</f>
        <v>5339372.872659279</v>
      </c>
      <c r="E37" s="9">
        <f t="shared" si="4"/>
        <v>103428932.89349608</v>
      </c>
      <c r="F37" s="8">
        <v>1.7999999999999999E-2</v>
      </c>
      <c r="G37" s="9">
        <f t="shared" si="5"/>
        <v>105290653.68557902</v>
      </c>
      <c r="H37" s="9"/>
      <c r="I37" s="10">
        <v>0</v>
      </c>
      <c r="P37" s="9"/>
    </row>
    <row r="38" spans="1:16" s="20" customFormat="1" x14ac:dyDescent="0.3">
      <c r="B38" s="59"/>
      <c r="C38" s="20">
        <v>12</v>
      </c>
      <c r="D38" s="21">
        <f>K27</f>
        <v>5339372.872659279</v>
      </c>
      <c r="E38" s="21">
        <f t="shared" si="4"/>
        <v>110630026.5582383</v>
      </c>
      <c r="F38" s="20">
        <v>1.7999999999999999E-2</v>
      </c>
      <c r="G38" s="21">
        <f t="shared" si="5"/>
        <v>112621367.03628659</v>
      </c>
      <c r="H38" s="21"/>
      <c r="I38" s="22">
        <v>0</v>
      </c>
      <c r="J38" s="21">
        <f xml:space="preserve"> (E27 + SUM(D28:D38)) - SUM(I27:I38)</f>
        <v>96695648.556470513</v>
      </c>
      <c r="K38" s="21">
        <f xml:space="preserve"> G38 - J38</f>
        <v>15925718.479816079</v>
      </c>
      <c r="L38" s="20">
        <v>0.84</v>
      </c>
      <c r="M38" s="21">
        <f xml:space="preserve"> K38 * L38</f>
        <v>13377603.523045506</v>
      </c>
      <c r="N38" s="21">
        <f xml:space="preserve"> K38 - M38</f>
        <v>2548114.9567705728</v>
      </c>
      <c r="O38" s="20">
        <f xml:space="preserve"> K38 / J38 * 100</f>
        <v>16.469943288622151</v>
      </c>
      <c r="P38" s="21"/>
    </row>
    <row r="39" spans="1:16" s="8" customFormat="1" x14ac:dyDescent="0.3">
      <c r="A39" s="8">
        <v>4</v>
      </c>
      <c r="B39" s="59">
        <v>2025</v>
      </c>
      <c r="C39" s="8">
        <v>1</v>
      </c>
      <c r="D39" s="9">
        <f>K39</f>
        <v>7192556.9598452747</v>
      </c>
      <c r="E39" s="9">
        <f xml:space="preserve"> (G38 / 2) + D39 - I39</f>
        <v>63503240.477988571</v>
      </c>
      <c r="F39" s="8">
        <v>1.7999999999999999E-2</v>
      </c>
      <c r="G39" s="9">
        <f t="shared" si="5"/>
        <v>64646298.806592368</v>
      </c>
      <c r="H39" s="9"/>
      <c r="I39" s="10">
        <v>0</v>
      </c>
      <c r="K39" s="11">
        <f xml:space="preserve"> ((G38 - I39) / 2 / 12) +2500000</f>
        <v>7192556.9598452747</v>
      </c>
      <c r="M39" s="9">
        <f xml:space="preserve"> (G38 / 2 )</f>
        <v>56310683.518143296</v>
      </c>
      <c r="P39" s="9"/>
    </row>
    <row r="40" spans="1:16" s="8" customFormat="1" x14ac:dyDescent="0.3">
      <c r="B40" s="59"/>
      <c r="C40" s="8">
        <v>2</v>
      </c>
      <c r="D40" s="9">
        <f>K39</f>
        <v>7192556.9598452747</v>
      </c>
      <c r="E40" s="9">
        <f t="shared" ref="E40:E50" si="6" xml:space="preserve"> G39 + D40 - I40</f>
        <v>71838855.76643765</v>
      </c>
      <c r="F40" s="8">
        <v>1.7999999999999999E-2</v>
      </c>
      <c r="G40" s="9">
        <f t="shared" si="5"/>
        <v>73131955.170233533</v>
      </c>
      <c r="H40" s="9"/>
      <c r="I40" s="10">
        <v>0</v>
      </c>
      <c r="P40" s="9"/>
    </row>
    <row r="41" spans="1:16" s="8" customFormat="1" x14ac:dyDescent="0.3">
      <c r="B41" s="59"/>
      <c r="C41" s="8">
        <v>3</v>
      </c>
      <c r="D41" s="9">
        <f>K39</f>
        <v>7192556.9598452747</v>
      </c>
      <c r="E41" s="9">
        <f t="shared" si="6"/>
        <v>80324512.130078807</v>
      </c>
      <c r="F41" s="8">
        <v>1.7999999999999999E-2</v>
      </c>
      <c r="G41" s="9">
        <f t="shared" si="5"/>
        <v>81770353.348420233</v>
      </c>
      <c r="H41" s="9"/>
      <c r="I41" s="10">
        <v>0</v>
      </c>
      <c r="P41" s="9"/>
    </row>
    <row r="42" spans="1:16" s="8" customFormat="1" x14ac:dyDescent="0.3">
      <c r="B42" s="59"/>
      <c r="C42" s="8">
        <v>4</v>
      </c>
      <c r="D42" s="9">
        <f>K39</f>
        <v>7192556.9598452747</v>
      </c>
      <c r="E42" s="9">
        <f t="shared" si="6"/>
        <v>88962910.308265507</v>
      </c>
      <c r="F42" s="8">
        <v>1.7999999999999999E-2</v>
      </c>
      <c r="G42" s="9">
        <f t="shared" si="5"/>
        <v>90564242.693814293</v>
      </c>
      <c r="H42" s="9"/>
      <c r="I42" s="10">
        <v>0</v>
      </c>
      <c r="P42" s="9"/>
    </row>
    <row r="43" spans="1:16" s="8" customFormat="1" x14ac:dyDescent="0.3">
      <c r="B43" s="59"/>
      <c r="C43" s="8">
        <v>5</v>
      </c>
      <c r="D43" s="9">
        <f>K39</f>
        <v>7192556.9598452747</v>
      </c>
      <c r="E43" s="9">
        <f t="shared" si="6"/>
        <v>95208684.696888998</v>
      </c>
      <c r="F43" s="8">
        <v>1.7999999999999999E-2</v>
      </c>
      <c r="G43" s="9">
        <f t="shared" si="5"/>
        <v>96922441.021432996</v>
      </c>
      <c r="H43" s="9"/>
      <c r="I43" s="10">
        <f xml:space="preserve"> N38</f>
        <v>2548114.9567705728</v>
      </c>
      <c r="P43" s="9"/>
    </row>
    <row r="44" spans="1:16" s="8" customFormat="1" x14ac:dyDescent="0.3">
      <c r="B44" s="59"/>
      <c r="C44" s="8">
        <v>6</v>
      </c>
      <c r="D44" s="9">
        <f>K39</f>
        <v>7192556.9598452747</v>
      </c>
      <c r="E44" s="9">
        <f t="shared" si="6"/>
        <v>104114997.98127827</v>
      </c>
      <c r="F44" s="8">
        <v>1.7999999999999999E-2</v>
      </c>
      <c r="G44" s="9">
        <f t="shared" si="5"/>
        <v>105989067.94494128</v>
      </c>
      <c r="H44" s="9"/>
      <c r="I44" s="10">
        <v>0</v>
      </c>
      <c r="P44" s="9"/>
    </row>
    <row r="45" spans="1:16" s="8" customFormat="1" x14ac:dyDescent="0.3">
      <c r="B45" s="59"/>
      <c r="C45" s="8">
        <v>7</v>
      </c>
      <c r="D45" s="9">
        <f>K39</f>
        <v>7192556.9598452747</v>
      </c>
      <c r="E45" s="9">
        <f t="shared" si="6"/>
        <v>113181624.90478656</v>
      </c>
      <c r="F45" s="8">
        <v>1.7999999999999999E-2</v>
      </c>
      <c r="G45" s="9">
        <f t="shared" si="5"/>
        <v>115218894.15307271</v>
      </c>
      <c r="H45" s="9"/>
      <c r="I45" s="10">
        <v>0</v>
      </c>
      <c r="P45" s="9"/>
    </row>
    <row r="46" spans="1:16" s="8" customFormat="1" x14ac:dyDescent="0.3">
      <c r="B46" s="59"/>
      <c r="C46" s="8">
        <v>8</v>
      </c>
      <c r="D46" s="9">
        <f>K39</f>
        <v>7192556.9598452747</v>
      </c>
      <c r="E46" s="9">
        <f t="shared" si="6"/>
        <v>122411451.11291799</v>
      </c>
      <c r="F46" s="8">
        <v>1.7999999999999999E-2</v>
      </c>
      <c r="G46" s="9">
        <f t="shared" si="5"/>
        <v>124614857.23295051</v>
      </c>
      <c r="H46" s="9"/>
      <c r="I46" s="10">
        <v>0</v>
      </c>
      <c r="P46" s="9"/>
    </row>
    <row r="47" spans="1:16" s="8" customFormat="1" x14ac:dyDescent="0.3">
      <c r="B47" s="59"/>
      <c r="C47" s="8">
        <v>9</v>
      </c>
      <c r="D47" s="9">
        <f>K39</f>
        <v>7192556.9598452747</v>
      </c>
      <c r="E47" s="9">
        <f t="shared" si="6"/>
        <v>131807414.19279578</v>
      </c>
      <c r="F47" s="8">
        <v>1.7999999999999999E-2</v>
      </c>
      <c r="G47" s="9">
        <f t="shared" si="5"/>
        <v>134179947.64826611</v>
      </c>
      <c r="H47" s="9"/>
      <c r="I47" s="10">
        <v>0</v>
      </c>
      <c r="P47" s="9"/>
    </row>
    <row r="48" spans="1:16" s="8" customFormat="1" x14ac:dyDescent="0.3">
      <c r="B48" s="59"/>
      <c r="C48" s="8">
        <v>10</v>
      </c>
      <c r="D48" s="9">
        <f>K39</f>
        <v>7192556.9598452747</v>
      </c>
      <c r="E48" s="9">
        <f t="shared" si="6"/>
        <v>141372504.60811138</v>
      </c>
      <c r="F48" s="8">
        <v>1.7999999999999999E-2</v>
      </c>
      <c r="G48" s="9">
        <f t="shared" si="5"/>
        <v>143917209.69105738</v>
      </c>
      <c r="H48" s="9"/>
      <c r="I48" s="10">
        <v>0</v>
      </c>
      <c r="P48" s="9"/>
    </row>
    <row r="49" spans="1:16" s="8" customFormat="1" x14ac:dyDescent="0.3">
      <c r="B49" s="59"/>
      <c r="C49" s="8">
        <v>11</v>
      </c>
      <c r="D49" s="9">
        <f>K39</f>
        <v>7192556.9598452747</v>
      </c>
      <c r="E49" s="9">
        <f t="shared" si="6"/>
        <v>151109766.65090266</v>
      </c>
      <c r="F49" s="8">
        <v>1.7999999999999999E-2</v>
      </c>
      <c r="G49" s="9">
        <f t="shared" si="5"/>
        <v>153829742.45061889</v>
      </c>
      <c r="H49" s="9"/>
      <c r="I49" s="10">
        <v>0</v>
      </c>
      <c r="P49" s="9"/>
    </row>
    <row r="50" spans="1:16" s="20" customFormat="1" x14ac:dyDescent="0.3">
      <c r="B50" s="59"/>
      <c r="C50" s="20">
        <v>12</v>
      </c>
      <c r="D50" s="21">
        <f>K39</f>
        <v>7192556.9598452747</v>
      </c>
      <c r="E50" s="21">
        <f t="shared" si="6"/>
        <v>111022299.41046417</v>
      </c>
      <c r="F50" s="20">
        <v>1.7999999999999999E-2</v>
      </c>
      <c r="G50" s="21">
        <f t="shared" si="5"/>
        <v>113020700.79985252</v>
      </c>
      <c r="H50" s="21"/>
      <c r="I50" s="22">
        <v>50000000</v>
      </c>
      <c r="J50" s="21">
        <f xml:space="preserve"> (E39 + SUM(D40:D50)) - SUM(I40:I50)</f>
        <v>90073252.079516023</v>
      </c>
      <c r="K50" s="21">
        <f xml:space="preserve"> G50 - J50</f>
        <v>22947448.720336497</v>
      </c>
      <c r="L50" s="20">
        <v>0.84</v>
      </c>
      <c r="M50" s="21">
        <f xml:space="preserve"> K50 * L50</f>
        <v>19275856.925082657</v>
      </c>
      <c r="N50" s="21">
        <f xml:space="preserve"> K50 - M50</f>
        <v>3671591.7952538393</v>
      </c>
      <c r="O50" s="20">
        <f xml:space="preserve"> K50 / J50 * 100</f>
        <v>25.476429673127214</v>
      </c>
      <c r="P50" s="21"/>
    </row>
    <row r="51" spans="1:16" s="8" customFormat="1" x14ac:dyDescent="0.3">
      <c r="A51" s="8">
        <v>5</v>
      </c>
      <c r="B51" s="59">
        <v>2026</v>
      </c>
      <c r="C51" s="8">
        <v>1</v>
      </c>
      <c r="D51" s="9">
        <f xml:space="preserve"> K51</f>
        <v>7209195.8666605214</v>
      </c>
      <c r="E51" s="9">
        <f xml:space="preserve"> (G50 / 2) + D51 - I51</f>
        <v>63719546.266586781</v>
      </c>
      <c r="F51" s="8">
        <v>1.7999999999999999E-2</v>
      </c>
      <c r="G51" s="9">
        <f t="shared" si="5"/>
        <v>64866498.099385343</v>
      </c>
      <c r="H51" s="9"/>
      <c r="I51" s="10">
        <v>0</v>
      </c>
      <c r="K51" s="11">
        <f xml:space="preserve"> ((G50 - I51) / 2 / 12) +2500000</f>
        <v>7209195.8666605214</v>
      </c>
      <c r="M51" s="9">
        <f xml:space="preserve"> (G50 / 2 )</f>
        <v>56510350.39992626</v>
      </c>
      <c r="P51" s="9"/>
    </row>
    <row r="52" spans="1:16" s="8" customFormat="1" x14ac:dyDescent="0.3">
      <c r="B52" s="59"/>
      <c r="C52" s="8">
        <v>2</v>
      </c>
      <c r="D52" s="9">
        <f xml:space="preserve"> K51</f>
        <v>7209195.8666605214</v>
      </c>
      <c r="E52" s="9">
        <f t="shared" ref="E52:E62" si="7" xml:space="preserve"> G51 + D52 - I52</f>
        <v>72075693.966045871</v>
      </c>
      <c r="F52" s="8">
        <v>1.7999999999999999E-2</v>
      </c>
      <c r="G52" s="9">
        <f t="shared" si="5"/>
        <v>73373056.457434699</v>
      </c>
      <c r="H52" s="9"/>
      <c r="I52" s="10">
        <v>0</v>
      </c>
      <c r="P52" s="9"/>
    </row>
    <row r="53" spans="1:16" s="8" customFormat="1" x14ac:dyDescent="0.3">
      <c r="B53" s="59"/>
      <c r="C53" s="8">
        <v>3</v>
      </c>
      <c r="D53" s="9">
        <f xml:space="preserve"> K51</f>
        <v>7209195.8666605214</v>
      </c>
      <c r="E53" s="9">
        <f t="shared" si="7"/>
        <v>80582252.324095219</v>
      </c>
      <c r="F53" s="8">
        <v>1.7999999999999999E-2</v>
      </c>
      <c r="G53" s="9">
        <f t="shared" si="5"/>
        <v>82032732.865928933</v>
      </c>
      <c r="H53" s="9"/>
      <c r="I53" s="10">
        <v>0</v>
      </c>
      <c r="P53" s="9"/>
    </row>
    <row r="54" spans="1:16" s="8" customFormat="1" x14ac:dyDescent="0.3">
      <c r="B54" s="59"/>
      <c r="C54" s="8">
        <v>4</v>
      </c>
      <c r="D54" s="9">
        <f xml:space="preserve"> K51</f>
        <v>7209195.8666605214</v>
      </c>
      <c r="E54" s="9">
        <f t="shared" si="7"/>
        <v>89241928.732589453</v>
      </c>
      <c r="F54" s="8">
        <v>1.7999999999999999E-2</v>
      </c>
      <c r="G54" s="9">
        <f t="shared" si="5"/>
        <v>90848283.449776068</v>
      </c>
      <c r="H54" s="9"/>
      <c r="I54" s="10">
        <v>0</v>
      </c>
      <c r="P54" s="9"/>
    </row>
    <row r="55" spans="1:16" s="8" customFormat="1" x14ac:dyDescent="0.3">
      <c r="B55" s="59"/>
      <c r="C55" s="8">
        <v>5</v>
      </c>
      <c r="D55" s="9">
        <f xml:space="preserve"> K51</f>
        <v>7209195.8666605214</v>
      </c>
      <c r="E55" s="9">
        <f t="shared" si="7"/>
        <v>94385887.521182746</v>
      </c>
      <c r="F55" s="8">
        <v>1.7999999999999999E-2</v>
      </c>
      <c r="G55" s="9">
        <f t="shared" si="5"/>
        <v>96084833.496564031</v>
      </c>
      <c r="H55" s="9"/>
      <c r="I55" s="10">
        <f xml:space="preserve"> N50</f>
        <v>3671591.7952538393</v>
      </c>
      <c r="P55" s="9"/>
    </row>
    <row r="56" spans="1:16" s="8" customFormat="1" x14ac:dyDescent="0.3">
      <c r="B56" s="59"/>
      <c r="C56" s="8">
        <v>6</v>
      </c>
      <c r="D56" s="9">
        <f xml:space="preserve"> K51</f>
        <v>7209195.8666605214</v>
      </c>
      <c r="E56" s="9">
        <f t="shared" si="7"/>
        <v>103294029.36322455</v>
      </c>
      <c r="F56" s="8">
        <v>1.7999999999999999E-2</v>
      </c>
      <c r="G56" s="9">
        <f t="shared" si="5"/>
        <v>105153321.8917626</v>
      </c>
      <c r="H56" s="9"/>
      <c r="I56" s="10">
        <v>0</v>
      </c>
      <c r="P56" s="9"/>
    </row>
    <row r="57" spans="1:16" s="8" customFormat="1" x14ac:dyDescent="0.3">
      <c r="B57" s="59"/>
      <c r="C57" s="8">
        <v>7</v>
      </c>
      <c r="D57" s="9">
        <f xml:space="preserve"> K51</f>
        <v>7209195.8666605214</v>
      </c>
      <c r="E57" s="9">
        <f t="shared" si="7"/>
        <v>112362517.75842312</v>
      </c>
      <c r="F57" s="8">
        <v>1.7999999999999999E-2</v>
      </c>
      <c r="G57" s="9">
        <f t="shared" si="5"/>
        <v>114385043.07807474</v>
      </c>
      <c r="H57" s="9"/>
      <c r="I57" s="10">
        <v>0</v>
      </c>
      <c r="P57" s="9"/>
    </row>
    <row r="58" spans="1:16" s="8" customFormat="1" x14ac:dyDescent="0.3">
      <c r="B58" s="59"/>
      <c r="C58" s="8">
        <v>8</v>
      </c>
      <c r="D58" s="9">
        <f xml:space="preserve"> K51</f>
        <v>7209195.8666605214</v>
      </c>
      <c r="E58" s="9">
        <f t="shared" si="7"/>
        <v>121594238.94473526</v>
      </c>
      <c r="F58" s="8">
        <v>1.7999999999999999E-2</v>
      </c>
      <c r="G58" s="9">
        <f t="shared" si="5"/>
        <v>123782935.24574049</v>
      </c>
      <c r="H58" s="9"/>
      <c r="I58" s="10">
        <v>0</v>
      </c>
      <c r="P58" s="9"/>
    </row>
    <row r="59" spans="1:16" s="8" customFormat="1" x14ac:dyDescent="0.3">
      <c r="B59" s="59"/>
      <c r="C59" s="8">
        <v>9</v>
      </c>
      <c r="D59" s="9">
        <f xml:space="preserve"> K51</f>
        <v>7209195.8666605214</v>
      </c>
      <c r="E59" s="9">
        <f t="shared" si="7"/>
        <v>130992131.11240101</v>
      </c>
      <c r="F59" s="8">
        <v>1.7999999999999999E-2</v>
      </c>
      <c r="G59" s="9">
        <f t="shared" si="5"/>
        <v>133349989.47242422</v>
      </c>
      <c r="H59" s="9"/>
      <c r="I59" s="10">
        <v>0</v>
      </c>
      <c r="P59" s="9"/>
    </row>
    <row r="60" spans="1:16" s="8" customFormat="1" x14ac:dyDescent="0.3">
      <c r="B60" s="59"/>
      <c r="C60" s="8">
        <v>10</v>
      </c>
      <c r="D60" s="9">
        <f xml:space="preserve"> K51</f>
        <v>7209195.8666605214</v>
      </c>
      <c r="E60" s="9">
        <f t="shared" si="7"/>
        <v>140559185.33908474</v>
      </c>
      <c r="F60" s="8">
        <v>1.7999999999999999E-2</v>
      </c>
      <c r="G60" s="9">
        <f t="shared" si="5"/>
        <v>143089250.67518827</v>
      </c>
      <c r="H60" s="9"/>
      <c r="I60" s="10">
        <v>0</v>
      </c>
      <c r="P60" s="9"/>
    </row>
    <row r="61" spans="1:16" s="8" customFormat="1" x14ac:dyDescent="0.3">
      <c r="B61" s="59"/>
      <c r="C61" s="8">
        <v>11</v>
      </c>
      <c r="D61" s="9">
        <f xml:space="preserve"> K51</f>
        <v>7209195.8666605214</v>
      </c>
      <c r="E61" s="9">
        <f t="shared" si="7"/>
        <v>150298446.54184881</v>
      </c>
      <c r="F61" s="8">
        <v>1.7999999999999999E-2</v>
      </c>
      <c r="G61" s="9">
        <f t="shared" si="5"/>
        <v>153003818.57960209</v>
      </c>
      <c r="H61" s="9"/>
      <c r="I61" s="10">
        <v>0</v>
      </c>
      <c r="P61" s="9"/>
    </row>
    <row r="62" spans="1:16" s="20" customFormat="1" x14ac:dyDescent="0.3">
      <c r="B62" s="59"/>
      <c r="C62" s="20">
        <v>12</v>
      </c>
      <c r="D62" s="21">
        <f xml:space="preserve"> K51</f>
        <v>7209195.8666605214</v>
      </c>
      <c r="E62" s="21">
        <f t="shared" si="7"/>
        <v>160213014.44626263</v>
      </c>
      <c r="F62" s="20">
        <v>1.7999999999999999E-2</v>
      </c>
      <c r="G62" s="21">
        <f t="shared" si="5"/>
        <v>163096848.70629534</v>
      </c>
      <c r="H62" s="21"/>
      <c r="I62" s="22">
        <v>0</v>
      </c>
      <c r="J62" s="21">
        <f xml:space="preserve"> (E51 + SUM(D52:D62)) - SUM(I52:I62)</f>
        <v>139349109.00459868</v>
      </c>
      <c r="K62" s="21">
        <f xml:space="preserve"> G62 - J62</f>
        <v>23747739.701696664</v>
      </c>
      <c r="L62" s="20">
        <v>0.84</v>
      </c>
      <c r="M62" s="21">
        <f xml:space="preserve"> K62 * L62</f>
        <v>19948101.349425197</v>
      </c>
      <c r="N62" s="21">
        <f xml:space="preserve"> K62 - M62</f>
        <v>3799638.3522714674</v>
      </c>
      <c r="O62" s="20">
        <f xml:space="preserve"> K62 / J62 * 100</f>
        <v>17.041902794594087</v>
      </c>
      <c r="P62" s="21"/>
    </row>
    <row r="63" spans="1:16" s="8" customFormat="1" x14ac:dyDescent="0.3">
      <c r="A63" s="8">
        <v>6</v>
      </c>
      <c r="B63" s="59">
        <v>2027</v>
      </c>
      <c r="C63" s="8">
        <v>1</v>
      </c>
      <c r="D63" s="9">
        <f>K63</f>
        <v>9295702.0294289738</v>
      </c>
      <c r="E63" s="9">
        <f xml:space="preserve"> (G62 / 2) + D63 - I63</f>
        <v>90844126.382576644</v>
      </c>
      <c r="F63" s="8">
        <v>1.7999999999999999E-2</v>
      </c>
      <c r="G63" s="9">
        <f t="shared" si="5"/>
        <v>92479320.657463029</v>
      </c>
      <c r="H63" s="9"/>
      <c r="I63" s="10">
        <v>0</v>
      </c>
      <c r="K63" s="11">
        <f xml:space="preserve"> ((G62 - I63) / 2 / 12) +2500000</f>
        <v>9295702.0294289738</v>
      </c>
      <c r="M63" s="9">
        <f xml:space="preserve"> (G62 / 2 )</f>
        <v>81548424.353147671</v>
      </c>
      <c r="P63" s="9"/>
    </row>
    <row r="64" spans="1:16" s="8" customFormat="1" x14ac:dyDescent="0.3">
      <c r="B64" s="59"/>
      <c r="C64" s="8">
        <v>2</v>
      </c>
      <c r="D64" s="9">
        <f>K63</f>
        <v>9295702.0294289738</v>
      </c>
      <c r="E64" s="9">
        <f t="shared" ref="E64:E74" si="8" xml:space="preserve"> G63 + D64 - I64</f>
        <v>101775022.686892</v>
      </c>
      <c r="F64" s="8">
        <v>1.7999999999999999E-2</v>
      </c>
      <c r="G64" s="9">
        <f t="shared" si="5"/>
        <v>103606973.09525606</v>
      </c>
      <c r="H64" s="9"/>
      <c r="I64" s="10">
        <v>0</v>
      </c>
      <c r="P64" s="9"/>
    </row>
    <row r="65" spans="1:16" s="8" customFormat="1" x14ac:dyDescent="0.3">
      <c r="B65" s="59"/>
      <c r="C65" s="8">
        <v>3</v>
      </c>
      <c r="D65" s="9">
        <f>K63</f>
        <v>9295702.0294289738</v>
      </c>
      <c r="E65" s="9">
        <f t="shared" si="8"/>
        <v>112902675.12468503</v>
      </c>
      <c r="F65" s="8">
        <v>1.7999999999999999E-2</v>
      </c>
      <c r="G65" s="9">
        <f t="shared" si="5"/>
        <v>114934923.27692936</v>
      </c>
      <c r="H65" s="9"/>
      <c r="I65" s="10">
        <v>0</v>
      </c>
      <c r="P65" s="9"/>
    </row>
    <row r="66" spans="1:16" s="8" customFormat="1" x14ac:dyDescent="0.3">
      <c r="B66" s="59"/>
      <c r="C66" s="8">
        <v>4</v>
      </c>
      <c r="D66" s="9">
        <f>K63</f>
        <v>9295702.0294289738</v>
      </c>
      <c r="E66" s="9">
        <f t="shared" si="8"/>
        <v>124230625.30635834</v>
      </c>
      <c r="F66" s="8">
        <v>1.7999999999999999E-2</v>
      </c>
      <c r="G66" s="9">
        <f t="shared" si="5"/>
        <v>126466776.56187278</v>
      </c>
      <c r="H66" s="9"/>
      <c r="I66" s="10">
        <v>0</v>
      </c>
      <c r="P66" s="9"/>
    </row>
    <row r="67" spans="1:16" s="8" customFormat="1" x14ac:dyDescent="0.3">
      <c r="B67" s="59"/>
      <c r="C67" s="8">
        <v>5</v>
      </c>
      <c r="D67" s="9">
        <f>K63</f>
        <v>9295702.0294289738</v>
      </c>
      <c r="E67" s="9">
        <f t="shared" si="8"/>
        <v>131962840.23903027</v>
      </c>
      <c r="F67" s="8">
        <v>1.7999999999999999E-2</v>
      </c>
      <c r="G67" s="9">
        <f t="shared" si="5"/>
        <v>134338171.36333281</v>
      </c>
      <c r="H67" s="9"/>
      <c r="I67" s="10">
        <f xml:space="preserve"> N62</f>
        <v>3799638.3522714674</v>
      </c>
      <c r="P67" s="9"/>
    </row>
    <row r="68" spans="1:16" s="8" customFormat="1" x14ac:dyDescent="0.3">
      <c r="B68" s="59"/>
      <c r="C68" s="8">
        <v>6</v>
      </c>
      <c r="D68" s="9">
        <f>K63</f>
        <v>9295702.0294289738</v>
      </c>
      <c r="E68" s="9">
        <f t="shared" si="8"/>
        <v>143633873.39276177</v>
      </c>
      <c r="F68" s="8">
        <v>1.7999999999999999E-2</v>
      </c>
      <c r="G68" s="9">
        <f t="shared" si="5"/>
        <v>146219283.11383149</v>
      </c>
      <c r="H68" s="9"/>
      <c r="I68" s="10">
        <f xml:space="preserve"> N63</f>
        <v>0</v>
      </c>
      <c r="P68" s="9"/>
    </row>
    <row r="69" spans="1:16" s="8" customFormat="1" x14ac:dyDescent="0.3">
      <c r="B69" s="59"/>
      <c r="C69" s="8">
        <v>7</v>
      </c>
      <c r="D69" s="9">
        <f>K63</f>
        <v>9295702.0294289738</v>
      </c>
      <c r="E69" s="9">
        <f t="shared" si="8"/>
        <v>155514985.14326048</v>
      </c>
      <c r="F69" s="8">
        <v>1.7999999999999999E-2</v>
      </c>
      <c r="G69" s="9">
        <f t="shared" si="5"/>
        <v>158314254.87583917</v>
      </c>
      <c r="H69" s="9"/>
      <c r="I69" s="10">
        <v>0</v>
      </c>
      <c r="P69" s="9"/>
    </row>
    <row r="70" spans="1:16" s="8" customFormat="1" x14ac:dyDescent="0.3">
      <c r="B70" s="59"/>
      <c r="C70" s="8">
        <v>8</v>
      </c>
      <c r="D70" s="9">
        <f>K63</f>
        <v>9295702.0294289738</v>
      </c>
      <c r="E70" s="9">
        <f t="shared" si="8"/>
        <v>167609956.90526813</v>
      </c>
      <c r="F70" s="8">
        <v>1.7999999999999999E-2</v>
      </c>
      <c r="G70" s="9">
        <f t="shared" si="5"/>
        <v>170626936.12956297</v>
      </c>
      <c r="H70" s="9"/>
      <c r="I70" s="10">
        <v>0</v>
      </c>
      <c r="P70" s="9"/>
    </row>
    <row r="71" spans="1:16" s="8" customFormat="1" x14ac:dyDescent="0.3">
      <c r="B71" s="59"/>
      <c r="C71" s="8">
        <v>9</v>
      </c>
      <c r="D71" s="9">
        <f>K63</f>
        <v>9295702.0294289738</v>
      </c>
      <c r="E71" s="9">
        <f t="shared" si="8"/>
        <v>179922638.15899193</v>
      </c>
      <c r="F71" s="8">
        <v>1.7999999999999999E-2</v>
      </c>
      <c r="G71" s="9">
        <f t="shared" si="5"/>
        <v>183161245.64585379</v>
      </c>
      <c r="H71" s="9"/>
      <c r="I71" s="10">
        <v>0</v>
      </c>
      <c r="P71" s="9"/>
    </row>
    <row r="72" spans="1:16" s="8" customFormat="1" x14ac:dyDescent="0.3">
      <c r="B72" s="59"/>
      <c r="C72" s="8">
        <v>10</v>
      </c>
      <c r="D72" s="9">
        <f>K63</f>
        <v>9295702.0294289738</v>
      </c>
      <c r="E72" s="9">
        <f t="shared" si="8"/>
        <v>192456947.67528278</v>
      </c>
      <c r="F72" s="8">
        <v>1.7999999999999999E-2</v>
      </c>
      <c r="G72" s="9">
        <f t="shared" si="5"/>
        <v>195921172.73343787</v>
      </c>
      <c r="H72" s="9"/>
      <c r="I72" s="10">
        <v>0</v>
      </c>
      <c r="P72" s="9"/>
    </row>
    <row r="73" spans="1:16" s="8" customFormat="1" x14ac:dyDescent="0.3">
      <c r="B73" s="59"/>
      <c r="C73" s="8">
        <v>11</v>
      </c>
      <c r="D73" s="9">
        <f>K63</f>
        <v>9295702.0294289738</v>
      </c>
      <c r="E73" s="9">
        <f t="shared" si="8"/>
        <v>205216874.76286685</v>
      </c>
      <c r="F73" s="8">
        <v>1.7999999999999999E-2</v>
      </c>
      <c r="G73" s="9">
        <f t="shared" si="5"/>
        <v>208910778.50859845</v>
      </c>
      <c r="H73" s="9"/>
      <c r="I73" s="10">
        <v>0</v>
      </c>
      <c r="P73" s="9"/>
    </row>
    <row r="74" spans="1:16" s="20" customFormat="1" x14ac:dyDescent="0.3">
      <c r="B74" s="59"/>
      <c r="C74" s="20">
        <v>12</v>
      </c>
      <c r="D74" s="21">
        <f>K63</f>
        <v>9295702.0294289738</v>
      </c>
      <c r="E74" s="21">
        <f t="shared" si="8"/>
        <v>218206480.53802741</v>
      </c>
      <c r="F74" s="20">
        <v>1.7999999999999999E-2</v>
      </c>
      <c r="G74" s="21">
        <f t="shared" si="5"/>
        <v>222134197.18771189</v>
      </c>
      <c r="H74" s="21"/>
      <c r="I74" s="22">
        <v>0</v>
      </c>
      <c r="J74" s="21">
        <f xml:space="preserve"> (E63 + SUM(D64:D74)) - SUM(I64:I74)</f>
        <v>189297210.3540239</v>
      </c>
      <c r="K74" s="21">
        <f xml:space="preserve"> G74 - J74</f>
        <v>32836986.833687991</v>
      </c>
      <c r="L74" s="20">
        <v>0.84</v>
      </c>
      <c r="M74" s="21">
        <f xml:space="preserve"> K74 * L74</f>
        <v>27583068.940297913</v>
      </c>
      <c r="N74" s="21">
        <f xml:space="preserve"> K74 - M74</f>
        <v>5253917.8933900781</v>
      </c>
      <c r="O74" s="20">
        <f xml:space="preserve"> K74 / J74 * 100</f>
        <v>17.346788561900205</v>
      </c>
      <c r="P74" s="21"/>
    </row>
    <row r="75" spans="1:16" s="8" customFormat="1" x14ac:dyDescent="0.3">
      <c r="A75" s="8">
        <v>7</v>
      </c>
      <c r="B75" s="59">
        <v>2028</v>
      </c>
      <c r="C75" s="8">
        <v>1</v>
      </c>
      <c r="D75" s="9">
        <f xml:space="preserve"> K75</f>
        <v>11755591.549487995</v>
      </c>
      <c r="E75" s="9">
        <f xml:space="preserve"> (G74 / 2) + D75 - I75</f>
        <v>122822690.14334394</v>
      </c>
      <c r="F75" s="8">
        <v>1.7999999999999999E-2</v>
      </c>
      <c r="G75" s="9">
        <f t="shared" si="5"/>
        <v>125033498.56592414</v>
      </c>
      <c r="H75" s="9"/>
      <c r="I75" s="10">
        <v>0</v>
      </c>
      <c r="K75" s="11">
        <f xml:space="preserve"> ((G74 - I75) / 2 / 12) +2500000</f>
        <v>11755591.549487995</v>
      </c>
      <c r="M75" s="9">
        <f xml:space="preserve"> (G74 / 2 )</f>
        <v>111067098.59385595</v>
      </c>
      <c r="P75" s="9"/>
    </row>
    <row r="76" spans="1:16" s="8" customFormat="1" x14ac:dyDescent="0.3">
      <c r="B76" s="59"/>
      <c r="C76" s="8">
        <v>2</v>
      </c>
      <c r="D76" s="9">
        <f xml:space="preserve"> K75</f>
        <v>11755591.549487995</v>
      </c>
      <c r="E76" s="9">
        <f t="shared" ref="E76:E86" si="9" xml:space="preserve"> G75 + D76 - I76</f>
        <v>136789090.11541215</v>
      </c>
      <c r="F76" s="8">
        <v>1.7999999999999999E-2</v>
      </c>
      <c r="G76" s="9">
        <f t="shared" si="5"/>
        <v>139251293.73748955</v>
      </c>
      <c r="H76" s="9"/>
      <c r="I76" s="10">
        <v>0</v>
      </c>
      <c r="P76" s="9"/>
    </row>
    <row r="77" spans="1:16" s="8" customFormat="1" x14ac:dyDescent="0.3">
      <c r="B77" s="59"/>
      <c r="C77" s="8">
        <v>3</v>
      </c>
      <c r="D77" s="9">
        <f xml:space="preserve"> K75</f>
        <v>11755591.549487995</v>
      </c>
      <c r="E77" s="9">
        <f t="shared" si="9"/>
        <v>151006885.28697756</v>
      </c>
      <c r="F77" s="8">
        <v>1.7999999999999999E-2</v>
      </c>
      <c r="G77" s="9">
        <f t="shared" si="5"/>
        <v>153725009.22214314</v>
      </c>
      <c r="H77" s="9"/>
      <c r="I77" s="10">
        <v>0</v>
      </c>
      <c r="P77" s="9"/>
    </row>
    <row r="78" spans="1:16" s="8" customFormat="1" x14ac:dyDescent="0.3">
      <c r="B78" s="59"/>
      <c r="C78" s="8">
        <v>4</v>
      </c>
      <c r="D78" s="9">
        <f xml:space="preserve"> K75</f>
        <v>11755591.549487995</v>
      </c>
      <c r="E78" s="9">
        <f t="shared" si="9"/>
        <v>165480600.77163115</v>
      </c>
      <c r="F78" s="8">
        <v>1.7999999999999999E-2</v>
      </c>
      <c r="G78" s="9">
        <f t="shared" si="5"/>
        <v>168459251.58552051</v>
      </c>
      <c r="H78" s="9"/>
      <c r="I78" s="10">
        <v>0</v>
      </c>
      <c r="P78" s="9"/>
    </row>
    <row r="79" spans="1:16" s="8" customFormat="1" x14ac:dyDescent="0.3">
      <c r="B79" s="59"/>
      <c r="C79" s="8">
        <v>5</v>
      </c>
      <c r="D79" s="9">
        <f xml:space="preserve"> K75</f>
        <v>11755591.549487995</v>
      </c>
      <c r="E79" s="9">
        <f t="shared" si="9"/>
        <v>174960925.24161842</v>
      </c>
      <c r="F79" s="8">
        <v>1.7999999999999999E-2</v>
      </c>
      <c r="G79" s="9">
        <f t="shared" si="5"/>
        <v>178110221.89596754</v>
      </c>
      <c r="H79" s="9"/>
      <c r="I79" s="10">
        <f xml:space="preserve"> N74</f>
        <v>5253917.8933900781</v>
      </c>
      <c r="P79" s="9"/>
    </row>
    <row r="80" spans="1:16" s="8" customFormat="1" x14ac:dyDescent="0.3">
      <c r="B80" s="59"/>
      <c r="C80" s="8">
        <v>6</v>
      </c>
      <c r="D80" s="9">
        <f xml:space="preserve"> K75</f>
        <v>11755591.549487995</v>
      </c>
      <c r="E80" s="9">
        <f t="shared" si="9"/>
        <v>189865813.44545555</v>
      </c>
      <c r="F80" s="8">
        <v>1.7999999999999999E-2</v>
      </c>
      <c r="G80" s="9">
        <f t="shared" si="5"/>
        <v>193283398.08747375</v>
      </c>
      <c r="H80" s="9"/>
      <c r="I80" s="10">
        <v>0</v>
      </c>
      <c r="P80" s="9"/>
    </row>
    <row r="81" spans="1:16" s="8" customFormat="1" x14ac:dyDescent="0.3">
      <c r="B81" s="59"/>
      <c r="C81" s="8">
        <v>7</v>
      </c>
      <c r="D81" s="9">
        <f xml:space="preserve"> K75</f>
        <v>11755591.549487995</v>
      </c>
      <c r="E81" s="9">
        <f t="shared" si="9"/>
        <v>205038989.63696176</v>
      </c>
      <c r="F81" s="8">
        <v>1.7999999999999999E-2</v>
      </c>
      <c r="G81" s="9">
        <f t="shared" si="5"/>
        <v>208729691.45042706</v>
      </c>
      <c r="H81" s="9"/>
      <c r="I81" s="10">
        <v>0</v>
      </c>
      <c r="P81" s="9"/>
    </row>
    <row r="82" spans="1:16" s="8" customFormat="1" x14ac:dyDescent="0.3">
      <c r="B82" s="59"/>
      <c r="C82" s="8">
        <v>8</v>
      </c>
      <c r="D82" s="9">
        <f xml:space="preserve"> K75</f>
        <v>11755591.549487995</v>
      </c>
      <c r="E82" s="9">
        <f t="shared" si="9"/>
        <v>220485282.99991506</v>
      </c>
      <c r="F82" s="8">
        <v>1.7999999999999999E-2</v>
      </c>
      <c r="G82" s="9">
        <f t="shared" si="5"/>
        <v>224454018.09391353</v>
      </c>
      <c r="H82" s="9"/>
      <c r="I82" s="10">
        <v>0</v>
      </c>
      <c r="P82" s="9"/>
    </row>
    <row r="83" spans="1:16" s="8" customFormat="1" x14ac:dyDescent="0.3">
      <c r="B83" s="59"/>
      <c r="C83" s="8">
        <v>9</v>
      </c>
      <c r="D83" s="9">
        <f xml:space="preserve"> K75</f>
        <v>11755591.549487995</v>
      </c>
      <c r="E83" s="9">
        <f t="shared" si="9"/>
        <v>236209609.64340153</v>
      </c>
      <c r="F83" s="8">
        <v>1.7999999999999999E-2</v>
      </c>
      <c r="G83" s="9">
        <f t="shared" si="5"/>
        <v>240461382.61698276</v>
      </c>
      <c r="H83" s="9"/>
      <c r="I83" s="10">
        <v>0</v>
      </c>
      <c r="P83" s="9"/>
    </row>
    <row r="84" spans="1:16" s="8" customFormat="1" x14ac:dyDescent="0.3">
      <c r="B84" s="59"/>
      <c r="C84" s="8">
        <v>10</v>
      </c>
      <c r="D84" s="9">
        <f xml:space="preserve"> K75</f>
        <v>11755591.549487995</v>
      </c>
      <c r="E84" s="9">
        <f t="shared" si="9"/>
        <v>252216974.16647077</v>
      </c>
      <c r="F84" s="8">
        <v>1.7999999999999999E-2</v>
      </c>
      <c r="G84" s="9">
        <f t="shared" si="5"/>
        <v>256756879.70146725</v>
      </c>
      <c r="H84" s="9"/>
      <c r="I84" s="10">
        <v>0</v>
      </c>
      <c r="P84" s="9"/>
    </row>
    <row r="85" spans="1:16" s="8" customFormat="1" x14ac:dyDescent="0.3">
      <c r="B85" s="59"/>
      <c r="C85" s="8">
        <v>11</v>
      </c>
      <c r="D85" s="9">
        <f xml:space="preserve"> K75</f>
        <v>11755591.549487995</v>
      </c>
      <c r="E85" s="9">
        <f t="shared" si="9"/>
        <v>268512471.25095522</v>
      </c>
      <c r="F85" s="8">
        <v>1.7999999999999999E-2</v>
      </c>
      <c r="G85" s="9">
        <f t="shared" si="5"/>
        <v>273345695.73347241</v>
      </c>
      <c r="H85" s="9"/>
      <c r="I85" s="10">
        <v>0</v>
      </c>
      <c r="P85" s="9"/>
    </row>
    <row r="86" spans="1:16" s="20" customFormat="1" x14ac:dyDescent="0.3">
      <c r="B86" s="59"/>
      <c r="C86" s="20">
        <v>12</v>
      </c>
      <c r="D86" s="21">
        <f xml:space="preserve"> K75</f>
        <v>11755591.549487995</v>
      </c>
      <c r="E86" s="21">
        <f t="shared" si="9"/>
        <v>285101287.28296041</v>
      </c>
      <c r="F86" s="20">
        <v>1.7999999999999999E-2</v>
      </c>
      <c r="G86" s="21">
        <f t="shared" si="5"/>
        <v>290233110.4540537</v>
      </c>
      <c r="H86" s="21"/>
      <c r="I86" s="22">
        <v>0</v>
      </c>
      <c r="J86" s="21">
        <f xml:space="preserve"> (E75 + SUM(D76:D86)) - SUM(I76:I86)</f>
        <v>246880279.29432181</v>
      </c>
      <c r="K86" s="21">
        <f xml:space="preserve"> G86 - J86</f>
        <v>43352831.159731895</v>
      </c>
      <c r="L86" s="20">
        <v>0.84</v>
      </c>
      <c r="M86" s="21">
        <f xml:space="preserve"> K86 * L86</f>
        <v>36416378.174174793</v>
      </c>
      <c r="N86" s="21">
        <f xml:space="preserve"> K86 - M86</f>
        <v>6936452.9855571017</v>
      </c>
      <c r="O86" s="20">
        <f xml:space="preserve"> K86 / J86 * 100</f>
        <v>17.560264952571689</v>
      </c>
      <c r="P86" s="21"/>
    </row>
    <row r="87" spans="1:16" s="8" customFormat="1" x14ac:dyDescent="0.3">
      <c r="A87" s="8">
        <v>8</v>
      </c>
      <c r="B87" s="59">
        <v>2029</v>
      </c>
      <c r="C87" s="8">
        <v>1</v>
      </c>
      <c r="D87" s="9">
        <f xml:space="preserve"> K87</f>
        <v>14593046.268918904</v>
      </c>
      <c r="E87" s="9">
        <f xml:space="preserve"> (G86 / 2) + D87 - I87</f>
        <v>159709601.49594575</v>
      </c>
      <c r="F87" s="8">
        <v>1.7999999999999999E-2</v>
      </c>
      <c r="G87" s="9">
        <f t="shared" si="5"/>
        <v>162584374.32287279</v>
      </c>
      <c r="H87" s="9"/>
      <c r="I87" s="10">
        <v>0</v>
      </c>
      <c r="K87" s="11">
        <f xml:space="preserve"> ((G86 - I87) / 2 / 12) +2500000</f>
        <v>14593046.268918904</v>
      </c>
      <c r="M87" s="9">
        <f xml:space="preserve"> (G86 / 2 )</f>
        <v>145116555.22702685</v>
      </c>
      <c r="P87" s="9"/>
    </row>
    <row r="88" spans="1:16" s="8" customFormat="1" x14ac:dyDescent="0.3">
      <c r="B88" s="59"/>
      <c r="C88" s="8">
        <v>2</v>
      </c>
      <c r="D88" s="9">
        <f xml:space="preserve"> K87</f>
        <v>14593046.268918904</v>
      </c>
      <c r="E88" s="9">
        <f t="shared" ref="E88:E98" si="10" xml:space="preserve"> G87 + D88 - I88</f>
        <v>177177420.59179169</v>
      </c>
      <c r="F88" s="8">
        <v>1.7999999999999999E-2</v>
      </c>
      <c r="G88" s="9">
        <f t="shared" si="5"/>
        <v>180366614.16244394</v>
      </c>
      <c r="H88" s="9"/>
      <c r="I88" s="10">
        <v>0</v>
      </c>
      <c r="P88" s="9"/>
    </row>
    <row r="89" spans="1:16" s="8" customFormat="1" x14ac:dyDescent="0.3">
      <c r="B89" s="59"/>
      <c r="C89" s="8">
        <v>3</v>
      </c>
      <c r="D89" s="9">
        <f xml:space="preserve"> K87</f>
        <v>14593046.268918904</v>
      </c>
      <c r="E89" s="9">
        <f t="shared" si="10"/>
        <v>194959660.43136284</v>
      </c>
      <c r="F89" s="8">
        <v>1.7999999999999999E-2</v>
      </c>
      <c r="G89" s="9">
        <f t="shared" si="5"/>
        <v>198468934.31912738</v>
      </c>
      <c r="H89" s="9"/>
      <c r="I89" s="10">
        <v>0</v>
      </c>
      <c r="P89" s="9"/>
    </row>
    <row r="90" spans="1:16" s="8" customFormat="1" x14ac:dyDescent="0.3">
      <c r="B90" s="59"/>
      <c r="C90" s="8">
        <v>4</v>
      </c>
      <c r="D90" s="9">
        <f xml:space="preserve"> K87</f>
        <v>14593046.268918904</v>
      </c>
      <c r="E90" s="9">
        <f t="shared" si="10"/>
        <v>213061980.58804628</v>
      </c>
      <c r="F90" s="8">
        <v>1.7999999999999999E-2</v>
      </c>
      <c r="G90" s="9">
        <f t="shared" si="5"/>
        <v>216897096.23863113</v>
      </c>
      <c r="H90" s="9"/>
      <c r="I90" s="10">
        <v>0</v>
      </c>
      <c r="P90" s="9"/>
    </row>
    <row r="91" spans="1:16" s="8" customFormat="1" x14ac:dyDescent="0.3">
      <c r="B91" s="59"/>
      <c r="C91" s="8">
        <v>5</v>
      </c>
      <c r="D91" s="9">
        <f xml:space="preserve"> K87</f>
        <v>14593046.268918904</v>
      </c>
      <c r="E91" s="9">
        <f t="shared" si="10"/>
        <v>224553689.52199292</v>
      </c>
      <c r="F91" s="8">
        <v>1.7999999999999999E-2</v>
      </c>
      <c r="G91" s="9">
        <f t="shared" si="5"/>
        <v>228595655.9333888</v>
      </c>
      <c r="H91" s="9"/>
      <c r="I91" s="10">
        <f xml:space="preserve"> N86</f>
        <v>6936452.9855571017</v>
      </c>
      <c r="P91" s="9"/>
    </row>
    <row r="92" spans="1:16" s="8" customFormat="1" x14ac:dyDescent="0.3">
      <c r="B92" s="59"/>
      <c r="C92" s="8">
        <v>6</v>
      </c>
      <c r="D92" s="9">
        <f xml:space="preserve"> K87</f>
        <v>14593046.268918904</v>
      </c>
      <c r="E92" s="9">
        <f t="shared" si="10"/>
        <v>243188702.2023077</v>
      </c>
      <c r="F92" s="8">
        <v>1.7999999999999999E-2</v>
      </c>
      <c r="G92" s="9">
        <f t="shared" si="5"/>
        <v>247566098.84194922</v>
      </c>
      <c r="H92" s="9"/>
      <c r="I92" s="10">
        <v>0</v>
      </c>
      <c r="P92" s="9"/>
    </row>
    <row r="93" spans="1:16" s="8" customFormat="1" x14ac:dyDescent="0.3">
      <c r="B93" s="59"/>
      <c r="C93" s="8">
        <v>7</v>
      </c>
      <c r="D93" s="9">
        <f xml:space="preserve"> K87</f>
        <v>14593046.268918904</v>
      </c>
      <c r="E93" s="9">
        <f t="shared" si="10"/>
        <v>262159145.11086813</v>
      </c>
      <c r="F93" s="8">
        <v>1.7999999999999999E-2</v>
      </c>
      <c r="G93" s="9">
        <f t="shared" si="5"/>
        <v>266878009.72286376</v>
      </c>
      <c r="H93" s="9"/>
      <c r="I93" s="10">
        <v>0</v>
      </c>
      <c r="P93" s="9"/>
    </row>
    <row r="94" spans="1:16" s="8" customFormat="1" x14ac:dyDescent="0.3">
      <c r="B94" s="59"/>
      <c r="C94" s="8">
        <v>8</v>
      </c>
      <c r="D94" s="9">
        <f xml:space="preserve"> K87</f>
        <v>14593046.268918904</v>
      </c>
      <c r="E94" s="9">
        <f t="shared" si="10"/>
        <v>281471055.99178267</v>
      </c>
      <c r="F94" s="8">
        <v>1.7999999999999999E-2</v>
      </c>
      <c r="G94" s="9">
        <f t="shared" ref="G94:G157" si="11" xml:space="preserve"> (E94 * F94) + E94</f>
        <v>286537534.99963474</v>
      </c>
      <c r="H94" s="9"/>
      <c r="I94" s="10">
        <v>0</v>
      </c>
      <c r="P94" s="9"/>
    </row>
    <row r="95" spans="1:16" s="8" customFormat="1" x14ac:dyDescent="0.3">
      <c r="B95" s="59"/>
      <c r="C95" s="8">
        <v>9</v>
      </c>
      <c r="D95" s="9">
        <f xml:space="preserve"> K87</f>
        <v>14593046.268918904</v>
      </c>
      <c r="E95" s="9">
        <f t="shared" si="10"/>
        <v>301130581.26855367</v>
      </c>
      <c r="F95" s="8">
        <v>1.7999999999999999E-2</v>
      </c>
      <c r="G95" s="9">
        <f t="shared" si="11"/>
        <v>306550931.73138762</v>
      </c>
      <c r="H95" s="9"/>
      <c r="I95" s="10">
        <v>0</v>
      </c>
      <c r="P95" s="9"/>
    </row>
    <row r="96" spans="1:16" s="8" customFormat="1" x14ac:dyDescent="0.3">
      <c r="B96" s="59"/>
      <c r="C96" s="8">
        <v>10</v>
      </c>
      <c r="D96" s="9">
        <f xml:space="preserve"> K87</f>
        <v>14593046.268918904</v>
      </c>
      <c r="E96" s="9">
        <f t="shared" si="10"/>
        <v>321143978.00030655</v>
      </c>
      <c r="F96" s="8">
        <v>1.7999999999999999E-2</v>
      </c>
      <c r="G96" s="9">
        <f t="shared" si="11"/>
        <v>326924569.60431206</v>
      </c>
      <c r="H96" s="9"/>
      <c r="I96" s="10">
        <v>0</v>
      </c>
      <c r="P96" s="9"/>
    </row>
    <row r="97" spans="1:16" s="8" customFormat="1" x14ac:dyDescent="0.3">
      <c r="B97" s="59"/>
      <c r="C97" s="8">
        <v>11</v>
      </c>
      <c r="D97" s="9">
        <f xml:space="preserve"> K87</f>
        <v>14593046.268918904</v>
      </c>
      <c r="E97" s="9">
        <f t="shared" si="10"/>
        <v>341517615.87323099</v>
      </c>
      <c r="F97" s="8">
        <v>1.7999999999999999E-2</v>
      </c>
      <c r="G97" s="9">
        <f t="shared" si="11"/>
        <v>347664932.95894915</v>
      </c>
      <c r="H97" s="9"/>
      <c r="I97" s="10">
        <v>0</v>
      </c>
      <c r="P97" s="9"/>
    </row>
    <row r="98" spans="1:16" s="20" customFormat="1" x14ac:dyDescent="0.3">
      <c r="B98" s="59"/>
      <c r="C98" s="20">
        <v>12</v>
      </c>
      <c r="D98" s="21">
        <f xml:space="preserve"> K87</f>
        <v>14593046.268918904</v>
      </c>
      <c r="E98" s="21">
        <f t="shared" si="10"/>
        <v>362257979.22786808</v>
      </c>
      <c r="F98" s="20">
        <v>1.7999999999999999E-2</v>
      </c>
      <c r="G98" s="21">
        <f t="shared" si="11"/>
        <v>368778622.85396969</v>
      </c>
      <c r="H98" s="21"/>
      <c r="I98" s="22">
        <v>0</v>
      </c>
      <c r="J98" s="21">
        <f xml:space="preserve"> (E87 + SUM(D88:D98)) - SUM(I88:I98)</f>
        <v>313296657.46849662</v>
      </c>
      <c r="K98" s="21">
        <f xml:space="preserve"> G98 - J98</f>
        <v>55481965.385473073</v>
      </c>
      <c r="L98" s="20">
        <v>0.84</v>
      </c>
      <c r="M98" s="21">
        <f xml:space="preserve"> K98 * L98</f>
        <v>46604850.923797376</v>
      </c>
      <c r="N98" s="21">
        <f xml:space="preserve"> K98 - M98</f>
        <v>8877114.4616756961</v>
      </c>
      <c r="O98" s="20">
        <f xml:space="preserve"> K98 / J98 * 100</f>
        <v>17.709083088782084</v>
      </c>
      <c r="P98" s="21"/>
    </row>
    <row r="99" spans="1:16" s="8" customFormat="1" x14ac:dyDescent="0.3">
      <c r="A99" s="8">
        <v>9</v>
      </c>
      <c r="B99" s="59">
        <v>2030</v>
      </c>
      <c r="C99" s="8">
        <v>1</v>
      </c>
      <c r="D99" s="9">
        <f>K99</f>
        <v>17865775.952248737</v>
      </c>
      <c r="E99" s="9">
        <f xml:space="preserve"> (G98 / 2) + D99 - I99</f>
        <v>202255087.3792336</v>
      </c>
      <c r="F99" s="8">
        <v>1.7999999999999999E-2</v>
      </c>
      <c r="G99" s="9">
        <f t="shared" si="11"/>
        <v>205895678.95205981</v>
      </c>
      <c r="H99" s="9"/>
      <c r="I99" s="10">
        <v>0</v>
      </c>
      <c r="K99" s="11">
        <f xml:space="preserve"> ((G98 - I99) / 2 / 12) +2500000</f>
        <v>17865775.952248737</v>
      </c>
      <c r="M99" s="9">
        <f xml:space="preserve"> (G98 / 2 )</f>
        <v>184389311.42698485</v>
      </c>
      <c r="P99" s="9"/>
    </row>
    <row r="100" spans="1:16" s="8" customFormat="1" x14ac:dyDescent="0.3">
      <c r="B100" s="59"/>
      <c r="C100" s="8">
        <v>2</v>
      </c>
      <c r="D100" s="9">
        <f>K99</f>
        <v>17865775.952248737</v>
      </c>
      <c r="E100" s="9">
        <f t="shared" ref="E100:E110" si="12" xml:space="preserve"> G99 + D100 - I100</f>
        <v>223761454.90430856</v>
      </c>
      <c r="F100" s="8">
        <v>1.7999999999999999E-2</v>
      </c>
      <c r="G100" s="9">
        <f t="shared" si="11"/>
        <v>227789161.0925861</v>
      </c>
      <c r="H100" s="9"/>
      <c r="I100" s="10">
        <v>0</v>
      </c>
      <c r="P100" s="9"/>
    </row>
    <row r="101" spans="1:16" s="8" customFormat="1" x14ac:dyDescent="0.3">
      <c r="B101" s="59"/>
      <c r="C101" s="8">
        <v>3</v>
      </c>
      <c r="D101" s="9">
        <f>K99</f>
        <v>17865775.952248737</v>
      </c>
      <c r="E101" s="9">
        <f t="shared" si="12"/>
        <v>245654937.04483485</v>
      </c>
      <c r="F101" s="8">
        <v>1.7999999999999999E-2</v>
      </c>
      <c r="G101" s="9">
        <f t="shared" si="11"/>
        <v>250076725.91164187</v>
      </c>
      <c r="H101" s="9"/>
      <c r="I101" s="10">
        <v>0</v>
      </c>
      <c r="P101" s="9"/>
    </row>
    <row r="102" spans="1:16" s="8" customFormat="1" x14ac:dyDescent="0.3">
      <c r="B102" s="59"/>
      <c r="C102" s="8">
        <v>4</v>
      </c>
      <c r="D102" s="9">
        <f>K99</f>
        <v>17865775.952248737</v>
      </c>
      <c r="E102" s="9">
        <f t="shared" si="12"/>
        <v>267942501.86389059</v>
      </c>
      <c r="F102" s="8">
        <v>1.7999999999999999E-2</v>
      </c>
      <c r="G102" s="9">
        <f t="shared" si="11"/>
        <v>272765466.89744061</v>
      </c>
      <c r="H102" s="9"/>
      <c r="I102" s="10">
        <v>0</v>
      </c>
      <c r="P102" s="9"/>
    </row>
    <row r="103" spans="1:16" s="8" customFormat="1" x14ac:dyDescent="0.3">
      <c r="B103" s="59"/>
      <c r="C103" s="8">
        <v>5</v>
      </c>
      <c r="D103" s="9">
        <f>K99</f>
        <v>17865775.952248737</v>
      </c>
      <c r="E103" s="9">
        <f t="shared" si="12"/>
        <v>281754128.38801366</v>
      </c>
      <c r="F103" s="8">
        <v>1.7999999999999999E-2</v>
      </c>
      <c r="G103" s="9">
        <f t="shared" si="11"/>
        <v>286825702.69899791</v>
      </c>
      <c r="H103" s="9"/>
      <c r="I103" s="10">
        <f xml:space="preserve"> N98</f>
        <v>8877114.4616756961</v>
      </c>
      <c r="P103" s="9"/>
    </row>
    <row r="104" spans="1:16" s="8" customFormat="1" x14ac:dyDescent="0.3">
      <c r="B104" s="59"/>
      <c r="C104" s="8">
        <v>6</v>
      </c>
      <c r="D104" s="9">
        <f>K99</f>
        <v>17865775.952248737</v>
      </c>
      <c r="E104" s="9">
        <f t="shared" si="12"/>
        <v>304691478.65124667</v>
      </c>
      <c r="F104" s="8">
        <v>1.7999999999999999E-2</v>
      </c>
      <c r="G104" s="9">
        <f t="shared" si="11"/>
        <v>310175925.26696908</v>
      </c>
      <c r="H104" s="9"/>
      <c r="I104" s="10">
        <v>0</v>
      </c>
      <c r="P104" s="9"/>
    </row>
    <row r="105" spans="1:16" s="8" customFormat="1" x14ac:dyDescent="0.3">
      <c r="B105" s="59"/>
      <c r="C105" s="8">
        <v>7</v>
      </c>
      <c r="D105" s="9">
        <f>K99</f>
        <v>17865775.952248737</v>
      </c>
      <c r="E105" s="9">
        <f t="shared" si="12"/>
        <v>328041701.21921784</v>
      </c>
      <c r="F105" s="8">
        <v>1.7999999999999999E-2</v>
      </c>
      <c r="G105" s="9">
        <f t="shared" si="11"/>
        <v>333946451.84116375</v>
      </c>
      <c r="H105" s="9"/>
      <c r="I105" s="10">
        <v>0</v>
      </c>
      <c r="P105" s="9"/>
    </row>
    <row r="106" spans="1:16" s="8" customFormat="1" x14ac:dyDescent="0.3">
      <c r="B106" s="59"/>
      <c r="C106" s="8">
        <v>8</v>
      </c>
      <c r="D106" s="9">
        <f>K99</f>
        <v>17865775.952248737</v>
      </c>
      <c r="E106" s="9">
        <f t="shared" si="12"/>
        <v>351812227.79341251</v>
      </c>
      <c r="F106" s="8">
        <v>1.7999999999999999E-2</v>
      </c>
      <c r="G106" s="9">
        <f t="shared" si="11"/>
        <v>358144847.89369392</v>
      </c>
      <c r="H106" s="9"/>
      <c r="I106" s="10">
        <v>0</v>
      </c>
      <c r="P106" s="9"/>
    </row>
    <row r="107" spans="1:16" s="8" customFormat="1" x14ac:dyDescent="0.3">
      <c r="B107" s="59"/>
      <c r="C107" s="8">
        <v>9</v>
      </c>
      <c r="D107" s="9">
        <f>K99</f>
        <v>17865775.952248737</v>
      </c>
      <c r="E107" s="9">
        <f t="shared" si="12"/>
        <v>376010623.84594268</v>
      </c>
      <c r="F107" s="8">
        <v>1.7999999999999999E-2</v>
      </c>
      <c r="G107" s="9">
        <f t="shared" si="11"/>
        <v>382778815.07516962</v>
      </c>
      <c r="H107" s="9"/>
      <c r="I107" s="10">
        <v>0</v>
      </c>
      <c r="P107" s="9"/>
    </row>
    <row r="108" spans="1:16" s="8" customFormat="1" x14ac:dyDescent="0.3">
      <c r="B108" s="59"/>
      <c r="C108" s="8">
        <v>10</v>
      </c>
      <c r="D108" s="9">
        <f>K99</f>
        <v>17865775.952248737</v>
      </c>
      <c r="E108" s="9">
        <f t="shared" si="12"/>
        <v>400644591.02741838</v>
      </c>
      <c r="F108" s="8">
        <v>1.7999999999999999E-2</v>
      </c>
      <c r="G108" s="9">
        <f t="shared" si="11"/>
        <v>407856193.66591191</v>
      </c>
      <c r="H108" s="9"/>
      <c r="I108" s="10">
        <v>0</v>
      </c>
      <c r="P108" s="9"/>
    </row>
    <row r="109" spans="1:16" s="8" customFormat="1" x14ac:dyDescent="0.3">
      <c r="B109" s="59"/>
      <c r="C109" s="8">
        <v>11</v>
      </c>
      <c r="D109" s="9">
        <f>K99</f>
        <v>17865775.952248737</v>
      </c>
      <c r="E109" s="9">
        <f t="shared" si="12"/>
        <v>425721969.61816067</v>
      </c>
      <c r="F109" s="8">
        <v>1.7999999999999999E-2</v>
      </c>
      <c r="G109" s="9">
        <f t="shared" si="11"/>
        <v>433384965.07128757</v>
      </c>
      <c r="H109" s="9"/>
      <c r="I109" s="10">
        <v>0</v>
      </c>
      <c r="P109" s="9"/>
    </row>
    <row r="110" spans="1:16" s="20" customFormat="1" x14ac:dyDescent="0.3">
      <c r="B110" s="59"/>
      <c r="C110" s="20">
        <v>12</v>
      </c>
      <c r="D110" s="21">
        <f>K99</f>
        <v>17865775.952248737</v>
      </c>
      <c r="E110" s="21">
        <f t="shared" si="12"/>
        <v>451250741.02353632</v>
      </c>
      <c r="F110" s="20">
        <v>1.7999999999999999E-2</v>
      </c>
      <c r="G110" s="21">
        <f t="shared" si="11"/>
        <v>459373254.36195999</v>
      </c>
      <c r="H110" s="21"/>
      <c r="I110" s="22">
        <v>0</v>
      </c>
      <c r="J110" s="21">
        <f xml:space="preserve"> (E99 + SUM(D100:D110)) - SUM(I100:I110)</f>
        <v>389901508.39229405</v>
      </c>
      <c r="K110" s="21">
        <f xml:space="preserve"> G110 - J110</f>
        <v>69471745.969665945</v>
      </c>
      <c r="L110" s="20">
        <v>0.84</v>
      </c>
      <c r="M110" s="21">
        <f xml:space="preserve"> K110 * L110</f>
        <v>58356266.614519395</v>
      </c>
      <c r="N110" s="21">
        <f xml:space="preserve"> K110 - M110</f>
        <v>11115479.35514655</v>
      </c>
      <c r="O110" s="20">
        <f xml:space="preserve"> K110 / J110 * 100</f>
        <v>17.817767942505085</v>
      </c>
      <c r="P110" s="21"/>
    </row>
    <row r="111" spans="1:16" s="8" customFormat="1" x14ac:dyDescent="0.3">
      <c r="A111" s="8">
        <v>10</v>
      </c>
      <c r="B111" s="59">
        <v>2031</v>
      </c>
      <c r="C111" s="8">
        <v>1</v>
      </c>
      <c r="D111" s="9">
        <f>K111</f>
        <v>21640552.265081666</v>
      </c>
      <c r="E111" s="9">
        <f xml:space="preserve"> (G110 / 2) + D111 - I111</f>
        <v>251327179.44606167</v>
      </c>
      <c r="F111" s="8">
        <v>1.7999999999999999E-2</v>
      </c>
      <c r="G111" s="9">
        <f t="shared" si="11"/>
        <v>255851068.67609078</v>
      </c>
      <c r="H111" s="9"/>
      <c r="I111" s="10">
        <v>0</v>
      </c>
      <c r="K111" s="11">
        <f xml:space="preserve"> ((G110 - I111) / 2 / 12) +2500000</f>
        <v>21640552.265081666</v>
      </c>
      <c r="M111" s="9">
        <f xml:space="preserve"> (G110 / 2 )</f>
        <v>229686627.18098</v>
      </c>
      <c r="P111" s="9"/>
    </row>
    <row r="112" spans="1:16" s="8" customFormat="1" x14ac:dyDescent="0.3">
      <c r="B112" s="59"/>
      <c r="C112" s="8">
        <v>2</v>
      </c>
      <c r="D112" s="9">
        <f>K111</f>
        <v>21640552.265081666</v>
      </c>
      <c r="E112" s="9">
        <f t="shared" ref="E112:E122" si="13" xml:space="preserve"> G111 + D112 - I112</f>
        <v>277491620.94117242</v>
      </c>
      <c r="F112" s="8">
        <v>1.7999999999999999E-2</v>
      </c>
      <c r="G112" s="9">
        <f t="shared" si="11"/>
        <v>282486470.11811352</v>
      </c>
      <c r="H112" s="9"/>
      <c r="I112" s="10">
        <v>0</v>
      </c>
      <c r="P112" s="9"/>
    </row>
    <row r="113" spans="1:16" s="8" customFormat="1" x14ac:dyDescent="0.3">
      <c r="B113" s="59"/>
      <c r="C113" s="8">
        <v>3</v>
      </c>
      <c r="D113" s="9">
        <f>K111</f>
        <v>21640552.265081666</v>
      </c>
      <c r="E113" s="9">
        <f t="shared" si="13"/>
        <v>304127022.38319516</v>
      </c>
      <c r="F113" s="8">
        <v>1.7999999999999999E-2</v>
      </c>
      <c r="G113" s="9">
        <f t="shared" si="11"/>
        <v>309601308.7860927</v>
      </c>
      <c r="H113" s="9"/>
      <c r="I113" s="10">
        <v>0</v>
      </c>
      <c r="P113" s="9"/>
    </row>
    <row r="114" spans="1:16" s="8" customFormat="1" x14ac:dyDescent="0.3">
      <c r="B114" s="59"/>
      <c r="C114" s="8">
        <v>4</v>
      </c>
      <c r="D114" s="9">
        <f>K111</f>
        <v>21640552.265081666</v>
      </c>
      <c r="E114" s="9">
        <f t="shared" si="13"/>
        <v>331241861.05117434</v>
      </c>
      <c r="F114" s="8">
        <v>1.7999999999999999E-2</v>
      </c>
      <c r="G114" s="9">
        <f t="shared" si="11"/>
        <v>337204214.5500955</v>
      </c>
      <c r="H114" s="9"/>
      <c r="I114" s="10">
        <v>0</v>
      </c>
      <c r="P114" s="9"/>
    </row>
    <row r="115" spans="1:16" s="8" customFormat="1" x14ac:dyDescent="0.3">
      <c r="B115" s="59"/>
      <c r="C115" s="8">
        <v>5</v>
      </c>
      <c r="D115" s="9">
        <f>K111</f>
        <v>21640552.265081666</v>
      </c>
      <c r="E115" s="9">
        <f t="shared" si="13"/>
        <v>347729287.46003062</v>
      </c>
      <c r="F115" s="8">
        <v>1.7999999999999999E-2</v>
      </c>
      <c r="G115" s="9">
        <f t="shared" si="11"/>
        <v>353988414.63431114</v>
      </c>
      <c r="H115" s="9"/>
      <c r="I115" s="10">
        <f xml:space="preserve"> N110</f>
        <v>11115479.35514655</v>
      </c>
      <c r="P115" s="9"/>
    </row>
    <row r="116" spans="1:16" s="8" customFormat="1" x14ac:dyDescent="0.3">
      <c r="B116" s="59"/>
      <c r="C116" s="8">
        <v>6</v>
      </c>
      <c r="D116" s="9">
        <f>K111</f>
        <v>21640552.265081666</v>
      </c>
      <c r="E116" s="9">
        <f t="shared" si="13"/>
        <v>375628966.89939278</v>
      </c>
      <c r="F116" s="8">
        <v>1.7999999999999999E-2</v>
      </c>
      <c r="G116" s="9">
        <f t="shared" si="11"/>
        <v>382390288.30358183</v>
      </c>
      <c r="H116" s="9"/>
      <c r="I116" s="10">
        <v>0</v>
      </c>
      <c r="P116" s="9"/>
    </row>
    <row r="117" spans="1:16" s="8" customFormat="1" x14ac:dyDescent="0.3">
      <c r="B117" s="59"/>
      <c r="C117" s="8">
        <v>7</v>
      </c>
      <c r="D117" s="9">
        <f>K111</f>
        <v>21640552.265081666</v>
      </c>
      <c r="E117" s="9">
        <f t="shared" si="13"/>
        <v>404030840.56866348</v>
      </c>
      <c r="F117" s="8">
        <v>1.7999999999999999E-2</v>
      </c>
      <c r="G117" s="9">
        <f t="shared" si="11"/>
        <v>411303395.69889945</v>
      </c>
      <c r="H117" s="9"/>
      <c r="I117" s="10">
        <v>0</v>
      </c>
      <c r="P117" s="9"/>
    </row>
    <row r="118" spans="1:16" s="8" customFormat="1" x14ac:dyDescent="0.3">
      <c r="B118" s="59"/>
      <c r="C118" s="8">
        <v>8</v>
      </c>
      <c r="D118" s="9">
        <f>K111</f>
        <v>21640552.265081666</v>
      </c>
      <c r="E118" s="9">
        <f t="shared" si="13"/>
        <v>432943947.96398109</v>
      </c>
      <c r="F118" s="8">
        <v>1.7999999999999999E-2</v>
      </c>
      <c r="G118" s="9">
        <f t="shared" si="11"/>
        <v>440736939.02733272</v>
      </c>
      <c r="H118" s="9"/>
      <c r="I118" s="10">
        <v>0</v>
      </c>
      <c r="P118" s="9"/>
    </row>
    <row r="119" spans="1:16" s="8" customFormat="1" x14ac:dyDescent="0.3">
      <c r="B119" s="59"/>
      <c r="C119" s="8">
        <v>9</v>
      </c>
      <c r="D119" s="9">
        <f>K111</f>
        <v>21640552.265081666</v>
      </c>
      <c r="E119" s="9">
        <f t="shared" si="13"/>
        <v>462377491.29241437</v>
      </c>
      <c r="F119" s="8">
        <v>1.7999999999999999E-2</v>
      </c>
      <c r="G119" s="9">
        <f t="shared" si="11"/>
        <v>470700286.13567781</v>
      </c>
      <c r="H119" s="9"/>
      <c r="I119" s="10">
        <v>0</v>
      </c>
      <c r="P119" s="9"/>
    </row>
    <row r="120" spans="1:16" s="8" customFormat="1" x14ac:dyDescent="0.3">
      <c r="B120" s="59"/>
      <c r="C120" s="8">
        <v>10</v>
      </c>
      <c r="D120" s="9">
        <f>K111</f>
        <v>21640552.265081666</v>
      </c>
      <c r="E120" s="9">
        <f t="shared" si="13"/>
        <v>492340838.40075946</v>
      </c>
      <c r="F120" s="8">
        <v>1.7999999999999999E-2</v>
      </c>
      <c r="G120" s="9">
        <f t="shared" si="11"/>
        <v>501202973.4919731</v>
      </c>
      <c r="H120" s="9"/>
      <c r="I120" s="10">
        <v>0</v>
      </c>
      <c r="P120" s="9"/>
    </row>
    <row r="121" spans="1:16" s="8" customFormat="1" x14ac:dyDescent="0.3">
      <c r="B121" s="59"/>
      <c r="C121" s="8">
        <v>11</v>
      </c>
      <c r="D121" s="9">
        <f>K111</f>
        <v>21640552.265081666</v>
      </c>
      <c r="E121" s="9">
        <f t="shared" si="13"/>
        <v>522843525.75705475</v>
      </c>
      <c r="F121" s="8">
        <v>1.7999999999999999E-2</v>
      </c>
      <c r="G121" s="9">
        <f t="shared" si="11"/>
        <v>532254709.22068173</v>
      </c>
      <c r="H121" s="9"/>
      <c r="I121" s="10">
        <v>0</v>
      </c>
      <c r="P121" s="9"/>
    </row>
    <row r="122" spans="1:16" s="20" customFormat="1" x14ac:dyDescent="0.3">
      <c r="B122" s="59"/>
      <c r="C122" s="20">
        <v>12</v>
      </c>
      <c r="D122" s="21">
        <f>K111</f>
        <v>21640552.265081666</v>
      </c>
      <c r="E122" s="21">
        <f t="shared" si="13"/>
        <v>553895261.48576343</v>
      </c>
      <c r="F122" s="20">
        <v>1.7999999999999999E-2</v>
      </c>
      <c r="G122" s="21">
        <f t="shared" si="11"/>
        <v>563865376.19250715</v>
      </c>
      <c r="H122" s="21"/>
      <c r="I122" s="22">
        <v>0</v>
      </c>
      <c r="J122" s="21">
        <f xml:space="preserve"> (E111 + SUM(D112:D122)) - SUM(I112:I122)</f>
        <v>478257775.00681353</v>
      </c>
      <c r="K122" s="21">
        <f xml:space="preserve"> G122 - J122</f>
        <v>85607601.185693622</v>
      </c>
      <c r="L122" s="20">
        <v>0.84</v>
      </c>
      <c r="M122" s="21">
        <f xml:space="preserve"> K122 * L122</f>
        <v>71910384.995982647</v>
      </c>
      <c r="N122" s="21">
        <f xml:space="preserve"> K122 - M122</f>
        <v>13697216.189710975</v>
      </c>
      <c r="O122" s="20">
        <f xml:space="preserve"> K122 / J122 * 100</f>
        <v>17.899886977158712</v>
      </c>
      <c r="P122" s="21"/>
    </row>
    <row r="123" spans="1:16" s="8" customFormat="1" x14ac:dyDescent="0.3">
      <c r="A123" s="8">
        <v>11</v>
      </c>
      <c r="B123" s="59">
        <v>2032</v>
      </c>
      <c r="C123" s="8">
        <v>1</v>
      </c>
      <c r="D123" s="9">
        <f>K123</f>
        <v>25994390.674687799</v>
      </c>
      <c r="E123" s="9">
        <f xml:space="preserve"> (G122 / 2) + D123 - I123</f>
        <v>307927078.77094138</v>
      </c>
      <c r="F123" s="8">
        <v>1.7999999999999999E-2</v>
      </c>
      <c r="G123" s="9">
        <f t="shared" si="11"/>
        <v>313469766.18881834</v>
      </c>
      <c r="H123" s="9"/>
      <c r="I123" s="10"/>
      <c r="K123" s="11">
        <f xml:space="preserve"> ((G122 - I123) / 2 / 12) +2500000</f>
        <v>25994390.674687799</v>
      </c>
      <c r="M123" s="9">
        <f xml:space="preserve"> (G122 / 2 )</f>
        <v>281932688.09625357</v>
      </c>
      <c r="P123" s="9"/>
    </row>
    <row r="124" spans="1:16" s="8" customFormat="1" x14ac:dyDescent="0.3">
      <c r="B124" s="59"/>
      <c r="C124" s="8">
        <v>2</v>
      </c>
      <c r="D124" s="9">
        <f>K123</f>
        <v>25994390.674687799</v>
      </c>
      <c r="E124" s="9">
        <f t="shared" ref="E124:E134" si="14" xml:space="preserve"> G123 + D124 - I124</f>
        <v>339464156.86350614</v>
      </c>
      <c r="F124" s="8">
        <v>1.7999999999999999E-2</v>
      </c>
      <c r="G124" s="9">
        <f t="shared" si="11"/>
        <v>345574511.68704927</v>
      </c>
      <c r="H124" s="9"/>
      <c r="I124" s="10"/>
      <c r="P124" s="9"/>
    </row>
    <row r="125" spans="1:16" s="8" customFormat="1" x14ac:dyDescent="0.3">
      <c r="B125" s="59"/>
      <c r="C125" s="8">
        <v>3</v>
      </c>
      <c r="D125" s="9">
        <f>K123</f>
        <v>25994390.674687799</v>
      </c>
      <c r="E125" s="9">
        <f t="shared" si="14"/>
        <v>371568902.36173707</v>
      </c>
      <c r="F125" s="8">
        <v>1.7999999999999999E-2</v>
      </c>
      <c r="G125" s="9">
        <f t="shared" si="11"/>
        <v>378257142.60424834</v>
      </c>
      <c r="H125" s="9"/>
      <c r="I125" s="10"/>
      <c r="P125" s="9"/>
    </row>
    <row r="126" spans="1:16" s="8" customFormat="1" x14ac:dyDescent="0.3">
      <c r="B126" s="59"/>
      <c r="C126" s="8">
        <v>4</v>
      </c>
      <c r="D126" s="9">
        <f>K123</f>
        <v>25994390.674687799</v>
      </c>
      <c r="E126" s="9">
        <f t="shared" si="14"/>
        <v>404251533.27893615</v>
      </c>
      <c r="F126" s="8">
        <v>1.7999999999999999E-2</v>
      </c>
      <c r="G126" s="9">
        <f t="shared" si="11"/>
        <v>411528060.87795699</v>
      </c>
      <c r="H126" s="9"/>
      <c r="I126" s="10"/>
      <c r="P126" s="9"/>
    </row>
    <row r="127" spans="1:16" s="8" customFormat="1" x14ac:dyDescent="0.3">
      <c r="B127" s="59"/>
      <c r="C127" s="8">
        <v>5</v>
      </c>
      <c r="D127" s="9">
        <f>K123</f>
        <v>25994390.674687799</v>
      </c>
      <c r="E127" s="9">
        <f t="shared" si="14"/>
        <v>423825235.36293381</v>
      </c>
      <c r="F127" s="8">
        <v>1.7999999999999999E-2</v>
      </c>
      <c r="G127" s="9">
        <f t="shared" si="11"/>
        <v>431454089.59946662</v>
      </c>
      <c r="H127" s="9"/>
      <c r="I127" s="10">
        <f xml:space="preserve"> N122</f>
        <v>13697216.189710975</v>
      </c>
      <c r="P127" s="9"/>
    </row>
    <row r="128" spans="1:16" s="8" customFormat="1" x14ac:dyDescent="0.3">
      <c r="B128" s="59"/>
      <c r="C128" s="8">
        <v>6</v>
      </c>
      <c r="D128" s="9">
        <f>K123</f>
        <v>25994390.674687799</v>
      </c>
      <c r="E128" s="9">
        <f t="shared" si="14"/>
        <v>457448480.27415442</v>
      </c>
      <c r="F128" s="8">
        <v>1.7999999999999999E-2</v>
      </c>
      <c r="G128" s="9">
        <f t="shared" si="11"/>
        <v>465682552.9190892</v>
      </c>
      <c r="H128" s="9"/>
      <c r="I128" s="10"/>
      <c r="P128" s="9"/>
    </row>
    <row r="129" spans="1:16" s="8" customFormat="1" x14ac:dyDescent="0.3">
      <c r="B129" s="59"/>
      <c r="C129" s="8">
        <v>7</v>
      </c>
      <c r="D129" s="9">
        <f>K123</f>
        <v>25994390.674687799</v>
      </c>
      <c r="E129" s="9">
        <f t="shared" si="14"/>
        <v>491676943.593777</v>
      </c>
      <c r="F129" s="8">
        <v>1.7999999999999999E-2</v>
      </c>
      <c r="G129" s="9">
        <f t="shared" si="11"/>
        <v>500527128.57846498</v>
      </c>
      <c r="H129" s="9"/>
      <c r="I129" s="10"/>
      <c r="P129" s="9"/>
    </row>
    <row r="130" spans="1:16" s="8" customFormat="1" x14ac:dyDescent="0.3">
      <c r="B130" s="59"/>
      <c r="C130" s="8">
        <v>8</v>
      </c>
      <c r="D130" s="9">
        <f>K123</f>
        <v>25994390.674687799</v>
      </c>
      <c r="E130" s="9">
        <f t="shared" si="14"/>
        <v>526521519.25315279</v>
      </c>
      <c r="F130" s="8">
        <v>1.7999999999999999E-2</v>
      </c>
      <c r="G130" s="9">
        <f t="shared" si="11"/>
        <v>535998906.59970951</v>
      </c>
      <c r="H130" s="9"/>
      <c r="I130" s="10"/>
      <c r="P130" s="9"/>
    </row>
    <row r="131" spans="1:16" s="8" customFormat="1" x14ac:dyDescent="0.3">
      <c r="B131" s="59"/>
      <c r="C131" s="8">
        <v>9</v>
      </c>
      <c r="D131" s="9">
        <f>K123</f>
        <v>25994390.674687799</v>
      </c>
      <c r="E131" s="9">
        <f t="shared" si="14"/>
        <v>561993297.27439725</v>
      </c>
      <c r="F131" s="8">
        <v>1.7999999999999999E-2</v>
      </c>
      <c r="G131" s="9">
        <f t="shared" si="11"/>
        <v>572109176.62533641</v>
      </c>
      <c r="H131" s="9"/>
      <c r="I131" s="10"/>
      <c r="P131" s="9"/>
    </row>
    <row r="132" spans="1:16" s="8" customFormat="1" x14ac:dyDescent="0.3">
      <c r="B132" s="59"/>
      <c r="C132" s="8">
        <v>10</v>
      </c>
      <c r="D132" s="9">
        <f>K123</f>
        <v>25994390.674687799</v>
      </c>
      <c r="E132" s="9">
        <f t="shared" si="14"/>
        <v>598103567.30002415</v>
      </c>
      <c r="F132" s="8">
        <v>1.7999999999999999E-2</v>
      </c>
      <c r="G132" s="9">
        <f t="shared" si="11"/>
        <v>608869431.51142454</v>
      </c>
      <c r="H132" s="9"/>
      <c r="I132" s="10"/>
      <c r="P132" s="9"/>
    </row>
    <row r="133" spans="1:16" s="8" customFormat="1" x14ac:dyDescent="0.3">
      <c r="B133" s="59"/>
      <c r="C133" s="8">
        <v>11</v>
      </c>
      <c r="D133" s="9">
        <f>K123</f>
        <v>25994390.674687799</v>
      </c>
      <c r="E133" s="9">
        <f t="shared" si="14"/>
        <v>634863822.18611228</v>
      </c>
      <c r="F133" s="8">
        <v>1.7999999999999999E-2</v>
      </c>
      <c r="G133" s="9">
        <f t="shared" si="11"/>
        <v>646291370.98546231</v>
      </c>
      <c r="H133" s="9"/>
      <c r="I133" s="10"/>
      <c r="P133" s="9"/>
    </row>
    <row r="134" spans="1:16" s="20" customFormat="1" x14ac:dyDescent="0.3">
      <c r="B134" s="59"/>
      <c r="C134" s="20">
        <v>12</v>
      </c>
      <c r="D134" s="21">
        <f>K123</f>
        <v>25994390.674687799</v>
      </c>
      <c r="E134" s="21">
        <f t="shared" si="14"/>
        <v>642285761.66015005</v>
      </c>
      <c r="F134" s="20">
        <v>1.7999999999999999E-2</v>
      </c>
      <c r="G134" s="21">
        <f t="shared" si="11"/>
        <v>653846905.37003279</v>
      </c>
      <c r="H134" s="21"/>
      <c r="I134" s="26">
        <v>30000000</v>
      </c>
      <c r="J134" s="21">
        <f xml:space="preserve"> (E123 + SUM(D124:D134)) - SUM(I124:I134)</f>
        <v>550168160.00279617</v>
      </c>
      <c r="K134" s="21">
        <f xml:space="preserve"> G134 - J134</f>
        <v>103678745.36723661</v>
      </c>
      <c r="L134" s="20">
        <v>0.84</v>
      </c>
      <c r="M134" s="21">
        <f xml:space="preserve"> K134 * L134</f>
        <v>87090146.108478755</v>
      </c>
      <c r="N134" s="21">
        <f xml:space="preserve"> K134 - M134</f>
        <v>16588599.258757859</v>
      </c>
      <c r="O134" s="20">
        <f xml:space="preserve"> K134 / J134 * 100</f>
        <v>18.844919227370351</v>
      </c>
      <c r="P134" s="21"/>
    </row>
    <row r="135" spans="1:16" s="12" customFormat="1" x14ac:dyDescent="0.3">
      <c r="A135" s="12">
        <v>12</v>
      </c>
      <c r="B135" s="60">
        <v>2033</v>
      </c>
      <c r="C135" s="12">
        <v>1</v>
      </c>
      <c r="D135" s="13">
        <f>K135</f>
        <v>27243621.057084698</v>
      </c>
      <c r="E135" s="13">
        <f xml:space="preserve"> (G134 / 2) + D135 - I135</f>
        <v>354167073.74210107</v>
      </c>
      <c r="F135" s="12">
        <v>1.7999999999999999E-2</v>
      </c>
      <c r="G135" s="13">
        <f t="shared" si="11"/>
        <v>360542081.0694589</v>
      </c>
      <c r="H135" s="13"/>
      <c r="I135" s="14">
        <v>0</v>
      </c>
      <c r="K135" s="15">
        <f xml:space="preserve"> ((G134 - I135) / 2 / 12)</f>
        <v>27243621.057084698</v>
      </c>
      <c r="M135" s="13">
        <f xml:space="preserve"> (G134 - I135) / 2</f>
        <v>326923452.68501639</v>
      </c>
      <c r="N135" s="16" t="s">
        <v>0</v>
      </c>
      <c r="P135" s="13"/>
    </row>
    <row r="136" spans="1:16" s="12" customFormat="1" x14ac:dyDescent="0.3">
      <c r="B136" s="60"/>
      <c r="C136" s="12">
        <v>2</v>
      </c>
      <c r="D136" s="13">
        <f>K135</f>
        <v>27243621.057084698</v>
      </c>
      <c r="E136" s="13">
        <f t="shared" ref="E136:E146" si="15" xml:space="preserve"> G135 + D136 - I136</f>
        <v>387785702.12654358</v>
      </c>
      <c r="F136" s="12">
        <v>1.7999999999999999E-2</v>
      </c>
      <c r="G136" s="13">
        <f t="shared" si="11"/>
        <v>394765844.76482135</v>
      </c>
      <c r="H136" s="13"/>
      <c r="I136" s="14"/>
      <c r="P136" s="13"/>
    </row>
    <row r="137" spans="1:16" s="12" customFormat="1" x14ac:dyDescent="0.3">
      <c r="B137" s="60"/>
      <c r="C137" s="12">
        <v>3</v>
      </c>
      <c r="D137" s="13">
        <f>K135</f>
        <v>27243621.057084698</v>
      </c>
      <c r="E137" s="13">
        <f t="shared" si="15"/>
        <v>422009465.82190603</v>
      </c>
      <c r="F137" s="12">
        <v>1.7999999999999999E-2</v>
      </c>
      <c r="G137" s="13">
        <f t="shared" si="11"/>
        <v>429605636.20670033</v>
      </c>
      <c r="H137" s="13"/>
      <c r="I137" s="14"/>
      <c r="P137" s="13"/>
    </row>
    <row r="138" spans="1:16" s="12" customFormat="1" x14ac:dyDescent="0.3">
      <c r="B138" s="60"/>
      <c r="C138" s="12">
        <v>4</v>
      </c>
      <c r="D138" s="13">
        <f>K135</f>
        <v>27243621.057084698</v>
      </c>
      <c r="E138" s="13">
        <f t="shared" si="15"/>
        <v>456849257.263785</v>
      </c>
      <c r="F138" s="12">
        <v>1.7999999999999999E-2</v>
      </c>
      <c r="G138" s="13">
        <f t="shared" si="11"/>
        <v>465072543.89453316</v>
      </c>
      <c r="H138" s="13"/>
      <c r="I138" s="14"/>
      <c r="P138" s="13"/>
    </row>
    <row r="139" spans="1:16" s="12" customFormat="1" x14ac:dyDescent="0.3">
      <c r="B139" s="60"/>
      <c r="C139" s="12">
        <v>5</v>
      </c>
      <c r="D139" s="13">
        <f>K135</f>
        <v>27243621.057084698</v>
      </c>
      <c r="E139" s="13">
        <f t="shared" si="15"/>
        <v>475727565.69286001</v>
      </c>
      <c r="F139" s="12">
        <v>1.7999999999999999E-2</v>
      </c>
      <c r="G139" s="13">
        <f t="shared" si="11"/>
        <v>484290661.87533146</v>
      </c>
      <c r="H139" s="13"/>
      <c r="I139" s="14">
        <f xml:space="preserve"> N134</f>
        <v>16588599.258757859</v>
      </c>
      <c r="P139" s="13"/>
    </row>
    <row r="140" spans="1:16" s="12" customFormat="1" x14ac:dyDescent="0.3">
      <c r="B140" s="60"/>
      <c r="C140" s="12">
        <v>6</v>
      </c>
      <c r="D140" s="13">
        <f>K135</f>
        <v>27243621.057084698</v>
      </c>
      <c r="E140" s="13">
        <f t="shared" si="15"/>
        <v>511534282.93241614</v>
      </c>
      <c r="F140" s="12">
        <v>1.7999999999999999E-2</v>
      </c>
      <c r="G140" s="13">
        <f t="shared" si="11"/>
        <v>520741900.02519965</v>
      </c>
      <c r="H140" s="13"/>
      <c r="I140" s="14"/>
      <c r="P140" s="13"/>
    </row>
    <row r="141" spans="1:16" s="12" customFormat="1" x14ac:dyDescent="0.3">
      <c r="B141" s="60"/>
      <c r="C141" s="12">
        <v>7</v>
      </c>
      <c r="D141" s="13">
        <f>K135</f>
        <v>27243621.057084698</v>
      </c>
      <c r="E141" s="13">
        <f t="shared" si="15"/>
        <v>547985521.08228433</v>
      </c>
      <c r="F141" s="12">
        <v>1.7999999999999999E-2</v>
      </c>
      <c r="G141" s="13">
        <f t="shared" si="11"/>
        <v>557849260.46176541</v>
      </c>
      <c r="H141" s="13"/>
      <c r="I141" s="14"/>
      <c r="P141" s="13"/>
    </row>
    <row r="142" spans="1:16" s="12" customFormat="1" x14ac:dyDescent="0.3">
      <c r="B142" s="60"/>
      <c r="C142" s="12">
        <v>8</v>
      </c>
      <c r="D142" s="13">
        <f>K135</f>
        <v>27243621.057084698</v>
      </c>
      <c r="E142" s="13">
        <f t="shared" si="15"/>
        <v>585092881.51885009</v>
      </c>
      <c r="F142" s="12">
        <v>1.7999999999999999E-2</v>
      </c>
      <c r="G142" s="13">
        <f t="shared" si="11"/>
        <v>595624553.38618934</v>
      </c>
      <c r="H142" s="13"/>
      <c r="I142" s="14"/>
      <c r="P142" s="13"/>
    </row>
    <row r="143" spans="1:16" s="12" customFormat="1" x14ac:dyDescent="0.3">
      <c r="B143" s="60"/>
      <c r="C143" s="12">
        <v>9</v>
      </c>
      <c r="D143" s="13">
        <f>K135</f>
        <v>27243621.057084698</v>
      </c>
      <c r="E143" s="13">
        <f t="shared" si="15"/>
        <v>622868174.44327402</v>
      </c>
      <c r="F143" s="12">
        <v>1.7999999999999999E-2</v>
      </c>
      <c r="G143" s="13">
        <f t="shared" si="11"/>
        <v>634079801.58325291</v>
      </c>
      <c r="H143" s="13"/>
      <c r="I143" s="14"/>
      <c r="P143" s="13"/>
    </row>
    <row r="144" spans="1:16" s="12" customFormat="1" x14ac:dyDescent="0.3">
      <c r="B144" s="60"/>
      <c r="C144" s="12">
        <v>10</v>
      </c>
      <c r="D144" s="13">
        <f>K135</f>
        <v>27243621.057084698</v>
      </c>
      <c r="E144" s="13">
        <f t="shared" si="15"/>
        <v>661323422.64033759</v>
      </c>
      <c r="F144" s="12">
        <v>1.7999999999999999E-2</v>
      </c>
      <c r="G144" s="13">
        <f t="shared" si="11"/>
        <v>673227244.24786365</v>
      </c>
      <c r="H144" s="13"/>
      <c r="I144" s="14"/>
      <c r="P144" s="13"/>
    </row>
    <row r="145" spans="1:16" s="12" customFormat="1" x14ac:dyDescent="0.3">
      <c r="B145" s="60"/>
      <c r="C145" s="12">
        <v>11</v>
      </c>
      <c r="D145" s="13">
        <f>K135</f>
        <v>27243621.057084698</v>
      </c>
      <c r="E145" s="13">
        <f t="shared" si="15"/>
        <v>700470865.30494833</v>
      </c>
      <c r="F145" s="12">
        <v>1.7999999999999999E-2</v>
      </c>
      <c r="G145" s="13">
        <f t="shared" si="11"/>
        <v>713079340.88043737</v>
      </c>
      <c r="H145" s="13"/>
      <c r="I145" s="14"/>
      <c r="P145" s="13"/>
    </row>
    <row r="146" spans="1:16" s="20" customFormat="1" x14ac:dyDescent="0.3">
      <c r="B146" s="60"/>
      <c r="C146" s="20">
        <v>12</v>
      </c>
      <c r="D146" s="21">
        <f>K135</f>
        <v>27243621.057084698</v>
      </c>
      <c r="E146" s="21">
        <f t="shared" si="15"/>
        <v>710322961.93752205</v>
      </c>
      <c r="F146" s="20">
        <v>1.7999999999999999E-2</v>
      </c>
      <c r="G146" s="21">
        <f t="shared" si="11"/>
        <v>723108775.25239742</v>
      </c>
      <c r="H146" s="21"/>
      <c r="I146" s="26">
        <v>30000000</v>
      </c>
      <c r="J146" s="21">
        <f xml:space="preserve"> (E135 + SUM(D136:D146)) - SUM(I136:I146)</f>
        <v>607258306.11127496</v>
      </c>
      <c r="K146" s="21">
        <f xml:space="preserve"> G146 - J146</f>
        <v>115850469.14112246</v>
      </c>
      <c r="L146" s="20">
        <v>0.84</v>
      </c>
      <c r="M146" s="21">
        <f xml:space="preserve"> K146 * L146</f>
        <v>97314394.078542858</v>
      </c>
      <c r="N146" s="21">
        <f xml:space="preserve"> K146 - M146</f>
        <v>18536075.062579602</v>
      </c>
      <c r="O146" s="20">
        <f xml:space="preserve"> K146 / J146 * 100</f>
        <v>19.077626106590273</v>
      </c>
      <c r="P146" s="21"/>
    </row>
    <row r="147" spans="1:16" s="12" customFormat="1" x14ac:dyDescent="0.3">
      <c r="A147" s="12">
        <v>13</v>
      </c>
      <c r="B147" s="60">
        <v>2034</v>
      </c>
      <c r="C147" s="12">
        <v>1</v>
      </c>
      <c r="D147" s="13">
        <f>K147</f>
        <v>30129532.302183226</v>
      </c>
      <c r="E147" s="13">
        <f xml:space="preserve"> (G146 / 2) + D147 - I147</f>
        <v>391683919.92838192</v>
      </c>
      <c r="F147" s="12">
        <v>1.7999999999999999E-2</v>
      </c>
      <c r="G147" s="13">
        <f t="shared" si="11"/>
        <v>398734230.48709279</v>
      </c>
      <c r="H147" s="13"/>
      <c r="I147" s="14"/>
      <c r="K147" s="15">
        <f xml:space="preserve"> ((G146 - I147) / 2 / 12)</f>
        <v>30129532.302183226</v>
      </c>
      <c r="M147" s="9">
        <f xml:space="preserve"> (G146 - I147) / 2</f>
        <v>361554387.62619871</v>
      </c>
      <c r="P147" s="13"/>
    </row>
    <row r="148" spans="1:16" s="12" customFormat="1" x14ac:dyDescent="0.3">
      <c r="B148" s="60"/>
      <c r="C148" s="12">
        <v>2</v>
      </c>
      <c r="D148" s="13">
        <f>K147</f>
        <v>30129532.302183226</v>
      </c>
      <c r="E148" s="13">
        <f t="shared" ref="E148:E158" si="16" xml:space="preserve"> G147 + D148 - I148</f>
        <v>428863762.789276</v>
      </c>
      <c r="F148" s="12">
        <v>1.7999999999999999E-2</v>
      </c>
      <c r="G148" s="13">
        <f t="shared" si="11"/>
        <v>436583310.51948297</v>
      </c>
      <c r="H148" s="13"/>
      <c r="I148" s="14"/>
      <c r="P148" s="13"/>
    </row>
    <row r="149" spans="1:16" s="12" customFormat="1" x14ac:dyDescent="0.3">
      <c r="B149" s="60"/>
      <c r="C149" s="12">
        <v>3</v>
      </c>
      <c r="D149" s="13">
        <f>K147</f>
        <v>30129532.302183226</v>
      </c>
      <c r="E149" s="13">
        <f t="shared" si="16"/>
        <v>466712842.82166618</v>
      </c>
      <c r="F149" s="12">
        <v>1.7999999999999999E-2</v>
      </c>
      <c r="G149" s="13">
        <f t="shared" si="11"/>
        <v>475113673.9924562</v>
      </c>
      <c r="H149" s="13"/>
      <c r="I149" s="14"/>
      <c r="P149" s="13"/>
    </row>
    <row r="150" spans="1:16" s="12" customFormat="1" x14ac:dyDescent="0.3">
      <c r="B150" s="60"/>
      <c r="C150" s="12">
        <v>4</v>
      </c>
      <c r="D150" s="13">
        <f>K147</f>
        <v>30129532.302183226</v>
      </c>
      <c r="E150" s="13">
        <f t="shared" si="16"/>
        <v>505243206.29463941</v>
      </c>
      <c r="F150" s="12">
        <v>1.7999999999999999E-2</v>
      </c>
      <c r="G150" s="13">
        <f t="shared" si="11"/>
        <v>514337584.00794291</v>
      </c>
      <c r="H150" s="13"/>
      <c r="I150" s="14"/>
      <c r="P150" s="13"/>
    </row>
    <row r="151" spans="1:16" s="12" customFormat="1" x14ac:dyDescent="0.3">
      <c r="B151" s="60"/>
      <c r="C151" s="12">
        <v>5</v>
      </c>
      <c r="D151" s="13">
        <f>K147</f>
        <v>30129532.302183226</v>
      </c>
      <c r="E151" s="13">
        <f t="shared" si="16"/>
        <v>525931041.24754655</v>
      </c>
      <c r="F151" s="12">
        <v>1.7999999999999999E-2</v>
      </c>
      <c r="G151" s="13">
        <f t="shared" si="11"/>
        <v>535397799.99000239</v>
      </c>
      <c r="H151" s="13"/>
      <c r="I151" s="14">
        <f xml:space="preserve"> N146</f>
        <v>18536075.062579602</v>
      </c>
      <c r="P151" s="13"/>
    </row>
    <row r="152" spans="1:16" s="12" customFormat="1" x14ac:dyDescent="0.3">
      <c r="B152" s="60"/>
      <c r="C152" s="12">
        <v>6</v>
      </c>
      <c r="D152" s="13">
        <f>K147</f>
        <v>30129532.302183226</v>
      </c>
      <c r="E152" s="13">
        <f t="shared" si="16"/>
        <v>565527332.29218566</v>
      </c>
      <c r="F152" s="12">
        <v>1.7999999999999999E-2</v>
      </c>
      <c r="G152" s="13">
        <f t="shared" si="11"/>
        <v>575706824.27344501</v>
      </c>
      <c r="H152" s="13"/>
      <c r="I152" s="14"/>
      <c r="P152" s="13"/>
    </row>
    <row r="153" spans="1:16" s="12" customFormat="1" x14ac:dyDescent="0.3">
      <c r="B153" s="60"/>
      <c r="C153" s="12">
        <v>7</v>
      </c>
      <c r="D153" s="13">
        <f>K147</f>
        <v>30129532.302183226</v>
      </c>
      <c r="E153" s="13">
        <f t="shared" si="16"/>
        <v>605836356.57562828</v>
      </c>
      <c r="F153" s="12">
        <v>1.7999999999999999E-2</v>
      </c>
      <c r="G153" s="13">
        <f t="shared" si="11"/>
        <v>616741410.99398959</v>
      </c>
      <c r="H153" s="13"/>
      <c r="I153" s="14"/>
      <c r="P153" s="13"/>
    </row>
    <row r="154" spans="1:16" s="12" customFormat="1" x14ac:dyDescent="0.3">
      <c r="B154" s="60"/>
      <c r="C154" s="12">
        <v>8</v>
      </c>
      <c r="D154" s="13">
        <f>K147</f>
        <v>30129532.302183226</v>
      </c>
      <c r="E154" s="13">
        <f t="shared" si="16"/>
        <v>646870943.29617286</v>
      </c>
      <c r="F154" s="12">
        <v>1.7999999999999999E-2</v>
      </c>
      <c r="G154" s="13">
        <f t="shared" si="11"/>
        <v>658514620.27550399</v>
      </c>
      <c r="H154" s="13"/>
      <c r="I154" s="14"/>
      <c r="P154" s="13"/>
    </row>
    <row r="155" spans="1:16" s="12" customFormat="1" x14ac:dyDescent="0.3">
      <c r="B155" s="60"/>
      <c r="C155" s="12">
        <v>9</v>
      </c>
      <c r="D155" s="13">
        <f>K147</f>
        <v>30129532.302183226</v>
      </c>
      <c r="E155" s="13">
        <f t="shared" si="16"/>
        <v>688644152.57768726</v>
      </c>
      <c r="F155" s="12">
        <v>1.7999999999999999E-2</v>
      </c>
      <c r="G155" s="13">
        <f t="shared" si="11"/>
        <v>701039747.32408559</v>
      </c>
      <c r="H155" s="13"/>
      <c r="I155" s="14"/>
      <c r="P155" s="13"/>
    </row>
    <row r="156" spans="1:16" s="12" customFormat="1" x14ac:dyDescent="0.3">
      <c r="B156" s="60"/>
      <c r="C156" s="12">
        <v>10</v>
      </c>
      <c r="D156" s="13">
        <f>K147</f>
        <v>30129532.302183226</v>
      </c>
      <c r="E156" s="13">
        <f t="shared" si="16"/>
        <v>731169279.62626886</v>
      </c>
      <c r="F156" s="12">
        <v>1.7999999999999999E-2</v>
      </c>
      <c r="G156" s="13">
        <f t="shared" si="11"/>
        <v>744330326.65954173</v>
      </c>
      <c r="H156" s="13"/>
      <c r="I156" s="14"/>
      <c r="P156" s="13"/>
    </row>
    <row r="157" spans="1:16" s="12" customFormat="1" x14ac:dyDescent="0.3">
      <c r="B157" s="60"/>
      <c r="C157" s="12">
        <v>11</v>
      </c>
      <c r="D157" s="13">
        <f>K147</f>
        <v>30129532.302183226</v>
      </c>
      <c r="E157" s="13">
        <f t="shared" si="16"/>
        <v>774459858.961725</v>
      </c>
      <c r="F157" s="12">
        <v>1.7999999999999999E-2</v>
      </c>
      <c r="G157" s="13">
        <f t="shared" si="11"/>
        <v>788400136.4230361</v>
      </c>
      <c r="H157" s="13"/>
      <c r="I157" s="14"/>
      <c r="P157" s="13"/>
    </row>
    <row r="158" spans="1:16" s="20" customFormat="1" x14ac:dyDescent="0.3">
      <c r="B158" s="60"/>
      <c r="C158" s="20">
        <v>12</v>
      </c>
      <c r="D158" s="21">
        <f>K147</f>
        <v>30129532.302183226</v>
      </c>
      <c r="E158" s="21">
        <f t="shared" si="16"/>
        <v>788529668.72521937</v>
      </c>
      <c r="F158" s="20">
        <v>1.7999999999999999E-2</v>
      </c>
      <c r="G158" s="21">
        <f t="shared" ref="G158:G221" si="17" xml:space="preserve"> (E158 * F158) + E158</f>
        <v>802723202.76227331</v>
      </c>
      <c r="H158" s="21"/>
      <c r="I158" s="26">
        <v>30000000</v>
      </c>
      <c r="J158" s="21">
        <f xml:space="preserve"> (E147 + SUM(D148:D158)) - SUM(I148:I158)</f>
        <v>674572700.18981767</v>
      </c>
      <c r="K158" s="21">
        <f xml:space="preserve"> G158 - J158</f>
        <v>128150502.57245564</v>
      </c>
      <c r="L158" s="20">
        <v>0.84</v>
      </c>
      <c r="M158" s="21">
        <f xml:space="preserve"> K158 * L158</f>
        <v>107646422.16086274</v>
      </c>
      <c r="N158" s="21">
        <f xml:space="preserve"> K158 - M158</f>
        <v>20504080.411592901</v>
      </c>
      <c r="O158" s="20">
        <f xml:space="preserve"> K158 / J158 * 100</f>
        <v>18.997285620422446</v>
      </c>
      <c r="P158" s="21"/>
    </row>
    <row r="159" spans="1:16" s="12" customFormat="1" x14ac:dyDescent="0.3">
      <c r="A159" s="12">
        <v>14</v>
      </c>
      <c r="B159" s="60">
        <v>2035</v>
      </c>
      <c r="C159" s="12">
        <v>1</v>
      </c>
      <c r="D159" s="13">
        <f>K159</f>
        <v>33446800.115094721</v>
      </c>
      <c r="E159" s="13">
        <f xml:space="preserve"> (G158 / 2) + D159 - I159</f>
        <v>434808401.49623138</v>
      </c>
      <c r="F159" s="12">
        <v>1.7999999999999999E-2</v>
      </c>
      <c r="G159" s="13">
        <f t="shared" si="17"/>
        <v>442634952.72316355</v>
      </c>
      <c r="H159" s="13"/>
      <c r="I159" s="14"/>
      <c r="K159" s="15">
        <f xml:space="preserve"> ((G158 - I159) / 2 / 12)</f>
        <v>33446800.115094721</v>
      </c>
      <c r="M159" s="9">
        <f xml:space="preserve"> (G158 - I159) / 2</f>
        <v>401361601.38113666</v>
      </c>
      <c r="P159" s="13"/>
    </row>
    <row r="160" spans="1:16" s="12" customFormat="1" x14ac:dyDescent="0.3">
      <c r="B160" s="60"/>
      <c r="C160" s="12">
        <v>2</v>
      </c>
      <c r="D160" s="13">
        <f>K159</f>
        <v>33446800.115094721</v>
      </c>
      <c r="E160" s="13">
        <f t="shared" ref="E160:E170" si="18" xml:space="preserve"> G159 + D160 - I160</f>
        <v>476081752.83825827</v>
      </c>
      <c r="F160" s="12">
        <v>1.7999999999999999E-2</v>
      </c>
      <c r="G160" s="13">
        <f t="shared" si="17"/>
        <v>484651224.3893469</v>
      </c>
      <c r="H160" s="13"/>
      <c r="I160" s="14"/>
      <c r="P160" s="13"/>
    </row>
    <row r="161" spans="1:16" s="12" customFormat="1" x14ac:dyDescent="0.3">
      <c r="B161" s="60"/>
      <c r="C161" s="12">
        <v>3</v>
      </c>
      <c r="D161" s="13">
        <f>K159</f>
        <v>33446800.115094721</v>
      </c>
      <c r="E161" s="13">
        <f t="shared" si="18"/>
        <v>518098024.50444162</v>
      </c>
      <c r="F161" s="12">
        <v>1.7999999999999999E-2</v>
      </c>
      <c r="G161" s="13">
        <f t="shared" si="17"/>
        <v>527423788.94552159</v>
      </c>
      <c r="H161" s="13"/>
      <c r="I161" s="14"/>
      <c r="P161" s="13"/>
    </row>
    <row r="162" spans="1:16" s="12" customFormat="1" x14ac:dyDescent="0.3">
      <c r="B162" s="60"/>
      <c r="C162" s="12">
        <v>4</v>
      </c>
      <c r="D162" s="13">
        <f>K159</f>
        <v>33446800.115094721</v>
      </c>
      <c r="E162" s="13">
        <f t="shared" si="18"/>
        <v>560870589.06061625</v>
      </c>
      <c r="F162" s="12">
        <v>1.7999999999999999E-2</v>
      </c>
      <c r="G162" s="13">
        <f t="shared" si="17"/>
        <v>570966259.66370738</v>
      </c>
      <c r="H162" s="13"/>
      <c r="I162" s="14"/>
      <c r="P162" s="13"/>
    </row>
    <row r="163" spans="1:16" s="12" customFormat="1" x14ac:dyDescent="0.3">
      <c r="B163" s="60"/>
      <c r="C163" s="12">
        <v>5</v>
      </c>
      <c r="D163" s="13">
        <f>K159</f>
        <v>33446800.115094721</v>
      </c>
      <c r="E163" s="13">
        <f t="shared" si="18"/>
        <v>583908979.3672092</v>
      </c>
      <c r="F163" s="12">
        <v>1.7999999999999999E-2</v>
      </c>
      <c r="G163" s="13">
        <f t="shared" si="17"/>
        <v>594419340.99581897</v>
      </c>
      <c r="H163" s="13"/>
      <c r="I163" s="14">
        <f xml:space="preserve"> N158</f>
        <v>20504080.411592901</v>
      </c>
      <c r="P163" s="13"/>
    </row>
    <row r="164" spans="1:16" s="12" customFormat="1" x14ac:dyDescent="0.3">
      <c r="B164" s="60"/>
      <c r="C164" s="12">
        <v>6</v>
      </c>
      <c r="D164" s="13">
        <f>K159</f>
        <v>33446800.115094721</v>
      </c>
      <c r="E164" s="13">
        <f t="shared" si="18"/>
        <v>627866141.11091375</v>
      </c>
      <c r="F164" s="12">
        <v>1.7999999999999999E-2</v>
      </c>
      <c r="G164" s="13">
        <f t="shared" si="17"/>
        <v>639167731.65091026</v>
      </c>
      <c r="H164" s="13"/>
      <c r="I164" s="14"/>
      <c r="P164" s="13"/>
    </row>
    <row r="165" spans="1:16" s="12" customFormat="1" x14ac:dyDescent="0.3">
      <c r="B165" s="60"/>
      <c r="C165" s="12">
        <v>7</v>
      </c>
      <c r="D165" s="13">
        <f>K159</f>
        <v>33446800.115094721</v>
      </c>
      <c r="E165" s="13">
        <f t="shared" si="18"/>
        <v>672614531.76600504</v>
      </c>
      <c r="F165" s="12">
        <v>1.7999999999999999E-2</v>
      </c>
      <c r="G165" s="13">
        <f t="shared" si="17"/>
        <v>684721593.33779311</v>
      </c>
      <c r="H165" s="13"/>
      <c r="I165" s="14"/>
      <c r="P165" s="13"/>
    </row>
    <row r="166" spans="1:16" s="12" customFormat="1" x14ac:dyDescent="0.3">
      <c r="B166" s="60"/>
      <c r="C166" s="12">
        <v>8</v>
      </c>
      <c r="D166" s="13">
        <f>K159</f>
        <v>33446800.115094721</v>
      </c>
      <c r="E166" s="13">
        <f t="shared" si="18"/>
        <v>718168393.45288777</v>
      </c>
      <c r="F166" s="12">
        <v>1.7999999999999999E-2</v>
      </c>
      <c r="G166" s="13">
        <f t="shared" si="17"/>
        <v>731095424.53503978</v>
      </c>
      <c r="H166" s="13"/>
      <c r="I166" s="14"/>
      <c r="P166" s="13"/>
    </row>
    <row r="167" spans="1:16" s="12" customFormat="1" x14ac:dyDescent="0.3">
      <c r="B167" s="60"/>
      <c r="C167" s="12">
        <v>9</v>
      </c>
      <c r="D167" s="13">
        <f>K159</f>
        <v>33446800.115094721</v>
      </c>
      <c r="E167" s="13">
        <f t="shared" si="18"/>
        <v>764542224.65013456</v>
      </c>
      <c r="F167" s="12">
        <v>1.7999999999999999E-2</v>
      </c>
      <c r="G167" s="13">
        <f t="shared" si="17"/>
        <v>778303984.69383693</v>
      </c>
      <c r="H167" s="13"/>
      <c r="I167" s="14"/>
      <c r="P167" s="13"/>
    </row>
    <row r="168" spans="1:16" s="12" customFormat="1" x14ac:dyDescent="0.3">
      <c r="B168" s="60"/>
      <c r="C168" s="12">
        <v>10</v>
      </c>
      <c r="D168" s="13">
        <f>K159</f>
        <v>33446800.115094721</v>
      </c>
      <c r="E168" s="13">
        <f t="shared" si="18"/>
        <v>811750784.80893159</v>
      </c>
      <c r="F168" s="12">
        <v>1.7999999999999999E-2</v>
      </c>
      <c r="G168" s="13">
        <f t="shared" si="17"/>
        <v>826362298.9354924</v>
      </c>
      <c r="H168" s="13"/>
      <c r="I168" s="14"/>
      <c r="P168" s="13"/>
    </row>
    <row r="169" spans="1:16" s="12" customFormat="1" x14ac:dyDescent="0.3">
      <c r="B169" s="60"/>
      <c r="C169" s="12">
        <v>11</v>
      </c>
      <c r="D169" s="13">
        <f>K159</f>
        <v>33446800.115094721</v>
      </c>
      <c r="E169" s="13">
        <f t="shared" si="18"/>
        <v>859809099.05058718</v>
      </c>
      <c r="F169" s="12">
        <v>1.7999999999999999E-2</v>
      </c>
      <c r="G169" s="13">
        <f t="shared" si="17"/>
        <v>875285662.83349776</v>
      </c>
      <c r="H169" s="13"/>
      <c r="I169" s="14"/>
      <c r="P169" s="13"/>
    </row>
    <row r="170" spans="1:16" s="20" customFormat="1" x14ac:dyDescent="0.3">
      <c r="B170" s="60"/>
      <c r="C170" s="20">
        <v>12</v>
      </c>
      <c r="D170" s="21">
        <f>K159</f>
        <v>33446800.115094721</v>
      </c>
      <c r="E170" s="21">
        <f t="shared" si="18"/>
        <v>878732462.94859242</v>
      </c>
      <c r="F170" s="20">
        <v>1.7999999999999999E-2</v>
      </c>
      <c r="G170" s="21">
        <f t="shared" si="17"/>
        <v>894549647.28166711</v>
      </c>
      <c r="H170" s="21"/>
      <c r="I170" s="26">
        <v>30000000</v>
      </c>
      <c r="J170" s="21">
        <f xml:space="preserve"> (E159 + SUM(D160:D170)) - SUM(I160:I170)</f>
        <v>752219122.35068035</v>
      </c>
      <c r="K170" s="21">
        <f xml:space="preserve"> G170 - J170</f>
        <v>142330524.93098676</v>
      </c>
      <c r="L170" s="20">
        <v>0.84</v>
      </c>
      <c r="M170" s="21">
        <f xml:space="preserve"> K170 * L170</f>
        <v>119557640.94202888</v>
      </c>
      <c r="N170" s="21">
        <f xml:space="preserve"> K170 - M170</f>
        <v>22772883.988957882</v>
      </c>
      <c r="O170" s="20">
        <f xml:space="preserve"> K170 / J170 * 100</f>
        <v>18.921418068475141</v>
      </c>
      <c r="P170" s="21"/>
    </row>
    <row r="171" spans="1:16" s="12" customFormat="1" x14ac:dyDescent="0.3">
      <c r="A171" s="12">
        <v>15</v>
      </c>
      <c r="B171" s="60">
        <v>2036</v>
      </c>
      <c r="C171" s="12">
        <v>1</v>
      </c>
      <c r="D171" s="13">
        <f>K171</f>
        <v>37272901.970069461</v>
      </c>
      <c r="E171" s="13">
        <f xml:space="preserve"> (G170 / 2) + D171 - I171</f>
        <v>484547725.61090302</v>
      </c>
      <c r="F171" s="12">
        <v>1.7999999999999999E-2</v>
      </c>
      <c r="G171" s="13">
        <f t="shared" si="17"/>
        <v>493269584.67189926</v>
      </c>
      <c r="H171" s="13"/>
      <c r="I171" s="14"/>
      <c r="K171" s="15">
        <f xml:space="preserve"> ((G170 - I171) / 2 / 12)</f>
        <v>37272901.970069461</v>
      </c>
      <c r="M171" s="9">
        <f xml:space="preserve"> (G170 - I171) / 2</f>
        <v>447274823.64083356</v>
      </c>
      <c r="P171" s="13"/>
    </row>
    <row r="172" spans="1:16" s="12" customFormat="1" x14ac:dyDescent="0.3">
      <c r="B172" s="60"/>
      <c r="C172" s="12">
        <v>2</v>
      </c>
      <c r="D172" s="13">
        <f>K171</f>
        <v>37272901.970069461</v>
      </c>
      <c r="E172" s="13">
        <f t="shared" ref="E172:E182" si="19" xml:space="preserve"> G171 + D172 - I172</f>
        <v>530542486.64196873</v>
      </c>
      <c r="F172" s="12">
        <v>1.7999999999999999E-2</v>
      </c>
      <c r="G172" s="13">
        <f t="shared" si="17"/>
        <v>540092251.40152419</v>
      </c>
      <c r="H172" s="13"/>
      <c r="I172" s="14"/>
      <c r="P172" s="13"/>
    </row>
    <row r="173" spans="1:16" s="12" customFormat="1" x14ac:dyDescent="0.3">
      <c r="B173" s="60"/>
      <c r="C173" s="12">
        <v>3</v>
      </c>
      <c r="D173" s="13">
        <f>K171</f>
        <v>37272901.970069461</v>
      </c>
      <c r="E173" s="13">
        <f t="shared" si="19"/>
        <v>577365153.37159359</v>
      </c>
      <c r="F173" s="12">
        <v>1.7999999999999999E-2</v>
      </c>
      <c r="G173" s="13">
        <f t="shared" si="17"/>
        <v>587757726.13228226</v>
      </c>
      <c r="H173" s="13"/>
      <c r="I173" s="14"/>
      <c r="P173" s="13"/>
    </row>
    <row r="174" spans="1:16" s="12" customFormat="1" x14ac:dyDescent="0.3">
      <c r="B174" s="60"/>
      <c r="C174" s="12">
        <v>4</v>
      </c>
      <c r="D174" s="13">
        <f>K171</f>
        <v>37272901.970069461</v>
      </c>
      <c r="E174" s="13">
        <f t="shared" si="19"/>
        <v>625030628.10235167</v>
      </c>
      <c r="F174" s="12">
        <v>1.7999999999999999E-2</v>
      </c>
      <c r="G174" s="13">
        <f t="shared" si="17"/>
        <v>636281179.40819395</v>
      </c>
      <c r="H174" s="13"/>
      <c r="I174" s="14"/>
      <c r="P174" s="13"/>
    </row>
    <row r="175" spans="1:16" s="12" customFormat="1" x14ac:dyDescent="0.3">
      <c r="B175" s="60"/>
      <c r="C175" s="12">
        <v>5</v>
      </c>
      <c r="D175" s="13">
        <f>K171</f>
        <v>37272901.970069461</v>
      </c>
      <c r="E175" s="13">
        <f t="shared" si="19"/>
        <v>650781197.38930547</v>
      </c>
      <c r="F175" s="12">
        <v>1.7999999999999999E-2</v>
      </c>
      <c r="G175" s="13">
        <f t="shared" si="17"/>
        <v>662495258.94231296</v>
      </c>
      <c r="H175" s="13"/>
      <c r="I175" s="14">
        <f xml:space="preserve"> N170</f>
        <v>22772883.988957882</v>
      </c>
      <c r="P175" s="13"/>
    </row>
    <row r="176" spans="1:16" s="12" customFormat="1" x14ac:dyDescent="0.3">
      <c r="B176" s="60"/>
      <c r="C176" s="12">
        <v>6</v>
      </c>
      <c r="D176" s="13">
        <f>K171</f>
        <v>37272901.970069461</v>
      </c>
      <c r="E176" s="13">
        <f t="shared" si="19"/>
        <v>699768160.91238236</v>
      </c>
      <c r="F176" s="12">
        <v>1.7999999999999999E-2</v>
      </c>
      <c r="G176" s="13">
        <f t="shared" si="17"/>
        <v>712363987.80880523</v>
      </c>
      <c r="H176" s="13"/>
      <c r="I176" s="14"/>
      <c r="P176" s="13"/>
    </row>
    <row r="177" spans="1:16" s="12" customFormat="1" x14ac:dyDescent="0.3">
      <c r="B177" s="60"/>
      <c r="C177" s="12">
        <v>7</v>
      </c>
      <c r="D177" s="13">
        <f>K171</f>
        <v>37272901.970069461</v>
      </c>
      <c r="E177" s="13">
        <f t="shared" si="19"/>
        <v>749636889.77887464</v>
      </c>
      <c r="F177" s="12">
        <v>1.7999999999999999E-2</v>
      </c>
      <c r="G177" s="13">
        <f t="shared" si="17"/>
        <v>763130353.79489434</v>
      </c>
      <c r="H177" s="13"/>
      <c r="I177" s="14"/>
      <c r="P177" s="13"/>
    </row>
    <row r="178" spans="1:16" s="12" customFormat="1" x14ac:dyDescent="0.3">
      <c r="B178" s="60"/>
      <c r="C178" s="12">
        <v>8</v>
      </c>
      <c r="D178" s="13">
        <f>K171</f>
        <v>37272901.970069461</v>
      </c>
      <c r="E178" s="13">
        <f t="shared" si="19"/>
        <v>800403255.76496375</v>
      </c>
      <c r="F178" s="12">
        <v>1.7999999999999999E-2</v>
      </c>
      <c r="G178" s="13">
        <f t="shared" si="17"/>
        <v>814810514.36873305</v>
      </c>
      <c r="H178" s="13"/>
      <c r="I178" s="14"/>
      <c r="P178" s="13"/>
    </row>
    <row r="179" spans="1:16" s="12" customFormat="1" x14ac:dyDescent="0.3">
      <c r="B179" s="60"/>
      <c r="C179" s="12">
        <v>9</v>
      </c>
      <c r="D179" s="13">
        <f>K171</f>
        <v>37272901.970069461</v>
      </c>
      <c r="E179" s="13">
        <f t="shared" si="19"/>
        <v>852083416.33880246</v>
      </c>
      <c r="F179" s="12">
        <v>1.7999999999999999E-2</v>
      </c>
      <c r="G179" s="13">
        <f t="shared" si="17"/>
        <v>867420917.83290088</v>
      </c>
      <c r="H179" s="13"/>
      <c r="I179" s="14"/>
      <c r="P179" s="13"/>
    </row>
    <row r="180" spans="1:16" s="12" customFormat="1" x14ac:dyDescent="0.3">
      <c r="B180" s="60"/>
      <c r="C180" s="12">
        <v>10</v>
      </c>
      <c r="D180" s="13">
        <f>K171</f>
        <v>37272901.970069461</v>
      </c>
      <c r="E180" s="13">
        <f t="shared" si="19"/>
        <v>904693819.80297029</v>
      </c>
      <c r="F180" s="12">
        <v>1.7999999999999999E-2</v>
      </c>
      <c r="G180" s="13">
        <f t="shared" si="17"/>
        <v>920978308.5594238</v>
      </c>
      <c r="H180" s="13"/>
      <c r="I180" s="14"/>
      <c r="P180" s="13"/>
    </row>
    <row r="181" spans="1:16" s="12" customFormat="1" x14ac:dyDescent="0.3">
      <c r="B181" s="60"/>
      <c r="C181" s="12">
        <v>11</v>
      </c>
      <c r="D181" s="13">
        <f>K171</f>
        <v>37272901.970069461</v>
      </c>
      <c r="E181" s="13">
        <f t="shared" si="19"/>
        <v>958251210.52949321</v>
      </c>
      <c r="F181" s="12">
        <v>1.7999999999999999E-2</v>
      </c>
      <c r="G181" s="13">
        <f t="shared" si="17"/>
        <v>975499732.31902409</v>
      </c>
      <c r="H181" s="13"/>
      <c r="I181" s="14"/>
      <c r="P181" s="13"/>
    </row>
    <row r="182" spans="1:16" s="20" customFormat="1" x14ac:dyDescent="0.3">
      <c r="B182" s="60"/>
      <c r="C182" s="20">
        <v>12</v>
      </c>
      <c r="D182" s="21">
        <f>K171</f>
        <v>37272901.970069461</v>
      </c>
      <c r="E182" s="21">
        <f t="shared" si="19"/>
        <v>982772634.28909349</v>
      </c>
      <c r="F182" s="20">
        <v>1.7999999999999999E-2</v>
      </c>
      <c r="G182" s="21">
        <f t="shared" si="17"/>
        <v>1000462541.7062972</v>
      </c>
      <c r="H182" s="21"/>
      <c r="I182" s="26">
        <v>30000000</v>
      </c>
      <c r="J182" s="21">
        <f xml:space="preserve"> (E171 + SUM(D172:D182)) - SUM(I172:I182)</f>
        <v>841776763.29270923</v>
      </c>
      <c r="K182" s="21">
        <f xml:space="preserve"> G182 - J182</f>
        <v>158685778.41358793</v>
      </c>
      <c r="L182" s="20">
        <v>0.84</v>
      </c>
      <c r="M182" s="21">
        <f xml:space="preserve"> K182 * L182</f>
        <v>133296053.86741385</v>
      </c>
      <c r="N182" s="21">
        <f xml:space="preserve"> K182 - M182</f>
        <v>25389724.546174079</v>
      </c>
      <c r="O182" s="20">
        <f xml:space="preserve"> K182 / J182 * 100</f>
        <v>18.851289953986107</v>
      </c>
      <c r="P182" s="21"/>
    </row>
    <row r="183" spans="1:16" s="12" customFormat="1" x14ac:dyDescent="0.3">
      <c r="A183" s="12">
        <v>16</v>
      </c>
      <c r="B183" s="60">
        <v>2037</v>
      </c>
      <c r="C183" s="12">
        <v>1</v>
      </c>
      <c r="D183" s="13">
        <f>K183</f>
        <v>41685939.237762384</v>
      </c>
      <c r="E183" s="13">
        <f xml:space="preserve"> (G182 / 2) + D183 - I183</f>
        <v>541917210.09091091</v>
      </c>
      <c r="F183" s="12">
        <v>1.7999999999999999E-2</v>
      </c>
      <c r="G183" s="13">
        <f t="shared" si="17"/>
        <v>551671719.87254727</v>
      </c>
      <c r="H183" s="13"/>
      <c r="I183" s="14"/>
      <c r="K183" s="15">
        <f xml:space="preserve"> ((G182 - I183) / 2 / 12)</f>
        <v>41685939.237762384</v>
      </c>
      <c r="M183" s="9">
        <f xml:space="preserve"> (G182 - I183) / 2</f>
        <v>500231270.85314858</v>
      </c>
      <c r="P183" s="13"/>
    </row>
    <row r="184" spans="1:16" s="12" customFormat="1" x14ac:dyDescent="0.3">
      <c r="B184" s="60"/>
      <c r="C184" s="12">
        <v>2</v>
      </c>
      <c r="D184" s="13">
        <f>K183</f>
        <v>41685939.237762384</v>
      </c>
      <c r="E184" s="13">
        <f t="shared" ref="E184:E194" si="20" xml:space="preserve"> G183 + D184 - I184</f>
        <v>593357659.1103096</v>
      </c>
      <c r="F184" s="12">
        <v>1.7999999999999999E-2</v>
      </c>
      <c r="G184" s="13">
        <f t="shared" si="17"/>
        <v>604038096.97429514</v>
      </c>
      <c r="H184" s="13"/>
      <c r="I184" s="14"/>
      <c r="P184" s="13"/>
    </row>
    <row r="185" spans="1:16" s="12" customFormat="1" x14ac:dyDescent="0.3">
      <c r="B185" s="60"/>
      <c r="C185" s="12">
        <v>3</v>
      </c>
      <c r="D185" s="13">
        <f>K183</f>
        <v>41685939.237762384</v>
      </c>
      <c r="E185" s="13">
        <f t="shared" si="20"/>
        <v>645724036.21205747</v>
      </c>
      <c r="F185" s="12">
        <v>1.7999999999999999E-2</v>
      </c>
      <c r="G185" s="13">
        <f t="shared" si="17"/>
        <v>657347068.86387455</v>
      </c>
      <c r="H185" s="13"/>
      <c r="I185" s="14"/>
      <c r="P185" s="13"/>
    </row>
    <row r="186" spans="1:16" s="12" customFormat="1" x14ac:dyDescent="0.3">
      <c r="B186" s="60"/>
      <c r="C186" s="12">
        <v>4</v>
      </c>
      <c r="D186" s="13">
        <f>K183</f>
        <v>41685939.237762384</v>
      </c>
      <c r="E186" s="13">
        <f t="shared" si="20"/>
        <v>699033008.10163689</v>
      </c>
      <c r="F186" s="12">
        <v>1.7999999999999999E-2</v>
      </c>
      <c r="G186" s="13">
        <f t="shared" si="17"/>
        <v>711615602.24746633</v>
      </c>
      <c r="H186" s="13"/>
      <c r="I186" s="14"/>
      <c r="P186" s="13"/>
    </row>
    <row r="187" spans="1:16" s="12" customFormat="1" x14ac:dyDescent="0.3">
      <c r="B187" s="60"/>
      <c r="C187" s="12">
        <v>5</v>
      </c>
      <c r="D187" s="13">
        <f>K183</f>
        <v>41685939.237762384</v>
      </c>
      <c r="E187" s="13">
        <f t="shared" si="20"/>
        <v>727911816.93905461</v>
      </c>
      <c r="F187" s="12">
        <v>1.7999999999999999E-2</v>
      </c>
      <c r="G187" s="13">
        <f t="shared" si="17"/>
        <v>741014229.64395761</v>
      </c>
      <c r="H187" s="13"/>
      <c r="I187" s="14">
        <f xml:space="preserve"> N182</f>
        <v>25389724.546174079</v>
      </c>
      <c r="P187" s="13"/>
    </row>
    <row r="188" spans="1:16" s="12" customFormat="1" x14ac:dyDescent="0.3">
      <c r="B188" s="60"/>
      <c r="C188" s="12">
        <v>6</v>
      </c>
      <c r="D188" s="13">
        <f>K183</f>
        <v>41685939.237762384</v>
      </c>
      <c r="E188" s="13">
        <f t="shared" si="20"/>
        <v>782700168.88171995</v>
      </c>
      <c r="F188" s="12">
        <v>1.7999999999999999E-2</v>
      </c>
      <c r="G188" s="13">
        <f t="shared" si="17"/>
        <v>796788771.92159092</v>
      </c>
      <c r="H188" s="13"/>
      <c r="I188" s="14"/>
      <c r="P188" s="13"/>
    </row>
    <row r="189" spans="1:16" s="12" customFormat="1" x14ac:dyDescent="0.3">
      <c r="B189" s="60"/>
      <c r="C189" s="12">
        <v>7</v>
      </c>
      <c r="D189" s="13">
        <f>K183</f>
        <v>41685939.237762384</v>
      </c>
      <c r="E189" s="13">
        <f t="shared" si="20"/>
        <v>838474711.15935326</v>
      </c>
      <c r="F189" s="12">
        <v>1.7999999999999999E-2</v>
      </c>
      <c r="G189" s="13">
        <f t="shared" si="17"/>
        <v>853567255.96022165</v>
      </c>
      <c r="H189" s="13"/>
      <c r="I189" s="14"/>
      <c r="P189" s="13"/>
    </row>
    <row r="190" spans="1:16" s="12" customFormat="1" x14ac:dyDescent="0.3">
      <c r="B190" s="60"/>
      <c r="C190" s="12">
        <v>8</v>
      </c>
      <c r="D190" s="13">
        <f>K183</f>
        <v>41685939.237762384</v>
      </c>
      <c r="E190" s="13">
        <f t="shared" si="20"/>
        <v>895253195.19798398</v>
      </c>
      <c r="F190" s="12">
        <v>1.7999999999999999E-2</v>
      </c>
      <c r="G190" s="13">
        <f t="shared" si="17"/>
        <v>911367752.71154773</v>
      </c>
      <c r="H190" s="13"/>
      <c r="I190" s="14"/>
      <c r="P190" s="13"/>
    </row>
    <row r="191" spans="1:16" s="12" customFormat="1" x14ac:dyDescent="0.3">
      <c r="B191" s="60"/>
      <c r="C191" s="12">
        <v>9</v>
      </c>
      <c r="D191" s="13">
        <f>K183</f>
        <v>41685939.237762384</v>
      </c>
      <c r="E191" s="13">
        <f t="shared" si="20"/>
        <v>953053691.94931006</v>
      </c>
      <c r="F191" s="12">
        <v>1.7999999999999999E-2</v>
      </c>
      <c r="G191" s="13">
        <f t="shared" si="17"/>
        <v>970208658.40439761</v>
      </c>
      <c r="H191" s="13"/>
      <c r="I191" s="14"/>
      <c r="P191" s="13"/>
    </row>
    <row r="192" spans="1:16" s="12" customFormat="1" x14ac:dyDescent="0.3">
      <c r="B192" s="60"/>
      <c r="C192" s="12">
        <v>10</v>
      </c>
      <c r="D192" s="13">
        <f>K183</f>
        <v>41685939.237762384</v>
      </c>
      <c r="E192" s="13">
        <f t="shared" si="20"/>
        <v>1011894597.6421599</v>
      </c>
      <c r="F192" s="12">
        <v>1.7999999999999999E-2</v>
      </c>
      <c r="G192" s="13">
        <f t="shared" si="17"/>
        <v>1030108700.3997188</v>
      </c>
      <c r="H192" s="13"/>
      <c r="I192" s="14"/>
      <c r="P192" s="13"/>
    </row>
    <row r="193" spans="1:16" s="12" customFormat="1" x14ac:dyDescent="0.3">
      <c r="B193" s="60"/>
      <c r="C193" s="12">
        <v>11</v>
      </c>
      <c r="D193" s="13">
        <f>K183</f>
        <v>41685939.237762384</v>
      </c>
      <c r="E193" s="13">
        <f t="shared" si="20"/>
        <v>1071794639.6374811</v>
      </c>
      <c r="F193" s="12">
        <v>1.7999999999999999E-2</v>
      </c>
      <c r="G193" s="13">
        <f t="shared" si="17"/>
        <v>1091086943.1509557</v>
      </c>
      <c r="H193" s="13"/>
      <c r="I193" s="14"/>
      <c r="P193" s="13"/>
    </row>
    <row r="194" spans="1:16" s="20" customFormat="1" x14ac:dyDescent="0.3">
      <c r="B194" s="60"/>
      <c r="C194" s="20">
        <v>12</v>
      </c>
      <c r="D194" s="21">
        <f>K183</f>
        <v>41685939.237762384</v>
      </c>
      <c r="E194" s="21">
        <f t="shared" si="20"/>
        <v>1002772882.3887181</v>
      </c>
      <c r="F194" s="20">
        <v>1.7999999999999999E-2</v>
      </c>
      <c r="G194" s="21">
        <f t="shared" si="17"/>
        <v>1020822794.271715</v>
      </c>
      <c r="H194" s="21"/>
      <c r="I194" s="26">
        <v>130000000</v>
      </c>
      <c r="J194" s="21">
        <f xml:space="preserve"> (E183 + SUM(D184:D194)) - SUM(I184:I194)</f>
        <v>845072817.16012311</v>
      </c>
      <c r="K194" s="21">
        <f xml:space="preserve"> G194 - J194</f>
        <v>175749977.11159194</v>
      </c>
      <c r="L194" s="20">
        <v>0.84</v>
      </c>
      <c r="M194" s="21">
        <f xml:space="preserve"> K194 * L194</f>
        <v>147629980.77373722</v>
      </c>
      <c r="N194" s="21">
        <f xml:space="preserve"> K194 - M194</f>
        <v>28119996.337854713</v>
      </c>
      <c r="O194" s="20">
        <f xml:space="preserve"> K194 / J194 * 100</f>
        <v>20.797021693609995</v>
      </c>
      <c r="P194" s="21"/>
    </row>
    <row r="195" spans="1:16" s="3" customFormat="1" x14ac:dyDescent="0.3">
      <c r="A195" s="3">
        <v>17</v>
      </c>
      <c r="B195" s="58">
        <v>2038</v>
      </c>
      <c r="C195" s="3">
        <v>1</v>
      </c>
      <c r="D195" s="4">
        <f>K195</f>
        <v>42534283.094654791</v>
      </c>
      <c r="E195" s="4">
        <f xml:space="preserve"> (G194 / 2) + D195 - I195</f>
        <v>552945680.23051226</v>
      </c>
      <c r="F195" s="3">
        <v>1.7999999999999999E-2</v>
      </c>
      <c r="G195" s="4">
        <f t="shared" si="17"/>
        <v>562898702.47466147</v>
      </c>
      <c r="H195" s="4"/>
      <c r="I195" s="5"/>
      <c r="K195" s="6">
        <f xml:space="preserve"> ((G194 - I195) / 2 / 12)</f>
        <v>42534283.094654791</v>
      </c>
      <c r="M195" s="9">
        <f xml:space="preserve"> (G194 - I195) / 2</f>
        <v>510411397.13585752</v>
      </c>
      <c r="N195" s="7" t="s">
        <v>1</v>
      </c>
      <c r="P195" s="4"/>
    </row>
    <row r="196" spans="1:16" s="3" customFormat="1" x14ac:dyDescent="0.3">
      <c r="B196" s="58"/>
      <c r="C196" s="3">
        <v>2</v>
      </c>
      <c r="D196" s="4">
        <f>K195</f>
        <v>42534283.094654791</v>
      </c>
      <c r="E196" s="4">
        <f t="shared" ref="E196:E206" si="21" xml:space="preserve"> G195 + D196 - I196</f>
        <v>605432985.56931627</v>
      </c>
      <c r="F196" s="3">
        <v>1.7999999999999999E-2</v>
      </c>
      <c r="G196" s="4">
        <f t="shared" si="17"/>
        <v>616330779.30956399</v>
      </c>
      <c r="H196" s="4"/>
      <c r="I196" s="5"/>
      <c r="P196" s="4"/>
    </row>
    <row r="197" spans="1:16" s="3" customFormat="1" x14ac:dyDescent="0.3">
      <c r="B197" s="58"/>
      <c r="C197" s="3">
        <v>3</v>
      </c>
      <c r="D197" s="4">
        <f>K195</f>
        <v>42534283.094654791</v>
      </c>
      <c r="E197" s="4">
        <f t="shared" si="21"/>
        <v>658865062.40421879</v>
      </c>
      <c r="F197" s="3">
        <v>1.7999999999999999E-2</v>
      </c>
      <c r="G197" s="4">
        <f t="shared" si="17"/>
        <v>670724633.52749479</v>
      </c>
      <c r="H197" s="4"/>
      <c r="I197" s="5"/>
      <c r="P197" s="4"/>
    </row>
    <row r="198" spans="1:16" s="3" customFormat="1" x14ac:dyDescent="0.3">
      <c r="B198" s="58"/>
      <c r="C198" s="3">
        <v>4</v>
      </c>
      <c r="D198" s="4">
        <f>K195</f>
        <v>42534283.094654791</v>
      </c>
      <c r="E198" s="4">
        <f t="shared" si="21"/>
        <v>713258916.62214959</v>
      </c>
      <c r="F198" s="3">
        <v>1.7999999999999999E-2</v>
      </c>
      <c r="G198" s="4">
        <f t="shared" si="17"/>
        <v>726097577.12134826</v>
      </c>
      <c r="H198" s="4"/>
      <c r="I198" s="5"/>
      <c r="P198" s="4"/>
    </row>
    <row r="199" spans="1:16" s="3" customFormat="1" x14ac:dyDescent="0.3">
      <c r="B199" s="58"/>
      <c r="C199" s="3">
        <v>5</v>
      </c>
      <c r="D199" s="4">
        <f>K195</f>
        <v>42534283.094654791</v>
      </c>
      <c r="E199" s="4">
        <f t="shared" si="21"/>
        <v>740511863.87814832</v>
      </c>
      <c r="F199" s="3">
        <v>1.7999999999999999E-2</v>
      </c>
      <c r="G199" s="4">
        <f t="shared" si="17"/>
        <v>753841077.42795503</v>
      </c>
      <c r="H199" s="4"/>
      <c r="I199" s="5">
        <f xml:space="preserve"> N194</f>
        <v>28119996.337854713</v>
      </c>
      <c r="P199" s="4"/>
    </row>
    <row r="200" spans="1:16" s="3" customFormat="1" x14ac:dyDescent="0.3">
      <c r="B200" s="58"/>
      <c r="C200" s="3">
        <v>6</v>
      </c>
      <c r="D200" s="4">
        <f>K195</f>
        <v>42534283.094654791</v>
      </c>
      <c r="E200" s="4">
        <f t="shared" si="21"/>
        <v>796375360.52260983</v>
      </c>
      <c r="F200" s="3">
        <v>1.7999999999999999E-2</v>
      </c>
      <c r="G200" s="4">
        <f t="shared" si="17"/>
        <v>810710117.01201677</v>
      </c>
      <c r="H200" s="4"/>
      <c r="I200" s="5"/>
      <c r="P200" s="4"/>
    </row>
    <row r="201" spans="1:16" s="3" customFormat="1" x14ac:dyDescent="0.3">
      <c r="B201" s="58"/>
      <c r="C201" s="3">
        <v>7</v>
      </c>
      <c r="D201" s="4">
        <f>K195</f>
        <v>42534283.094654791</v>
      </c>
      <c r="E201" s="4">
        <f t="shared" si="21"/>
        <v>853244400.10667157</v>
      </c>
      <c r="F201" s="3">
        <v>1.7999999999999999E-2</v>
      </c>
      <c r="G201" s="4">
        <f t="shared" si="17"/>
        <v>868602799.3085916</v>
      </c>
      <c r="H201" s="4"/>
      <c r="I201" s="5"/>
      <c r="P201" s="4"/>
    </row>
    <row r="202" spans="1:16" s="3" customFormat="1" x14ac:dyDescent="0.3">
      <c r="B202" s="58"/>
      <c r="C202" s="3">
        <v>8</v>
      </c>
      <c r="D202" s="4">
        <f>K195</f>
        <v>42534283.094654791</v>
      </c>
      <c r="E202" s="4">
        <f t="shared" si="21"/>
        <v>911137082.4032464</v>
      </c>
      <c r="F202" s="3">
        <v>1.7999999999999999E-2</v>
      </c>
      <c r="G202" s="4">
        <f t="shared" si="17"/>
        <v>927537549.88650489</v>
      </c>
      <c r="H202" s="4"/>
      <c r="I202" s="5"/>
      <c r="P202" s="4"/>
    </row>
    <row r="203" spans="1:16" s="3" customFormat="1" x14ac:dyDescent="0.3">
      <c r="B203" s="58"/>
      <c r="C203" s="3">
        <v>9</v>
      </c>
      <c r="D203" s="4">
        <f>K195</f>
        <v>42534283.094654791</v>
      </c>
      <c r="E203" s="4">
        <f t="shared" si="21"/>
        <v>970071832.98115969</v>
      </c>
      <c r="F203" s="3">
        <v>1.7999999999999999E-2</v>
      </c>
      <c r="G203" s="4">
        <f t="shared" si="17"/>
        <v>987533125.97482061</v>
      </c>
      <c r="H203" s="4"/>
      <c r="I203" s="5"/>
      <c r="P203" s="4"/>
    </row>
    <row r="204" spans="1:16" s="3" customFormat="1" x14ac:dyDescent="0.3">
      <c r="B204" s="58"/>
      <c r="C204" s="3">
        <v>10</v>
      </c>
      <c r="D204" s="4">
        <f>K195</f>
        <v>42534283.094654791</v>
      </c>
      <c r="E204" s="4">
        <f t="shared" si="21"/>
        <v>1030067409.0694754</v>
      </c>
      <c r="F204" s="3">
        <v>1.7999999999999999E-2</v>
      </c>
      <c r="G204" s="4">
        <f t="shared" si="17"/>
        <v>1048608622.432726</v>
      </c>
      <c r="H204" s="4"/>
      <c r="I204" s="5"/>
      <c r="P204" s="4"/>
    </row>
    <row r="205" spans="1:16" s="3" customFormat="1" x14ac:dyDescent="0.3">
      <c r="B205" s="58"/>
      <c r="C205" s="3">
        <v>11</v>
      </c>
      <c r="D205" s="4">
        <f>K195</f>
        <v>42534283.094654791</v>
      </c>
      <c r="E205" s="4">
        <f t="shared" si="21"/>
        <v>1091142905.5273807</v>
      </c>
      <c r="F205" s="3">
        <v>1.7999999999999999E-2</v>
      </c>
      <c r="G205" s="4">
        <f t="shared" si="17"/>
        <v>1110783477.8268735</v>
      </c>
      <c r="H205" s="4"/>
      <c r="I205" s="5"/>
      <c r="P205" s="4"/>
    </row>
    <row r="206" spans="1:16" s="3" customFormat="1" x14ac:dyDescent="0.3">
      <c r="B206" s="58"/>
      <c r="C206" s="3">
        <v>12</v>
      </c>
      <c r="D206" s="4">
        <f>K195</f>
        <v>42534283.094654791</v>
      </c>
      <c r="E206" s="4">
        <f t="shared" si="21"/>
        <v>1113317760.9215283</v>
      </c>
      <c r="F206" s="3">
        <v>1.7999999999999999E-2</v>
      </c>
      <c r="G206" s="4">
        <f t="shared" si="17"/>
        <v>1133357480.6181159</v>
      </c>
      <c r="H206" s="4"/>
      <c r="I206" s="17">
        <v>40000000</v>
      </c>
      <c r="J206" s="4">
        <f xml:space="preserve"> (E195 + SUM(D196:D206)) - SUM(I196:I206)</f>
        <v>952702797.93386018</v>
      </c>
      <c r="K206" s="9">
        <f xml:space="preserve"> G206 - J206</f>
        <v>180654682.68425572</v>
      </c>
      <c r="L206" s="3">
        <v>0.84</v>
      </c>
      <c r="M206" s="4">
        <f xml:space="preserve"> K206 * L206</f>
        <v>151749933.4547748</v>
      </c>
      <c r="N206" s="4">
        <f xml:space="preserve"> K206 - M206</f>
        <v>28904749.229480922</v>
      </c>
      <c r="O206" s="3">
        <f xml:space="preserve"> K206 / J206 * 100</f>
        <v>18.962333591970555</v>
      </c>
      <c r="P206" s="4"/>
    </row>
    <row r="207" spans="1:16" s="3" customFormat="1" x14ac:dyDescent="0.3">
      <c r="A207" s="3">
        <v>18</v>
      </c>
      <c r="B207" s="58">
        <v>2039</v>
      </c>
      <c r="C207" s="3">
        <v>1</v>
      </c>
      <c r="D207" s="4">
        <f>K207</f>
        <v>47223228.35908816</v>
      </c>
      <c r="E207" s="4">
        <f xml:space="preserve"> (G206 / 2) + D207 - I207</f>
        <v>613901968.66814613</v>
      </c>
      <c r="F207" s="3">
        <v>1.7999999999999999E-2</v>
      </c>
      <c r="G207" s="4">
        <f t="shared" si="17"/>
        <v>624952204.10417271</v>
      </c>
      <c r="H207" s="4"/>
      <c r="I207" s="5"/>
      <c r="K207" s="6">
        <f xml:space="preserve"> ((G206 - I207) / 2 / 12)</f>
        <v>47223228.35908816</v>
      </c>
      <c r="M207" s="9">
        <f xml:space="preserve"> (G206 - I207) / 2</f>
        <v>566678740.30905795</v>
      </c>
      <c r="P207" s="4"/>
    </row>
    <row r="208" spans="1:16" s="3" customFormat="1" x14ac:dyDescent="0.3">
      <c r="B208" s="58"/>
      <c r="C208" s="3">
        <v>2</v>
      </c>
      <c r="D208" s="4">
        <f>K207</f>
        <v>47223228.35908816</v>
      </c>
      <c r="E208" s="4">
        <f t="shared" ref="E208:E218" si="22" xml:space="preserve"> G207 + D208 - I208</f>
        <v>672175432.46326089</v>
      </c>
      <c r="F208" s="3">
        <v>1.7999999999999999E-2</v>
      </c>
      <c r="G208" s="4">
        <f t="shared" si="17"/>
        <v>684274590.2475996</v>
      </c>
      <c r="H208" s="4"/>
      <c r="I208" s="5"/>
      <c r="P208" s="4"/>
    </row>
    <row r="209" spans="1:16" s="3" customFormat="1" x14ac:dyDescent="0.3">
      <c r="B209" s="58"/>
      <c r="C209" s="3">
        <v>3</v>
      </c>
      <c r="D209" s="4">
        <f>K207</f>
        <v>47223228.35908816</v>
      </c>
      <c r="E209" s="4">
        <f t="shared" si="22"/>
        <v>731497818.60668778</v>
      </c>
      <c r="F209" s="3">
        <v>1.7999999999999999E-2</v>
      </c>
      <c r="G209" s="4">
        <f t="shared" si="17"/>
        <v>744664779.34160817</v>
      </c>
      <c r="H209" s="4"/>
      <c r="I209" s="5"/>
      <c r="P209" s="4"/>
    </row>
    <row r="210" spans="1:16" s="3" customFormat="1" x14ac:dyDescent="0.3">
      <c r="B210" s="58"/>
      <c r="C210" s="3">
        <v>4</v>
      </c>
      <c r="D210" s="4">
        <f>K207</f>
        <v>47223228.35908816</v>
      </c>
      <c r="E210" s="4">
        <f t="shared" si="22"/>
        <v>791888007.70069635</v>
      </c>
      <c r="F210" s="3">
        <v>1.7999999999999999E-2</v>
      </c>
      <c r="G210" s="4">
        <f t="shared" si="17"/>
        <v>806141991.83930886</v>
      </c>
      <c r="H210" s="4"/>
      <c r="I210" s="5"/>
      <c r="P210" s="4"/>
    </row>
    <row r="211" spans="1:16" s="3" customFormat="1" x14ac:dyDescent="0.3">
      <c r="B211" s="58"/>
      <c r="C211" s="3">
        <v>5</v>
      </c>
      <c r="D211" s="4">
        <f>K207</f>
        <v>47223228.35908816</v>
      </c>
      <c r="E211" s="4">
        <f t="shared" si="22"/>
        <v>824460470.96891618</v>
      </c>
      <c r="F211" s="3">
        <v>1.7999999999999999E-2</v>
      </c>
      <c r="G211" s="4">
        <f t="shared" si="17"/>
        <v>839300759.44635665</v>
      </c>
      <c r="H211" s="4"/>
      <c r="I211" s="5">
        <f xml:space="preserve"> N206</f>
        <v>28904749.229480922</v>
      </c>
      <c r="P211" s="4"/>
    </row>
    <row r="212" spans="1:16" s="3" customFormat="1" x14ac:dyDescent="0.3">
      <c r="B212" s="58"/>
      <c r="C212" s="3">
        <v>6</v>
      </c>
      <c r="D212" s="4">
        <f>K207</f>
        <v>47223228.35908816</v>
      </c>
      <c r="E212" s="4">
        <f t="shared" si="22"/>
        <v>886523987.80544484</v>
      </c>
      <c r="F212" s="3">
        <v>1.7999999999999999E-2</v>
      </c>
      <c r="G212" s="4">
        <f t="shared" si="17"/>
        <v>902481419.58594286</v>
      </c>
      <c r="H212" s="4"/>
      <c r="I212" s="5"/>
      <c r="P212" s="4"/>
    </row>
    <row r="213" spans="1:16" s="3" customFormat="1" x14ac:dyDescent="0.3">
      <c r="B213" s="58"/>
      <c r="C213" s="3">
        <v>7</v>
      </c>
      <c r="D213" s="4">
        <f>K207</f>
        <v>47223228.35908816</v>
      </c>
      <c r="E213" s="4">
        <f t="shared" si="22"/>
        <v>949704647.94503105</v>
      </c>
      <c r="F213" s="3">
        <v>1.7999999999999999E-2</v>
      </c>
      <c r="G213" s="4">
        <f t="shared" si="17"/>
        <v>966799331.60804164</v>
      </c>
      <c r="H213" s="4"/>
      <c r="I213" s="5"/>
      <c r="P213" s="4"/>
    </row>
    <row r="214" spans="1:16" s="3" customFormat="1" x14ac:dyDescent="0.3">
      <c r="B214" s="58"/>
      <c r="C214" s="3">
        <v>8</v>
      </c>
      <c r="D214" s="4">
        <f>K207</f>
        <v>47223228.35908816</v>
      </c>
      <c r="E214" s="4">
        <f t="shared" si="22"/>
        <v>1014022559.9671298</v>
      </c>
      <c r="F214" s="3">
        <v>1.7999999999999999E-2</v>
      </c>
      <c r="G214" s="4">
        <f t="shared" si="17"/>
        <v>1032274966.0465381</v>
      </c>
      <c r="H214" s="4"/>
      <c r="I214" s="5"/>
      <c r="P214" s="4"/>
    </row>
    <row r="215" spans="1:16" s="3" customFormat="1" x14ac:dyDescent="0.3">
      <c r="B215" s="58"/>
      <c r="C215" s="3">
        <v>9</v>
      </c>
      <c r="D215" s="4">
        <f>K207</f>
        <v>47223228.35908816</v>
      </c>
      <c r="E215" s="4">
        <f t="shared" si="22"/>
        <v>1079498194.4056263</v>
      </c>
      <c r="F215" s="3">
        <v>1.7999999999999999E-2</v>
      </c>
      <c r="G215" s="4">
        <f t="shared" si="17"/>
        <v>1098929161.9049275</v>
      </c>
      <c r="H215" s="4"/>
      <c r="I215" s="5"/>
      <c r="P215" s="4"/>
    </row>
    <row r="216" spans="1:16" s="3" customFormat="1" x14ac:dyDescent="0.3">
      <c r="B216" s="58"/>
      <c r="C216" s="3">
        <v>10</v>
      </c>
      <c r="D216" s="4">
        <f>K207</f>
        <v>47223228.35908816</v>
      </c>
      <c r="E216" s="4">
        <f t="shared" si="22"/>
        <v>1146152390.2640157</v>
      </c>
      <c r="F216" s="3">
        <v>1.7999999999999999E-2</v>
      </c>
      <c r="G216" s="4">
        <f t="shared" si="17"/>
        <v>1166783133.2887681</v>
      </c>
      <c r="H216" s="4"/>
      <c r="I216" s="5"/>
      <c r="P216" s="4"/>
    </row>
    <row r="217" spans="1:16" s="3" customFormat="1" x14ac:dyDescent="0.3">
      <c r="B217" s="58"/>
      <c r="C217" s="3">
        <v>11</v>
      </c>
      <c r="D217" s="4">
        <f>K207</f>
        <v>47223228.35908816</v>
      </c>
      <c r="E217" s="4">
        <f t="shared" si="22"/>
        <v>1214006361.6478562</v>
      </c>
      <c r="F217" s="3">
        <v>1.7999999999999999E-2</v>
      </c>
      <c r="G217" s="4">
        <f t="shared" si="17"/>
        <v>1235858476.1575177</v>
      </c>
      <c r="H217" s="4"/>
      <c r="I217" s="5"/>
      <c r="P217" s="4"/>
    </row>
    <row r="218" spans="1:16" s="3" customFormat="1" x14ac:dyDescent="0.3">
      <c r="B218" s="58"/>
      <c r="C218" s="3">
        <v>12</v>
      </c>
      <c r="D218" s="4">
        <f>K207</f>
        <v>47223228.35908816</v>
      </c>
      <c r="E218" s="4">
        <f t="shared" si="22"/>
        <v>1243081704.5166059</v>
      </c>
      <c r="F218" s="3">
        <v>1.7999999999999999E-2</v>
      </c>
      <c r="G218" s="4">
        <f t="shared" si="17"/>
        <v>1265457175.1979048</v>
      </c>
      <c r="H218" s="4"/>
      <c r="I218" s="17">
        <v>40000000</v>
      </c>
      <c r="J218" s="4">
        <f xml:space="preserve"> (E207 + SUM(D208:D218)) - SUM(I208:I218)</f>
        <v>1064452731.3886349</v>
      </c>
      <c r="K218" s="9">
        <f xml:space="preserve"> G218 - J218</f>
        <v>201004443.80926991</v>
      </c>
      <c r="L218" s="3">
        <v>0.84</v>
      </c>
      <c r="M218" s="4">
        <f xml:space="preserve"> K218 * L218</f>
        <v>168843732.79978672</v>
      </c>
      <c r="N218" s="4">
        <f xml:space="preserve"> K218 - M218</f>
        <v>32160711.009483188</v>
      </c>
      <c r="O218" s="3">
        <f xml:space="preserve"> K218 / J218 * 100</f>
        <v>18.883360235926023</v>
      </c>
      <c r="P218" s="4"/>
    </row>
    <row r="219" spans="1:16" s="3" customFormat="1" x14ac:dyDescent="0.3">
      <c r="A219" s="3">
        <v>19</v>
      </c>
      <c r="B219" s="58">
        <v>2040</v>
      </c>
      <c r="C219" s="3">
        <v>1</v>
      </c>
      <c r="D219" s="4">
        <f>K219</f>
        <v>52727382.299912699</v>
      </c>
      <c r="E219" s="4">
        <f xml:space="preserve"> (G218 / 2) + D219 - I219</f>
        <v>685455969.8988651</v>
      </c>
      <c r="F219" s="3">
        <v>1.7999999999999999E-2</v>
      </c>
      <c r="G219" s="4">
        <f t="shared" si="17"/>
        <v>697794177.3570447</v>
      </c>
      <c r="H219" s="4"/>
      <c r="I219" s="5"/>
      <c r="K219" s="6">
        <f xml:space="preserve"> ((G218 - I219) / 2 / 12)</f>
        <v>52727382.299912699</v>
      </c>
      <c r="M219" s="9">
        <f xml:space="preserve"> (G218 - I219) / 2</f>
        <v>632728587.59895241</v>
      </c>
      <c r="P219" s="4"/>
    </row>
    <row r="220" spans="1:16" s="3" customFormat="1" x14ac:dyDescent="0.3">
      <c r="B220" s="58"/>
      <c r="C220" s="3">
        <v>2</v>
      </c>
      <c r="D220" s="4">
        <f>K219</f>
        <v>52727382.299912699</v>
      </c>
      <c r="E220" s="4">
        <f t="shared" ref="E220:E230" si="23" xml:space="preserve"> G219 + D220 - I220</f>
        <v>750521559.65695739</v>
      </c>
      <c r="F220" s="3">
        <v>1.7999999999999999E-2</v>
      </c>
      <c r="G220" s="4">
        <f t="shared" si="17"/>
        <v>764030947.73078263</v>
      </c>
      <c r="H220" s="4"/>
      <c r="I220" s="5"/>
      <c r="P220" s="4"/>
    </row>
    <row r="221" spans="1:16" s="3" customFormat="1" x14ac:dyDescent="0.3">
      <c r="B221" s="58"/>
      <c r="C221" s="3">
        <v>3</v>
      </c>
      <c r="D221" s="4">
        <f>K219</f>
        <v>52727382.299912699</v>
      </c>
      <c r="E221" s="4">
        <f t="shared" si="23"/>
        <v>816758330.03069532</v>
      </c>
      <c r="F221" s="3">
        <v>1.7999999999999999E-2</v>
      </c>
      <c r="G221" s="4">
        <f t="shared" si="17"/>
        <v>831459979.97124779</v>
      </c>
      <c r="H221" s="4"/>
      <c r="I221" s="5"/>
      <c r="P221" s="4"/>
    </row>
    <row r="222" spans="1:16" s="3" customFormat="1" x14ac:dyDescent="0.3">
      <c r="B222" s="58"/>
      <c r="C222" s="3">
        <v>4</v>
      </c>
      <c r="D222" s="4">
        <f>K219</f>
        <v>52727382.299912699</v>
      </c>
      <c r="E222" s="4">
        <f t="shared" si="23"/>
        <v>884187362.27116048</v>
      </c>
      <c r="F222" s="3">
        <v>1.7999999999999999E-2</v>
      </c>
      <c r="G222" s="4">
        <f t="shared" ref="G222:G242" si="24" xml:space="preserve"> (E222 * F222) + E222</f>
        <v>900102734.79204142</v>
      </c>
      <c r="H222" s="4"/>
      <c r="I222" s="5"/>
      <c r="P222" s="4"/>
    </row>
    <row r="223" spans="1:16" s="3" customFormat="1" x14ac:dyDescent="0.3">
      <c r="B223" s="58"/>
      <c r="C223" s="3">
        <v>5</v>
      </c>
      <c r="D223" s="4">
        <f>K219</f>
        <v>52727382.299912699</v>
      </c>
      <c r="E223" s="4">
        <f t="shared" si="23"/>
        <v>920669406.08247089</v>
      </c>
      <c r="F223" s="3">
        <v>1.7999999999999999E-2</v>
      </c>
      <c r="G223" s="4">
        <f t="shared" si="24"/>
        <v>937241455.39195538</v>
      </c>
      <c r="H223" s="4"/>
      <c r="I223" s="5">
        <f xml:space="preserve"> N218</f>
        <v>32160711.009483188</v>
      </c>
      <c r="P223" s="4"/>
    </row>
    <row r="224" spans="1:16" s="3" customFormat="1" x14ac:dyDescent="0.3">
      <c r="B224" s="58"/>
      <c r="C224" s="3">
        <v>6</v>
      </c>
      <c r="D224" s="4">
        <f>K219</f>
        <v>52727382.299912699</v>
      </c>
      <c r="E224" s="4">
        <f t="shared" si="23"/>
        <v>989968837.69186807</v>
      </c>
      <c r="F224" s="3">
        <v>1.7999999999999999E-2</v>
      </c>
      <c r="G224" s="4">
        <f t="shared" si="24"/>
        <v>1007788276.7703217</v>
      </c>
      <c r="H224" s="4"/>
      <c r="I224" s="5"/>
      <c r="P224" s="4"/>
    </row>
    <row r="225" spans="1:16" s="3" customFormat="1" x14ac:dyDescent="0.3">
      <c r="B225" s="58"/>
      <c r="C225" s="3">
        <v>7</v>
      </c>
      <c r="D225" s="4">
        <f>K219</f>
        <v>52727382.299912699</v>
      </c>
      <c r="E225" s="4">
        <f t="shared" si="23"/>
        <v>1060515659.0702344</v>
      </c>
      <c r="F225" s="3">
        <v>1.7999999999999999E-2</v>
      </c>
      <c r="G225" s="4">
        <f t="shared" si="24"/>
        <v>1079604940.9334986</v>
      </c>
      <c r="H225" s="4"/>
      <c r="I225" s="5"/>
      <c r="P225" s="4"/>
    </row>
    <row r="226" spans="1:16" s="3" customFormat="1" x14ac:dyDescent="0.3">
      <c r="B226" s="58"/>
      <c r="C226" s="3">
        <v>8</v>
      </c>
      <c r="D226" s="4">
        <f>K219</f>
        <v>52727382.299912699</v>
      </c>
      <c r="E226" s="4">
        <f t="shared" si="23"/>
        <v>1132332323.2334113</v>
      </c>
      <c r="F226" s="3">
        <v>1.7999999999999999E-2</v>
      </c>
      <c r="G226" s="4">
        <f t="shared" si="24"/>
        <v>1152714305.0516126</v>
      </c>
      <c r="H226" s="4"/>
      <c r="I226" s="5"/>
      <c r="P226" s="4"/>
    </row>
    <row r="227" spans="1:16" s="3" customFormat="1" x14ac:dyDescent="0.3">
      <c r="B227" s="58"/>
      <c r="C227" s="3">
        <v>9</v>
      </c>
      <c r="D227" s="4">
        <f>K219</f>
        <v>52727382.299912699</v>
      </c>
      <c r="E227" s="4">
        <f t="shared" si="23"/>
        <v>1205441687.3515253</v>
      </c>
      <c r="F227" s="3">
        <v>1.7999999999999999E-2</v>
      </c>
      <c r="G227" s="4">
        <f t="shared" si="24"/>
        <v>1227139637.7238529</v>
      </c>
      <c r="H227" s="4"/>
      <c r="I227" s="5"/>
      <c r="P227" s="4"/>
    </row>
    <row r="228" spans="1:16" s="3" customFormat="1" x14ac:dyDescent="0.3">
      <c r="B228" s="58"/>
      <c r="C228" s="3">
        <v>10</v>
      </c>
      <c r="D228" s="4">
        <f>K219</f>
        <v>52727382.299912699</v>
      </c>
      <c r="E228" s="4">
        <f t="shared" si="23"/>
        <v>1279867020.0237656</v>
      </c>
      <c r="F228" s="3">
        <v>1.7999999999999999E-2</v>
      </c>
      <c r="G228" s="4">
        <f t="shared" si="24"/>
        <v>1302904626.3841934</v>
      </c>
      <c r="H228" s="4"/>
      <c r="I228" s="5"/>
      <c r="P228" s="4"/>
    </row>
    <row r="229" spans="1:16" s="3" customFormat="1" x14ac:dyDescent="0.3">
      <c r="B229" s="58"/>
      <c r="C229" s="3">
        <v>11</v>
      </c>
      <c r="D229" s="4">
        <f>K219</f>
        <v>52727382.299912699</v>
      </c>
      <c r="E229" s="4">
        <f t="shared" si="23"/>
        <v>1355632008.6841061</v>
      </c>
      <c r="F229" s="3">
        <v>1.7999999999999999E-2</v>
      </c>
      <c r="G229" s="4">
        <f t="shared" si="24"/>
        <v>1380033384.84042</v>
      </c>
      <c r="H229" s="4"/>
      <c r="I229" s="5"/>
      <c r="P229" s="4"/>
    </row>
    <row r="230" spans="1:16" s="3" customFormat="1" x14ac:dyDescent="0.3">
      <c r="B230" s="58"/>
      <c r="C230" s="3">
        <v>12</v>
      </c>
      <c r="D230" s="4">
        <f>K219</f>
        <v>52727382.299912699</v>
      </c>
      <c r="E230" s="4">
        <f t="shared" si="23"/>
        <v>1392760767.1403327</v>
      </c>
      <c r="F230" s="3">
        <v>1.7999999999999999E-2</v>
      </c>
      <c r="G230" s="4">
        <f t="shared" si="24"/>
        <v>1417830460.9488587</v>
      </c>
      <c r="H230" s="4"/>
      <c r="I230" s="17">
        <v>40000000</v>
      </c>
      <c r="J230" s="4">
        <f xml:space="preserve"> (E219 + SUM(D220:D230)) - SUM(I220:I230)</f>
        <v>1193296464.1884217</v>
      </c>
      <c r="K230" s="9">
        <f xml:space="preserve"> G230 - J230</f>
        <v>224533996.76043701</v>
      </c>
      <c r="L230" s="3">
        <v>0.84</v>
      </c>
      <c r="M230" s="4">
        <f xml:space="preserve"> K230 * L230</f>
        <v>188608557.27876708</v>
      </c>
      <c r="N230" s="4">
        <f xml:space="preserve"> K230 - M230</f>
        <v>35925439.481669933</v>
      </c>
      <c r="O230" s="3">
        <f xml:space="preserve"> K230 / J230 * 100</f>
        <v>18.816279399029799</v>
      </c>
      <c r="P230" s="4"/>
    </row>
    <row r="231" spans="1:16" s="3" customFormat="1" x14ac:dyDescent="0.3">
      <c r="A231" s="3">
        <v>20</v>
      </c>
      <c r="B231" s="58">
        <v>2041</v>
      </c>
      <c r="C231" s="3">
        <v>1</v>
      </c>
      <c r="D231" s="4">
        <f>K231</f>
        <v>59076269.206202447</v>
      </c>
      <c r="E231" s="4">
        <f xml:space="preserve"> (G230 / 2) + D231 - I231</f>
        <v>767991499.68063188</v>
      </c>
      <c r="F231" s="3">
        <v>1.7999999999999999E-2</v>
      </c>
      <c r="G231" s="4">
        <f t="shared" si="24"/>
        <v>781815346.67488325</v>
      </c>
      <c r="H231" s="4"/>
      <c r="I231" s="5"/>
      <c r="K231" s="6">
        <f xml:space="preserve"> ((G230 - I231) / 2 / 12)</f>
        <v>59076269.206202447</v>
      </c>
      <c r="M231" s="9">
        <f xml:space="preserve"> (G230 - I231) / 2</f>
        <v>708915230.47442937</v>
      </c>
      <c r="P231" s="4"/>
    </row>
    <row r="232" spans="1:16" s="3" customFormat="1" x14ac:dyDescent="0.3">
      <c r="B232" s="58"/>
      <c r="C232" s="3">
        <v>2</v>
      </c>
      <c r="D232" s="4">
        <f>K231</f>
        <v>59076269.206202447</v>
      </c>
      <c r="E232" s="4">
        <f t="shared" ref="E232:E242" si="25" xml:space="preserve"> G231 + D232 - I232</f>
        <v>840891615.88108563</v>
      </c>
      <c r="F232" s="3">
        <v>1.7999999999999999E-2</v>
      </c>
      <c r="G232" s="4">
        <f t="shared" si="24"/>
        <v>856027664.96694517</v>
      </c>
      <c r="H232" s="4"/>
      <c r="I232" s="5"/>
      <c r="P232" s="4"/>
    </row>
    <row r="233" spans="1:16" s="3" customFormat="1" x14ac:dyDescent="0.3">
      <c r="B233" s="58"/>
      <c r="C233" s="3">
        <v>3</v>
      </c>
      <c r="D233" s="4">
        <f>K231</f>
        <v>59076269.206202447</v>
      </c>
      <c r="E233" s="4">
        <f t="shared" si="25"/>
        <v>915103934.17314768</v>
      </c>
      <c r="F233" s="3">
        <v>1.7999999999999999E-2</v>
      </c>
      <c r="G233" s="4">
        <f t="shared" si="24"/>
        <v>931575804.98826432</v>
      </c>
      <c r="H233" s="4"/>
      <c r="I233" s="5"/>
      <c r="P233" s="4"/>
    </row>
    <row r="234" spans="1:16" s="3" customFormat="1" x14ac:dyDescent="0.3">
      <c r="B234" s="58"/>
      <c r="C234" s="3">
        <v>4</v>
      </c>
      <c r="D234" s="4">
        <f>K231</f>
        <v>59076269.206202447</v>
      </c>
      <c r="E234" s="4">
        <f t="shared" si="25"/>
        <v>990652074.19446683</v>
      </c>
      <c r="F234" s="3">
        <v>1.7999999999999999E-2</v>
      </c>
      <c r="G234" s="4">
        <f t="shared" si="24"/>
        <v>1008483811.5299672</v>
      </c>
      <c r="H234" s="4"/>
      <c r="I234" s="5"/>
      <c r="P234" s="4"/>
    </row>
    <row r="235" spans="1:16" s="3" customFormat="1" x14ac:dyDescent="0.3">
      <c r="B235" s="58"/>
      <c r="C235" s="3">
        <v>5</v>
      </c>
      <c r="D235" s="4">
        <f>K231</f>
        <v>59076269.206202447</v>
      </c>
      <c r="E235" s="4">
        <f t="shared" si="25"/>
        <v>1031634641.2544997</v>
      </c>
      <c r="F235" s="3">
        <v>1.7999999999999999E-2</v>
      </c>
      <c r="G235" s="4">
        <f t="shared" si="24"/>
        <v>1050204064.7970806</v>
      </c>
      <c r="H235" s="4"/>
      <c r="I235" s="5">
        <f xml:space="preserve"> N230</f>
        <v>35925439.481669933</v>
      </c>
      <c r="P235" s="4"/>
    </row>
    <row r="236" spans="1:16" s="3" customFormat="1" x14ac:dyDescent="0.3">
      <c r="B236" s="58"/>
      <c r="C236" s="3">
        <v>6</v>
      </c>
      <c r="D236" s="4">
        <f>K231</f>
        <v>59076269.206202447</v>
      </c>
      <c r="E236" s="4">
        <f t="shared" si="25"/>
        <v>1109280334.003283</v>
      </c>
      <c r="F236" s="3">
        <v>1.7999999999999999E-2</v>
      </c>
      <c r="G236" s="4">
        <f t="shared" si="24"/>
        <v>1129247380.0153422</v>
      </c>
      <c r="H236" s="4"/>
      <c r="I236" s="5"/>
      <c r="P236" s="4"/>
    </row>
    <row r="237" spans="1:16" s="3" customFormat="1" x14ac:dyDescent="0.3">
      <c r="B237" s="58"/>
      <c r="C237" s="3">
        <v>7</v>
      </c>
      <c r="D237" s="4">
        <f>K231</f>
        <v>59076269.206202447</v>
      </c>
      <c r="E237" s="4">
        <f t="shared" si="25"/>
        <v>1188323649.2215447</v>
      </c>
      <c r="F237" s="3">
        <v>1.7999999999999999E-2</v>
      </c>
      <c r="G237" s="4">
        <f t="shared" si="24"/>
        <v>1209713474.9075325</v>
      </c>
      <c r="H237" s="4"/>
      <c r="I237" s="5"/>
      <c r="P237" s="4"/>
    </row>
    <row r="238" spans="1:16" s="3" customFormat="1" x14ac:dyDescent="0.3">
      <c r="B238" s="58"/>
      <c r="C238" s="3">
        <v>8</v>
      </c>
      <c r="D238" s="4">
        <f>K231</f>
        <v>59076269.206202447</v>
      </c>
      <c r="E238" s="4">
        <f t="shared" si="25"/>
        <v>1268789744.113735</v>
      </c>
      <c r="F238" s="3">
        <v>1.7999999999999999E-2</v>
      </c>
      <c r="G238" s="4">
        <f t="shared" si="24"/>
        <v>1291627959.5077822</v>
      </c>
      <c r="H238" s="4"/>
      <c r="I238" s="5"/>
      <c r="P238" s="4"/>
    </row>
    <row r="239" spans="1:16" s="3" customFormat="1" x14ac:dyDescent="0.3">
      <c r="B239" s="58"/>
      <c r="C239" s="3">
        <v>9</v>
      </c>
      <c r="D239" s="4">
        <f>K231</f>
        <v>59076269.206202447</v>
      </c>
      <c r="E239" s="4">
        <f t="shared" si="25"/>
        <v>1350704228.7139847</v>
      </c>
      <c r="F239" s="3">
        <v>1.7999999999999999E-2</v>
      </c>
      <c r="G239" s="4">
        <f t="shared" si="24"/>
        <v>1375016904.8308365</v>
      </c>
      <c r="H239" s="4"/>
      <c r="I239" s="5"/>
      <c r="P239" s="4"/>
    </row>
    <row r="240" spans="1:16" s="3" customFormat="1" x14ac:dyDescent="0.3">
      <c r="B240" s="58"/>
      <c r="C240" s="3">
        <v>10</v>
      </c>
      <c r="D240" s="4">
        <f>K231</f>
        <v>59076269.206202447</v>
      </c>
      <c r="E240" s="4">
        <f t="shared" si="25"/>
        <v>1434093174.037039</v>
      </c>
      <c r="F240" s="3">
        <v>1.7999999999999999E-2</v>
      </c>
      <c r="G240" s="4">
        <f t="shared" si="24"/>
        <v>1459906851.1697056</v>
      </c>
      <c r="H240" s="4"/>
      <c r="I240" s="5"/>
      <c r="P240" s="4"/>
    </row>
    <row r="241" spans="1:16" s="3" customFormat="1" x14ac:dyDescent="0.3">
      <c r="B241" s="58"/>
      <c r="C241" s="3">
        <v>11</v>
      </c>
      <c r="D241" s="4">
        <f>K231</f>
        <v>59076269.206202447</v>
      </c>
      <c r="E241" s="4">
        <f t="shared" si="25"/>
        <v>1518983120.3759081</v>
      </c>
      <c r="F241" s="3">
        <v>1.7999999999999999E-2</v>
      </c>
      <c r="G241" s="4">
        <f t="shared" si="24"/>
        <v>1546324816.5426745</v>
      </c>
      <c r="H241" s="4"/>
      <c r="I241" s="5"/>
      <c r="P241" s="4"/>
    </row>
    <row r="242" spans="1:16" s="3" customFormat="1" x14ac:dyDescent="0.3">
      <c r="B242" s="58"/>
      <c r="C242" s="3">
        <v>12</v>
      </c>
      <c r="D242" s="4">
        <f>K231</f>
        <v>59076269.206202447</v>
      </c>
      <c r="E242" s="4">
        <f t="shared" si="25"/>
        <v>1565401085.748877</v>
      </c>
      <c r="F242" s="3">
        <v>1.7999999999999999E-2</v>
      </c>
      <c r="G242" s="4">
        <f t="shared" si="24"/>
        <v>1593578305.2923567</v>
      </c>
      <c r="H242" s="4"/>
      <c r="I242" s="17">
        <v>40000000</v>
      </c>
      <c r="J242" s="4">
        <f xml:space="preserve"> (E231 + SUM(D232:D242)) - SUM(I232:I242)</f>
        <v>1341905021.4671888</v>
      </c>
      <c r="K242" s="9">
        <f xml:space="preserve"> G242 - J242</f>
        <v>251673283.82516789</v>
      </c>
      <c r="L242" s="3">
        <v>0.84</v>
      </c>
      <c r="M242" s="4">
        <f xml:space="preserve"> K242 * L242</f>
        <v>211405558.41314101</v>
      </c>
      <c r="N242" s="4">
        <f xml:space="preserve"> K242 - M242</f>
        <v>40267725.412026882</v>
      </c>
      <c r="O242" s="3">
        <f xml:space="preserve"> K242 / J242 * 100</f>
        <v>18.754925259166086</v>
      </c>
      <c r="P242" s="4"/>
    </row>
    <row r="243" spans="1:16" s="3" customFormat="1" x14ac:dyDescent="0.3">
      <c r="A243" s="3">
        <v>21</v>
      </c>
      <c r="B243" s="58">
        <v>2042</v>
      </c>
      <c r="C243" s="3">
        <v>1</v>
      </c>
      <c r="D243" s="4">
        <f>K243</f>
        <v>66399096.0538482</v>
      </c>
      <c r="E243" s="4">
        <f xml:space="preserve"> (G242 / 2) + D243 - I243</f>
        <v>863188248.70002651</v>
      </c>
      <c r="F243" s="3">
        <v>1.7999999999999999E-2</v>
      </c>
      <c r="G243" s="4">
        <f t="shared" ref="G243:G254" si="26" xml:space="preserve"> (E243 * F243) + E243</f>
        <v>878725637.17662704</v>
      </c>
      <c r="H243" s="4"/>
      <c r="I243" s="5"/>
      <c r="K243" s="6">
        <f xml:space="preserve"> ((G242 - I243) / 2 / 12)</f>
        <v>66399096.0538482</v>
      </c>
      <c r="M243" s="9">
        <f xml:space="preserve"> (G242 - I243) / 2</f>
        <v>796789152.64617836</v>
      </c>
      <c r="P243" s="4"/>
    </row>
    <row r="244" spans="1:16" x14ac:dyDescent="0.3">
      <c r="A244" s="3"/>
      <c r="B244" s="58"/>
      <c r="C244" s="3">
        <v>2</v>
      </c>
      <c r="D244" s="4">
        <f>K243</f>
        <v>66399096.0538482</v>
      </c>
      <c r="E244" s="4">
        <f t="shared" ref="E244:E254" si="27" xml:space="preserve"> G243 + D244 - I244</f>
        <v>945124733.23047519</v>
      </c>
      <c r="F244" s="3">
        <v>1.7999999999999999E-2</v>
      </c>
      <c r="G244" s="4">
        <f t="shared" si="26"/>
        <v>962136978.4286238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58"/>
      <c r="C245" s="3">
        <v>3</v>
      </c>
      <c r="D245" s="4">
        <f>K243</f>
        <v>66399096.0538482</v>
      </c>
      <c r="E245" s="4">
        <f t="shared" si="27"/>
        <v>1028536074.4824719</v>
      </c>
      <c r="F245" s="3">
        <v>1.7999999999999999E-2</v>
      </c>
      <c r="G245" s="4">
        <f t="shared" si="26"/>
        <v>1047049723.8231565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58"/>
      <c r="C246" s="3">
        <v>4</v>
      </c>
      <c r="D246" s="4">
        <f>K243</f>
        <v>66399096.0538482</v>
      </c>
      <c r="E246" s="4">
        <f t="shared" si="27"/>
        <v>1113448819.8770046</v>
      </c>
      <c r="F246" s="3">
        <v>1.7999999999999999E-2</v>
      </c>
      <c r="G246" s="4">
        <f t="shared" si="26"/>
        <v>1133490898.6347907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58"/>
      <c r="C247" s="3">
        <v>5</v>
      </c>
      <c r="D247" s="4">
        <f>K243</f>
        <v>66399096.0538482</v>
      </c>
      <c r="E247" s="4">
        <f t="shared" si="27"/>
        <v>1159622269.276612</v>
      </c>
      <c r="F247" s="3">
        <v>1.7999999999999999E-2</v>
      </c>
      <c r="G247" s="4">
        <f t="shared" si="26"/>
        <v>1180495470.1235909</v>
      </c>
      <c r="H247" s="4"/>
      <c r="I247" s="5">
        <f xml:space="preserve"> N242</f>
        <v>40267725.412026882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58"/>
      <c r="C248" s="3">
        <v>6</v>
      </c>
      <c r="D248" s="4">
        <f>K243</f>
        <v>66399096.0538482</v>
      </c>
      <c r="E248" s="4">
        <f t="shared" si="27"/>
        <v>1246894566.1774392</v>
      </c>
      <c r="F248" s="3">
        <v>1.7999999999999999E-2</v>
      </c>
      <c r="G248" s="4">
        <f t="shared" si="26"/>
        <v>1269338668.368633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58"/>
      <c r="C249" s="3">
        <v>7</v>
      </c>
      <c r="D249" s="4">
        <f>K243</f>
        <v>66399096.0538482</v>
      </c>
      <c r="E249" s="4">
        <f t="shared" si="27"/>
        <v>1335737764.4224813</v>
      </c>
      <c r="F249" s="3">
        <v>1.7999999999999999E-2</v>
      </c>
      <c r="G249" s="4">
        <f t="shared" si="26"/>
        <v>1359781044.182086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58"/>
      <c r="C250" s="3">
        <v>8</v>
      </c>
      <c r="D250" s="4">
        <f>K243</f>
        <v>66399096.0538482</v>
      </c>
      <c r="E250" s="4">
        <f t="shared" si="27"/>
        <v>1426180140.2359343</v>
      </c>
      <c r="F250" s="3">
        <v>1.7999999999999999E-2</v>
      </c>
      <c r="G250" s="4">
        <f t="shared" si="26"/>
        <v>1451851382.7601812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58"/>
      <c r="C251" s="3">
        <v>9</v>
      </c>
      <c r="D251" s="4">
        <f>K243</f>
        <v>66399096.0538482</v>
      </c>
      <c r="E251" s="4">
        <f t="shared" si="27"/>
        <v>1518250478.8140295</v>
      </c>
      <c r="F251" s="3">
        <v>1.7999999999999999E-2</v>
      </c>
      <c r="G251" s="4">
        <f t="shared" si="26"/>
        <v>1545578987.432682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58"/>
      <c r="C252" s="3">
        <v>10</v>
      </c>
      <c r="D252" s="4">
        <f>K243</f>
        <v>66399096.0538482</v>
      </c>
      <c r="E252" s="4">
        <f t="shared" si="27"/>
        <v>1611978083.4865303</v>
      </c>
      <c r="F252" s="3">
        <v>1.7999999999999999E-2</v>
      </c>
      <c r="G252" s="4">
        <f t="shared" si="26"/>
        <v>1640993688.9892879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58"/>
      <c r="C253" s="3">
        <v>11</v>
      </c>
      <c r="D253" s="4">
        <f>K243</f>
        <v>66399096.0538482</v>
      </c>
      <c r="E253" s="4">
        <f t="shared" si="27"/>
        <v>1707392785.0431361</v>
      </c>
      <c r="F253" s="3">
        <v>1.7999999999999999E-2</v>
      </c>
      <c r="G253" s="4">
        <f t="shared" si="26"/>
        <v>1738125855.1739125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58"/>
      <c r="C254" s="3">
        <v>12</v>
      </c>
      <c r="D254" s="4">
        <f>K243</f>
        <v>66399096.0538482</v>
      </c>
      <c r="E254" s="4">
        <f t="shared" si="27"/>
        <v>1804524951.2277608</v>
      </c>
      <c r="F254" s="3">
        <v>1.7999999999999999E-2</v>
      </c>
      <c r="G254" s="4">
        <f t="shared" si="26"/>
        <v>1837006400.3498604</v>
      </c>
      <c r="H254" s="4"/>
      <c r="I254" s="5"/>
      <c r="J254" s="4">
        <f xml:space="preserve"> (E243 + SUM(D244:D254)) - SUM(I244:I254)</f>
        <v>1553310579.8803296</v>
      </c>
      <c r="K254" s="9">
        <f xml:space="preserve"> G254 - J254</f>
        <v>283695820.46953082</v>
      </c>
      <c r="L254" s="3">
        <v>0.84</v>
      </c>
      <c r="M254" s="4">
        <f xml:space="preserve"> K254 * L254</f>
        <v>238304489.19440588</v>
      </c>
      <c r="N254" s="4">
        <f xml:space="preserve"> K254 - M254</f>
        <v>45391331.275124937</v>
      </c>
      <c r="O254" s="3">
        <f xml:space="preserve"> K254 / J254 * 100</f>
        <v>18.263946962325292</v>
      </c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H13" sqref="H13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7" t="s">
        <v>33</v>
      </c>
      <c r="E1" s="27" t="s">
        <v>37</v>
      </c>
      <c r="F1" s="27" t="s">
        <v>34</v>
      </c>
      <c r="G1" s="27" t="s">
        <v>35</v>
      </c>
      <c r="H1" s="27" t="s">
        <v>32</v>
      </c>
      <c r="I1" s="28" t="s">
        <v>38</v>
      </c>
      <c r="N1" s="27" t="s">
        <v>2</v>
      </c>
    </row>
    <row r="2" spans="1:16" x14ac:dyDescent="0.3">
      <c r="A2" t="s">
        <v>36</v>
      </c>
      <c r="E2">
        <v>0</v>
      </c>
      <c r="G2">
        <v>0</v>
      </c>
    </row>
    <row r="3" spans="1:16" s="8" customFormat="1" x14ac:dyDescent="0.3">
      <c r="A3" s="8">
        <v>1</v>
      </c>
      <c r="B3" s="59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59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59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59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3" customFormat="1" x14ac:dyDescent="0.3">
      <c r="B7" s="59"/>
      <c r="C7" s="23">
        <v>5</v>
      </c>
      <c r="D7" s="24">
        <v>2520000</v>
      </c>
      <c r="E7" s="24">
        <f t="shared" si="0"/>
        <v>12007323.16488</v>
      </c>
      <c r="F7" s="23">
        <v>1.7999999999999999E-2</v>
      </c>
      <c r="G7" s="24">
        <f t="shared" si="1"/>
        <v>12223454.981847839</v>
      </c>
      <c r="H7" s="24"/>
      <c r="I7" s="25">
        <v>1000000</v>
      </c>
      <c r="K7" s="29"/>
      <c r="P7" s="24"/>
    </row>
    <row r="8" spans="1:16" s="8" customFormat="1" x14ac:dyDescent="0.3">
      <c r="B8" s="59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3" customFormat="1" x14ac:dyDescent="0.3">
      <c r="B9" s="59"/>
      <c r="C9" s="23">
        <v>7</v>
      </c>
      <c r="D9" s="9">
        <v>2500000</v>
      </c>
      <c r="E9" s="24">
        <f t="shared" si="0"/>
        <v>16888477.171521101</v>
      </c>
      <c r="F9" s="23">
        <v>1.7999999999999999E-2</v>
      </c>
      <c r="G9" s="24">
        <f t="shared" si="1"/>
        <v>17192469.760608479</v>
      </c>
      <c r="H9" s="24"/>
      <c r="I9" s="25">
        <v>600000</v>
      </c>
      <c r="P9" s="24"/>
    </row>
    <row r="10" spans="1:16" s="23" customFormat="1" x14ac:dyDescent="0.3">
      <c r="B10" s="59"/>
      <c r="C10" s="23">
        <v>8</v>
      </c>
      <c r="D10" s="24">
        <v>2500000</v>
      </c>
      <c r="E10" s="24">
        <f t="shared" si="0"/>
        <v>14635925.760608479</v>
      </c>
      <c r="F10" s="23">
        <v>1.7999999999999999E-2</v>
      </c>
      <c r="G10" s="24">
        <f t="shared" si="1"/>
        <v>14899372.424299432</v>
      </c>
      <c r="H10" s="24"/>
      <c r="I10" s="25">
        <v>5056544</v>
      </c>
      <c r="P10" s="24"/>
    </row>
    <row r="11" spans="1:16" s="8" customFormat="1" x14ac:dyDescent="0.3">
      <c r="B11" s="59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59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59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20" customFormat="1" x14ac:dyDescent="0.3">
      <c r="B14" s="59"/>
      <c r="C14" s="20">
        <v>12</v>
      </c>
      <c r="D14" s="21">
        <v>2500000</v>
      </c>
      <c r="E14" s="21">
        <f t="shared" si="0"/>
        <v>17082080.366347998</v>
      </c>
      <c r="F14" s="20">
        <v>1.7999999999999999E-2</v>
      </c>
      <c r="G14" s="21">
        <f t="shared" si="1"/>
        <v>17389557.812942263</v>
      </c>
      <c r="H14" s="21"/>
      <c r="I14" s="22">
        <v>12000000</v>
      </c>
      <c r="J14" s="21">
        <f xml:space="preserve"> (G2 + SUM(D3:D14)) - SUM(I3:I14)</f>
        <v>14363456</v>
      </c>
      <c r="K14" s="21">
        <f xml:space="preserve"> G14 - J14</f>
        <v>3026101.8129422627</v>
      </c>
      <c r="L14" s="20">
        <v>0.84</v>
      </c>
      <c r="M14" s="21">
        <f xml:space="preserve"> K14 * L14</f>
        <v>2541925.5228715008</v>
      </c>
      <c r="N14" s="21">
        <f xml:space="preserve"> K14 - M14</f>
        <v>484176.29007076193</v>
      </c>
      <c r="O14" s="20">
        <f xml:space="preserve"> K14 / J14 * 100</f>
        <v>21.068061982730775</v>
      </c>
      <c r="P14" s="21"/>
    </row>
    <row r="15" spans="1:16" s="8" customFormat="1" x14ac:dyDescent="0.3">
      <c r="A15" s="8">
        <v>2</v>
      </c>
      <c r="B15" s="59">
        <v>2023</v>
      </c>
      <c r="C15" s="8">
        <v>1</v>
      </c>
      <c r="D15" s="9">
        <f xml:space="preserve"> K15</f>
        <v>3224564.9088725941</v>
      </c>
      <c r="E15" s="9">
        <f xml:space="preserve"> (G14 / 2) + D15 - I15</f>
        <v>8419343.8153437264</v>
      </c>
      <c r="F15" s="8">
        <v>1.7999999999999999E-2</v>
      </c>
      <c r="G15" s="9">
        <f xml:space="preserve"> (E15 * F15) + E15</f>
        <v>8570892.0040199142</v>
      </c>
      <c r="H15" s="9"/>
      <c r="I15" s="10">
        <v>3500000</v>
      </c>
      <c r="K15" s="11">
        <f xml:space="preserve"> (G14 / 2 / 12) +2500000</f>
        <v>3224564.9088725941</v>
      </c>
      <c r="M15" s="9">
        <f xml:space="preserve"> (G14 / 2 )</f>
        <v>8694778.9064711314</v>
      </c>
      <c r="P15" s="9"/>
    </row>
    <row r="16" spans="1:16" s="8" customFormat="1" x14ac:dyDescent="0.3">
      <c r="B16" s="59"/>
      <c r="C16" s="8">
        <v>2</v>
      </c>
      <c r="D16" s="9">
        <f xml:space="preserve"> K15</f>
        <v>3224564.9088725941</v>
      </c>
      <c r="E16" s="9">
        <f t="shared" ref="E16:E26" si="2" xml:space="preserve"> G15 + D16 - I16</f>
        <v>8295456.9128925093</v>
      </c>
      <c r="F16" s="8">
        <v>1.7999999999999999E-2</v>
      </c>
      <c r="G16" s="9">
        <f xml:space="preserve"> (E16 * F16) + E16</f>
        <v>8444775.1373245753</v>
      </c>
      <c r="H16" s="9"/>
      <c r="I16" s="10">
        <v>3500000</v>
      </c>
      <c r="P16" s="9"/>
    </row>
    <row r="17" spans="1:16" s="8" customFormat="1" x14ac:dyDescent="0.3">
      <c r="B17" s="59"/>
      <c r="C17" s="8">
        <v>3</v>
      </c>
      <c r="D17" s="9">
        <f xml:space="preserve"> K15</f>
        <v>3224564.9088725941</v>
      </c>
      <c r="E17" s="9">
        <f t="shared" si="2"/>
        <v>11669340.046197169</v>
      </c>
      <c r="F17" s="8">
        <v>1.7999999999999999E-2</v>
      </c>
      <c r="G17" s="9">
        <f xml:space="preserve"> (E17 * F17) + E17</f>
        <v>11879388.167028718</v>
      </c>
      <c r="H17" s="9"/>
      <c r="I17" s="10">
        <v>0</v>
      </c>
      <c r="P17" s="9"/>
    </row>
    <row r="18" spans="1:16" s="8" customFormat="1" x14ac:dyDescent="0.3">
      <c r="B18" s="59"/>
      <c r="C18" s="8">
        <v>4</v>
      </c>
      <c r="D18" s="9">
        <f xml:space="preserve"> K15</f>
        <v>3224564.9088725941</v>
      </c>
      <c r="E18" s="9">
        <f t="shared" si="2"/>
        <v>15103953.075901311</v>
      </c>
      <c r="F18" s="8">
        <v>1.7999999999999999E-2</v>
      </c>
      <c r="G18" s="9">
        <f t="shared" ref="G18:G26" si="3" xml:space="preserve"> (E18 * F18) + E18</f>
        <v>15375824.231267534</v>
      </c>
      <c r="H18" s="9"/>
      <c r="I18" s="10">
        <v>0</v>
      </c>
      <c r="P18" s="9"/>
    </row>
    <row r="19" spans="1:16" s="8" customFormat="1" x14ac:dyDescent="0.3">
      <c r="B19" s="59"/>
      <c r="C19" s="8">
        <v>5</v>
      </c>
      <c r="D19" s="9">
        <f xml:space="preserve"> K15</f>
        <v>3224564.9088725941</v>
      </c>
      <c r="E19" s="9">
        <f t="shared" si="2"/>
        <v>18116212.850069366</v>
      </c>
      <c r="F19" s="8">
        <v>1.7999999999999999E-2</v>
      </c>
      <c r="G19" s="9">
        <f t="shared" si="3"/>
        <v>18442304.681370616</v>
      </c>
      <c r="H19" s="9"/>
      <c r="I19" s="10">
        <f xml:space="preserve"> N14</f>
        <v>484176.29007076193</v>
      </c>
      <c r="P19" s="9"/>
    </row>
    <row r="20" spans="1:16" s="8" customFormat="1" x14ac:dyDescent="0.3">
      <c r="B20" s="59"/>
      <c r="C20" s="8">
        <v>6</v>
      </c>
      <c r="D20" s="9">
        <f xml:space="preserve"> K15</f>
        <v>3224564.9088725941</v>
      </c>
      <c r="E20" s="9">
        <f t="shared" si="2"/>
        <v>21666869.590243209</v>
      </c>
      <c r="F20" s="8">
        <v>1.7999999999999999E-2</v>
      </c>
      <c r="G20" s="9">
        <f t="shared" si="3"/>
        <v>22056873.242867585</v>
      </c>
      <c r="H20" s="9"/>
      <c r="I20" s="10">
        <v>0</v>
      </c>
      <c r="P20" s="9"/>
    </row>
    <row r="21" spans="1:16" s="8" customFormat="1" x14ac:dyDescent="0.3">
      <c r="B21" s="59"/>
      <c r="C21" s="8">
        <v>7</v>
      </c>
      <c r="D21" s="9">
        <f xml:space="preserve"> K15</f>
        <v>3224564.9088725941</v>
      </c>
      <c r="E21" s="9">
        <f t="shared" si="2"/>
        <v>25281438.151740178</v>
      </c>
      <c r="F21" s="8">
        <v>1.7999999999999999E-2</v>
      </c>
      <c r="G21" s="9">
        <f t="shared" si="3"/>
        <v>25736504.038471501</v>
      </c>
      <c r="H21" s="9"/>
      <c r="I21" s="10">
        <v>0</v>
      </c>
      <c r="P21" s="9"/>
    </row>
    <row r="22" spans="1:16" s="8" customFormat="1" x14ac:dyDescent="0.3">
      <c r="B22" s="59"/>
      <c r="C22" s="8">
        <v>8</v>
      </c>
      <c r="D22" s="9">
        <f xml:space="preserve"> K15</f>
        <v>3224564.9088725941</v>
      </c>
      <c r="E22" s="9">
        <f t="shared" si="2"/>
        <v>28961068.947344095</v>
      </c>
      <c r="F22" s="8">
        <v>1.7999999999999999E-2</v>
      </c>
      <c r="G22" s="9">
        <f t="shared" si="3"/>
        <v>29482368.18839629</v>
      </c>
      <c r="H22" s="9"/>
      <c r="I22" s="10">
        <v>0</v>
      </c>
      <c r="P22" s="9"/>
    </row>
    <row r="23" spans="1:16" s="8" customFormat="1" x14ac:dyDescent="0.3">
      <c r="B23" s="59"/>
      <c r="C23" s="8">
        <v>9</v>
      </c>
      <c r="D23" s="9">
        <f xml:space="preserve"> K15</f>
        <v>3224564.9088725941</v>
      </c>
      <c r="E23" s="9">
        <f t="shared" si="2"/>
        <v>32706933.097268883</v>
      </c>
      <c r="F23" s="8">
        <v>1.7999999999999999E-2</v>
      </c>
      <c r="G23" s="9">
        <f t="shared" si="3"/>
        <v>33295657.893019725</v>
      </c>
      <c r="H23" s="9"/>
      <c r="I23" s="10">
        <v>0</v>
      </c>
      <c r="P23" s="9"/>
    </row>
    <row r="24" spans="1:16" s="8" customFormat="1" x14ac:dyDescent="0.3">
      <c r="B24" s="59"/>
      <c r="C24" s="8">
        <v>10</v>
      </c>
      <c r="D24" s="9">
        <f xml:space="preserve"> K15</f>
        <v>3224564.9088725941</v>
      </c>
      <c r="E24" s="9">
        <f t="shared" si="2"/>
        <v>36520222.801892318</v>
      </c>
      <c r="F24" s="8">
        <v>1.7999999999999999E-2</v>
      </c>
      <c r="G24" s="9">
        <f t="shared" si="3"/>
        <v>37177586.812326379</v>
      </c>
      <c r="H24" s="9"/>
      <c r="I24" s="10">
        <v>0</v>
      </c>
      <c r="P24" s="9"/>
    </row>
    <row r="25" spans="1:16" s="8" customFormat="1" x14ac:dyDescent="0.3">
      <c r="B25" s="59"/>
      <c r="C25" s="8">
        <v>11</v>
      </c>
      <c r="D25" s="9">
        <f xml:space="preserve"> K15</f>
        <v>3224564.9088725941</v>
      </c>
      <c r="E25" s="9">
        <f t="shared" si="2"/>
        <v>40402151.721198976</v>
      </c>
      <c r="F25" s="8">
        <v>1.7999999999999999E-2</v>
      </c>
      <c r="G25" s="9">
        <f t="shared" si="3"/>
        <v>41129390.452180557</v>
      </c>
      <c r="H25" s="9"/>
      <c r="I25" s="10">
        <v>0</v>
      </c>
      <c r="P25" s="9"/>
    </row>
    <row r="26" spans="1:16" s="20" customFormat="1" x14ac:dyDescent="0.3">
      <c r="B26" s="59"/>
      <c r="C26" s="20">
        <v>12</v>
      </c>
      <c r="D26" s="21">
        <f xml:space="preserve"> K15</f>
        <v>3224564.9088725941</v>
      </c>
      <c r="E26" s="21">
        <f t="shared" si="2"/>
        <v>44353955.361053154</v>
      </c>
      <c r="F26" s="20">
        <v>1.7999999999999999E-2</v>
      </c>
      <c r="G26" s="21">
        <f t="shared" si="3"/>
        <v>45152326.557552114</v>
      </c>
      <c r="H26" s="21"/>
      <c r="I26" s="22">
        <v>0</v>
      </c>
      <c r="J26" s="21">
        <f xml:space="preserve"> (E15 + SUM(D16:D26)) - SUM(I15:I26)</f>
        <v>36405381.522871487</v>
      </c>
      <c r="K26" s="21">
        <f xml:space="preserve"> G26 - J26</f>
        <v>8746945.0346806273</v>
      </c>
      <c r="L26" s="20">
        <v>0.84</v>
      </c>
      <c r="M26" s="21">
        <f xml:space="preserve"> K26 * L26</f>
        <v>7347433.8291317271</v>
      </c>
      <c r="N26" s="21">
        <f xml:space="preserve"> K26 - M26</f>
        <v>1399511.2055489002</v>
      </c>
      <c r="O26" s="20">
        <f xml:space="preserve"> K26 / J26 * 100</f>
        <v>24.026516599435734</v>
      </c>
      <c r="P26" s="21"/>
    </row>
    <row r="27" spans="1:16" s="8" customFormat="1" x14ac:dyDescent="0.3">
      <c r="A27" s="8">
        <v>3</v>
      </c>
      <c r="B27" s="59">
        <v>2024</v>
      </c>
      <c r="C27" s="8">
        <v>1</v>
      </c>
      <c r="D27" s="9">
        <f>K27</f>
        <v>4381346.9398980048</v>
      </c>
      <c r="E27" s="9">
        <f xml:space="preserve"> (G26 / 2) + D27 - I27</f>
        <v>26957510.218674064</v>
      </c>
      <c r="F27" s="8">
        <v>1.7999999999999999E-2</v>
      </c>
      <c r="G27" s="9">
        <f xml:space="preserve"> (E27 * F27) + E27</f>
        <v>27442745.402610198</v>
      </c>
      <c r="H27" s="9"/>
      <c r="I27" s="10">
        <v>0</v>
      </c>
      <c r="K27" s="11">
        <f xml:space="preserve"> (G26 / 2 / 12) +2500000</f>
        <v>4381346.9398980048</v>
      </c>
      <c r="M27" s="9">
        <f xml:space="preserve"> (G26 / 2 )</f>
        <v>22576163.278776057</v>
      </c>
      <c r="P27" s="9"/>
    </row>
    <row r="28" spans="1:16" s="8" customFormat="1" x14ac:dyDescent="0.3">
      <c r="B28" s="59"/>
      <c r="C28" s="8">
        <v>2</v>
      </c>
      <c r="D28" s="9">
        <f>K27</f>
        <v>4381346.9398980048</v>
      </c>
      <c r="E28" s="9">
        <f t="shared" ref="E28:E38" si="4" xml:space="preserve"> G27 + D28 - I28</f>
        <v>31824092.342508204</v>
      </c>
      <c r="F28" s="8">
        <v>1.7999999999999999E-2</v>
      </c>
      <c r="G28" s="9">
        <f xml:space="preserve"> (E28 * F28) + E28</f>
        <v>32396926.004673351</v>
      </c>
      <c r="H28" s="9"/>
      <c r="I28" s="10">
        <v>0</v>
      </c>
      <c r="P28" s="9"/>
    </row>
    <row r="29" spans="1:16" s="8" customFormat="1" x14ac:dyDescent="0.3">
      <c r="B29" s="59"/>
      <c r="C29" s="8">
        <v>3</v>
      </c>
      <c r="D29" s="9">
        <f>K27</f>
        <v>4381346.9398980048</v>
      </c>
      <c r="E29" s="9">
        <f t="shared" si="4"/>
        <v>36778272.944571353</v>
      </c>
      <c r="F29" s="8">
        <v>1.7999999999999999E-2</v>
      </c>
      <c r="G29" s="9">
        <f xml:space="preserve"> (E29 * F29) + E29</f>
        <v>37440281.857573636</v>
      </c>
      <c r="H29" s="9"/>
      <c r="I29" s="10">
        <v>0</v>
      </c>
      <c r="P29" s="9"/>
    </row>
    <row r="30" spans="1:16" s="8" customFormat="1" x14ac:dyDescent="0.3">
      <c r="B30" s="59"/>
      <c r="C30" s="8">
        <v>4</v>
      </c>
      <c r="D30" s="9">
        <f>K27</f>
        <v>4381346.9398980048</v>
      </c>
      <c r="E30" s="9">
        <f t="shared" si="4"/>
        <v>41821628.797471642</v>
      </c>
      <c r="F30" s="8">
        <v>1.7999999999999999E-2</v>
      </c>
      <c r="G30" s="9">
        <f t="shared" ref="G30:G93" si="5" xml:space="preserve"> (E30 * F30) + E30</f>
        <v>42574418.11582613</v>
      </c>
      <c r="H30" s="9"/>
      <c r="I30" s="10">
        <v>0</v>
      </c>
      <c r="P30" s="9"/>
    </row>
    <row r="31" spans="1:16" s="8" customFormat="1" x14ac:dyDescent="0.3">
      <c r="B31" s="59"/>
      <c r="C31" s="8">
        <v>5</v>
      </c>
      <c r="D31" s="9">
        <f>K27</f>
        <v>4381346.9398980048</v>
      </c>
      <c r="E31" s="9">
        <f t="shared" si="4"/>
        <v>45556253.850175239</v>
      </c>
      <c r="F31" s="8">
        <v>1.7999999999999999E-2</v>
      </c>
      <c r="G31" s="9">
        <f t="shared" si="5"/>
        <v>46376266.419478394</v>
      </c>
      <c r="H31" s="9"/>
      <c r="I31" s="10">
        <f xml:space="preserve"> N26</f>
        <v>1399511.2055489002</v>
      </c>
      <c r="P31" s="9"/>
    </row>
    <row r="32" spans="1:16" s="8" customFormat="1" x14ac:dyDescent="0.3">
      <c r="B32" s="59"/>
      <c r="C32" s="8">
        <v>6</v>
      </c>
      <c r="D32" s="9">
        <f>K27</f>
        <v>4381346.9398980048</v>
      </c>
      <c r="E32" s="9">
        <f t="shared" si="4"/>
        <v>50757613.359376401</v>
      </c>
      <c r="F32" s="8">
        <v>1.7999999999999999E-2</v>
      </c>
      <c r="G32" s="9">
        <f t="shared" si="5"/>
        <v>51671250.399845175</v>
      </c>
      <c r="H32" s="9"/>
      <c r="I32" s="10">
        <v>0</v>
      </c>
      <c r="P32" s="9"/>
    </row>
    <row r="33" spans="1:16" s="8" customFormat="1" x14ac:dyDescent="0.3">
      <c r="B33" s="59"/>
      <c r="C33" s="8">
        <v>7</v>
      </c>
      <c r="D33" s="9">
        <f>K27</f>
        <v>4381346.9398980048</v>
      </c>
      <c r="E33" s="9">
        <f t="shared" si="4"/>
        <v>56052597.339743182</v>
      </c>
      <c r="F33" s="8">
        <v>1.7999999999999999E-2</v>
      </c>
      <c r="G33" s="9">
        <f t="shared" si="5"/>
        <v>57061544.091858558</v>
      </c>
      <c r="H33" s="9"/>
      <c r="I33" s="10">
        <v>0</v>
      </c>
      <c r="P33" s="9"/>
    </row>
    <row r="34" spans="1:16" s="8" customFormat="1" x14ac:dyDescent="0.3">
      <c r="B34" s="59"/>
      <c r="C34" s="8">
        <v>8</v>
      </c>
      <c r="D34" s="9">
        <f>K27</f>
        <v>4381346.9398980048</v>
      </c>
      <c r="E34" s="9">
        <f t="shared" si="4"/>
        <v>61442891.031756565</v>
      </c>
      <c r="F34" s="8">
        <v>1.7999999999999999E-2</v>
      </c>
      <c r="G34" s="9">
        <f t="shared" si="5"/>
        <v>62548863.070328183</v>
      </c>
      <c r="H34" s="9"/>
      <c r="I34" s="10">
        <v>0</v>
      </c>
      <c r="P34" s="9"/>
    </row>
    <row r="35" spans="1:16" s="8" customFormat="1" x14ac:dyDescent="0.3">
      <c r="B35" s="59"/>
      <c r="C35" s="8">
        <v>9</v>
      </c>
      <c r="D35" s="9">
        <f>K27</f>
        <v>4381346.9398980048</v>
      </c>
      <c r="E35" s="9">
        <f t="shared" si="4"/>
        <v>66930210.01022619</v>
      </c>
      <c r="F35" s="8">
        <v>1.7999999999999999E-2</v>
      </c>
      <c r="G35" s="9">
        <f t="shared" si="5"/>
        <v>68134953.790410265</v>
      </c>
      <c r="H35" s="9"/>
      <c r="I35" s="10">
        <v>0</v>
      </c>
      <c r="P35" s="9"/>
    </row>
    <row r="36" spans="1:16" s="8" customFormat="1" x14ac:dyDescent="0.3">
      <c r="B36" s="59"/>
      <c r="C36" s="8">
        <v>10</v>
      </c>
      <c r="D36" s="9">
        <f>K27</f>
        <v>4381346.9398980048</v>
      </c>
      <c r="E36" s="9">
        <f t="shared" si="4"/>
        <v>72516300.730308264</v>
      </c>
      <c r="F36" s="8">
        <v>1.7999999999999999E-2</v>
      </c>
      <c r="G36" s="9">
        <f t="shared" si="5"/>
        <v>73821594.143453807</v>
      </c>
      <c r="H36" s="9"/>
      <c r="I36" s="10">
        <v>0</v>
      </c>
      <c r="P36" s="9"/>
    </row>
    <row r="37" spans="1:16" s="8" customFormat="1" x14ac:dyDescent="0.3">
      <c r="B37" s="59"/>
      <c r="C37" s="8">
        <v>11</v>
      </c>
      <c r="D37" s="9">
        <f>K27</f>
        <v>4381346.9398980048</v>
      </c>
      <c r="E37" s="9">
        <f t="shared" si="4"/>
        <v>78202941.083351806</v>
      </c>
      <c r="F37" s="8">
        <v>1.7999999999999999E-2</v>
      </c>
      <c r="G37" s="9">
        <f t="shared" si="5"/>
        <v>79610594.022852138</v>
      </c>
      <c r="H37" s="9"/>
      <c r="I37" s="10">
        <v>0</v>
      </c>
      <c r="P37" s="9"/>
    </row>
    <row r="38" spans="1:16" s="20" customFormat="1" x14ac:dyDescent="0.3">
      <c r="B38" s="59"/>
      <c r="C38" s="20">
        <v>12</v>
      </c>
      <c r="D38" s="21">
        <f>K27</f>
        <v>4381346.9398980048</v>
      </c>
      <c r="E38" s="21">
        <f t="shared" si="4"/>
        <v>83991940.962750137</v>
      </c>
      <c r="F38" s="20">
        <v>1.7999999999999999E-2</v>
      </c>
      <c r="G38" s="21">
        <f t="shared" si="5"/>
        <v>85503795.900079638</v>
      </c>
      <c r="H38" s="21"/>
      <c r="I38" s="22">
        <v>0</v>
      </c>
      <c r="J38" s="21">
        <f xml:space="preserve"> (E27 + SUM(D28:D38)) - SUM(I27:I38)</f>
        <v>73752815.352003232</v>
      </c>
      <c r="K38" s="21">
        <f xml:space="preserve"> G38 - J38</f>
        <v>11750980.548076406</v>
      </c>
      <c r="L38" s="20">
        <v>0.84</v>
      </c>
      <c r="M38" s="21">
        <f xml:space="preserve"> K38 * L38</f>
        <v>9870823.66038418</v>
      </c>
      <c r="N38" s="21">
        <f xml:space="preserve"> K38 - M38</f>
        <v>1880156.8876922261</v>
      </c>
      <c r="O38" s="20">
        <f xml:space="preserve"> K38 / J38 * 100</f>
        <v>15.932924718862591</v>
      </c>
      <c r="P38" s="21"/>
    </row>
    <row r="39" spans="1:16" s="8" customFormat="1" x14ac:dyDescent="0.3">
      <c r="A39" s="8">
        <v>4</v>
      </c>
      <c r="B39" s="59">
        <v>2025</v>
      </c>
      <c r="C39" s="8">
        <v>1</v>
      </c>
      <c r="D39" s="9">
        <f>K39</f>
        <v>6062658.1625033189</v>
      </c>
      <c r="E39" s="9">
        <f xml:space="preserve"> (G38 / 2) + D39 - I39</f>
        <v>48814556.112543136</v>
      </c>
      <c r="F39" s="8">
        <v>1.7999999999999999E-2</v>
      </c>
      <c r="G39" s="9">
        <f t="shared" si="5"/>
        <v>49693218.122568913</v>
      </c>
      <c r="H39" s="9"/>
      <c r="I39" s="10">
        <v>0</v>
      </c>
      <c r="K39" s="11">
        <f xml:space="preserve"> ((G38 - I39) / 2 / 12) +2500000</f>
        <v>6062658.1625033189</v>
      </c>
      <c r="M39" s="9">
        <f xml:space="preserve"> (G38 / 2 )</f>
        <v>42751897.950039819</v>
      </c>
      <c r="P39" s="9"/>
    </row>
    <row r="40" spans="1:16" s="8" customFormat="1" x14ac:dyDescent="0.3">
      <c r="B40" s="59"/>
      <c r="C40" s="8">
        <v>2</v>
      </c>
      <c r="D40" s="9">
        <f>K39</f>
        <v>6062658.1625033189</v>
      </c>
      <c r="E40" s="9">
        <f t="shared" ref="E40:E50" si="6" xml:space="preserve"> G39 + D40 - I40</f>
        <v>55755876.28507223</v>
      </c>
      <c r="F40" s="8">
        <v>1.7999999999999999E-2</v>
      </c>
      <c r="G40" s="9">
        <f t="shared" si="5"/>
        <v>56759482.058203533</v>
      </c>
      <c r="H40" s="9"/>
      <c r="I40" s="10">
        <v>0</v>
      </c>
      <c r="P40" s="9"/>
    </row>
    <row r="41" spans="1:16" s="8" customFormat="1" x14ac:dyDescent="0.3">
      <c r="B41" s="59"/>
      <c r="C41" s="8">
        <v>3</v>
      </c>
      <c r="D41" s="9">
        <f>K39</f>
        <v>6062658.1625033189</v>
      </c>
      <c r="E41" s="9">
        <f t="shared" si="6"/>
        <v>62822140.22070685</v>
      </c>
      <c r="F41" s="8">
        <v>1.7999999999999999E-2</v>
      </c>
      <c r="G41" s="9">
        <f t="shared" si="5"/>
        <v>63952938.74467957</v>
      </c>
      <c r="H41" s="9"/>
      <c r="I41" s="10">
        <v>0</v>
      </c>
      <c r="P41" s="9"/>
    </row>
    <row r="42" spans="1:16" s="8" customFormat="1" x14ac:dyDescent="0.3">
      <c r="B42" s="59"/>
      <c r="C42" s="8">
        <v>4</v>
      </c>
      <c r="D42" s="9">
        <f>K39</f>
        <v>6062658.1625033189</v>
      </c>
      <c r="E42" s="9">
        <f t="shared" si="6"/>
        <v>70015596.907182887</v>
      </c>
      <c r="F42" s="8">
        <v>1.7999999999999999E-2</v>
      </c>
      <c r="G42" s="9">
        <f t="shared" si="5"/>
        <v>71275877.651512176</v>
      </c>
      <c r="H42" s="9"/>
      <c r="I42" s="10">
        <v>0</v>
      </c>
      <c r="P42" s="9"/>
    </row>
    <row r="43" spans="1:16" s="8" customFormat="1" x14ac:dyDescent="0.3">
      <c r="B43" s="59"/>
      <c r="C43" s="8">
        <v>5</v>
      </c>
      <c r="D43" s="9">
        <f>K39</f>
        <v>6062658.1625033189</v>
      </c>
      <c r="E43" s="9">
        <f t="shared" si="6"/>
        <v>75458378.926323265</v>
      </c>
      <c r="F43" s="8">
        <v>1.7999999999999999E-2</v>
      </c>
      <c r="G43" s="9">
        <f t="shared" si="5"/>
        <v>76816629.746997088</v>
      </c>
      <c r="H43" s="9"/>
      <c r="I43" s="10">
        <f xml:space="preserve"> N38</f>
        <v>1880156.8876922261</v>
      </c>
      <c r="P43" s="9"/>
    </row>
    <row r="44" spans="1:16" s="8" customFormat="1" x14ac:dyDescent="0.3">
      <c r="B44" s="59"/>
      <c r="C44" s="8">
        <v>6</v>
      </c>
      <c r="D44" s="9">
        <f>K39</f>
        <v>6062658.1625033189</v>
      </c>
      <c r="E44" s="9">
        <f t="shared" si="6"/>
        <v>82879287.909500405</v>
      </c>
      <c r="F44" s="8">
        <v>1.7999999999999999E-2</v>
      </c>
      <c r="G44" s="9">
        <f t="shared" si="5"/>
        <v>84371115.091871411</v>
      </c>
      <c r="H44" s="9"/>
      <c r="I44" s="10">
        <v>0</v>
      </c>
      <c r="P44" s="9"/>
    </row>
    <row r="45" spans="1:16" s="8" customFormat="1" x14ac:dyDescent="0.3">
      <c r="B45" s="59"/>
      <c r="C45" s="8">
        <v>7</v>
      </c>
      <c r="D45" s="9">
        <f>K39</f>
        <v>6062658.1625033189</v>
      </c>
      <c r="E45" s="9">
        <f t="shared" si="6"/>
        <v>90433773.254374728</v>
      </c>
      <c r="F45" s="8">
        <v>1.7999999999999999E-2</v>
      </c>
      <c r="G45" s="9">
        <f t="shared" si="5"/>
        <v>92061581.172953472</v>
      </c>
      <c r="H45" s="9"/>
      <c r="I45" s="10">
        <v>0</v>
      </c>
      <c r="P45" s="9"/>
    </row>
    <row r="46" spans="1:16" s="8" customFormat="1" x14ac:dyDescent="0.3">
      <c r="B46" s="59"/>
      <c r="C46" s="8">
        <v>8</v>
      </c>
      <c r="D46" s="9">
        <f>K39</f>
        <v>6062658.1625033189</v>
      </c>
      <c r="E46" s="9">
        <f t="shared" si="6"/>
        <v>98124239.335456789</v>
      </c>
      <c r="F46" s="8">
        <v>1.7999999999999999E-2</v>
      </c>
      <c r="G46" s="9">
        <f t="shared" si="5"/>
        <v>99890475.643495008</v>
      </c>
      <c r="H46" s="9"/>
      <c r="I46" s="10">
        <v>0</v>
      </c>
      <c r="P46" s="9"/>
    </row>
    <row r="47" spans="1:16" s="8" customFormat="1" x14ac:dyDescent="0.3">
      <c r="B47" s="59"/>
      <c r="C47" s="8">
        <v>9</v>
      </c>
      <c r="D47" s="9">
        <f>K39</f>
        <v>6062658.1625033189</v>
      </c>
      <c r="E47" s="9">
        <f t="shared" si="6"/>
        <v>105953133.80599833</v>
      </c>
      <c r="F47" s="8">
        <v>1.7999999999999999E-2</v>
      </c>
      <c r="G47" s="9">
        <f t="shared" si="5"/>
        <v>107860290.2145063</v>
      </c>
      <c r="H47" s="9"/>
      <c r="I47" s="10">
        <v>0</v>
      </c>
      <c r="P47" s="9"/>
    </row>
    <row r="48" spans="1:16" s="8" customFormat="1" x14ac:dyDescent="0.3">
      <c r="B48" s="59"/>
      <c r="C48" s="8">
        <v>10</v>
      </c>
      <c r="D48" s="9">
        <f>K39</f>
        <v>6062658.1625033189</v>
      </c>
      <c r="E48" s="9">
        <f t="shared" si="6"/>
        <v>113922948.37700962</v>
      </c>
      <c r="F48" s="8">
        <v>1.7999999999999999E-2</v>
      </c>
      <c r="G48" s="9">
        <f t="shared" si="5"/>
        <v>115973561.44779579</v>
      </c>
      <c r="H48" s="9"/>
      <c r="I48" s="10">
        <v>0</v>
      </c>
      <c r="P48" s="9"/>
    </row>
    <row r="49" spans="1:16" s="8" customFormat="1" x14ac:dyDescent="0.3">
      <c r="B49" s="59"/>
      <c r="C49" s="8">
        <v>11</v>
      </c>
      <c r="D49" s="9">
        <f>K39</f>
        <v>6062658.1625033189</v>
      </c>
      <c r="E49" s="9">
        <f t="shared" si="6"/>
        <v>122036219.61029911</v>
      </c>
      <c r="F49" s="8">
        <v>1.7999999999999999E-2</v>
      </c>
      <c r="G49" s="9">
        <f t="shared" si="5"/>
        <v>124232871.5632845</v>
      </c>
      <c r="H49" s="9"/>
      <c r="I49" s="10">
        <v>0</v>
      </c>
      <c r="P49" s="9"/>
    </row>
    <row r="50" spans="1:16" s="20" customFormat="1" x14ac:dyDescent="0.3">
      <c r="B50" s="59"/>
      <c r="C50" s="20">
        <v>12</v>
      </c>
      <c r="D50" s="21">
        <f>K39</f>
        <v>6062658.1625033189</v>
      </c>
      <c r="E50" s="21">
        <f t="shared" si="6"/>
        <v>80295529.725787818</v>
      </c>
      <c r="F50" s="20">
        <v>1.7999999999999999E-2</v>
      </c>
      <c r="G50" s="21">
        <f t="shared" si="5"/>
        <v>81740849.260851994</v>
      </c>
      <c r="H50" s="21"/>
      <c r="I50" s="22">
        <v>50000000</v>
      </c>
      <c r="J50" s="21">
        <f xml:space="preserve"> (E39 + SUM(D40:D50)) - SUM(I40:I50)</f>
        <v>63623639.01238741</v>
      </c>
      <c r="K50" s="21">
        <f xml:space="preserve"> G50 - J50</f>
        <v>18117210.248464584</v>
      </c>
      <c r="L50" s="20">
        <v>0.84</v>
      </c>
      <c r="M50" s="21">
        <f xml:space="preserve"> K50 * L50</f>
        <v>15218456.60871025</v>
      </c>
      <c r="N50" s="21">
        <f xml:space="preserve"> K50 - M50</f>
        <v>2898753.6397543345</v>
      </c>
      <c r="O50" s="20">
        <f xml:space="preserve"> K50 / J50 * 100</f>
        <v>28.475595752920068</v>
      </c>
      <c r="P50" s="21"/>
    </row>
    <row r="51" spans="1:16" s="8" customFormat="1" x14ac:dyDescent="0.3">
      <c r="A51" s="8">
        <v>5</v>
      </c>
      <c r="B51" s="59">
        <v>2026</v>
      </c>
      <c r="C51" s="8">
        <v>1</v>
      </c>
      <c r="D51" s="9">
        <f xml:space="preserve"> K51</f>
        <v>5905868.7192021664</v>
      </c>
      <c r="E51" s="9">
        <f xml:space="preserve"> (G50 / 2) + D51 - I51</f>
        <v>46776293.349628165</v>
      </c>
      <c r="F51" s="8">
        <v>1.7999999999999999E-2</v>
      </c>
      <c r="G51" s="9">
        <f t="shared" si="5"/>
        <v>47618266.629921474</v>
      </c>
      <c r="H51" s="9"/>
      <c r="I51" s="10">
        <v>0</v>
      </c>
      <c r="K51" s="11">
        <f xml:space="preserve"> ((G50 - I51) / 2 / 12) +2500000</f>
        <v>5905868.7192021664</v>
      </c>
      <c r="M51" s="9">
        <f xml:space="preserve"> (G50 / 2 )</f>
        <v>40870424.630425997</v>
      </c>
      <c r="P51" s="9"/>
    </row>
    <row r="52" spans="1:16" s="8" customFormat="1" x14ac:dyDescent="0.3">
      <c r="B52" s="59"/>
      <c r="C52" s="8">
        <v>2</v>
      </c>
      <c r="D52" s="9">
        <f xml:space="preserve"> K51</f>
        <v>5905868.7192021664</v>
      </c>
      <c r="E52" s="9">
        <f t="shared" ref="E52:E62" si="7" xml:space="preserve"> G51 + D52 - I52</f>
        <v>53524135.349123642</v>
      </c>
      <c r="F52" s="8">
        <v>1.7999999999999999E-2</v>
      </c>
      <c r="G52" s="9">
        <f t="shared" si="5"/>
        <v>54487569.785407871</v>
      </c>
      <c r="H52" s="9"/>
      <c r="I52" s="10">
        <v>0</v>
      </c>
      <c r="P52" s="9"/>
    </row>
    <row r="53" spans="1:16" s="8" customFormat="1" x14ac:dyDescent="0.3">
      <c r="B53" s="59"/>
      <c r="C53" s="8">
        <v>3</v>
      </c>
      <c r="D53" s="9">
        <f xml:space="preserve"> K51</f>
        <v>5905868.7192021664</v>
      </c>
      <c r="E53" s="9">
        <f t="shared" si="7"/>
        <v>60393438.504610039</v>
      </c>
      <c r="F53" s="8">
        <v>1.7999999999999999E-2</v>
      </c>
      <c r="G53" s="9">
        <f t="shared" si="5"/>
        <v>61480520.397693023</v>
      </c>
      <c r="H53" s="9"/>
      <c r="I53" s="10">
        <v>0</v>
      </c>
      <c r="P53" s="9"/>
    </row>
    <row r="54" spans="1:16" s="8" customFormat="1" x14ac:dyDescent="0.3">
      <c r="B54" s="59"/>
      <c r="C54" s="8">
        <v>4</v>
      </c>
      <c r="D54" s="9">
        <f xml:space="preserve"> K51</f>
        <v>5905868.7192021664</v>
      </c>
      <c r="E54" s="9">
        <f t="shared" si="7"/>
        <v>67386389.116895184</v>
      </c>
      <c r="F54" s="8">
        <v>1.7999999999999999E-2</v>
      </c>
      <c r="G54" s="9">
        <f t="shared" si="5"/>
        <v>68599344.120999292</v>
      </c>
      <c r="H54" s="9"/>
      <c r="I54" s="10">
        <v>0</v>
      </c>
      <c r="P54" s="9"/>
    </row>
    <row r="55" spans="1:16" s="8" customFormat="1" x14ac:dyDescent="0.3">
      <c r="B55" s="59"/>
      <c r="C55" s="8">
        <v>5</v>
      </c>
      <c r="D55" s="9">
        <f xml:space="preserve"> K51</f>
        <v>5905868.7192021664</v>
      </c>
      <c r="E55" s="9">
        <f t="shared" si="7"/>
        <v>71606459.200447112</v>
      </c>
      <c r="F55" s="8">
        <v>1.7999999999999999E-2</v>
      </c>
      <c r="G55" s="9">
        <f t="shared" si="5"/>
        <v>72895375.466055155</v>
      </c>
      <c r="H55" s="9"/>
      <c r="I55" s="10">
        <f xml:space="preserve"> N50</f>
        <v>2898753.6397543345</v>
      </c>
      <c r="P55" s="9"/>
    </row>
    <row r="56" spans="1:16" s="8" customFormat="1" x14ac:dyDescent="0.3">
      <c r="B56" s="59"/>
      <c r="C56" s="8">
        <v>6</v>
      </c>
      <c r="D56" s="9">
        <f xml:space="preserve"> K51</f>
        <v>5905868.7192021664</v>
      </c>
      <c r="E56" s="9">
        <f t="shared" si="7"/>
        <v>78801244.185257316</v>
      </c>
      <c r="F56" s="8">
        <v>1.7999999999999999E-2</v>
      </c>
      <c r="G56" s="9">
        <f t="shared" si="5"/>
        <v>80219666.580591947</v>
      </c>
      <c r="H56" s="9"/>
      <c r="I56" s="10">
        <v>0</v>
      </c>
      <c r="P56" s="9"/>
    </row>
    <row r="57" spans="1:16" s="8" customFormat="1" x14ac:dyDescent="0.3">
      <c r="B57" s="59"/>
      <c r="C57" s="8">
        <v>7</v>
      </c>
      <c r="D57" s="9">
        <f xml:space="preserve"> K51</f>
        <v>5905868.7192021664</v>
      </c>
      <c r="E57" s="9">
        <f t="shared" si="7"/>
        <v>86125535.299794108</v>
      </c>
      <c r="F57" s="8">
        <v>1.7999999999999999E-2</v>
      </c>
      <c r="G57" s="9">
        <f t="shared" si="5"/>
        <v>87675794.935190395</v>
      </c>
      <c r="H57" s="9"/>
      <c r="I57" s="10">
        <v>0</v>
      </c>
      <c r="P57" s="9"/>
    </row>
    <row r="58" spans="1:16" s="8" customFormat="1" x14ac:dyDescent="0.3">
      <c r="B58" s="59"/>
      <c r="C58" s="8">
        <v>8</v>
      </c>
      <c r="D58" s="9">
        <f xml:space="preserve"> K51</f>
        <v>5905868.7192021664</v>
      </c>
      <c r="E58" s="9">
        <f t="shared" si="7"/>
        <v>93581663.654392555</v>
      </c>
      <c r="F58" s="8">
        <v>1.7999999999999999E-2</v>
      </c>
      <c r="G58" s="9">
        <f t="shared" si="5"/>
        <v>95266133.600171626</v>
      </c>
      <c r="H58" s="9"/>
      <c r="I58" s="10">
        <v>0</v>
      </c>
      <c r="P58" s="9"/>
    </row>
    <row r="59" spans="1:16" s="8" customFormat="1" x14ac:dyDescent="0.3">
      <c r="B59" s="59"/>
      <c r="C59" s="8">
        <v>9</v>
      </c>
      <c r="D59" s="9">
        <f xml:space="preserve"> K51</f>
        <v>5905868.7192021664</v>
      </c>
      <c r="E59" s="9">
        <f t="shared" si="7"/>
        <v>101172002.31937379</v>
      </c>
      <c r="F59" s="8">
        <v>1.7999999999999999E-2</v>
      </c>
      <c r="G59" s="9">
        <f t="shared" si="5"/>
        <v>102993098.36112252</v>
      </c>
      <c r="H59" s="9"/>
      <c r="I59" s="10">
        <v>0</v>
      </c>
      <c r="P59" s="9"/>
    </row>
    <row r="60" spans="1:16" s="8" customFormat="1" x14ac:dyDescent="0.3">
      <c r="B60" s="59"/>
      <c r="C60" s="8">
        <v>10</v>
      </c>
      <c r="D60" s="9">
        <f xml:space="preserve"> K51</f>
        <v>5905868.7192021664</v>
      </c>
      <c r="E60" s="9">
        <f t="shared" si="7"/>
        <v>108898967.08032468</v>
      </c>
      <c r="F60" s="8">
        <v>1.7999999999999999E-2</v>
      </c>
      <c r="G60" s="9">
        <f t="shared" si="5"/>
        <v>110859148.48777053</v>
      </c>
      <c r="H60" s="9"/>
      <c r="I60" s="10">
        <v>0</v>
      </c>
      <c r="P60" s="9"/>
    </row>
    <row r="61" spans="1:16" s="8" customFormat="1" x14ac:dyDescent="0.3">
      <c r="B61" s="59"/>
      <c r="C61" s="8">
        <v>11</v>
      </c>
      <c r="D61" s="9">
        <f xml:space="preserve"> K51</f>
        <v>5905868.7192021664</v>
      </c>
      <c r="E61" s="9">
        <f t="shared" si="7"/>
        <v>116765017.20697269</v>
      </c>
      <c r="F61" s="8">
        <v>1.7999999999999999E-2</v>
      </c>
      <c r="G61" s="9">
        <f t="shared" si="5"/>
        <v>118866787.5166982</v>
      </c>
      <c r="H61" s="9"/>
      <c r="I61" s="10">
        <v>0</v>
      </c>
      <c r="P61" s="9"/>
    </row>
    <row r="62" spans="1:16" s="20" customFormat="1" x14ac:dyDescent="0.3">
      <c r="B62" s="59"/>
      <c r="C62" s="20">
        <v>12</v>
      </c>
      <c r="D62" s="21">
        <f xml:space="preserve"> K51</f>
        <v>5905868.7192021664</v>
      </c>
      <c r="E62" s="21">
        <f t="shared" si="7"/>
        <v>124772656.23590036</v>
      </c>
      <c r="F62" s="20">
        <v>1.7999999999999999E-2</v>
      </c>
      <c r="G62" s="21">
        <f t="shared" si="5"/>
        <v>127018564.04814656</v>
      </c>
      <c r="H62" s="21"/>
      <c r="I62" s="22">
        <v>0</v>
      </c>
      <c r="J62" s="21">
        <f xml:space="preserve"> (E51 + SUM(D52:D62)) - SUM(I52:I62)</f>
        <v>108842095.62109767</v>
      </c>
      <c r="K62" s="21">
        <f xml:space="preserve"> G62 - J62</f>
        <v>18176468.427048892</v>
      </c>
      <c r="L62" s="20">
        <v>0.84</v>
      </c>
      <c r="M62" s="21">
        <f xml:space="preserve"> K62 * L62</f>
        <v>15268233.478721069</v>
      </c>
      <c r="N62" s="21">
        <f xml:space="preserve"> K62 - M62</f>
        <v>2908234.9483278226</v>
      </c>
      <c r="O62" s="20">
        <f xml:space="preserve"> K62 / J62 * 100</f>
        <v>16.699851581620607</v>
      </c>
      <c r="P62" s="21"/>
    </row>
    <row r="63" spans="1:16" s="8" customFormat="1" x14ac:dyDescent="0.3">
      <c r="A63" s="8">
        <v>6</v>
      </c>
      <c r="B63" s="59">
        <v>2027</v>
      </c>
      <c r="C63" s="8">
        <v>1</v>
      </c>
      <c r="D63" s="9">
        <f>K63</f>
        <v>7792440.1686727731</v>
      </c>
      <c r="E63" s="9">
        <f xml:space="preserve"> (G62 / 2) + D63 - I63</f>
        <v>71301722.192746058</v>
      </c>
      <c r="F63" s="8">
        <v>1.7999999999999999E-2</v>
      </c>
      <c r="G63" s="9">
        <f t="shared" si="5"/>
        <v>72585153.192215487</v>
      </c>
      <c r="H63" s="9"/>
      <c r="I63" s="10">
        <v>0</v>
      </c>
      <c r="K63" s="11">
        <f xml:space="preserve"> ((G62 - I63) / 2 / 12) +2500000</f>
        <v>7792440.1686727731</v>
      </c>
      <c r="M63" s="9">
        <f xml:space="preserve"> (G62 / 2 )</f>
        <v>63509282.02407328</v>
      </c>
      <c r="P63" s="9"/>
    </row>
    <row r="64" spans="1:16" s="8" customFormat="1" x14ac:dyDescent="0.3">
      <c r="B64" s="59"/>
      <c r="C64" s="8">
        <v>2</v>
      </c>
      <c r="D64" s="9">
        <f>K63</f>
        <v>7792440.1686727731</v>
      </c>
      <c r="E64" s="9">
        <f t="shared" ref="E64:E74" si="8" xml:space="preserve"> G63 + D64 - I64</f>
        <v>80377593.360888258</v>
      </c>
      <c r="F64" s="8">
        <v>1.7999999999999999E-2</v>
      </c>
      <c r="G64" s="9">
        <f t="shared" si="5"/>
        <v>81824390.04138425</v>
      </c>
      <c r="H64" s="9"/>
      <c r="I64" s="10">
        <v>0</v>
      </c>
      <c r="P64" s="9"/>
    </row>
    <row r="65" spans="1:16" s="8" customFormat="1" x14ac:dyDescent="0.3">
      <c r="B65" s="59"/>
      <c r="C65" s="8">
        <v>3</v>
      </c>
      <c r="D65" s="9">
        <f>K63</f>
        <v>7792440.1686727731</v>
      </c>
      <c r="E65" s="9">
        <f t="shared" si="8"/>
        <v>89616830.21005702</v>
      </c>
      <c r="F65" s="8">
        <v>1.7999999999999999E-2</v>
      </c>
      <c r="G65" s="9">
        <f t="shared" si="5"/>
        <v>91229933.153838053</v>
      </c>
      <c r="H65" s="9"/>
      <c r="I65" s="10">
        <v>0</v>
      </c>
      <c r="P65" s="9"/>
    </row>
    <row r="66" spans="1:16" s="8" customFormat="1" x14ac:dyDescent="0.3">
      <c r="B66" s="59"/>
      <c r="C66" s="8">
        <v>4</v>
      </c>
      <c r="D66" s="9">
        <f>K63</f>
        <v>7792440.1686727731</v>
      </c>
      <c r="E66" s="9">
        <f t="shared" si="8"/>
        <v>99022373.322510824</v>
      </c>
      <c r="F66" s="8">
        <v>1.7999999999999999E-2</v>
      </c>
      <c r="G66" s="9">
        <f t="shared" si="5"/>
        <v>100804776.04231602</v>
      </c>
      <c r="H66" s="9"/>
      <c r="I66" s="10">
        <v>0</v>
      </c>
      <c r="P66" s="9"/>
    </row>
    <row r="67" spans="1:16" s="8" customFormat="1" x14ac:dyDescent="0.3">
      <c r="B67" s="59"/>
      <c r="C67" s="8">
        <v>5</v>
      </c>
      <c r="D67" s="9">
        <f>K63</f>
        <v>7792440.1686727731</v>
      </c>
      <c r="E67" s="9">
        <f t="shared" si="8"/>
        <v>105688981.26266097</v>
      </c>
      <c r="F67" s="8">
        <v>1.7999999999999999E-2</v>
      </c>
      <c r="G67" s="9">
        <f t="shared" si="5"/>
        <v>107591382.92538886</v>
      </c>
      <c r="H67" s="9"/>
      <c r="I67" s="10">
        <f xml:space="preserve"> N62</f>
        <v>2908234.9483278226</v>
      </c>
      <c r="P67" s="9"/>
    </row>
    <row r="68" spans="1:16" s="8" customFormat="1" x14ac:dyDescent="0.3">
      <c r="B68" s="59"/>
      <c r="C68" s="8">
        <v>6</v>
      </c>
      <c r="D68" s="9">
        <f>K63</f>
        <v>7792440.1686727731</v>
      </c>
      <c r="E68" s="9">
        <f t="shared" si="8"/>
        <v>115383823.09406163</v>
      </c>
      <c r="F68" s="8">
        <v>1.7999999999999999E-2</v>
      </c>
      <c r="G68" s="9">
        <f t="shared" si="5"/>
        <v>117460731.90975474</v>
      </c>
      <c r="H68" s="9"/>
      <c r="I68" s="10">
        <f xml:space="preserve"> N63</f>
        <v>0</v>
      </c>
      <c r="P68" s="9"/>
    </row>
    <row r="69" spans="1:16" s="8" customFormat="1" x14ac:dyDescent="0.3">
      <c r="B69" s="59"/>
      <c r="C69" s="8">
        <v>7</v>
      </c>
      <c r="D69" s="9">
        <f>K63</f>
        <v>7792440.1686727731</v>
      </c>
      <c r="E69" s="9">
        <f t="shared" si="8"/>
        <v>125253172.07842751</v>
      </c>
      <c r="F69" s="8">
        <v>1.7999999999999999E-2</v>
      </c>
      <c r="G69" s="9">
        <f t="shared" si="5"/>
        <v>127507729.1758392</v>
      </c>
      <c r="H69" s="9"/>
      <c r="I69" s="10">
        <v>0</v>
      </c>
      <c r="P69" s="9"/>
    </row>
    <row r="70" spans="1:16" s="8" customFormat="1" x14ac:dyDescent="0.3">
      <c r="B70" s="59"/>
      <c r="C70" s="8">
        <v>8</v>
      </c>
      <c r="D70" s="9">
        <f>K63</f>
        <v>7792440.1686727731</v>
      </c>
      <c r="E70" s="9">
        <f t="shared" si="8"/>
        <v>135300169.34451199</v>
      </c>
      <c r="F70" s="8">
        <v>1.7999999999999999E-2</v>
      </c>
      <c r="G70" s="9">
        <f t="shared" si="5"/>
        <v>137735572.39271319</v>
      </c>
      <c r="H70" s="9"/>
      <c r="I70" s="10">
        <v>0</v>
      </c>
      <c r="P70" s="9"/>
    </row>
    <row r="71" spans="1:16" s="8" customFormat="1" x14ac:dyDescent="0.3">
      <c r="B71" s="59"/>
      <c r="C71" s="8">
        <v>9</v>
      </c>
      <c r="D71" s="9">
        <f>K63</f>
        <v>7792440.1686727731</v>
      </c>
      <c r="E71" s="9">
        <f t="shared" si="8"/>
        <v>145528012.56138596</v>
      </c>
      <c r="F71" s="8">
        <v>1.7999999999999999E-2</v>
      </c>
      <c r="G71" s="9">
        <f t="shared" si="5"/>
        <v>148147516.7874909</v>
      </c>
      <c r="H71" s="9"/>
      <c r="I71" s="10">
        <v>0</v>
      </c>
      <c r="P71" s="9"/>
    </row>
    <row r="72" spans="1:16" s="8" customFormat="1" x14ac:dyDescent="0.3">
      <c r="B72" s="59"/>
      <c r="C72" s="8">
        <v>10</v>
      </c>
      <c r="D72" s="9">
        <f>K63</f>
        <v>7792440.1686727731</v>
      </c>
      <c r="E72" s="9">
        <f t="shared" si="8"/>
        <v>155939956.95616367</v>
      </c>
      <c r="F72" s="8">
        <v>1.7999999999999999E-2</v>
      </c>
      <c r="G72" s="9">
        <f t="shared" si="5"/>
        <v>158746876.18137461</v>
      </c>
      <c r="H72" s="9"/>
      <c r="I72" s="10">
        <v>0</v>
      </c>
      <c r="P72" s="9"/>
    </row>
    <row r="73" spans="1:16" s="8" customFormat="1" x14ac:dyDescent="0.3">
      <c r="B73" s="59"/>
      <c r="C73" s="8">
        <v>11</v>
      </c>
      <c r="D73" s="9">
        <f>K63</f>
        <v>7792440.1686727731</v>
      </c>
      <c r="E73" s="9">
        <f t="shared" si="8"/>
        <v>166539316.35004738</v>
      </c>
      <c r="F73" s="8">
        <v>1.7999999999999999E-2</v>
      </c>
      <c r="G73" s="9">
        <f t="shared" si="5"/>
        <v>169537024.04434824</v>
      </c>
      <c r="H73" s="9"/>
      <c r="I73" s="10">
        <v>0</v>
      </c>
      <c r="P73" s="9"/>
    </row>
    <row r="74" spans="1:16" s="20" customFormat="1" x14ac:dyDescent="0.3">
      <c r="B74" s="59"/>
      <c r="C74" s="20">
        <v>12</v>
      </c>
      <c r="D74" s="21">
        <f>K63</f>
        <v>7792440.1686727731</v>
      </c>
      <c r="E74" s="21">
        <f t="shared" si="8"/>
        <v>177329464.21302101</v>
      </c>
      <c r="F74" s="20">
        <v>1.7999999999999999E-2</v>
      </c>
      <c r="G74" s="21">
        <f t="shared" si="5"/>
        <v>180521394.56885538</v>
      </c>
      <c r="H74" s="21"/>
      <c r="I74" s="22">
        <v>0</v>
      </c>
      <c r="J74" s="21">
        <f xml:space="preserve"> (E63 + SUM(D64:D74)) - SUM(I64:I74)</f>
        <v>154110329.09981874</v>
      </c>
      <c r="K74" s="21">
        <f xml:space="preserve"> G74 - J74</f>
        <v>26411065.469036639</v>
      </c>
      <c r="L74" s="20">
        <v>0.84</v>
      </c>
      <c r="M74" s="21">
        <f xml:space="preserve"> K74 * L74</f>
        <v>22185294.993990775</v>
      </c>
      <c r="N74" s="21">
        <f xml:space="preserve"> K74 - M74</f>
        <v>4225770.4750458635</v>
      </c>
      <c r="O74" s="20">
        <f xml:space="preserve"> K74 / J74 * 100</f>
        <v>17.137764628307256</v>
      </c>
      <c r="P74" s="21"/>
    </row>
    <row r="75" spans="1:16" s="8" customFormat="1" x14ac:dyDescent="0.3">
      <c r="A75" s="8">
        <v>7</v>
      </c>
      <c r="B75" s="59">
        <v>2028</v>
      </c>
      <c r="C75" s="8">
        <v>1</v>
      </c>
      <c r="D75" s="9">
        <f xml:space="preserve"> K75</f>
        <v>10021724.773702309</v>
      </c>
      <c r="E75" s="9">
        <f xml:space="preserve"> (G74 / 2) + D75 - I75</f>
        <v>100282422.05813</v>
      </c>
      <c r="F75" s="8">
        <v>1.7999999999999999E-2</v>
      </c>
      <c r="G75" s="9">
        <f t="shared" si="5"/>
        <v>102087505.65517634</v>
      </c>
      <c r="H75" s="9"/>
      <c r="I75" s="10">
        <v>0</v>
      </c>
      <c r="K75" s="11">
        <f xml:space="preserve"> ((G74 - I75) / 2 / 12) +2500000</f>
        <v>10021724.773702309</v>
      </c>
      <c r="M75" s="9">
        <f xml:space="preserve"> (G74 / 2 )</f>
        <v>90260697.284427688</v>
      </c>
      <c r="P75" s="9"/>
    </row>
    <row r="76" spans="1:16" s="8" customFormat="1" x14ac:dyDescent="0.3">
      <c r="B76" s="59"/>
      <c r="C76" s="8">
        <v>2</v>
      </c>
      <c r="D76" s="9">
        <f xml:space="preserve"> K75</f>
        <v>10021724.773702309</v>
      </c>
      <c r="E76" s="9">
        <f t="shared" ref="E76:E86" si="9" xml:space="preserve"> G75 + D76 - I76</f>
        <v>112109230.42887865</v>
      </c>
      <c r="F76" s="8">
        <v>1.7999999999999999E-2</v>
      </c>
      <c r="G76" s="9">
        <f t="shared" si="5"/>
        <v>114127196.57659847</v>
      </c>
      <c r="H76" s="9"/>
      <c r="I76" s="10">
        <v>0</v>
      </c>
      <c r="P76" s="9"/>
    </row>
    <row r="77" spans="1:16" s="8" customFormat="1" x14ac:dyDescent="0.3">
      <c r="B77" s="59"/>
      <c r="C77" s="8">
        <v>3</v>
      </c>
      <c r="D77" s="9">
        <f xml:space="preserve"> K75</f>
        <v>10021724.773702309</v>
      </c>
      <c r="E77" s="9">
        <f t="shared" si="9"/>
        <v>124148921.35030077</v>
      </c>
      <c r="F77" s="8">
        <v>1.7999999999999999E-2</v>
      </c>
      <c r="G77" s="9">
        <f t="shared" si="5"/>
        <v>126383601.93460619</v>
      </c>
      <c r="H77" s="9"/>
      <c r="I77" s="10">
        <v>0</v>
      </c>
      <c r="P77" s="9"/>
    </row>
    <row r="78" spans="1:16" s="8" customFormat="1" x14ac:dyDescent="0.3">
      <c r="B78" s="59"/>
      <c r="C78" s="8">
        <v>4</v>
      </c>
      <c r="D78" s="9">
        <f xml:space="preserve"> K75</f>
        <v>10021724.773702309</v>
      </c>
      <c r="E78" s="9">
        <f t="shared" si="9"/>
        <v>136405326.70830852</v>
      </c>
      <c r="F78" s="8">
        <v>1.7999999999999999E-2</v>
      </c>
      <c r="G78" s="9">
        <f t="shared" si="5"/>
        <v>138860622.58905807</v>
      </c>
      <c r="H78" s="9"/>
      <c r="I78" s="10">
        <v>0</v>
      </c>
      <c r="P78" s="9"/>
    </row>
    <row r="79" spans="1:16" s="8" customFormat="1" x14ac:dyDescent="0.3">
      <c r="B79" s="59"/>
      <c r="C79" s="8">
        <v>5</v>
      </c>
      <c r="D79" s="9">
        <f xml:space="preserve"> K75</f>
        <v>10021724.773702309</v>
      </c>
      <c r="E79" s="9">
        <f t="shared" si="9"/>
        <v>144656576.88771451</v>
      </c>
      <c r="F79" s="8">
        <v>1.7999999999999999E-2</v>
      </c>
      <c r="G79" s="9">
        <f t="shared" si="5"/>
        <v>147260395.27169338</v>
      </c>
      <c r="H79" s="9"/>
      <c r="I79" s="10">
        <f xml:space="preserve"> N74</f>
        <v>4225770.4750458635</v>
      </c>
      <c r="P79" s="9"/>
    </row>
    <row r="80" spans="1:16" s="8" customFormat="1" x14ac:dyDescent="0.3">
      <c r="B80" s="59"/>
      <c r="C80" s="8">
        <v>6</v>
      </c>
      <c r="D80" s="9">
        <f xml:space="preserve"> K75</f>
        <v>10021724.773702309</v>
      </c>
      <c r="E80" s="9">
        <f t="shared" si="9"/>
        <v>157282120.04539567</v>
      </c>
      <c r="F80" s="8">
        <v>1.7999999999999999E-2</v>
      </c>
      <c r="G80" s="9">
        <f t="shared" si="5"/>
        <v>160113198.20621279</v>
      </c>
      <c r="H80" s="9"/>
      <c r="I80" s="10">
        <v>0</v>
      </c>
      <c r="P80" s="9"/>
    </row>
    <row r="81" spans="1:16" s="8" customFormat="1" x14ac:dyDescent="0.3">
      <c r="B81" s="59"/>
      <c r="C81" s="8">
        <v>7</v>
      </c>
      <c r="D81" s="9">
        <f xml:space="preserve"> K75</f>
        <v>10021724.773702309</v>
      </c>
      <c r="E81" s="9">
        <f t="shared" si="9"/>
        <v>170134922.97991508</v>
      </c>
      <c r="F81" s="8">
        <v>1.7999999999999999E-2</v>
      </c>
      <c r="G81" s="9">
        <f t="shared" si="5"/>
        <v>173197351.59355354</v>
      </c>
      <c r="H81" s="9"/>
      <c r="I81" s="10">
        <v>0</v>
      </c>
      <c r="P81" s="9"/>
    </row>
    <row r="82" spans="1:16" s="8" customFormat="1" x14ac:dyDescent="0.3">
      <c r="B82" s="59"/>
      <c r="C82" s="8">
        <v>8</v>
      </c>
      <c r="D82" s="9">
        <f xml:space="preserve"> K75</f>
        <v>10021724.773702309</v>
      </c>
      <c r="E82" s="9">
        <f t="shared" si="9"/>
        <v>183219076.36725587</v>
      </c>
      <c r="F82" s="8">
        <v>1.7999999999999999E-2</v>
      </c>
      <c r="G82" s="9">
        <f t="shared" si="5"/>
        <v>186517019.74186647</v>
      </c>
      <c r="H82" s="9"/>
      <c r="I82" s="10">
        <v>0</v>
      </c>
      <c r="P82" s="9"/>
    </row>
    <row r="83" spans="1:16" s="8" customFormat="1" x14ac:dyDescent="0.3">
      <c r="B83" s="59"/>
      <c r="C83" s="8">
        <v>9</v>
      </c>
      <c r="D83" s="9">
        <f xml:space="preserve"> K75</f>
        <v>10021724.773702309</v>
      </c>
      <c r="E83" s="9">
        <f t="shared" si="9"/>
        <v>196538744.51556879</v>
      </c>
      <c r="F83" s="8">
        <v>1.7999999999999999E-2</v>
      </c>
      <c r="G83" s="9">
        <f t="shared" si="5"/>
        <v>200076441.91684902</v>
      </c>
      <c r="H83" s="9"/>
      <c r="I83" s="10">
        <v>0</v>
      </c>
      <c r="P83" s="9"/>
    </row>
    <row r="84" spans="1:16" s="8" customFormat="1" x14ac:dyDescent="0.3">
      <c r="B84" s="59"/>
      <c r="C84" s="8">
        <v>10</v>
      </c>
      <c r="D84" s="9">
        <f xml:space="preserve"> K75</f>
        <v>10021724.773702309</v>
      </c>
      <c r="E84" s="9">
        <f t="shared" si="9"/>
        <v>210098166.69055134</v>
      </c>
      <c r="F84" s="8">
        <v>1.7999999999999999E-2</v>
      </c>
      <c r="G84" s="9">
        <f t="shared" si="5"/>
        <v>213879933.69098127</v>
      </c>
      <c r="H84" s="9"/>
      <c r="I84" s="10">
        <v>0</v>
      </c>
      <c r="P84" s="9"/>
    </row>
    <row r="85" spans="1:16" s="8" customFormat="1" x14ac:dyDescent="0.3">
      <c r="B85" s="59"/>
      <c r="C85" s="8">
        <v>11</v>
      </c>
      <c r="D85" s="9">
        <f xml:space="preserve"> K75</f>
        <v>10021724.773702309</v>
      </c>
      <c r="E85" s="9">
        <f t="shared" si="9"/>
        <v>223901658.46468359</v>
      </c>
      <c r="F85" s="8">
        <v>1.7999999999999999E-2</v>
      </c>
      <c r="G85" s="9">
        <f t="shared" si="5"/>
        <v>227931888.31704789</v>
      </c>
      <c r="H85" s="9"/>
      <c r="I85" s="10">
        <v>0</v>
      </c>
      <c r="P85" s="9"/>
    </row>
    <row r="86" spans="1:16" s="20" customFormat="1" x14ac:dyDescent="0.3">
      <c r="B86" s="59"/>
      <c r="C86" s="20">
        <v>12</v>
      </c>
      <c r="D86" s="21">
        <f xml:space="preserve"> K75</f>
        <v>10021724.773702309</v>
      </c>
      <c r="E86" s="21">
        <f t="shared" si="9"/>
        <v>237953613.09075022</v>
      </c>
      <c r="F86" s="20">
        <v>1.7999999999999999E-2</v>
      </c>
      <c r="G86" s="21">
        <f t="shared" si="5"/>
        <v>242236778.12638372</v>
      </c>
      <c r="H86" s="21"/>
      <c r="I86" s="22">
        <v>0</v>
      </c>
      <c r="J86" s="21">
        <f xml:space="preserve"> (E75 + SUM(D76:D86)) - SUM(I76:I86)</f>
        <v>206295624.09380955</v>
      </c>
      <c r="K86" s="21">
        <f xml:space="preserve"> G86 - J86</f>
        <v>35941154.032574177</v>
      </c>
      <c r="L86" s="20">
        <v>0.84</v>
      </c>
      <c r="M86" s="21">
        <f xml:space="preserve"> K86 * L86</f>
        <v>30190569.387362309</v>
      </c>
      <c r="N86" s="21">
        <f xml:space="preserve"> K86 - M86</f>
        <v>5750584.645211868</v>
      </c>
      <c r="O86" s="20">
        <f xml:space="preserve"> K86 / J86 * 100</f>
        <v>17.422160159941409</v>
      </c>
      <c r="P86" s="21"/>
    </row>
    <row r="87" spans="1:16" s="8" customFormat="1" x14ac:dyDescent="0.3">
      <c r="A87" s="8">
        <v>8</v>
      </c>
      <c r="B87" s="59">
        <v>2029</v>
      </c>
      <c r="C87" s="8">
        <v>1</v>
      </c>
      <c r="D87" s="9">
        <f xml:space="preserve"> K87</f>
        <v>12593199.088599322</v>
      </c>
      <c r="E87" s="9">
        <f xml:space="preserve"> (G86 / 2) + D87 - I87</f>
        <v>133711588.15179119</v>
      </c>
      <c r="F87" s="8">
        <v>1.7999999999999999E-2</v>
      </c>
      <c r="G87" s="9">
        <f t="shared" si="5"/>
        <v>136118396.73852342</v>
      </c>
      <c r="H87" s="9"/>
      <c r="I87" s="10">
        <v>0</v>
      </c>
      <c r="K87" s="11">
        <f xml:space="preserve"> ((G86 - I87) / 2 / 12) +2500000</f>
        <v>12593199.088599322</v>
      </c>
      <c r="M87" s="9">
        <f xml:space="preserve"> (G86 / 2 )</f>
        <v>121118389.06319186</v>
      </c>
      <c r="P87" s="9"/>
    </row>
    <row r="88" spans="1:16" s="8" customFormat="1" x14ac:dyDescent="0.3">
      <c r="B88" s="59"/>
      <c r="C88" s="8">
        <v>2</v>
      </c>
      <c r="D88" s="9">
        <f xml:space="preserve"> K87</f>
        <v>12593199.088599322</v>
      </c>
      <c r="E88" s="9">
        <f t="shared" ref="E88:E98" si="10" xml:space="preserve"> G87 + D88 - I88</f>
        <v>148711595.82712275</v>
      </c>
      <c r="F88" s="8">
        <v>1.7999999999999999E-2</v>
      </c>
      <c r="G88" s="9">
        <f t="shared" si="5"/>
        <v>151388404.55201095</v>
      </c>
      <c r="H88" s="9"/>
      <c r="I88" s="10">
        <v>0</v>
      </c>
      <c r="P88" s="9"/>
    </row>
    <row r="89" spans="1:16" s="8" customFormat="1" x14ac:dyDescent="0.3">
      <c r="B89" s="59"/>
      <c r="C89" s="8">
        <v>3</v>
      </c>
      <c r="D89" s="9">
        <f xml:space="preserve"> K87</f>
        <v>12593199.088599322</v>
      </c>
      <c r="E89" s="9">
        <f t="shared" si="10"/>
        <v>163981603.64061028</v>
      </c>
      <c r="F89" s="8">
        <v>1.7999999999999999E-2</v>
      </c>
      <c r="G89" s="9">
        <f t="shared" si="5"/>
        <v>166933272.50614128</v>
      </c>
      <c r="H89" s="9"/>
      <c r="I89" s="10">
        <v>0</v>
      </c>
      <c r="P89" s="9"/>
    </row>
    <row r="90" spans="1:16" s="8" customFormat="1" x14ac:dyDescent="0.3">
      <c r="B90" s="59"/>
      <c r="C90" s="8">
        <v>4</v>
      </c>
      <c r="D90" s="9">
        <f xml:space="preserve"> K87</f>
        <v>12593199.088599322</v>
      </c>
      <c r="E90" s="9">
        <f t="shared" si="10"/>
        <v>179526471.5947406</v>
      </c>
      <c r="F90" s="8">
        <v>1.7999999999999999E-2</v>
      </c>
      <c r="G90" s="9">
        <f t="shared" si="5"/>
        <v>182757948.08344594</v>
      </c>
      <c r="H90" s="9"/>
      <c r="I90" s="10">
        <v>0</v>
      </c>
      <c r="P90" s="9"/>
    </row>
    <row r="91" spans="1:16" s="8" customFormat="1" x14ac:dyDescent="0.3">
      <c r="B91" s="59"/>
      <c r="C91" s="8">
        <v>5</v>
      </c>
      <c r="D91" s="9">
        <f xml:space="preserve"> K87</f>
        <v>12593199.088599322</v>
      </c>
      <c r="E91" s="9">
        <f t="shared" si="10"/>
        <v>189600562.52683339</v>
      </c>
      <c r="F91" s="8">
        <v>1.7999999999999999E-2</v>
      </c>
      <c r="G91" s="9">
        <f t="shared" si="5"/>
        <v>193013372.65231639</v>
      </c>
      <c r="H91" s="9"/>
      <c r="I91" s="10">
        <f xml:space="preserve"> N86</f>
        <v>5750584.645211868</v>
      </c>
      <c r="P91" s="9"/>
    </row>
    <row r="92" spans="1:16" s="8" customFormat="1" x14ac:dyDescent="0.3">
      <c r="B92" s="59"/>
      <c r="C92" s="8">
        <v>6</v>
      </c>
      <c r="D92" s="9">
        <f xml:space="preserve"> K87</f>
        <v>12593199.088599322</v>
      </c>
      <c r="E92" s="9">
        <f t="shared" si="10"/>
        <v>205606571.74091572</v>
      </c>
      <c r="F92" s="8">
        <v>1.7999999999999999E-2</v>
      </c>
      <c r="G92" s="9">
        <f t="shared" si="5"/>
        <v>209307490.03225219</v>
      </c>
      <c r="H92" s="9"/>
      <c r="I92" s="10">
        <v>0</v>
      </c>
      <c r="P92" s="9"/>
    </row>
    <row r="93" spans="1:16" s="8" customFormat="1" x14ac:dyDescent="0.3">
      <c r="B93" s="59"/>
      <c r="C93" s="8">
        <v>7</v>
      </c>
      <c r="D93" s="9">
        <f xml:space="preserve"> K87</f>
        <v>12593199.088599322</v>
      </c>
      <c r="E93" s="9">
        <f t="shared" si="10"/>
        <v>221900689.12085152</v>
      </c>
      <c r="F93" s="8">
        <v>1.7999999999999999E-2</v>
      </c>
      <c r="G93" s="9">
        <f t="shared" si="5"/>
        <v>225894901.52502686</v>
      </c>
      <c r="H93" s="9"/>
      <c r="I93" s="10">
        <v>0</v>
      </c>
      <c r="P93" s="9"/>
    </row>
    <row r="94" spans="1:16" s="8" customFormat="1" x14ac:dyDescent="0.3">
      <c r="B94" s="59"/>
      <c r="C94" s="8">
        <v>8</v>
      </c>
      <c r="D94" s="9">
        <f xml:space="preserve"> K87</f>
        <v>12593199.088599322</v>
      </c>
      <c r="E94" s="9">
        <f t="shared" si="10"/>
        <v>238488100.61362618</v>
      </c>
      <c r="F94" s="8">
        <v>1.7999999999999999E-2</v>
      </c>
      <c r="G94" s="9">
        <f t="shared" ref="G94:G157" si="11" xml:space="preserve"> (E94 * F94) + E94</f>
        <v>242780886.42467144</v>
      </c>
      <c r="H94" s="9"/>
      <c r="I94" s="10">
        <v>0</v>
      </c>
      <c r="P94" s="9"/>
    </row>
    <row r="95" spans="1:16" s="8" customFormat="1" x14ac:dyDescent="0.3">
      <c r="B95" s="59"/>
      <c r="C95" s="8">
        <v>9</v>
      </c>
      <c r="D95" s="9">
        <f xml:space="preserve"> K87</f>
        <v>12593199.088599322</v>
      </c>
      <c r="E95" s="9">
        <f t="shared" si="10"/>
        <v>255374085.51327077</v>
      </c>
      <c r="F95" s="8">
        <v>1.7999999999999999E-2</v>
      </c>
      <c r="G95" s="9">
        <f t="shared" si="11"/>
        <v>259970819.05250964</v>
      </c>
      <c r="H95" s="9"/>
      <c r="I95" s="10">
        <v>0</v>
      </c>
      <c r="P95" s="9"/>
    </row>
    <row r="96" spans="1:16" s="8" customFormat="1" x14ac:dyDescent="0.3">
      <c r="B96" s="59"/>
      <c r="C96" s="8">
        <v>10</v>
      </c>
      <c r="D96" s="9">
        <f xml:space="preserve"> K87</f>
        <v>12593199.088599322</v>
      </c>
      <c r="E96" s="9">
        <f t="shared" si="10"/>
        <v>272564018.14110893</v>
      </c>
      <c r="F96" s="8">
        <v>1.7999999999999999E-2</v>
      </c>
      <c r="G96" s="9">
        <f t="shared" si="11"/>
        <v>277470170.46764886</v>
      </c>
      <c r="H96" s="9"/>
      <c r="I96" s="10">
        <v>0</v>
      </c>
      <c r="P96" s="9"/>
    </row>
    <row r="97" spans="1:16" s="8" customFormat="1" x14ac:dyDescent="0.3">
      <c r="B97" s="59"/>
      <c r="C97" s="8">
        <v>11</v>
      </c>
      <c r="D97" s="9">
        <f xml:space="preserve"> K87</f>
        <v>12593199.088599322</v>
      </c>
      <c r="E97" s="9">
        <f t="shared" si="10"/>
        <v>290063369.55624819</v>
      </c>
      <c r="F97" s="8">
        <v>1.7999999999999999E-2</v>
      </c>
      <c r="G97" s="9">
        <f t="shared" si="11"/>
        <v>295284510.20826066</v>
      </c>
      <c r="H97" s="9"/>
      <c r="I97" s="10">
        <v>0</v>
      </c>
      <c r="P97" s="9"/>
    </row>
    <row r="98" spans="1:16" s="20" customFormat="1" x14ac:dyDescent="0.3">
      <c r="B98" s="59"/>
      <c r="C98" s="20">
        <v>12</v>
      </c>
      <c r="D98" s="21">
        <f xml:space="preserve"> K87</f>
        <v>12593199.088599322</v>
      </c>
      <c r="E98" s="21">
        <f t="shared" si="10"/>
        <v>307877709.29685998</v>
      </c>
      <c r="F98" s="20">
        <v>1.7999999999999999E-2</v>
      </c>
      <c r="G98" s="21">
        <f t="shared" si="11"/>
        <v>313419508.06420344</v>
      </c>
      <c r="H98" s="21"/>
      <c r="I98" s="22">
        <v>0</v>
      </c>
      <c r="J98" s="21">
        <f xml:space="preserve"> (E87 + SUM(D88:D98)) - SUM(I88:I98)</f>
        <v>266486193.48117185</v>
      </c>
      <c r="K98" s="21">
        <f xml:space="preserve"> G98 - J98</f>
        <v>46933314.583031595</v>
      </c>
      <c r="L98" s="20">
        <v>0.84</v>
      </c>
      <c r="M98" s="21">
        <f xml:space="preserve"> K98 * L98</f>
        <v>39423984.249746539</v>
      </c>
      <c r="N98" s="21">
        <f xml:space="preserve"> K98 - M98</f>
        <v>7509330.3332850561</v>
      </c>
      <c r="O98" s="20">
        <f xml:space="preserve"> K98 / J98 * 100</f>
        <v>17.611912260793201</v>
      </c>
      <c r="P98" s="21"/>
    </row>
    <row r="99" spans="1:16" s="8" customFormat="1" x14ac:dyDescent="0.3">
      <c r="A99" s="8">
        <v>9</v>
      </c>
      <c r="B99" s="59">
        <v>2030</v>
      </c>
      <c r="C99" s="8">
        <v>1</v>
      </c>
      <c r="D99" s="9">
        <f>K99</f>
        <v>15559146.16934181</v>
      </c>
      <c r="E99" s="9">
        <f xml:space="preserve"> (G98 / 2) + D99 - I99</f>
        <v>172268900.20144352</v>
      </c>
      <c r="F99" s="8">
        <v>1.7999999999999999E-2</v>
      </c>
      <c r="G99" s="9">
        <f t="shared" si="11"/>
        <v>175369740.4050695</v>
      </c>
      <c r="H99" s="9"/>
      <c r="I99" s="10">
        <v>0</v>
      </c>
      <c r="K99" s="11">
        <f xml:space="preserve"> ((G98 - I99) / 2 / 12) +2500000</f>
        <v>15559146.16934181</v>
      </c>
      <c r="M99" s="9">
        <f xml:space="preserve"> (G98 / 2 )</f>
        <v>156709754.03210172</v>
      </c>
      <c r="P99" s="9"/>
    </row>
    <row r="100" spans="1:16" s="8" customFormat="1" x14ac:dyDescent="0.3">
      <c r="B100" s="59"/>
      <c r="C100" s="8">
        <v>2</v>
      </c>
      <c r="D100" s="9">
        <f>K99</f>
        <v>15559146.16934181</v>
      </c>
      <c r="E100" s="9">
        <f t="shared" ref="E100:E110" si="12" xml:space="preserve"> G99 + D100 - I100</f>
        <v>190928886.5744113</v>
      </c>
      <c r="F100" s="8">
        <v>1.7999999999999999E-2</v>
      </c>
      <c r="G100" s="9">
        <f t="shared" si="11"/>
        <v>194365606.5327507</v>
      </c>
      <c r="H100" s="9"/>
      <c r="I100" s="10">
        <v>0</v>
      </c>
      <c r="P100" s="9"/>
    </row>
    <row r="101" spans="1:16" s="8" customFormat="1" x14ac:dyDescent="0.3">
      <c r="B101" s="59"/>
      <c r="C101" s="8">
        <v>3</v>
      </c>
      <c r="D101" s="9">
        <f>K99</f>
        <v>15559146.16934181</v>
      </c>
      <c r="E101" s="9">
        <f t="shared" si="12"/>
        <v>209924752.7020925</v>
      </c>
      <c r="F101" s="8">
        <v>1.7999999999999999E-2</v>
      </c>
      <c r="G101" s="9">
        <f t="shared" si="11"/>
        <v>213703398.25073016</v>
      </c>
      <c r="H101" s="9"/>
      <c r="I101" s="10">
        <v>0</v>
      </c>
      <c r="P101" s="9"/>
    </row>
    <row r="102" spans="1:16" s="8" customFormat="1" x14ac:dyDescent="0.3">
      <c r="B102" s="59"/>
      <c r="C102" s="8">
        <v>4</v>
      </c>
      <c r="D102" s="9">
        <f>K99</f>
        <v>15559146.16934181</v>
      </c>
      <c r="E102" s="9">
        <f t="shared" si="12"/>
        <v>229262544.42007196</v>
      </c>
      <c r="F102" s="8">
        <v>1.7999999999999999E-2</v>
      </c>
      <c r="G102" s="9">
        <f t="shared" si="11"/>
        <v>233389270.21963325</v>
      </c>
      <c r="H102" s="9"/>
      <c r="I102" s="10">
        <v>0</v>
      </c>
      <c r="P102" s="9"/>
    </row>
    <row r="103" spans="1:16" s="8" customFormat="1" x14ac:dyDescent="0.3">
      <c r="B103" s="59"/>
      <c r="C103" s="8">
        <v>5</v>
      </c>
      <c r="D103" s="9">
        <f>K99</f>
        <v>15559146.16934181</v>
      </c>
      <c r="E103" s="9">
        <f t="shared" si="12"/>
        <v>241439086.05568999</v>
      </c>
      <c r="F103" s="8">
        <v>1.7999999999999999E-2</v>
      </c>
      <c r="G103" s="9">
        <f t="shared" si="11"/>
        <v>245784989.6046924</v>
      </c>
      <c r="H103" s="9"/>
      <c r="I103" s="10">
        <f xml:space="preserve"> N98</f>
        <v>7509330.3332850561</v>
      </c>
      <c r="P103" s="9"/>
    </row>
    <row r="104" spans="1:16" s="8" customFormat="1" x14ac:dyDescent="0.3">
      <c r="B104" s="59"/>
      <c r="C104" s="8">
        <v>6</v>
      </c>
      <c r="D104" s="9">
        <f>K99</f>
        <v>15559146.16934181</v>
      </c>
      <c r="E104" s="9">
        <f t="shared" si="12"/>
        <v>261344135.7740342</v>
      </c>
      <c r="F104" s="8">
        <v>1.7999999999999999E-2</v>
      </c>
      <c r="G104" s="9">
        <f t="shared" si="11"/>
        <v>266048330.21796682</v>
      </c>
      <c r="H104" s="9"/>
      <c r="I104" s="10">
        <v>0</v>
      </c>
      <c r="P104" s="9"/>
    </row>
    <row r="105" spans="1:16" s="8" customFormat="1" x14ac:dyDescent="0.3">
      <c r="B105" s="59"/>
      <c r="C105" s="8">
        <v>7</v>
      </c>
      <c r="D105" s="9">
        <f>K99</f>
        <v>15559146.16934181</v>
      </c>
      <c r="E105" s="9">
        <f t="shared" si="12"/>
        <v>281607476.38730866</v>
      </c>
      <c r="F105" s="8">
        <v>1.7999999999999999E-2</v>
      </c>
      <c r="G105" s="9">
        <f t="shared" si="11"/>
        <v>286676410.96228021</v>
      </c>
      <c r="H105" s="9"/>
      <c r="I105" s="10">
        <v>0</v>
      </c>
      <c r="P105" s="9"/>
    </row>
    <row r="106" spans="1:16" s="8" customFormat="1" x14ac:dyDescent="0.3">
      <c r="B106" s="59"/>
      <c r="C106" s="8">
        <v>8</v>
      </c>
      <c r="D106" s="9">
        <f>K99</f>
        <v>15559146.16934181</v>
      </c>
      <c r="E106" s="9">
        <f t="shared" si="12"/>
        <v>302235557.13162202</v>
      </c>
      <c r="F106" s="8">
        <v>1.7999999999999999E-2</v>
      </c>
      <c r="G106" s="9">
        <f t="shared" si="11"/>
        <v>307675797.1599912</v>
      </c>
      <c r="H106" s="9"/>
      <c r="I106" s="10">
        <v>0</v>
      </c>
      <c r="P106" s="9"/>
    </row>
    <row r="107" spans="1:16" s="8" customFormat="1" x14ac:dyDescent="0.3">
      <c r="B107" s="59"/>
      <c r="C107" s="8">
        <v>9</v>
      </c>
      <c r="D107" s="9">
        <f>K99</f>
        <v>15559146.16934181</v>
      </c>
      <c r="E107" s="9">
        <f t="shared" si="12"/>
        <v>323234943.32933301</v>
      </c>
      <c r="F107" s="8">
        <v>1.7999999999999999E-2</v>
      </c>
      <c r="G107" s="9">
        <f t="shared" si="11"/>
        <v>329053172.30926102</v>
      </c>
      <c r="H107" s="9"/>
      <c r="I107" s="10">
        <v>0</v>
      </c>
      <c r="P107" s="9"/>
    </row>
    <row r="108" spans="1:16" s="8" customFormat="1" x14ac:dyDescent="0.3">
      <c r="B108" s="59"/>
      <c r="C108" s="8">
        <v>10</v>
      </c>
      <c r="D108" s="9">
        <f>K99</f>
        <v>15559146.16934181</v>
      </c>
      <c r="E108" s="9">
        <f t="shared" si="12"/>
        <v>344612318.47860283</v>
      </c>
      <c r="F108" s="8">
        <v>1.7999999999999999E-2</v>
      </c>
      <c r="G108" s="9">
        <f t="shared" si="11"/>
        <v>350815340.2112177</v>
      </c>
      <c r="H108" s="9"/>
      <c r="I108" s="10">
        <v>0</v>
      </c>
      <c r="P108" s="9"/>
    </row>
    <row r="109" spans="1:16" s="8" customFormat="1" x14ac:dyDescent="0.3">
      <c r="B109" s="59"/>
      <c r="C109" s="8">
        <v>11</v>
      </c>
      <c r="D109" s="9">
        <f>K99</f>
        <v>15559146.16934181</v>
      </c>
      <c r="E109" s="9">
        <f t="shared" si="12"/>
        <v>366374486.3805595</v>
      </c>
      <c r="F109" s="8">
        <v>1.7999999999999999E-2</v>
      </c>
      <c r="G109" s="9">
        <f t="shared" si="11"/>
        <v>372969227.13540959</v>
      </c>
      <c r="H109" s="9"/>
      <c r="I109" s="10">
        <v>0</v>
      </c>
      <c r="P109" s="9"/>
    </row>
    <row r="110" spans="1:16" s="20" customFormat="1" x14ac:dyDescent="0.3">
      <c r="B110" s="59"/>
      <c r="C110" s="20">
        <v>12</v>
      </c>
      <c r="D110" s="21">
        <f>K99</f>
        <v>15559146.16934181</v>
      </c>
      <c r="E110" s="21">
        <f t="shared" si="12"/>
        <v>388528373.3047514</v>
      </c>
      <c r="F110" s="20">
        <v>1.7999999999999999E-2</v>
      </c>
      <c r="G110" s="21">
        <f t="shared" si="11"/>
        <v>395521884.02423692</v>
      </c>
      <c r="H110" s="21"/>
      <c r="I110" s="22">
        <v>0</v>
      </c>
      <c r="J110" s="21">
        <f xml:space="preserve"> (E99 + SUM(D100:D110)) - SUM(I100:I110)</f>
        <v>335910177.73091835</v>
      </c>
      <c r="K110" s="21">
        <f xml:space="preserve"> G110 - J110</f>
        <v>59611706.29331857</v>
      </c>
      <c r="L110" s="20">
        <v>0.84</v>
      </c>
      <c r="M110" s="21">
        <f xml:space="preserve"> K110 * L110</f>
        <v>50073833.2863876</v>
      </c>
      <c r="N110" s="21">
        <f xml:space="preserve"> K110 - M110</f>
        <v>9537873.0069309697</v>
      </c>
      <c r="O110" s="20">
        <f xml:space="preserve"> K110 / J110 * 100</f>
        <v>17.746323346317499</v>
      </c>
      <c r="P110" s="21"/>
    </row>
    <row r="111" spans="1:16" s="8" customFormat="1" x14ac:dyDescent="0.3">
      <c r="A111" s="8">
        <v>10</v>
      </c>
      <c r="B111" s="59">
        <v>2031</v>
      </c>
      <c r="C111" s="8">
        <v>1</v>
      </c>
      <c r="D111" s="9">
        <f>K111</f>
        <v>18980078.501009874</v>
      </c>
      <c r="E111" s="9">
        <f xml:space="preserve"> (G110 / 2) + D111 - I111</f>
        <v>216741020.51312834</v>
      </c>
      <c r="F111" s="8">
        <v>1.7999999999999999E-2</v>
      </c>
      <c r="G111" s="9">
        <f t="shared" si="11"/>
        <v>220642358.88236466</v>
      </c>
      <c r="H111" s="9"/>
      <c r="I111" s="10">
        <v>0</v>
      </c>
      <c r="K111" s="11">
        <f xml:space="preserve"> ((G110 - I111) / 2 / 12) +2500000</f>
        <v>18980078.501009874</v>
      </c>
      <c r="M111" s="9">
        <f xml:space="preserve"> (G110 / 2 )</f>
        <v>197760942.01211846</v>
      </c>
      <c r="P111" s="9"/>
    </row>
    <row r="112" spans="1:16" s="8" customFormat="1" x14ac:dyDescent="0.3">
      <c r="B112" s="59"/>
      <c r="C112" s="8">
        <v>2</v>
      </c>
      <c r="D112" s="9">
        <f>K111</f>
        <v>18980078.501009874</v>
      </c>
      <c r="E112" s="9">
        <f t="shared" ref="E112:E122" si="13" xml:space="preserve"> G111 + D112 - I112</f>
        <v>239622437.38337454</v>
      </c>
      <c r="F112" s="8">
        <v>1.7999999999999999E-2</v>
      </c>
      <c r="G112" s="9">
        <f t="shared" si="11"/>
        <v>243935641.2562753</v>
      </c>
      <c r="H112" s="9"/>
      <c r="I112" s="10">
        <v>0</v>
      </c>
      <c r="P112" s="9"/>
    </row>
    <row r="113" spans="1:16" s="8" customFormat="1" x14ac:dyDescent="0.3">
      <c r="B113" s="59"/>
      <c r="C113" s="8">
        <v>3</v>
      </c>
      <c r="D113" s="9">
        <f>K111</f>
        <v>18980078.501009874</v>
      </c>
      <c r="E113" s="9">
        <f t="shared" si="13"/>
        <v>262915719.75728518</v>
      </c>
      <c r="F113" s="8">
        <v>1.7999999999999999E-2</v>
      </c>
      <c r="G113" s="9">
        <f t="shared" si="11"/>
        <v>267648202.71291631</v>
      </c>
      <c r="H113" s="9"/>
      <c r="I113" s="10">
        <v>0</v>
      </c>
      <c r="P113" s="9"/>
    </row>
    <row r="114" spans="1:16" s="8" customFormat="1" x14ac:dyDescent="0.3">
      <c r="B114" s="59"/>
      <c r="C114" s="8">
        <v>4</v>
      </c>
      <c r="D114" s="9">
        <f>K111</f>
        <v>18980078.501009874</v>
      </c>
      <c r="E114" s="9">
        <f t="shared" si="13"/>
        <v>286628281.2139262</v>
      </c>
      <c r="F114" s="8">
        <v>1.7999999999999999E-2</v>
      </c>
      <c r="G114" s="9">
        <f t="shared" si="11"/>
        <v>291787590.27577686</v>
      </c>
      <c r="H114" s="9"/>
      <c r="I114" s="10">
        <v>0</v>
      </c>
      <c r="P114" s="9"/>
    </row>
    <row r="115" spans="1:16" s="8" customFormat="1" x14ac:dyDescent="0.3">
      <c r="B115" s="59"/>
      <c r="C115" s="8">
        <v>5</v>
      </c>
      <c r="D115" s="9">
        <f>K111</f>
        <v>18980078.501009874</v>
      </c>
      <c r="E115" s="9">
        <f t="shared" si="13"/>
        <v>301229795.7698558</v>
      </c>
      <c r="F115" s="8">
        <v>1.7999999999999999E-2</v>
      </c>
      <c r="G115" s="9">
        <f t="shared" si="11"/>
        <v>306651932.09371322</v>
      </c>
      <c r="H115" s="9"/>
      <c r="I115" s="10">
        <f xml:space="preserve"> N110</f>
        <v>9537873.0069309697</v>
      </c>
      <c r="P115" s="9"/>
    </row>
    <row r="116" spans="1:16" s="8" customFormat="1" x14ac:dyDescent="0.3">
      <c r="B116" s="59"/>
      <c r="C116" s="8">
        <v>6</v>
      </c>
      <c r="D116" s="9">
        <f>K111</f>
        <v>18980078.501009874</v>
      </c>
      <c r="E116" s="9">
        <f t="shared" si="13"/>
        <v>325632010.59472311</v>
      </c>
      <c r="F116" s="8">
        <v>1.7999999999999999E-2</v>
      </c>
      <c r="G116" s="9">
        <f t="shared" si="11"/>
        <v>331493386.78542811</v>
      </c>
      <c r="H116" s="9"/>
      <c r="I116" s="10">
        <v>0</v>
      </c>
      <c r="P116" s="9"/>
    </row>
    <row r="117" spans="1:16" s="8" customFormat="1" x14ac:dyDescent="0.3">
      <c r="B117" s="59"/>
      <c r="C117" s="8">
        <v>7</v>
      </c>
      <c r="D117" s="9">
        <f>K111</f>
        <v>18980078.501009874</v>
      </c>
      <c r="E117" s="9">
        <f t="shared" si="13"/>
        <v>350473465.28643799</v>
      </c>
      <c r="F117" s="8">
        <v>1.7999999999999999E-2</v>
      </c>
      <c r="G117" s="9">
        <f t="shared" si="11"/>
        <v>356781987.66159385</v>
      </c>
      <c r="H117" s="9"/>
      <c r="I117" s="10">
        <v>0</v>
      </c>
      <c r="P117" s="9"/>
    </row>
    <row r="118" spans="1:16" s="8" customFormat="1" x14ac:dyDescent="0.3">
      <c r="B118" s="59"/>
      <c r="C118" s="8">
        <v>8</v>
      </c>
      <c r="D118" s="9">
        <f>K111</f>
        <v>18980078.501009874</v>
      </c>
      <c r="E118" s="9">
        <f t="shared" si="13"/>
        <v>375762066.16260374</v>
      </c>
      <c r="F118" s="8">
        <v>1.7999999999999999E-2</v>
      </c>
      <c r="G118" s="9">
        <f t="shared" si="11"/>
        <v>382525783.35353059</v>
      </c>
      <c r="H118" s="9"/>
      <c r="I118" s="10">
        <v>0</v>
      </c>
      <c r="P118" s="9"/>
    </row>
    <row r="119" spans="1:16" s="8" customFormat="1" x14ac:dyDescent="0.3">
      <c r="B119" s="59"/>
      <c r="C119" s="8">
        <v>9</v>
      </c>
      <c r="D119" s="9">
        <f>K111</f>
        <v>18980078.501009874</v>
      </c>
      <c r="E119" s="9">
        <f t="shared" si="13"/>
        <v>401505861.85454047</v>
      </c>
      <c r="F119" s="8">
        <v>1.7999999999999999E-2</v>
      </c>
      <c r="G119" s="9">
        <f t="shared" si="11"/>
        <v>408732967.36792219</v>
      </c>
      <c r="H119" s="9"/>
      <c r="I119" s="10">
        <v>0</v>
      </c>
      <c r="P119" s="9"/>
    </row>
    <row r="120" spans="1:16" s="8" customFormat="1" x14ac:dyDescent="0.3">
      <c r="B120" s="59"/>
      <c r="C120" s="8">
        <v>10</v>
      </c>
      <c r="D120" s="9">
        <f>K111</f>
        <v>18980078.501009874</v>
      </c>
      <c r="E120" s="9">
        <f t="shared" si="13"/>
        <v>427713045.86893207</v>
      </c>
      <c r="F120" s="8">
        <v>1.7999999999999999E-2</v>
      </c>
      <c r="G120" s="9">
        <f t="shared" si="11"/>
        <v>435411880.69457287</v>
      </c>
      <c r="H120" s="9"/>
      <c r="I120" s="10">
        <v>0</v>
      </c>
      <c r="P120" s="9"/>
    </row>
    <row r="121" spans="1:16" s="8" customFormat="1" x14ac:dyDescent="0.3">
      <c r="B121" s="59"/>
      <c r="C121" s="8">
        <v>11</v>
      </c>
      <c r="D121" s="9">
        <f>K111</f>
        <v>18980078.501009874</v>
      </c>
      <c r="E121" s="9">
        <f t="shared" si="13"/>
        <v>454391959.19558275</v>
      </c>
      <c r="F121" s="8">
        <v>1.7999999999999999E-2</v>
      </c>
      <c r="G121" s="9">
        <f t="shared" si="11"/>
        <v>462571014.46110326</v>
      </c>
      <c r="H121" s="9"/>
      <c r="I121" s="10">
        <v>0</v>
      </c>
      <c r="P121" s="9"/>
    </row>
    <row r="122" spans="1:16" s="20" customFormat="1" x14ac:dyDescent="0.3">
      <c r="B122" s="59"/>
      <c r="C122" s="20">
        <v>12</v>
      </c>
      <c r="D122" s="21">
        <f>K111</f>
        <v>18980078.501009874</v>
      </c>
      <c r="E122" s="21">
        <f t="shared" si="13"/>
        <v>481551092.96211314</v>
      </c>
      <c r="F122" s="20">
        <v>1.7999999999999999E-2</v>
      </c>
      <c r="G122" s="21">
        <f t="shared" si="11"/>
        <v>490219012.63543117</v>
      </c>
      <c r="H122" s="21"/>
      <c r="I122" s="22">
        <v>0</v>
      </c>
      <c r="J122" s="21">
        <f xml:space="preserve"> (E111 + SUM(D112:D122)) - SUM(I112:I122)</f>
        <v>415984011.01730609</v>
      </c>
      <c r="K122" s="21">
        <f xml:space="preserve"> G122 - J122</f>
        <v>74235001.618125081</v>
      </c>
      <c r="L122" s="20">
        <v>0.84</v>
      </c>
      <c r="M122" s="21">
        <f xml:space="preserve"> K122 * L122</f>
        <v>62357401.359225065</v>
      </c>
      <c r="N122" s="21">
        <f xml:space="preserve"> K122 - M122</f>
        <v>11877600.258900017</v>
      </c>
      <c r="O122" s="20">
        <f xml:space="preserve"> K122 / J122 * 100</f>
        <v>17.845638210127433</v>
      </c>
      <c r="P122" s="21"/>
    </row>
    <row r="123" spans="1:16" s="8" customFormat="1" x14ac:dyDescent="0.3">
      <c r="A123" s="8">
        <v>11</v>
      </c>
      <c r="B123" s="59">
        <v>2032</v>
      </c>
      <c r="C123" s="8">
        <v>1</v>
      </c>
      <c r="D123" s="9">
        <f>K123</f>
        <v>22925792.193142965</v>
      </c>
      <c r="E123" s="9">
        <f xml:space="preserve"> (G122 / 2) + D123 - I123</f>
        <v>268035298.51085854</v>
      </c>
      <c r="F123" s="8">
        <v>1.7999999999999999E-2</v>
      </c>
      <c r="G123" s="9">
        <f t="shared" si="11"/>
        <v>272859933.88405401</v>
      </c>
      <c r="H123" s="9"/>
      <c r="I123" s="10"/>
      <c r="K123" s="11">
        <f xml:space="preserve"> ((G122 - I123) / 2 / 12) +2500000</f>
        <v>22925792.193142965</v>
      </c>
      <c r="M123" s="9">
        <f xml:space="preserve"> (G122 / 2 )</f>
        <v>245109506.31771559</v>
      </c>
      <c r="P123" s="9"/>
    </row>
    <row r="124" spans="1:16" s="8" customFormat="1" x14ac:dyDescent="0.3">
      <c r="B124" s="59"/>
      <c r="C124" s="8">
        <v>2</v>
      </c>
      <c r="D124" s="9">
        <f>K123</f>
        <v>22925792.193142965</v>
      </c>
      <c r="E124" s="9">
        <f t="shared" ref="E124:E134" si="14" xml:space="preserve"> G123 + D124 - I124</f>
        <v>295785726.07719696</v>
      </c>
      <c r="F124" s="8">
        <v>1.7999999999999999E-2</v>
      </c>
      <c r="G124" s="9">
        <f t="shared" si="11"/>
        <v>301109869.14658648</v>
      </c>
      <c r="H124" s="9"/>
      <c r="I124" s="10"/>
      <c r="P124" s="9"/>
    </row>
    <row r="125" spans="1:16" s="8" customFormat="1" x14ac:dyDescent="0.3">
      <c r="B125" s="59"/>
      <c r="C125" s="8">
        <v>3</v>
      </c>
      <c r="D125" s="9">
        <f>K123</f>
        <v>22925792.193142965</v>
      </c>
      <c r="E125" s="9">
        <f t="shared" si="14"/>
        <v>324035661.33972943</v>
      </c>
      <c r="F125" s="8">
        <v>1.7999999999999999E-2</v>
      </c>
      <c r="G125" s="9">
        <f t="shared" si="11"/>
        <v>329868303.24384457</v>
      </c>
      <c r="H125" s="9"/>
      <c r="I125" s="10"/>
      <c r="P125" s="9"/>
    </row>
    <row r="126" spans="1:16" s="8" customFormat="1" x14ac:dyDescent="0.3">
      <c r="B126" s="59"/>
      <c r="C126" s="8">
        <v>4</v>
      </c>
      <c r="D126" s="9">
        <f>K123</f>
        <v>22925792.193142965</v>
      </c>
      <c r="E126" s="9">
        <f t="shared" si="14"/>
        <v>352794095.43698752</v>
      </c>
      <c r="F126" s="8">
        <v>1.7999999999999999E-2</v>
      </c>
      <c r="G126" s="9">
        <f t="shared" si="11"/>
        <v>359144389.15485328</v>
      </c>
      <c r="H126" s="9"/>
      <c r="I126" s="10"/>
      <c r="P126" s="9"/>
    </row>
    <row r="127" spans="1:16" s="8" customFormat="1" x14ac:dyDescent="0.3">
      <c r="B127" s="59"/>
      <c r="C127" s="8">
        <v>5</v>
      </c>
      <c r="D127" s="9">
        <f>K123</f>
        <v>22925792.193142965</v>
      </c>
      <c r="E127" s="9">
        <f t="shared" si="14"/>
        <v>370192581.08909619</v>
      </c>
      <c r="F127" s="8">
        <v>1.7999999999999999E-2</v>
      </c>
      <c r="G127" s="9">
        <f t="shared" si="11"/>
        <v>376856047.54869992</v>
      </c>
      <c r="H127" s="9"/>
      <c r="I127" s="10">
        <f xml:space="preserve"> N122</f>
        <v>11877600.258900017</v>
      </c>
      <c r="P127" s="9"/>
    </row>
    <row r="128" spans="1:16" s="8" customFormat="1" x14ac:dyDescent="0.3">
      <c r="B128" s="59"/>
      <c r="C128" s="8">
        <v>6</v>
      </c>
      <c r="D128" s="9">
        <f>K123</f>
        <v>22925792.193142965</v>
      </c>
      <c r="E128" s="9">
        <f t="shared" si="14"/>
        <v>399781839.74184287</v>
      </c>
      <c r="F128" s="8">
        <v>1.7999999999999999E-2</v>
      </c>
      <c r="G128" s="9">
        <f t="shared" si="11"/>
        <v>406977912.85719603</v>
      </c>
      <c r="H128" s="9"/>
      <c r="I128" s="10"/>
      <c r="P128" s="9"/>
    </row>
    <row r="129" spans="1:16" s="8" customFormat="1" x14ac:dyDescent="0.3">
      <c r="B129" s="59"/>
      <c r="C129" s="8">
        <v>7</v>
      </c>
      <c r="D129" s="9">
        <f>K123</f>
        <v>22925792.193142965</v>
      </c>
      <c r="E129" s="9">
        <f t="shared" si="14"/>
        <v>429903705.05033898</v>
      </c>
      <c r="F129" s="8">
        <v>1.7999999999999999E-2</v>
      </c>
      <c r="G129" s="9">
        <f t="shared" si="11"/>
        <v>437641971.74124509</v>
      </c>
      <c r="H129" s="9"/>
      <c r="I129" s="10"/>
      <c r="P129" s="9"/>
    </row>
    <row r="130" spans="1:16" s="8" customFormat="1" x14ac:dyDescent="0.3">
      <c r="B130" s="59"/>
      <c r="C130" s="8">
        <v>8</v>
      </c>
      <c r="D130" s="9">
        <f>K123</f>
        <v>22925792.193142965</v>
      </c>
      <c r="E130" s="9">
        <f t="shared" si="14"/>
        <v>460567763.93438804</v>
      </c>
      <c r="F130" s="8">
        <v>1.7999999999999999E-2</v>
      </c>
      <c r="G130" s="9">
        <f t="shared" si="11"/>
        <v>468857983.68520701</v>
      </c>
      <c r="H130" s="9"/>
      <c r="I130" s="10"/>
      <c r="P130" s="9"/>
    </row>
    <row r="131" spans="1:16" s="8" customFormat="1" x14ac:dyDescent="0.3">
      <c r="B131" s="59"/>
      <c r="C131" s="8">
        <v>9</v>
      </c>
      <c r="D131" s="9">
        <f>K123</f>
        <v>22925792.193142965</v>
      </c>
      <c r="E131" s="9">
        <f t="shared" si="14"/>
        <v>491783775.87834996</v>
      </c>
      <c r="F131" s="8">
        <v>1.7999999999999999E-2</v>
      </c>
      <c r="G131" s="9">
        <f t="shared" si="11"/>
        <v>500635883.84416026</v>
      </c>
      <c r="H131" s="9"/>
      <c r="I131" s="10"/>
      <c r="P131" s="9"/>
    </row>
    <row r="132" spans="1:16" s="8" customFormat="1" x14ac:dyDescent="0.3">
      <c r="B132" s="59"/>
      <c r="C132" s="8">
        <v>10</v>
      </c>
      <c r="D132" s="9">
        <f>K123</f>
        <v>22925792.193142965</v>
      </c>
      <c r="E132" s="9">
        <f t="shared" si="14"/>
        <v>523561676.03730321</v>
      </c>
      <c r="F132" s="8">
        <v>1.7999999999999999E-2</v>
      </c>
      <c r="G132" s="9">
        <f t="shared" si="11"/>
        <v>532985786.20597464</v>
      </c>
      <c r="H132" s="9"/>
      <c r="I132" s="10"/>
      <c r="P132" s="9"/>
    </row>
    <row r="133" spans="1:16" s="8" customFormat="1" x14ac:dyDescent="0.3">
      <c r="B133" s="59"/>
      <c r="C133" s="8">
        <v>11</v>
      </c>
      <c r="D133" s="9">
        <f>K123</f>
        <v>22925792.193142965</v>
      </c>
      <c r="E133" s="9">
        <f t="shared" si="14"/>
        <v>555911578.39911759</v>
      </c>
      <c r="F133" s="8">
        <v>1.7999999999999999E-2</v>
      </c>
      <c r="G133" s="9">
        <f t="shared" si="11"/>
        <v>565917986.81030166</v>
      </c>
      <c r="H133" s="9"/>
      <c r="I133" s="10"/>
      <c r="P133" s="9"/>
    </row>
    <row r="134" spans="1:16" s="20" customFormat="1" x14ac:dyDescent="0.3">
      <c r="B134" s="59"/>
      <c r="C134" s="20">
        <v>12</v>
      </c>
      <c r="D134" s="21">
        <f>K123</f>
        <v>22925792.193142965</v>
      </c>
      <c r="E134" s="21">
        <f t="shared" si="14"/>
        <v>552843779.00344467</v>
      </c>
      <c r="F134" s="20">
        <v>1.7999999999999999E-2</v>
      </c>
      <c r="G134" s="21">
        <f t="shared" si="11"/>
        <v>562794967.02550673</v>
      </c>
      <c r="H134" s="21"/>
      <c r="I134" s="26">
        <v>36000000</v>
      </c>
      <c r="J134" s="21">
        <f xml:space="preserve"> (E123 + SUM(D124:D134)) - SUM(I124:I134)</f>
        <v>472341412.37653112</v>
      </c>
      <c r="K134" s="21">
        <f xml:space="preserve"> G134 - J134</f>
        <v>90453554.648975611</v>
      </c>
      <c r="L134" s="20">
        <v>0.84</v>
      </c>
      <c r="M134" s="21">
        <f xml:space="preserve"> K134 * L134</f>
        <v>75980985.905139506</v>
      </c>
      <c r="N134" s="21">
        <f xml:space="preserve"> K134 - M134</f>
        <v>14472568.743836105</v>
      </c>
      <c r="O134" s="20">
        <f xml:space="preserve"> K134 / J134 * 100</f>
        <v>19.150036875629649</v>
      </c>
      <c r="P134" s="21"/>
    </row>
    <row r="135" spans="1:16" s="12" customFormat="1" x14ac:dyDescent="0.3">
      <c r="A135" s="12">
        <v>12</v>
      </c>
      <c r="B135" s="60">
        <v>2033</v>
      </c>
      <c r="C135" s="12">
        <v>1</v>
      </c>
      <c r="D135" s="13">
        <f>K135</f>
        <v>23449790.292729449</v>
      </c>
      <c r="E135" s="13">
        <f xml:space="preserve"> (G134 / 2) + D135 - I135</f>
        <v>304847273.8054828</v>
      </c>
      <c r="F135" s="12">
        <v>1.7999999999999999E-2</v>
      </c>
      <c r="G135" s="13">
        <f t="shared" si="11"/>
        <v>310334524.73398149</v>
      </c>
      <c r="H135" s="13"/>
      <c r="I135" s="14">
        <v>0</v>
      </c>
      <c r="K135" s="15">
        <f xml:space="preserve"> ((G134 - I135) / 2 / 12)</f>
        <v>23449790.292729449</v>
      </c>
      <c r="M135" s="13">
        <f xml:space="preserve"> (G134 - I135) / 2</f>
        <v>281397483.51275337</v>
      </c>
      <c r="N135" s="16" t="s">
        <v>0</v>
      </c>
      <c r="P135" s="13"/>
    </row>
    <row r="136" spans="1:16" s="12" customFormat="1" x14ac:dyDescent="0.3">
      <c r="B136" s="60"/>
      <c r="C136" s="12">
        <v>2</v>
      </c>
      <c r="D136" s="13">
        <f>K135</f>
        <v>23449790.292729449</v>
      </c>
      <c r="E136" s="13">
        <f t="shared" ref="E136:E146" si="15" xml:space="preserve"> G135 + D136 - I136</f>
        <v>333784315.02671093</v>
      </c>
      <c r="F136" s="12">
        <v>1.7999999999999999E-2</v>
      </c>
      <c r="G136" s="13">
        <f t="shared" si="11"/>
        <v>339792432.69719172</v>
      </c>
      <c r="H136" s="13"/>
      <c r="I136" s="14"/>
      <c r="P136" s="13"/>
    </row>
    <row r="137" spans="1:16" s="12" customFormat="1" x14ac:dyDescent="0.3">
      <c r="B137" s="60"/>
      <c r="C137" s="12">
        <v>3</v>
      </c>
      <c r="D137" s="13">
        <f>K135</f>
        <v>23449790.292729449</v>
      </c>
      <c r="E137" s="13">
        <f t="shared" si="15"/>
        <v>363242222.98992115</v>
      </c>
      <c r="F137" s="12">
        <v>1.7999999999999999E-2</v>
      </c>
      <c r="G137" s="13">
        <f t="shared" si="11"/>
        <v>369780583.00373971</v>
      </c>
      <c r="H137" s="13"/>
      <c r="I137" s="14"/>
      <c r="P137" s="13"/>
    </row>
    <row r="138" spans="1:16" s="12" customFormat="1" x14ac:dyDescent="0.3">
      <c r="B138" s="60"/>
      <c r="C138" s="12">
        <v>4</v>
      </c>
      <c r="D138" s="13">
        <f>K135</f>
        <v>23449790.292729449</v>
      </c>
      <c r="E138" s="13">
        <f t="shared" si="15"/>
        <v>393230373.29646915</v>
      </c>
      <c r="F138" s="12">
        <v>1.7999999999999999E-2</v>
      </c>
      <c r="G138" s="13">
        <f t="shared" si="11"/>
        <v>400308520.0158056</v>
      </c>
      <c r="H138" s="13"/>
      <c r="I138" s="14"/>
      <c r="P138" s="13"/>
    </row>
    <row r="139" spans="1:16" s="12" customFormat="1" x14ac:dyDescent="0.3">
      <c r="B139" s="60"/>
      <c r="C139" s="12">
        <v>5</v>
      </c>
      <c r="D139" s="13">
        <f>K135</f>
        <v>23449790.292729449</v>
      </c>
      <c r="E139" s="13">
        <f t="shared" si="15"/>
        <v>409285741.56469893</v>
      </c>
      <c r="F139" s="12">
        <v>1.7999999999999999E-2</v>
      </c>
      <c r="G139" s="13">
        <f t="shared" si="11"/>
        <v>416652884.91286349</v>
      </c>
      <c r="H139" s="13"/>
      <c r="I139" s="14">
        <f xml:space="preserve"> N134</f>
        <v>14472568.743836105</v>
      </c>
      <c r="P139" s="13"/>
    </row>
    <row r="140" spans="1:16" s="12" customFormat="1" x14ac:dyDescent="0.3">
      <c r="B140" s="60"/>
      <c r="C140" s="12">
        <v>6</v>
      </c>
      <c r="D140" s="13">
        <f>K135</f>
        <v>23449790.292729449</v>
      </c>
      <c r="E140" s="13">
        <f t="shared" si="15"/>
        <v>440102675.20559293</v>
      </c>
      <c r="F140" s="12">
        <v>1.7999999999999999E-2</v>
      </c>
      <c r="G140" s="13">
        <f t="shared" si="11"/>
        <v>448024523.35929358</v>
      </c>
      <c r="H140" s="13"/>
      <c r="I140" s="14"/>
      <c r="P140" s="13"/>
    </row>
    <row r="141" spans="1:16" s="12" customFormat="1" x14ac:dyDescent="0.3">
      <c r="B141" s="60"/>
      <c r="C141" s="12">
        <v>7</v>
      </c>
      <c r="D141" s="13">
        <f>K135</f>
        <v>23449790.292729449</v>
      </c>
      <c r="E141" s="13">
        <f t="shared" si="15"/>
        <v>471474313.65202302</v>
      </c>
      <c r="F141" s="12">
        <v>1.7999999999999999E-2</v>
      </c>
      <c r="G141" s="13">
        <f t="shared" si="11"/>
        <v>479960851.29775941</v>
      </c>
      <c r="H141" s="13"/>
      <c r="I141" s="14"/>
      <c r="P141" s="13"/>
    </row>
    <row r="142" spans="1:16" s="12" customFormat="1" x14ac:dyDescent="0.3">
      <c r="B142" s="60"/>
      <c r="C142" s="12">
        <v>8</v>
      </c>
      <c r="D142" s="13">
        <f>K135</f>
        <v>23449790.292729449</v>
      </c>
      <c r="E142" s="13">
        <f t="shared" si="15"/>
        <v>503410641.59048885</v>
      </c>
      <c r="F142" s="12">
        <v>1.7999999999999999E-2</v>
      </c>
      <c r="G142" s="13">
        <f t="shared" si="11"/>
        <v>512472033.13911766</v>
      </c>
      <c r="H142" s="13"/>
      <c r="I142" s="14"/>
      <c r="P142" s="13"/>
    </row>
    <row r="143" spans="1:16" s="12" customFormat="1" x14ac:dyDescent="0.3">
      <c r="B143" s="60"/>
      <c r="C143" s="12">
        <v>9</v>
      </c>
      <c r="D143" s="13">
        <f>K135</f>
        <v>23449790.292729449</v>
      </c>
      <c r="E143" s="13">
        <f t="shared" si="15"/>
        <v>535921823.4318471</v>
      </c>
      <c r="F143" s="12">
        <v>1.7999999999999999E-2</v>
      </c>
      <c r="G143" s="13">
        <f t="shared" si="11"/>
        <v>545568416.25362039</v>
      </c>
      <c r="H143" s="13"/>
      <c r="I143" s="14"/>
      <c r="P143" s="13"/>
    </row>
    <row r="144" spans="1:16" s="12" customFormat="1" x14ac:dyDescent="0.3">
      <c r="B144" s="60"/>
      <c r="C144" s="12">
        <v>10</v>
      </c>
      <c r="D144" s="13">
        <f>K135</f>
        <v>23449790.292729449</v>
      </c>
      <c r="E144" s="13">
        <f t="shared" si="15"/>
        <v>569018206.54634988</v>
      </c>
      <c r="F144" s="12">
        <v>1.7999999999999999E-2</v>
      </c>
      <c r="G144" s="13">
        <f t="shared" si="11"/>
        <v>579260534.26418424</v>
      </c>
      <c r="H144" s="13"/>
      <c r="I144" s="14"/>
      <c r="P144" s="13"/>
    </row>
    <row r="145" spans="1:16" s="12" customFormat="1" x14ac:dyDescent="0.3">
      <c r="B145" s="60"/>
      <c r="C145" s="12">
        <v>11</v>
      </c>
      <c r="D145" s="13">
        <f>K135</f>
        <v>23449790.292729449</v>
      </c>
      <c r="E145" s="13">
        <f t="shared" si="15"/>
        <v>602710324.55691373</v>
      </c>
      <c r="F145" s="12">
        <v>1.7999999999999999E-2</v>
      </c>
      <c r="G145" s="13">
        <f t="shared" si="11"/>
        <v>613559110.39893818</v>
      </c>
      <c r="H145" s="13"/>
      <c r="I145" s="14"/>
      <c r="P145" s="13"/>
    </row>
    <row r="146" spans="1:16" s="20" customFormat="1" x14ac:dyDescent="0.3">
      <c r="B146" s="60"/>
      <c r="C146" s="20">
        <v>12</v>
      </c>
      <c r="D146" s="21">
        <f>K135</f>
        <v>23449790.292729449</v>
      </c>
      <c r="E146" s="21">
        <f t="shared" si="15"/>
        <v>601008900.69166768</v>
      </c>
      <c r="F146" s="20">
        <v>1.7999999999999999E-2</v>
      </c>
      <c r="G146" s="21">
        <f t="shared" si="11"/>
        <v>611827060.9041177</v>
      </c>
      <c r="H146" s="21"/>
      <c r="I146" s="26">
        <v>36000000</v>
      </c>
      <c r="J146" s="21">
        <f xml:space="preserve"> (E135 + SUM(D136:D146)) - SUM(I136:I146)</f>
        <v>512322398.28167063</v>
      </c>
      <c r="K146" s="21">
        <f xml:space="preserve"> G146 - J146</f>
        <v>99504662.622447073</v>
      </c>
      <c r="L146" s="20">
        <v>0.84</v>
      </c>
      <c r="M146" s="21">
        <f xml:space="preserve"> K146 * L146</f>
        <v>83583916.602855533</v>
      </c>
      <c r="N146" s="21">
        <f xml:space="preserve"> K146 - M146</f>
        <v>15920746.01959154</v>
      </c>
      <c r="O146" s="20">
        <f xml:space="preserve"> K146 / J146 * 100</f>
        <v>19.42227452014312</v>
      </c>
      <c r="P146" s="21"/>
    </row>
    <row r="147" spans="1:16" s="12" customFormat="1" x14ac:dyDescent="0.3">
      <c r="A147" s="12">
        <v>13</v>
      </c>
      <c r="B147" s="60">
        <v>2034</v>
      </c>
      <c r="C147" s="12">
        <v>1</v>
      </c>
      <c r="D147" s="13">
        <f>K147</f>
        <v>25492794.204338238</v>
      </c>
      <c r="E147" s="13">
        <f xml:space="preserve"> (G146 / 2) + D147 - I147</f>
        <v>331406324.6563971</v>
      </c>
      <c r="F147" s="12">
        <v>1.7999999999999999E-2</v>
      </c>
      <c r="G147" s="13">
        <f t="shared" si="11"/>
        <v>337371638.50021225</v>
      </c>
      <c r="H147" s="13"/>
      <c r="I147" s="14"/>
      <c r="K147" s="15">
        <f xml:space="preserve"> ((G146 - I147) / 2 / 12)</f>
        <v>25492794.204338238</v>
      </c>
      <c r="M147" s="9">
        <f xml:space="preserve"> (G146 - I147) / 2</f>
        <v>305913530.45205885</v>
      </c>
      <c r="P147" s="13"/>
    </row>
    <row r="148" spans="1:16" s="12" customFormat="1" x14ac:dyDescent="0.3">
      <c r="B148" s="60"/>
      <c r="C148" s="12">
        <v>2</v>
      </c>
      <c r="D148" s="13">
        <f>K147</f>
        <v>25492794.204338238</v>
      </c>
      <c r="E148" s="13">
        <f t="shared" ref="E148:E158" si="16" xml:space="preserve"> G147 + D148 - I148</f>
        <v>362864432.7045505</v>
      </c>
      <c r="F148" s="12">
        <v>1.7999999999999999E-2</v>
      </c>
      <c r="G148" s="13">
        <f t="shared" si="11"/>
        <v>369395992.49323243</v>
      </c>
      <c r="H148" s="13"/>
      <c r="I148" s="14"/>
      <c r="P148" s="13"/>
    </row>
    <row r="149" spans="1:16" s="12" customFormat="1" x14ac:dyDescent="0.3">
      <c r="B149" s="60"/>
      <c r="C149" s="12">
        <v>3</v>
      </c>
      <c r="D149" s="13">
        <f>K147</f>
        <v>25492794.204338238</v>
      </c>
      <c r="E149" s="13">
        <f t="shared" si="16"/>
        <v>394888786.69757068</v>
      </c>
      <c r="F149" s="12">
        <v>1.7999999999999999E-2</v>
      </c>
      <c r="G149" s="13">
        <f t="shared" si="11"/>
        <v>401996784.85812694</v>
      </c>
      <c r="H149" s="13"/>
      <c r="I149" s="14"/>
      <c r="P149" s="13"/>
    </row>
    <row r="150" spans="1:16" s="12" customFormat="1" x14ac:dyDescent="0.3">
      <c r="B150" s="60"/>
      <c r="C150" s="12">
        <v>4</v>
      </c>
      <c r="D150" s="13">
        <f>K147</f>
        <v>25492794.204338238</v>
      </c>
      <c r="E150" s="13">
        <f t="shared" si="16"/>
        <v>427489579.06246519</v>
      </c>
      <c r="F150" s="12">
        <v>1.7999999999999999E-2</v>
      </c>
      <c r="G150" s="13">
        <f t="shared" si="11"/>
        <v>435184391.48558956</v>
      </c>
      <c r="H150" s="13"/>
      <c r="I150" s="14"/>
      <c r="P150" s="13"/>
    </row>
    <row r="151" spans="1:16" s="12" customFormat="1" x14ac:dyDescent="0.3">
      <c r="B151" s="60"/>
      <c r="C151" s="12">
        <v>5</v>
      </c>
      <c r="D151" s="13">
        <f>K147</f>
        <v>25492794.204338238</v>
      </c>
      <c r="E151" s="13">
        <f t="shared" si="16"/>
        <v>444756439.67033625</v>
      </c>
      <c r="F151" s="12">
        <v>1.7999999999999999E-2</v>
      </c>
      <c r="G151" s="13">
        <f t="shared" si="11"/>
        <v>452762055.58440232</v>
      </c>
      <c r="H151" s="13"/>
      <c r="I151" s="14">
        <f xml:space="preserve"> N146</f>
        <v>15920746.01959154</v>
      </c>
      <c r="P151" s="13"/>
    </row>
    <row r="152" spans="1:16" s="12" customFormat="1" x14ac:dyDescent="0.3">
      <c r="B152" s="60"/>
      <c r="C152" s="12">
        <v>6</v>
      </c>
      <c r="D152" s="13">
        <f>K147</f>
        <v>25492794.204338238</v>
      </c>
      <c r="E152" s="13">
        <f t="shared" si="16"/>
        <v>478254849.78874058</v>
      </c>
      <c r="F152" s="12">
        <v>1.7999999999999999E-2</v>
      </c>
      <c r="G152" s="13">
        <f t="shared" si="11"/>
        <v>486863437.08493793</v>
      </c>
      <c r="H152" s="13"/>
      <c r="I152" s="14"/>
      <c r="P152" s="13"/>
    </row>
    <row r="153" spans="1:16" s="12" customFormat="1" x14ac:dyDescent="0.3">
      <c r="B153" s="60"/>
      <c r="C153" s="12">
        <v>7</v>
      </c>
      <c r="D153" s="13">
        <f>K147</f>
        <v>25492794.204338238</v>
      </c>
      <c r="E153" s="13">
        <f t="shared" si="16"/>
        <v>512356231.28927618</v>
      </c>
      <c r="F153" s="12">
        <v>1.7999999999999999E-2</v>
      </c>
      <c r="G153" s="13">
        <f t="shared" si="11"/>
        <v>521578643.45248318</v>
      </c>
      <c r="H153" s="13"/>
      <c r="I153" s="14"/>
      <c r="P153" s="13"/>
    </row>
    <row r="154" spans="1:16" s="12" customFormat="1" x14ac:dyDescent="0.3">
      <c r="B154" s="60"/>
      <c r="C154" s="12">
        <v>8</v>
      </c>
      <c r="D154" s="13">
        <f>K147</f>
        <v>25492794.204338238</v>
      </c>
      <c r="E154" s="13">
        <f t="shared" si="16"/>
        <v>547071437.65682137</v>
      </c>
      <c r="F154" s="12">
        <v>1.7999999999999999E-2</v>
      </c>
      <c r="G154" s="13">
        <f t="shared" si="11"/>
        <v>556918723.53464413</v>
      </c>
      <c r="H154" s="13"/>
      <c r="I154" s="14"/>
      <c r="P154" s="13"/>
    </row>
    <row r="155" spans="1:16" s="12" customFormat="1" x14ac:dyDescent="0.3">
      <c r="B155" s="60"/>
      <c r="C155" s="12">
        <v>9</v>
      </c>
      <c r="D155" s="13">
        <f>K147</f>
        <v>25492794.204338238</v>
      </c>
      <c r="E155" s="13">
        <f t="shared" si="16"/>
        <v>582411517.73898232</v>
      </c>
      <c r="F155" s="12">
        <v>1.7999999999999999E-2</v>
      </c>
      <c r="G155" s="13">
        <f t="shared" si="11"/>
        <v>592894925.05828404</v>
      </c>
      <c r="H155" s="13"/>
      <c r="I155" s="14"/>
      <c r="P155" s="13"/>
    </row>
    <row r="156" spans="1:16" s="12" customFormat="1" x14ac:dyDescent="0.3">
      <c r="B156" s="60"/>
      <c r="C156" s="12">
        <v>10</v>
      </c>
      <c r="D156" s="13">
        <f>K147</f>
        <v>25492794.204338238</v>
      </c>
      <c r="E156" s="13">
        <f t="shared" si="16"/>
        <v>618387719.26262224</v>
      </c>
      <c r="F156" s="12">
        <v>1.7999999999999999E-2</v>
      </c>
      <c r="G156" s="13">
        <f t="shared" si="11"/>
        <v>629518698.20934939</v>
      </c>
      <c r="H156" s="13"/>
      <c r="I156" s="14"/>
      <c r="P156" s="13"/>
    </row>
    <row r="157" spans="1:16" s="12" customFormat="1" x14ac:dyDescent="0.3">
      <c r="B157" s="60"/>
      <c r="C157" s="12">
        <v>11</v>
      </c>
      <c r="D157" s="13">
        <f>K147</f>
        <v>25492794.204338238</v>
      </c>
      <c r="E157" s="13">
        <f t="shared" si="16"/>
        <v>655011492.41368759</v>
      </c>
      <c r="F157" s="12">
        <v>1.7999999999999999E-2</v>
      </c>
      <c r="G157" s="13">
        <f t="shared" si="11"/>
        <v>666801699.27713394</v>
      </c>
      <c r="H157" s="13"/>
      <c r="I157" s="14"/>
      <c r="P157" s="13"/>
    </row>
    <row r="158" spans="1:16" s="20" customFormat="1" x14ac:dyDescent="0.3">
      <c r="B158" s="60"/>
      <c r="C158" s="20">
        <v>12</v>
      </c>
      <c r="D158" s="21">
        <f>K147</f>
        <v>25492794.204338238</v>
      </c>
      <c r="E158" s="21">
        <f t="shared" si="16"/>
        <v>656294493.48147213</v>
      </c>
      <c r="F158" s="20">
        <v>1.7999999999999999E-2</v>
      </c>
      <c r="G158" s="21">
        <f t="shared" ref="G158:G221" si="17" xml:space="preserve"> (E158 * F158) + E158</f>
        <v>668107794.3641386</v>
      </c>
      <c r="H158" s="21"/>
      <c r="I158" s="26">
        <v>36000000</v>
      </c>
      <c r="J158" s="21">
        <f xml:space="preserve"> (E147 + SUM(D148:D158)) - SUM(I148:I158)</f>
        <v>559906314.88452625</v>
      </c>
      <c r="K158" s="21">
        <f xml:space="preserve"> G158 - J158</f>
        <v>108201479.47961235</v>
      </c>
      <c r="L158" s="20">
        <v>0.84</v>
      </c>
      <c r="M158" s="21">
        <f xml:space="preserve"> K158 * L158</f>
        <v>90889242.762874365</v>
      </c>
      <c r="N158" s="21">
        <f xml:space="preserve"> K158 - M158</f>
        <v>17312236.716737986</v>
      </c>
      <c r="O158" s="20">
        <f xml:space="preserve"> K158 / J158 * 100</f>
        <v>19.324925724748717</v>
      </c>
      <c r="P158" s="21"/>
    </row>
    <row r="159" spans="1:16" s="12" customFormat="1" x14ac:dyDescent="0.3">
      <c r="A159" s="12">
        <v>14</v>
      </c>
      <c r="B159" s="60">
        <v>2035</v>
      </c>
      <c r="C159" s="12">
        <v>1</v>
      </c>
      <c r="D159" s="13">
        <f>K159</f>
        <v>27837824.765172441</v>
      </c>
      <c r="E159" s="13">
        <f xml:space="preserve"> (G158 / 2) + D159 - I159</f>
        <v>361891721.94724172</v>
      </c>
      <c r="F159" s="12">
        <v>1.7999999999999999E-2</v>
      </c>
      <c r="G159" s="13">
        <f t="shared" si="17"/>
        <v>368405772.94229209</v>
      </c>
      <c r="H159" s="13"/>
      <c r="I159" s="14"/>
      <c r="K159" s="15">
        <f xml:space="preserve"> ((G158 - I159) / 2 / 12)</f>
        <v>27837824.765172441</v>
      </c>
      <c r="M159" s="9">
        <f xml:space="preserve"> (G158 - I159) / 2</f>
        <v>334053897.1820693</v>
      </c>
      <c r="P159" s="13"/>
    </row>
    <row r="160" spans="1:16" s="12" customFormat="1" x14ac:dyDescent="0.3">
      <c r="B160" s="60"/>
      <c r="C160" s="12">
        <v>2</v>
      </c>
      <c r="D160" s="13">
        <f>K159</f>
        <v>27837824.765172441</v>
      </c>
      <c r="E160" s="13">
        <f t="shared" ref="E160:E170" si="18" xml:space="preserve"> G159 + D160 - I160</f>
        <v>396243597.70746452</v>
      </c>
      <c r="F160" s="12">
        <v>1.7999999999999999E-2</v>
      </c>
      <c r="G160" s="13">
        <f t="shared" si="17"/>
        <v>403375982.46619886</v>
      </c>
      <c r="H160" s="13"/>
      <c r="I160" s="14"/>
      <c r="P160" s="13"/>
    </row>
    <row r="161" spans="1:16" s="12" customFormat="1" x14ac:dyDescent="0.3">
      <c r="B161" s="60"/>
      <c r="C161" s="12">
        <v>3</v>
      </c>
      <c r="D161" s="13">
        <f>K159</f>
        <v>27837824.765172441</v>
      </c>
      <c r="E161" s="13">
        <f t="shared" si="18"/>
        <v>431213807.23137128</v>
      </c>
      <c r="F161" s="12">
        <v>1.7999999999999999E-2</v>
      </c>
      <c r="G161" s="13">
        <f t="shared" si="17"/>
        <v>438975655.76153594</v>
      </c>
      <c r="H161" s="13"/>
      <c r="I161" s="14"/>
      <c r="P161" s="13"/>
    </row>
    <row r="162" spans="1:16" s="12" customFormat="1" x14ac:dyDescent="0.3">
      <c r="B162" s="60"/>
      <c r="C162" s="12">
        <v>4</v>
      </c>
      <c r="D162" s="13">
        <f>K159</f>
        <v>27837824.765172441</v>
      </c>
      <c r="E162" s="13">
        <f t="shared" si="18"/>
        <v>466813480.52670836</v>
      </c>
      <c r="F162" s="12">
        <v>1.7999999999999999E-2</v>
      </c>
      <c r="G162" s="13">
        <f t="shared" si="17"/>
        <v>475216123.17618912</v>
      </c>
      <c r="H162" s="13"/>
      <c r="I162" s="14"/>
      <c r="P162" s="13"/>
    </row>
    <row r="163" spans="1:16" s="12" customFormat="1" x14ac:dyDescent="0.3">
      <c r="B163" s="60"/>
      <c r="C163" s="12">
        <v>5</v>
      </c>
      <c r="D163" s="13">
        <f>K159</f>
        <v>27837824.765172441</v>
      </c>
      <c r="E163" s="13">
        <f t="shared" si="18"/>
        <v>485741711.22462356</v>
      </c>
      <c r="F163" s="12">
        <v>1.7999999999999999E-2</v>
      </c>
      <c r="G163" s="13">
        <f t="shared" si="17"/>
        <v>494485062.02666676</v>
      </c>
      <c r="H163" s="13"/>
      <c r="I163" s="14">
        <f xml:space="preserve"> N158</f>
        <v>17312236.716737986</v>
      </c>
      <c r="P163" s="13"/>
    </row>
    <row r="164" spans="1:16" s="12" customFormat="1" x14ac:dyDescent="0.3">
      <c r="B164" s="60"/>
      <c r="C164" s="12">
        <v>6</v>
      </c>
      <c r="D164" s="13">
        <f>K159</f>
        <v>27837824.765172441</v>
      </c>
      <c r="E164" s="13">
        <f t="shared" si="18"/>
        <v>522322886.79183918</v>
      </c>
      <c r="F164" s="12">
        <v>1.7999999999999999E-2</v>
      </c>
      <c r="G164" s="13">
        <f t="shared" si="17"/>
        <v>531724698.75409228</v>
      </c>
      <c r="H164" s="13"/>
      <c r="I164" s="14"/>
      <c r="P164" s="13"/>
    </row>
    <row r="165" spans="1:16" s="12" customFormat="1" x14ac:dyDescent="0.3">
      <c r="B165" s="60"/>
      <c r="C165" s="12">
        <v>7</v>
      </c>
      <c r="D165" s="13">
        <f>K159</f>
        <v>27837824.765172441</v>
      </c>
      <c r="E165" s="13">
        <f t="shared" si="18"/>
        <v>559562523.5192647</v>
      </c>
      <c r="F165" s="12">
        <v>1.7999999999999999E-2</v>
      </c>
      <c r="G165" s="13">
        <f t="shared" si="17"/>
        <v>569634648.94261146</v>
      </c>
      <c r="H165" s="13"/>
      <c r="I165" s="14"/>
      <c r="P165" s="13"/>
    </row>
    <row r="166" spans="1:16" s="12" customFormat="1" x14ac:dyDescent="0.3">
      <c r="B166" s="60"/>
      <c r="C166" s="12">
        <v>8</v>
      </c>
      <c r="D166" s="13">
        <f>K159</f>
        <v>27837824.765172441</v>
      </c>
      <c r="E166" s="13">
        <f t="shared" si="18"/>
        <v>597472473.70778394</v>
      </c>
      <c r="F166" s="12">
        <v>1.7999999999999999E-2</v>
      </c>
      <c r="G166" s="13">
        <f t="shared" si="17"/>
        <v>608226978.23452401</v>
      </c>
      <c r="H166" s="13"/>
      <c r="I166" s="14"/>
      <c r="P166" s="13"/>
    </row>
    <row r="167" spans="1:16" s="12" customFormat="1" x14ac:dyDescent="0.3">
      <c r="B167" s="60"/>
      <c r="C167" s="12">
        <v>9</v>
      </c>
      <c r="D167" s="13">
        <f>K159</f>
        <v>27837824.765172441</v>
      </c>
      <c r="E167" s="13">
        <f t="shared" si="18"/>
        <v>636064802.99969649</v>
      </c>
      <c r="F167" s="12">
        <v>1.7999999999999999E-2</v>
      </c>
      <c r="G167" s="13">
        <f t="shared" si="17"/>
        <v>647513969.45369101</v>
      </c>
      <c r="H167" s="13"/>
      <c r="I167" s="14"/>
      <c r="P167" s="13"/>
    </row>
    <row r="168" spans="1:16" s="12" customFormat="1" x14ac:dyDescent="0.3">
      <c r="B168" s="60"/>
      <c r="C168" s="12">
        <v>10</v>
      </c>
      <c r="D168" s="13">
        <f>K159</f>
        <v>27837824.765172441</v>
      </c>
      <c r="E168" s="13">
        <f t="shared" si="18"/>
        <v>675351794.21886349</v>
      </c>
      <c r="F168" s="12">
        <v>1.7999999999999999E-2</v>
      </c>
      <c r="G168" s="13">
        <f t="shared" si="17"/>
        <v>687508126.51480305</v>
      </c>
      <c r="H168" s="13"/>
      <c r="I168" s="14"/>
      <c r="P168" s="13"/>
    </row>
    <row r="169" spans="1:16" s="12" customFormat="1" x14ac:dyDescent="0.3">
      <c r="B169" s="60"/>
      <c r="C169" s="12">
        <v>11</v>
      </c>
      <c r="D169" s="13">
        <f>K159</f>
        <v>27837824.765172441</v>
      </c>
      <c r="E169" s="13">
        <f t="shared" si="18"/>
        <v>715345951.27997553</v>
      </c>
      <c r="F169" s="12">
        <v>1.7999999999999999E-2</v>
      </c>
      <c r="G169" s="13">
        <f t="shared" si="17"/>
        <v>728222178.40301514</v>
      </c>
      <c r="H169" s="13"/>
      <c r="I169" s="14"/>
      <c r="P169" s="13"/>
    </row>
    <row r="170" spans="1:16" s="20" customFormat="1" x14ac:dyDescent="0.3">
      <c r="B170" s="60"/>
      <c r="C170" s="20">
        <v>12</v>
      </c>
      <c r="D170" s="21">
        <f>K159</f>
        <v>27837824.765172441</v>
      </c>
      <c r="E170" s="21">
        <f t="shared" si="18"/>
        <v>720060003.16818762</v>
      </c>
      <c r="F170" s="20">
        <v>1.7999999999999999E-2</v>
      </c>
      <c r="G170" s="21">
        <f t="shared" si="17"/>
        <v>733021083.22521496</v>
      </c>
      <c r="H170" s="21"/>
      <c r="I170" s="26">
        <v>36000000</v>
      </c>
      <c r="J170" s="21">
        <f xml:space="preserve"> (E159 + SUM(D160:D170)) - SUM(I160:I170)</f>
        <v>614795557.64740062</v>
      </c>
      <c r="K170" s="21">
        <f xml:space="preserve"> G170 - J170</f>
        <v>118225525.57781434</v>
      </c>
      <c r="L170" s="20">
        <v>0.84</v>
      </c>
      <c r="M170" s="21">
        <f xml:space="preserve"> K170 * L170</f>
        <v>99309441.48536405</v>
      </c>
      <c r="N170" s="21">
        <f xml:space="preserve"> K170 - M170</f>
        <v>18916084.092450291</v>
      </c>
      <c r="O170" s="20">
        <f xml:space="preserve"> K170 / J170 * 100</f>
        <v>19.230055277273067</v>
      </c>
      <c r="P170" s="21"/>
    </row>
    <row r="171" spans="1:16" s="12" customFormat="1" x14ac:dyDescent="0.3">
      <c r="A171" s="12">
        <v>15</v>
      </c>
      <c r="B171" s="60">
        <v>2036</v>
      </c>
      <c r="C171" s="12">
        <v>1</v>
      </c>
      <c r="D171" s="13">
        <f>K171</f>
        <v>30542545.134383958</v>
      </c>
      <c r="E171" s="13">
        <f xml:space="preserve"> (G170 / 2) + D171 - I171</f>
        <v>397053086.74699146</v>
      </c>
      <c r="F171" s="12">
        <v>1.7999999999999999E-2</v>
      </c>
      <c r="G171" s="13">
        <f t="shared" si="17"/>
        <v>404200042.30843729</v>
      </c>
      <c r="H171" s="13"/>
      <c r="I171" s="14"/>
      <c r="K171" s="15">
        <f xml:space="preserve"> ((G170 - I171) / 2 / 12)</f>
        <v>30542545.134383958</v>
      </c>
      <c r="M171" s="9">
        <f xml:space="preserve"> (G170 - I171) / 2</f>
        <v>366510541.61260748</v>
      </c>
      <c r="P171" s="13"/>
    </row>
    <row r="172" spans="1:16" s="12" customFormat="1" x14ac:dyDescent="0.3">
      <c r="B172" s="60"/>
      <c r="C172" s="12">
        <v>2</v>
      </c>
      <c r="D172" s="13">
        <f>K171</f>
        <v>30542545.134383958</v>
      </c>
      <c r="E172" s="13">
        <f t="shared" ref="E172:E182" si="19" xml:space="preserve"> G171 + D172 - I172</f>
        <v>434742587.44282126</v>
      </c>
      <c r="F172" s="12">
        <v>1.7999999999999999E-2</v>
      </c>
      <c r="G172" s="13">
        <f t="shared" si="17"/>
        <v>442567954.01679206</v>
      </c>
      <c r="H172" s="13"/>
      <c r="I172" s="14"/>
      <c r="P172" s="13"/>
    </row>
    <row r="173" spans="1:16" s="12" customFormat="1" x14ac:dyDescent="0.3">
      <c r="B173" s="60"/>
      <c r="C173" s="12">
        <v>3</v>
      </c>
      <c r="D173" s="13">
        <f>K171</f>
        <v>30542545.134383958</v>
      </c>
      <c r="E173" s="13">
        <f t="shared" si="19"/>
        <v>473110499.15117604</v>
      </c>
      <c r="F173" s="12">
        <v>1.7999999999999999E-2</v>
      </c>
      <c r="G173" s="13">
        <f t="shared" si="17"/>
        <v>481626488.13589722</v>
      </c>
      <c r="H173" s="13"/>
      <c r="I173" s="14"/>
      <c r="P173" s="13"/>
    </row>
    <row r="174" spans="1:16" s="12" customFormat="1" x14ac:dyDescent="0.3">
      <c r="B174" s="60"/>
      <c r="C174" s="12">
        <v>4</v>
      </c>
      <c r="D174" s="13">
        <f>K171</f>
        <v>30542545.134383958</v>
      </c>
      <c r="E174" s="13">
        <f t="shared" si="19"/>
        <v>512169033.2702812</v>
      </c>
      <c r="F174" s="12">
        <v>1.7999999999999999E-2</v>
      </c>
      <c r="G174" s="13">
        <f t="shared" si="17"/>
        <v>521388075.86914623</v>
      </c>
      <c r="H174" s="13"/>
      <c r="I174" s="14"/>
      <c r="P174" s="13"/>
    </row>
    <row r="175" spans="1:16" s="12" customFormat="1" x14ac:dyDescent="0.3">
      <c r="B175" s="60"/>
      <c r="C175" s="12">
        <v>5</v>
      </c>
      <c r="D175" s="13">
        <f>K171</f>
        <v>30542545.134383958</v>
      </c>
      <c r="E175" s="13">
        <f t="shared" si="19"/>
        <v>533014536.91107988</v>
      </c>
      <c r="F175" s="12">
        <v>1.7999999999999999E-2</v>
      </c>
      <c r="G175" s="13">
        <f t="shared" si="17"/>
        <v>542608798.57547927</v>
      </c>
      <c r="H175" s="13"/>
      <c r="I175" s="14">
        <f xml:space="preserve"> N170</f>
        <v>18916084.092450291</v>
      </c>
      <c r="P175" s="13"/>
    </row>
    <row r="176" spans="1:16" s="12" customFormat="1" x14ac:dyDescent="0.3">
      <c r="B176" s="60"/>
      <c r="C176" s="12">
        <v>6</v>
      </c>
      <c r="D176" s="13">
        <f>K171</f>
        <v>30542545.134383958</v>
      </c>
      <c r="E176" s="13">
        <f t="shared" si="19"/>
        <v>573151343.70986319</v>
      </c>
      <c r="F176" s="12">
        <v>1.7999999999999999E-2</v>
      </c>
      <c r="G176" s="13">
        <f t="shared" si="17"/>
        <v>583468067.89664078</v>
      </c>
      <c r="H176" s="13"/>
      <c r="I176" s="14"/>
      <c r="P176" s="13"/>
    </row>
    <row r="177" spans="1:16" s="12" customFormat="1" x14ac:dyDescent="0.3">
      <c r="B177" s="60"/>
      <c r="C177" s="12">
        <v>7</v>
      </c>
      <c r="D177" s="13">
        <f>K171</f>
        <v>30542545.134383958</v>
      </c>
      <c r="E177" s="13">
        <f t="shared" si="19"/>
        <v>614010613.03102469</v>
      </c>
      <c r="F177" s="12">
        <v>1.7999999999999999E-2</v>
      </c>
      <c r="G177" s="13">
        <f t="shared" si="17"/>
        <v>625062804.06558311</v>
      </c>
      <c r="H177" s="13"/>
      <c r="I177" s="14"/>
      <c r="P177" s="13"/>
    </row>
    <row r="178" spans="1:16" s="12" customFormat="1" x14ac:dyDescent="0.3">
      <c r="B178" s="60"/>
      <c r="C178" s="12">
        <v>8</v>
      </c>
      <c r="D178" s="13">
        <f>K171</f>
        <v>30542545.134383958</v>
      </c>
      <c r="E178" s="13">
        <f t="shared" si="19"/>
        <v>655605349.19996703</v>
      </c>
      <c r="F178" s="12">
        <v>1.7999999999999999E-2</v>
      </c>
      <c r="G178" s="13">
        <f t="shared" si="17"/>
        <v>667406245.48556638</v>
      </c>
      <c r="H178" s="13"/>
      <c r="I178" s="14"/>
      <c r="P178" s="13"/>
    </row>
    <row r="179" spans="1:16" s="12" customFormat="1" x14ac:dyDescent="0.3">
      <c r="B179" s="60"/>
      <c r="C179" s="12">
        <v>9</v>
      </c>
      <c r="D179" s="13">
        <f>K171</f>
        <v>30542545.134383958</v>
      </c>
      <c r="E179" s="13">
        <f t="shared" si="19"/>
        <v>697948790.61995029</v>
      </c>
      <c r="F179" s="12">
        <v>1.7999999999999999E-2</v>
      </c>
      <c r="G179" s="13">
        <f t="shared" si="17"/>
        <v>710511868.85110939</v>
      </c>
      <c r="H179" s="13"/>
      <c r="I179" s="14"/>
      <c r="P179" s="13"/>
    </row>
    <row r="180" spans="1:16" s="12" customFormat="1" x14ac:dyDescent="0.3">
      <c r="B180" s="60"/>
      <c r="C180" s="12">
        <v>10</v>
      </c>
      <c r="D180" s="13">
        <f>K171</f>
        <v>30542545.134383958</v>
      </c>
      <c r="E180" s="13">
        <f t="shared" si="19"/>
        <v>741054413.9854933</v>
      </c>
      <c r="F180" s="12">
        <v>1.7999999999999999E-2</v>
      </c>
      <c r="G180" s="13">
        <f t="shared" si="17"/>
        <v>754393393.43723214</v>
      </c>
      <c r="H180" s="13"/>
      <c r="I180" s="14"/>
      <c r="P180" s="13"/>
    </row>
    <row r="181" spans="1:16" s="12" customFormat="1" x14ac:dyDescent="0.3">
      <c r="B181" s="60"/>
      <c r="C181" s="12">
        <v>11</v>
      </c>
      <c r="D181" s="13">
        <f>K171</f>
        <v>30542545.134383958</v>
      </c>
      <c r="E181" s="13">
        <f t="shared" si="19"/>
        <v>784935938.57161605</v>
      </c>
      <c r="F181" s="12">
        <v>1.7999999999999999E-2</v>
      </c>
      <c r="G181" s="13">
        <f t="shared" si="17"/>
        <v>799064785.46590519</v>
      </c>
      <c r="H181" s="13"/>
      <c r="I181" s="14"/>
      <c r="P181" s="13"/>
    </row>
    <row r="182" spans="1:16" s="20" customFormat="1" x14ac:dyDescent="0.3">
      <c r="B182" s="60"/>
      <c r="C182" s="20">
        <v>12</v>
      </c>
      <c r="D182" s="21">
        <f>K171</f>
        <v>30542545.134383958</v>
      </c>
      <c r="E182" s="21">
        <f t="shared" si="19"/>
        <v>793607330.60028911</v>
      </c>
      <c r="F182" s="20">
        <v>1.7999999999999999E-2</v>
      </c>
      <c r="G182" s="21">
        <f t="shared" si="17"/>
        <v>807892262.55109429</v>
      </c>
      <c r="H182" s="21"/>
      <c r="I182" s="26">
        <v>36000000</v>
      </c>
      <c r="J182" s="21">
        <f xml:space="preserve"> (E171 + SUM(D172:D182)) - SUM(I172:I182)</f>
        <v>678104999.1327647</v>
      </c>
      <c r="K182" s="21">
        <f xml:space="preserve"> G182 - J182</f>
        <v>129787263.4183296</v>
      </c>
      <c r="L182" s="20">
        <v>0.84</v>
      </c>
      <c r="M182" s="21">
        <f xml:space="preserve"> K182 * L182</f>
        <v>109021301.27139686</v>
      </c>
      <c r="N182" s="21">
        <f xml:space="preserve"> K182 - M182</f>
        <v>20765962.146932736</v>
      </c>
      <c r="O182" s="20">
        <f xml:space="preserve"> K182 / J182 * 100</f>
        <v>19.139700132621915</v>
      </c>
      <c r="P182" s="21"/>
    </row>
    <row r="183" spans="1:16" s="12" customFormat="1" x14ac:dyDescent="0.3">
      <c r="A183" s="12">
        <v>16</v>
      </c>
      <c r="B183" s="60">
        <v>2037</v>
      </c>
      <c r="C183" s="12">
        <v>1</v>
      </c>
      <c r="D183" s="13">
        <f>K183</f>
        <v>33662177.606295593</v>
      </c>
      <c r="E183" s="13">
        <f xml:space="preserve"> (G182 / 2) + D183 - I183</f>
        <v>437608308.88184273</v>
      </c>
      <c r="F183" s="12">
        <v>1.7999999999999999E-2</v>
      </c>
      <c r="G183" s="13">
        <f t="shared" si="17"/>
        <v>445485258.4417159</v>
      </c>
      <c r="H183" s="13"/>
      <c r="I183" s="14"/>
      <c r="K183" s="15">
        <f xml:space="preserve"> ((G182 - I183) / 2 / 12)</f>
        <v>33662177.606295593</v>
      </c>
      <c r="M183" s="9">
        <f xml:space="preserve"> (G182 - I183) / 2</f>
        <v>403946131.27554715</v>
      </c>
      <c r="P183" s="13"/>
    </row>
    <row r="184" spans="1:16" s="12" customFormat="1" x14ac:dyDescent="0.3">
      <c r="B184" s="60"/>
      <c r="C184" s="12">
        <v>2</v>
      </c>
      <c r="D184" s="13">
        <f>K183</f>
        <v>33662177.606295593</v>
      </c>
      <c r="E184" s="13">
        <f t="shared" ref="E184:E194" si="20" xml:space="preserve"> G183 + D184 - I184</f>
        <v>479147436.04801148</v>
      </c>
      <c r="F184" s="12">
        <v>1.7999999999999999E-2</v>
      </c>
      <c r="G184" s="13">
        <f t="shared" si="17"/>
        <v>487772089.89687568</v>
      </c>
      <c r="H184" s="13"/>
      <c r="I184" s="14"/>
      <c r="P184" s="13"/>
    </row>
    <row r="185" spans="1:16" s="12" customFormat="1" x14ac:dyDescent="0.3">
      <c r="B185" s="60"/>
      <c r="C185" s="12">
        <v>3</v>
      </c>
      <c r="D185" s="13">
        <f>K183</f>
        <v>33662177.606295593</v>
      </c>
      <c r="E185" s="13">
        <f t="shared" si="20"/>
        <v>521434267.50317127</v>
      </c>
      <c r="F185" s="12">
        <v>1.7999999999999999E-2</v>
      </c>
      <c r="G185" s="13">
        <f t="shared" si="17"/>
        <v>530820084.31822836</v>
      </c>
      <c r="H185" s="13"/>
      <c r="I185" s="14"/>
      <c r="P185" s="13"/>
    </row>
    <row r="186" spans="1:16" s="12" customFormat="1" x14ac:dyDescent="0.3">
      <c r="B186" s="60"/>
      <c r="C186" s="12">
        <v>4</v>
      </c>
      <c r="D186" s="13">
        <f>K183</f>
        <v>33662177.606295593</v>
      </c>
      <c r="E186" s="13">
        <f t="shared" si="20"/>
        <v>564482261.92452395</v>
      </c>
      <c r="F186" s="12">
        <v>1.7999999999999999E-2</v>
      </c>
      <c r="G186" s="13">
        <f t="shared" si="17"/>
        <v>574642942.6391654</v>
      </c>
      <c r="H186" s="13"/>
      <c r="I186" s="14"/>
      <c r="P186" s="13"/>
    </row>
    <row r="187" spans="1:16" s="12" customFormat="1" x14ac:dyDescent="0.3">
      <c r="B187" s="60"/>
      <c r="C187" s="12">
        <v>5</v>
      </c>
      <c r="D187" s="13">
        <f>K183</f>
        <v>33662177.606295593</v>
      </c>
      <c r="E187" s="13">
        <f t="shared" si="20"/>
        <v>587539158.09852827</v>
      </c>
      <c r="F187" s="12">
        <v>1.7999999999999999E-2</v>
      </c>
      <c r="G187" s="13">
        <f t="shared" si="17"/>
        <v>598114862.94430172</v>
      </c>
      <c r="H187" s="13"/>
      <c r="I187" s="14">
        <f xml:space="preserve"> N182</f>
        <v>20765962.146932736</v>
      </c>
      <c r="P187" s="13"/>
    </row>
    <row r="188" spans="1:16" s="12" customFormat="1" x14ac:dyDescent="0.3">
      <c r="B188" s="60"/>
      <c r="C188" s="12">
        <v>6</v>
      </c>
      <c r="D188" s="13">
        <f>K183</f>
        <v>33662177.606295593</v>
      </c>
      <c r="E188" s="13">
        <f t="shared" si="20"/>
        <v>631777040.55059731</v>
      </c>
      <c r="F188" s="12">
        <v>1.7999999999999999E-2</v>
      </c>
      <c r="G188" s="13">
        <f t="shared" si="17"/>
        <v>643149027.28050804</v>
      </c>
      <c r="H188" s="13"/>
      <c r="I188" s="14"/>
      <c r="P188" s="13"/>
    </row>
    <row r="189" spans="1:16" s="12" customFormat="1" x14ac:dyDescent="0.3">
      <c r="B189" s="60"/>
      <c r="C189" s="12">
        <v>7</v>
      </c>
      <c r="D189" s="13">
        <f>K183</f>
        <v>33662177.606295593</v>
      </c>
      <c r="E189" s="13">
        <f t="shared" si="20"/>
        <v>676811204.88680363</v>
      </c>
      <c r="F189" s="12">
        <v>1.7999999999999999E-2</v>
      </c>
      <c r="G189" s="13">
        <f t="shared" si="17"/>
        <v>688993806.57476604</v>
      </c>
      <c r="H189" s="13"/>
      <c r="I189" s="14"/>
      <c r="P189" s="13"/>
    </row>
    <row r="190" spans="1:16" s="12" customFormat="1" x14ac:dyDescent="0.3">
      <c r="B190" s="60"/>
      <c r="C190" s="12">
        <v>8</v>
      </c>
      <c r="D190" s="13">
        <f>K183</f>
        <v>33662177.606295593</v>
      </c>
      <c r="E190" s="13">
        <f t="shared" si="20"/>
        <v>722655984.18106163</v>
      </c>
      <c r="F190" s="12">
        <v>1.7999999999999999E-2</v>
      </c>
      <c r="G190" s="13">
        <f t="shared" si="17"/>
        <v>735663791.8963207</v>
      </c>
      <c r="H190" s="13"/>
      <c r="I190" s="14"/>
      <c r="P190" s="13"/>
    </row>
    <row r="191" spans="1:16" s="12" customFormat="1" x14ac:dyDescent="0.3">
      <c r="B191" s="60"/>
      <c r="C191" s="12">
        <v>9</v>
      </c>
      <c r="D191" s="13">
        <f>K183</f>
        <v>33662177.606295593</v>
      </c>
      <c r="E191" s="13">
        <f t="shared" si="20"/>
        <v>769325969.50261629</v>
      </c>
      <c r="F191" s="12">
        <v>1.7999999999999999E-2</v>
      </c>
      <c r="G191" s="13">
        <f t="shared" si="17"/>
        <v>783173836.95366335</v>
      </c>
      <c r="H191" s="13"/>
      <c r="I191" s="14"/>
      <c r="P191" s="13"/>
    </row>
    <row r="192" spans="1:16" s="12" customFormat="1" x14ac:dyDescent="0.3">
      <c r="B192" s="60"/>
      <c r="C192" s="12">
        <v>10</v>
      </c>
      <c r="D192" s="13">
        <f>K183</f>
        <v>33662177.606295593</v>
      </c>
      <c r="E192" s="13">
        <f t="shared" si="20"/>
        <v>816836014.55995893</v>
      </c>
      <c r="F192" s="12">
        <v>1.7999999999999999E-2</v>
      </c>
      <c r="G192" s="13">
        <f t="shared" si="17"/>
        <v>831539062.82203817</v>
      </c>
      <c r="H192" s="13"/>
      <c r="I192" s="14"/>
      <c r="P192" s="13"/>
    </row>
    <row r="193" spans="1:16" s="12" customFormat="1" x14ac:dyDescent="0.3">
      <c r="B193" s="60"/>
      <c r="C193" s="12">
        <v>11</v>
      </c>
      <c r="D193" s="13">
        <f>K183</f>
        <v>33662177.606295593</v>
      </c>
      <c r="E193" s="13">
        <f t="shared" si="20"/>
        <v>865201240.42833376</v>
      </c>
      <c r="F193" s="12">
        <v>1.7999999999999999E-2</v>
      </c>
      <c r="G193" s="13">
        <f t="shared" si="17"/>
        <v>880774862.75604379</v>
      </c>
      <c r="H193" s="13"/>
      <c r="I193" s="14"/>
      <c r="P193" s="13"/>
    </row>
    <row r="194" spans="1:16" s="20" customFormat="1" x14ac:dyDescent="0.3">
      <c r="B194" s="60"/>
      <c r="C194" s="20">
        <v>12</v>
      </c>
      <c r="D194" s="21">
        <f>K183</f>
        <v>33662177.606295593</v>
      </c>
      <c r="E194" s="21">
        <f t="shared" si="20"/>
        <v>778437040.36233938</v>
      </c>
      <c r="F194" s="20">
        <v>1.7999999999999999E-2</v>
      </c>
      <c r="G194" s="21">
        <f t="shared" si="17"/>
        <v>792448907.08886147</v>
      </c>
      <c r="H194" s="21"/>
      <c r="I194" s="26">
        <v>136000000</v>
      </c>
      <c r="J194" s="21">
        <f xml:space="preserve"> (E183 + SUM(D184:D194)) - SUM(I184:I194)</f>
        <v>651126300.40416157</v>
      </c>
      <c r="K194" s="21">
        <f xml:space="preserve"> G194 - J194</f>
        <v>141322606.68469989</v>
      </c>
      <c r="L194" s="20">
        <v>0.84</v>
      </c>
      <c r="M194" s="21">
        <f xml:space="preserve"> K194 * L194</f>
        <v>118710989.6151479</v>
      </c>
      <c r="N194" s="21">
        <f xml:space="preserve"> K194 - M194</f>
        <v>22611617.069551989</v>
      </c>
      <c r="O194" s="20">
        <f xml:space="preserve"> K194 / J194 * 100</f>
        <v>21.704330879735519</v>
      </c>
      <c r="P194" s="21"/>
    </row>
    <row r="195" spans="1:16" s="3" customFormat="1" x14ac:dyDescent="0.3">
      <c r="A195" s="3">
        <v>17</v>
      </c>
      <c r="B195" s="58">
        <v>2038</v>
      </c>
      <c r="C195" s="3">
        <v>1</v>
      </c>
      <c r="D195" s="4">
        <f>K195</f>
        <v>33018704.462035894</v>
      </c>
      <c r="E195" s="4">
        <f xml:space="preserve"> (G194 / 2) + D195 - I195</f>
        <v>429243158.00646663</v>
      </c>
      <c r="F195" s="3">
        <v>1.7999999999999999E-2</v>
      </c>
      <c r="G195" s="4">
        <f t="shared" si="17"/>
        <v>436969534.85058302</v>
      </c>
      <c r="H195" s="4"/>
      <c r="I195" s="5"/>
      <c r="K195" s="6">
        <f xml:space="preserve"> ((G194 - I195) / 2 / 12)</f>
        <v>33018704.462035894</v>
      </c>
      <c r="M195" s="9">
        <f xml:space="preserve"> (G194 - I195) / 2</f>
        <v>396224453.54443073</v>
      </c>
      <c r="N195" s="7" t="s">
        <v>1</v>
      </c>
      <c r="P195" s="4"/>
    </row>
    <row r="196" spans="1:16" s="3" customFormat="1" x14ac:dyDescent="0.3">
      <c r="B196" s="58"/>
      <c r="C196" s="3">
        <v>2</v>
      </c>
      <c r="D196" s="4">
        <f>K195</f>
        <v>33018704.462035894</v>
      </c>
      <c r="E196" s="4">
        <f t="shared" ref="E196:E206" si="21" xml:space="preserve"> G195 + D196 - I196</f>
        <v>469988239.31261891</v>
      </c>
      <c r="F196" s="3">
        <v>1.7999999999999999E-2</v>
      </c>
      <c r="G196" s="4">
        <f t="shared" si="17"/>
        <v>478448027.62024605</v>
      </c>
      <c r="H196" s="4"/>
      <c r="I196" s="5"/>
      <c r="P196" s="4"/>
    </row>
    <row r="197" spans="1:16" s="3" customFormat="1" x14ac:dyDescent="0.3">
      <c r="B197" s="58"/>
      <c r="C197" s="3">
        <v>3</v>
      </c>
      <c r="D197" s="4">
        <f>K195</f>
        <v>33018704.462035894</v>
      </c>
      <c r="E197" s="4">
        <f t="shared" si="21"/>
        <v>511466732.08228195</v>
      </c>
      <c r="F197" s="3">
        <v>1.7999999999999999E-2</v>
      </c>
      <c r="G197" s="4">
        <f t="shared" si="17"/>
        <v>520673133.259763</v>
      </c>
      <c r="H197" s="4"/>
      <c r="I197" s="5"/>
      <c r="P197" s="4"/>
    </row>
    <row r="198" spans="1:16" s="3" customFormat="1" x14ac:dyDescent="0.3">
      <c r="B198" s="58"/>
      <c r="C198" s="3">
        <v>4</v>
      </c>
      <c r="D198" s="4">
        <f>K195</f>
        <v>33018704.462035894</v>
      </c>
      <c r="E198" s="4">
        <f t="shared" si="21"/>
        <v>553691837.7217989</v>
      </c>
      <c r="F198" s="3">
        <v>1.7999999999999999E-2</v>
      </c>
      <c r="G198" s="4">
        <f t="shared" si="17"/>
        <v>563658290.80079126</v>
      </c>
      <c r="H198" s="4"/>
      <c r="I198" s="5"/>
      <c r="P198" s="4"/>
    </row>
    <row r="199" spans="1:16" s="3" customFormat="1" x14ac:dyDescent="0.3">
      <c r="B199" s="58"/>
      <c r="C199" s="3">
        <v>5</v>
      </c>
      <c r="D199" s="4">
        <f>K195</f>
        <v>33018704.462035894</v>
      </c>
      <c r="E199" s="4">
        <f t="shared" si="21"/>
        <v>574065378.19327521</v>
      </c>
      <c r="F199" s="3">
        <v>1.7999999999999999E-2</v>
      </c>
      <c r="G199" s="4">
        <f t="shared" si="17"/>
        <v>584398555.00075412</v>
      </c>
      <c r="H199" s="4"/>
      <c r="I199" s="5">
        <f xml:space="preserve"> N194</f>
        <v>22611617.069551989</v>
      </c>
      <c r="P199" s="4"/>
    </row>
    <row r="200" spans="1:16" s="3" customFormat="1" x14ac:dyDescent="0.3">
      <c r="B200" s="58"/>
      <c r="C200" s="3">
        <v>6</v>
      </c>
      <c r="D200" s="4">
        <f>K195</f>
        <v>33018704.462035894</v>
      </c>
      <c r="E200" s="4">
        <f t="shared" si="21"/>
        <v>617417259.46279001</v>
      </c>
      <c r="F200" s="3">
        <v>1.7999999999999999E-2</v>
      </c>
      <c r="G200" s="4">
        <f t="shared" si="17"/>
        <v>628530770.13312018</v>
      </c>
      <c r="H200" s="4"/>
      <c r="I200" s="5"/>
      <c r="P200" s="4"/>
    </row>
    <row r="201" spans="1:16" s="3" customFormat="1" x14ac:dyDescent="0.3">
      <c r="B201" s="58"/>
      <c r="C201" s="3">
        <v>7</v>
      </c>
      <c r="D201" s="4">
        <f>K195</f>
        <v>33018704.462035894</v>
      </c>
      <c r="E201" s="4">
        <f t="shared" si="21"/>
        <v>661549474.59515607</v>
      </c>
      <c r="F201" s="3">
        <v>1.7999999999999999E-2</v>
      </c>
      <c r="G201" s="4">
        <f t="shared" si="17"/>
        <v>673457365.13786888</v>
      </c>
      <c r="H201" s="4"/>
      <c r="I201" s="5"/>
      <c r="P201" s="4"/>
    </row>
    <row r="202" spans="1:16" s="3" customFormat="1" x14ac:dyDescent="0.3">
      <c r="B202" s="58"/>
      <c r="C202" s="3">
        <v>8</v>
      </c>
      <c r="D202" s="4">
        <f>K195</f>
        <v>33018704.462035894</v>
      </c>
      <c r="E202" s="4">
        <f t="shared" si="21"/>
        <v>706476069.59990478</v>
      </c>
      <c r="F202" s="3">
        <v>1.7999999999999999E-2</v>
      </c>
      <c r="G202" s="4">
        <f t="shared" si="17"/>
        <v>719192638.85270309</v>
      </c>
      <c r="H202" s="4"/>
      <c r="I202" s="5"/>
      <c r="P202" s="4"/>
    </row>
    <row r="203" spans="1:16" s="3" customFormat="1" x14ac:dyDescent="0.3">
      <c r="B203" s="58"/>
      <c r="C203" s="3">
        <v>9</v>
      </c>
      <c r="D203" s="4">
        <f>K195</f>
        <v>33018704.462035894</v>
      </c>
      <c r="E203" s="4">
        <f t="shared" si="21"/>
        <v>752211343.31473899</v>
      </c>
      <c r="F203" s="3">
        <v>1.7999999999999999E-2</v>
      </c>
      <c r="G203" s="4">
        <f t="shared" si="17"/>
        <v>765751147.49440432</v>
      </c>
      <c r="H203" s="4"/>
      <c r="I203" s="5"/>
      <c r="P203" s="4"/>
    </row>
    <row r="204" spans="1:16" s="3" customFormat="1" x14ac:dyDescent="0.3">
      <c r="B204" s="58"/>
      <c r="C204" s="3">
        <v>10</v>
      </c>
      <c r="D204" s="4">
        <f>K195</f>
        <v>33018704.462035894</v>
      </c>
      <c r="E204" s="4">
        <f t="shared" si="21"/>
        <v>798769851.95644021</v>
      </c>
      <c r="F204" s="3">
        <v>1.7999999999999999E-2</v>
      </c>
      <c r="G204" s="4">
        <f t="shared" si="17"/>
        <v>813147709.29165614</v>
      </c>
      <c r="H204" s="4"/>
      <c r="I204" s="5"/>
      <c r="P204" s="4"/>
    </row>
    <row r="205" spans="1:16" s="3" customFormat="1" x14ac:dyDescent="0.3">
      <c r="B205" s="58"/>
      <c r="C205" s="3">
        <v>11</v>
      </c>
      <c r="D205" s="4">
        <f>K195</f>
        <v>33018704.462035894</v>
      </c>
      <c r="E205" s="4">
        <f t="shared" si="21"/>
        <v>846166413.75369203</v>
      </c>
      <c r="F205" s="3">
        <v>1.7999999999999999E-2</v>
      </c>
      <c r="G205" s="4">
        <f t="shared" si="17"/>
        <v>861397409.20125854</v>
      </c>
      <c r="H205" s="4"/>
      <c r="I205" s="5"/>
      <c r="P205" s="4"/>
    </row>
    <row r="206" spans="1:16" s="3" customFormat="1" x14ac:dyDescent="0.3">
      <c r="B206" s="58"/>
      <c r="C206" s="3">
        <v>12</v>
      </c>
      <c r="D206" s="4">
        <f>K195</f>
        <v>33018704.462035894</v>
      </c>
      <c r="E206" s="4">
        <f t="shared" si="21"/>
        <v>854416113.66329443</v>
      </c>
      <c r="F206" s="3">
        <v>1.7999999999999999E-2</v>
      </c>
      <c r="G206" s="4">
        <f t="shared" si="17"/>
        <v>869795603.70923376</v>
      </c>
      <c r="H206" s="4"/>
      <c r="I206" s="17">
        <v>40000000</v>
      </c>
      <c r="J206" s="4">
        <f xml:space="preserve"> (E195 + SUM(D196:D206)) - SUM(I196:I206)</f>
        <v>729837290.01930952</v>
      </c>
      <c r="K206" s="9">
        <f xml:space="preserve"> G206 - J206</f>
        <v>139958313.68992424</v>
      </c>
      <c r="L206" s="3">
        <v>0.84</v>
      </c>
      <c r="M206" s="4">
        <f xml:space="preserve"> K206 * L206</f>
        <v>117564983.49953635</v>
      </c>
      <c r="N206" s="4">
        <f xml:space="preserve"> K206 - M206</f>
        <v>22393330.19038789</v>
      </c>
      <c r="O206" s="3">
        <f xml:space="preserve"> K206 / J206 * 100</f>
        <v>19.176646028352611</v>
      </c>
      <c r="P206" s="4"/>
    </row>
    <row r="207" spans="1:16" s="3" customFormat="1" x14ac:dyDescent="0.3">
      <c r="A207" s="3">
        <v>18</v>
      </c>
      <c r="B207" s="58">
        <v>2039</v>
      </c>
      <c r="C207" s="3">
        <v>1</v>
      </c>
      <c r="D207" s="4">
        <f>K207</f>
        <v>36241483.487884738</v>
      </c>
      <c r="E207" s="4">
        <f xml:space="preserve"> (G206 / 2) + D207 - I207</f>
        <v>471139285.34250164</v>
      </c>
      <c r="F207" s="3">
        <v>1.7999999999999999E-2</v>
      </c>
      <c r="G207" s="4">
        <f t="shared" si="17"/>
        <v>479619792.47866666</v>
      </c>
      <c r="H207" s="4"/>
      <c r="I207" s="5"/>
      <c r="K207" s="6">
        <f xml:space="preserve"> ((G206 - I207) / 2 / 12)</f>
        <v>36241483.487884738</v>
      </c>
      <c r="M207" s="9">
        <f xml:space="preserve"> (G206 - I207) / 2</f>
        <v>434897801.85461688</v>
      </c>
      <c r="P207" s="4"/>
    </row>
    <row r="208" spans="1:16" s="3" customFormat="1" x14ac:dyDescent="0.3">
      <c r="B208" s="58"/>
      <c r="C208" s="3">
        <v>2</v>
      </c>
      <c r="D208" s="4">
        <f>K207</f>
        <v>36241483.487884738</v>
      </c>
      <c r="E208" s="4">
        <f t="shared" ref="E208:E218" si="22" xml:space="preserve"> G207 + D208 - I208</f>
        <v>515861275.96655142</v>
      </c>
      <c r="F208" s="3">
        <v>1.7999999999999999E-2</v>
      </c>
      <c r="G208" s="4">
        <f t="shared" si="17"/>
        <v>525146778.93394935</v>
      </c>
      <c r="H208" s="4"/>
      <c r="I208" s="5"/>
      <c r="P208" s="4"/>
    </row>
    <row r="209" spans="1:16" s="3" customFormat="1" x14ac:dyDescent="0.3">
      <c r="B209" s="58"/>
      <c r="C209" s="3">
        <v>3</v>
      </c>
      <c r="D209" s="4">
        <f>K207</f>
        <v>36241483.487884738</v>
      </c>
      <c r="E209" s="4">
        <f t="shared" si="22"/>
        <v>561388262.42183411</v>
      </c>
      <c r="F209" s="3">
        <v>1.7999999999999999E-2</v>
      </c>
      <c r="G209" s="4">
        <f t="shared" si="17"/>
        <v>571493251.14542711</v>
      </c>
      <c r="H209" s="4"/>
      <c r="I209" s="5"/>
      <c r="P209" s="4"/>
    </row>
    <row r="210" spans="1:16" s="3" customFormat="1" x14ac:dyDescent="0.3">
      <c r="B210" s="58"/>
      <c r="C210" s="3">
        <v>4</v>
      </c>
      <c r="D210" s="4">
        <f>K207</f>
        <v>36241483.487884738</v>
      </c>
      <c r="E210" s="4">
        <f t="shared" si="22"/>
        <v>607734734.63331187</v>
      </c>
      <c r="F210" s="3">
        <v>1.7999999999999999E-2</v>
      </c>
      <c r="G210" s="4">
        <f t="shared" si="17"/>
        <v>618673959.85671151</v>
      </c>
      <c r="H210" s="4"/>
      <c r="I210" s="5"/>
      <c r="P210" s="4"/>
    </row>
    <row r="211" spans="1:16" s="3" customFormat="1" x14ac:dyDescent="0.3">
      <c r="B211" s="58"/>
      <c r="C211" s="3">
        <v>5</v>
      </c>
      <c r="D211" s="4">
        <f>K207</f>
        <v>36241483.487884738</v>
      </c>
      <c r="E211" s="4">
        <f t="shared" si="22"/>
        <v>632522113.15420842</v>
      </c>
      <c r="F211" s="3">
        <v>1.7999999999999999E-2</v>
      </c>
      <c r="G211" s="4">
        <f t="shared" si="17"/>
        <v>643907511.19098413</v>
      </c>
      <c r="H211" s="4"/>
      <c r="I211" s="5">
        <f xml:space="preserve"> N206</f>
        <v>22393330.19038789</v>
      </c>
      <c r="P211" s="4"/>
    </row>
    <row r="212" spans="1:16" s="3" customFormat="1" x14ac:dyDescent="0.3">
      <c r="B212" s="58"/>
      <c r="C212" s="3">
        <v>6</v>
      </c>
      <c r="D212" s="4">
        <f>K207</f>
        <v>36241483.487884738</v>
      </c>
      <c r="E212" s="4">
        <f t="shared" si="22"/>
        <v>680148994.67886889</v>
      </c>
      <c r="F212" s="3">
        <v>1.7999999999999999E-2</v>
      </c>
      <c r="G212" s="4">
        <f t="shared" si="17"/>
        <v>692391676.58308852</v>
      </c>
      <c r="H212" s="4"/>
      <c r="I212" s="5"/>
      <c r="P212" s="4"/>
    </row>
    <row r="213" spans="1:16" s="3" customFormat="1" x14ac:dyDescent="0.3">
      <c r="B213" s="58"/>
      <c r="C213" s="3">
        <v>7</v>
      </c>
      <c r="D213" s="4">
        <f>K207</f>
        <v>36241483.487884738</v>
      </c>
      <c r="E213" s="4">
        <f t="shared" si="22"/>
        <v>728633160.07097328</v>
      </c>
      <c r="F213" s="3">
        <v>1.7999999999999999E-2</v>
      </c>
      <c r="G213" s="4">
        <f t="shared" si="17"/>
        <v>741748556.95225084</v>
      </c>
      <c r="H213" s="4"/>
      <c r="I213" s="5"/>
      <c r="P213" s="4"/>
    </row>
    <row r="214" spans="1:16" s="3" customFormat="1" x14ac:dyDescent="0.3">
      <c r="B214" s="58"/>
      <c r="C214" s="3">
        <v>8</v>
      </c>
      <c r="D214" s="4">
        <f>K207</f>
        <v>36241483.487884738</v>
      </c>
      <c r="E214" s="4">
        <f t="shared" si="22"/>
        <v>777990040.4401356</v>
      </c>
      <c r="F214" s="3">
        <v>1.7999999999999999E-2</v>
      </c>
      <c r="G214" s="4">
        <f t="shared" si="17"/>
        <v>791993861.16805804</v>
      </c>
      <c r="H214" s="4"/>
      <c r="I214" s="5"/>
      <c r="P214" s="4"/>
    </row>
    <row r="215" spans="1:16" s="3" customFormat="1" x14ac:dyDescent="0.3">
      <c r="B215" s="58"/>
      <c r="C215" s="3">
        <v>9</v>
      </c>
      <c r="D215" s="4">
        <f>K207</f>
        <v>36241483.487884738</v>
      </c>
      <c r="E215" s="4">
        <f t="shared" si="22"/>
        <v>828235344.6559428</v>
      </c>
      <c r="F215" s="3">
        <v>1.7999999999999999E-2</v>
      </c>
      <c r="G215" s="4">
        <f t="shared" si="17"/>
        <v>843143580.85974979</v>
      </c>
      <c r="H215" s="4"/>
      <c r="I215" s="5"/>
      <c r="P215" s="4"/>
    </row>
    <row r="216" spans="1:16" s="3" customFormat="1" x14ac:dyDescent="0.3">
      <c r="B216" s="58"/>
      <c r="C216" s="3">
        <v>10</v>
      </c>
      <c r="D216" s="4">
        <f>K207</f>
        <v>36241483.487884738</v>
      </c>
      <c r="E216" s="4">
        <f t="shared" si="22"/>
        <v>879385064.34763455</v>
      </c>
      <c r="F216" s="3">
        <v>1.7999999999999999E-2</v>
      </c>
      <c r="G216" s="4">
        <f t="shared" si="17"/>
        <v>895213995.50589192</v>
      </c>
      <c r="H216" s="4"/>
      <c r="I216" s="5"/>
      <c r="P216" s="4"/>
    </row>
    <row r="217" spans="1:16" s="3" customFormat="1" x14ac:dyDescent="0.3">
      <c r="B217" s="58"/>
      <c r="C217" s="3">
        <v>11</v>
      </c>
      <c r="D217" s="4">
        <f>K207</f>
        <v>36241483.487884738</v>
      </c>
      <c r="E217" s="4">
        <f t="shared" si="22"/>
        <v>931455478.99377668</v>
      </c>
      <c r="F217" s="3">
        <v>1.7999999999999999E-2</v>
      </c>
      <c r="G217" s="4">
        <f t="shared" si="17"/>
        <v>948221677.6156646</v>
      </c>
      <c r="H217" s="4"/>
      <c r="I217" s="5"/>
      <c r="P217" s="4"/>
    </row>
    <row r="218" spans="1:16" s="3" customFormat="1" x14ac:dyDescent="0.3">
      <c r="B218" s="58"/>
      <c r="C218" s="3">
        <v>12</v>
      </c>
      <c r="D218" s="4">
        <f>K207</f>
        <v>36241483.487884738</v>
      </c>
      <c r="E218" s="4">
        <f t="shared" si="22"/>
        <v>944463161.10354936</v>
      </c>
      <c r="F218" s="3">
        <v>1.7999999999999999E-2</v>
      </c>
      <c r="G218" s="4">
        <f t="shared" si="17"/>
        <v>961463498.0034132</v>
      </c>
      <c r="H218" s="4"/>
      <c r="I218" s="17">
        <v>40000000</v>
      </c>
      <c r="J218" s="4">
        <f xml:space="preserve"> (E207 + SUM(D208:D218)) - SUM(I208:I218)</f>
        <v>807402273.51884592</v>
      </c>
      <c r="K218" s="9">
        <f xml:space="preserve"> G218 - J218</f>
        <v>154061224.48456728</v>
      </c>
      <c r="L218" s="3">
        <v>0.84</v>
      </c>
      <c r="M218" s="4">
        <f xml:space="preserve"> K218 * L218</f>
        <v>129411428.56703651</v>
      </c>
      <c r="N218" s="4">
        <f xml:space="preserve"> K218 - M218</f>
        <v>24649795.917530775</v>
      </c>
      <c r="O218" s="3">
        <f xml:space="preserve"> K218 / J218 * 100</f>
        <v>19.081098671314464</v>
      </c>
      <c r="P218" s="4"/>
    </row>
    <row r="219" spans="1:16" s="3" customFormat="1" x14ac:dyDescent="0.3">
      <c r="A219" s="3">
        <v>19</v>
      </c>
      <c r="B219" s="58">
        <v>2040</v>
      </c>
      <c r="C219" s="3">
        <v>1</v>
      </c>
      <c r="D219" s="4">
        <f>K219</f>
        <v>40060979.083475552</v>
      </c>
      <c r="E219" s="4">
        <f xml:space="preserve"> (G218 / 2) + D219 - I219</f>
        <v>520792728.08518213</v>
      </c>
      <c r="F219" s="3">
        <v>1.7999999999999999E-2</v>
      </c>
      <c r="G219" s="4">
        <f t="shared" si="17"/>
        <v>530166997.19071543</v>
      </c>
      <c r="H219" s="4"/>
      <c r="I219" s="5"/>
      <c r="K219" s="6">
        <f xml:space="preserve"> ((G218 - I219) / 2 / 12)</f>
        <v>40060979.083475552</v>
      </c>
      <c r="M219" s="9">
        <f xml:space="preserve"> (G218 - I219) / 2</f>
        <v>480731749.0017066</v>
      </c>
      <c r="P219" s="4"/>
    </row>
    <row r="220" spans="1:16" s="3" customFormat="1" x14ac:dyDescent="0.3">
      <c r="B220" s="58"/>
      <c r="C220" s="3">
        <v>2</v>
      </c>
      <c r="D220" s="4">
        <f>K219</f>
        <v>40060979.083475552</v>
      </c>
      <c r="E220" s="4">
        <f t="shared" ref="E220:E230" si="23" xml:space="preserve"> G219 + D220 - I220</f>
        <v>570227976.27419102</v>
      </c>
      <c r="F220" s="3">
        <v>1.7999999999999999E-2</v>
      </c>
      <c r="G220" s="4">
        <f t="shared" si="17"/>
        <v>580492079.84712648</v>
      </c>
      <c r="H220" s="4"/>
      <c r="I220" s="5"/>
      <c r="P220" s="4"/>
    </row>
    <row r="221" spans="1:16" s="3" customFormat="1" x14ac:dyDescent="0.3">
      <c r="B221" s="58"/>
      <c r="C221" s="3">
        <v>3</v>
      </c>
      <c r="D221" s="4">
        <f>K219</f>
        <v>40060979.083475552</v>
      </c>
      <c r="E221" s="4">
        <f t="shared" si="23"/>
        <v>620553058.93060207</v>
      </c>
      <c r="F221" s="3">
        <v>1.7999999999999999E-2</v>
      </c>
      <c r="G221" s="4">
        <f t="shared" si="17"/>
        <v>631723013.99135292</v>
      </c>
      <c r="H221" s="4"/>
      <c r="I221" s="5"/>
      <c r="P221" s="4"/>
    </row>
    <row r="222" spans="1:16" s="3" customFormat="1" x14ac:dyDescent="0.3">
      <c r="B222" s="58"/>
      <c r="C222" s="3">
        <v>4</v>
      </c>
      <c r="D222" s="4">
        <f>K219</f>
        <v>40060979.083475552</v>
      </c>
      <c r="E222" s="4">
        <f t="shared" si="23"/>
        <v>671783993.07482851</v>
      </c>
      <c r="F222" s="3">
        <v>1.7999999999999999E-2</v>
      </c>
      <c r="G222" s="4">
        <f t="shared" ref="G222:G254" si="24" xml:space="preserve"> (E222 * F222) + E222</f>
        <v>683876104.9501754</v>
      </c>
      <c r="H222" s="4"/>
      <c r="I222" s="5"/>
      <c r="P222" s="4"/>
    </row>
    <row r="223" spans="1:16" s="3" customFormat="1" x14ac:dyDescent="0.3">
      <c r="B223" s="58"/>
      <c r="C223" s="3">
        <v>5</v>
      </c>
      <c r="D223" s="4">
        <f>K219</f>
        <v>40060979.083475552</v>
      </c>
      <c r="E223" s="4">
        <f t="shared" si="23"/>
        <v>699287288.11612022</v>
      </c>
      <c r="F223" s="3">
        <v>1.7999999999999999E-2</v>
      </c>
      <c r="G223" s="4">
        <f t="shared" si="24"/>
        <v>711874459.30221033</v>
      </c>
      <c r="H223" s="4"/>
      <c r="I223" s="5">
        <f xml:space="preserve"> N218</f>
        <v>24649795.917530775</v>
      </c>
      <c r="P223" s="4"/>
    </row>
    <row r="224" spans="1:16" s="3" customFormat="1" x14ac:dyDescent="0.3">
      <c r="B224" s="58"/>
      <c r="C224" s="3">
        <v>6</v>
      </c>
      <c r="D224" s="4">
        <f>K219</f>
        <v>40060979.083475552</v>
      </c>
      <c r="E224" s="4">
        <f t="shared" si="23"/>
        <v>751935438.38568592</v>
      </c>
      <c r="F224" s="3">
        <v>1.7999999999999999E-2</v>
      </c>
      <c r="G224" s="4">
        <f t="shared" si="24"/>
        <v>765470276.27662826</v>
      </c>
      <c r="H224" s="4"/>
      <c r="I224" s="5"/>
      <c r="P224" s="4"/>
    </row>
    <row r="225" spans="1:16" s="3" customFormat="1" x14ac:dyDescent="0.3">
      <c r="B225" s="58"/>
      <c r="C225" s="3">
        <v>7</v>
      </c>
      <c r="D225" s="4">
        <f>K219</f>
        <v>40060979.083475552</v>
      </c>
      <c r="E225" s="4">
        <f t="shared" si="23"/>
        <v>805531255.36010385</v>
      </c>
      <c r="F225" s="3">
        <v>1.7999999999999999E-2</v>
      </c>
      <c r="G225" s="4">
        <f t="shared" si="24"/>
        <v>820030817.95658576</v>
      </c>
      <c r="H225" s="4"/>
      <c r="I225" s="5"/>
      <c r="P225" s="4"/>
    </row>
    <row r="226" spans="1:16" s="3" customFormat="1" x14ac:dyDescent="0.3">
      <c r="B226" s="58"/>
      <c r="C226" s="3">
        <v>8</v>
      </c>
      <c r="D226" s="4">
        <f>K219</f>
        <v>40060979.083475552</v>
      </c>
      <c r="E226" s="4">
        <f t="shared" si="23"/>
        <v>860091797.04006135</v>
      </c>
      <c r="F226" s="3">
        <v>1.7999999999999999E-2</v>
      </c>
      <c r="G226" s="4">
        <f t="shared" si="24"/>
        <v>875573449.38678241</v>
      </c>
      <c r="H226" s="4"/>
      <c r="I226" s="5"/>
      <c r="P226" s="4"/>
    </row>
    <row r="227" spans="1:16" s="3" customFormat="1" x14ac:dyDescent="0.3">
      <c r="B227" s="58"/>
      <c r="C227" s="3">
        <v>9</v>
      </c>
      <c r="D227" s="4">
        <f>K219</f>
        <v>40060979.083475552</v>
      </c>
      <c r="E227" s="4">
        <f t="shared" si="23"/>
        <v>915634428.470258</v>
      </c>
      <c r="F227" s="3">
        <v>1.7999999999999999E-2</v>
      </c>
      <c r="G227" s="4">
        <f t="shared" si="24"/>
        <v>932115848.18272269</v>
      </c>
      <c r="H227" s="4"/>
      <c r="I227" s="5"/>
      <c r="P227" s="4"/>
    </row>
    <row r="228" spans="1:16" s="3" customFormat="1" x14ac:dyDescent="0.3">
      <c r="B228" s="58"/>
      <c r="C228" s="3">
        <v>10</v>
      </c>
      <c r="D228" s="4">
        <f>K219</f>
        <v>40060979.083475552</v>
      </c>
      <c r="E228" s="4">
        <f t="shared" si="23"/>
        <v>972176827.26619828</v>
      </c>
      <c r="F228" s="3">
        <v>1.7999999999999999E-2</v>
      </c>
      <c r="G228" s="4">
        <f t="shared" si="24"/>
        <v>989676010.15698981</v>
      </c>
      <c r="H228" s="4"/>
      <c r="I228" s="5"/>
      <c r="P228" s="4"/>
    </row>
    <row r="229" spans="1:16" s="3" customFormat="1" x14ac:dyDescent="0.3">
      <c r="B229" s="58"/>
      <c r="C229" s="3">
        <v>11</v>
      </c>
      <c r="D229" s="4">
        <f>K219</f>
        <v>40060979.083475552</v>
      </c>
      <c r="E229" s="4">
        <f t="shared" si="23"/>
        <v>1029736989.2404654</v>
      </c>
      <c r="F229" s="3">
        <v>1.7999999999999999E-2</v>
      </c>
      <c r="G229" s="4">
        <f t="shared" si="24"/>
        <v>1048272255.0467938</v>
      </c>
      <c r="H229" s="4"/>
      <c r="I229" s="5"/>
      <c r="P229" s="4"/>
    </row>
    <row r="230" spans="1:16" s="3" customFormat="1" x14ac:dyDescent="0.3">
      <c r="B230" s="58"/>
      <c r="C230" s="3">
        <v>12</v>
      </c>
      <c r="D230" s="4">
        <f>K219</f>
        <v>40060979.083475552</v>
      </c>
      <c r="E230" s="4">
        <f t="shared" si="23"/>
        <v>1048333234.1302693</v>
      </c>
      <c r="F230" s="3">
        <v>1.7999999999999999E-2</v>
      </c>
      <c r="G230" s="4">
        <f t="shared" si="24"/>
        <v>1067203232.3446141</v>
      </c>
      <c r="H230" s="4"/>
      <c r="I230" s="17">
        <v>40000000</v>
      </c>
      <c r="J230" s="4">
        <f xml:space="preserve"> (E219 + SUM(D220:D230)) - SUM(I220:I230)</f>
        <v>896813702.08588243</v>
      </c>
      <c r="K230" s="9">
        <f xml:space="preserve"> G230 - J230</f>
        <v>170389530.25873172</v>
      </c>
      <c r="L230" s="3">
        <v>0.84</v>
      </c>
      <c r="M230" s="4">
        <f xml:space="preserve"> K230 * L230</f>
        <v>143127205.41733465</v>
      </c>
      <c r="N230" s="4">
        <f xml:space="preserve"> K230 - M230</f>
        <v>27262324.841397077</v>
      </c>
      <c r="O230" s="3">
        <f xml:space="preserve"> K230 / J230 * 100</f>
        <v>18.999434315335044</v>
      </c>
      <c r="P230" s="4"/>
    </row>
    <row r="231" spans="1:16" s="3" customFormat="1" x14ac:dyDescent="0.3">
      <c r="A231" s="3">
        <v>20</v>
      </c>
      <c r="B231" s="58">
        <v>2041</v>
      </c>
      <c r="C231" s="3">
        <v>1</v>
      </c>
      <c r="D231" s="4">
        <f>K231</f>
        <v>44466801.347692259</v>
      </c>
      <c r="E231" s="4">
        <f xml:space="preserve"> (G230 / 2) + D231 - I231</f>
        <v>578068417.51999938</v>
      </c>
      <c r="F231" s="3">
        <v>1.7999999999999999E-2</v>
      </c>
      <c r="G231" s="4">
        <f t="shared" si="24"/>
        <v>588473649.03535938</v>
      </c>
      <c r="H231" s="4"/>
      <c r="I231" s="5"/>
      <c r="K231" s="6">
        <f xml:space="preserve"> ((G230 - I231) / 2 / 12)</f>
        <v>44466801.347692259</v>
      </c>
      <c r="M231" s="9">
        <f xml:space="preserve"> (G230 - I231) / 2</f>
        <v>533601616.17230707</v>
      </c>
      <c r="P231" s="4"/>
    </row>
    <row r="232" spans="1:16" s="3" customFormat="1" x14ac:dyDescent="0.3">
      <c r="B232" s="58"/>
      <c r="C232" s="3">
        <v>2</v>
      </c>
      <c r="D232" s="4">
        <f>K231</f>
        <v>44466801.347692259</v>
      </c>
      <c r="E232" s="4">
        <f t="shared" ref="E232:E242" si="25" xml:space="preserve"> G231 + D232 - I232</f>
        <v>632940450.38305163</v>
      </c>
      <c r="F232" s="3">
        <v>1.7999999999999999E-2</v>
      </c>
      <c r="G232" s="4">
        <f t="shared" si="24"/>
        <v>644333378.4899466</v>
      </c>
      <c r="H232" s="4"/>
      <c r="I232" s="5"/>
      <c r="P232" s="4"/>
    </row>
    <row r="233" spans="1:16" s="3" customFormat="1" x14ac:dyDescent="0.3">
      <c r="B233" s="58"/>
      <c r="C233" s="3">
        <v>3</v>
      </c>
      <c r="D233" s="4">
        <f>K231</f>
        <v>44466801.347692259</v>
      </c>
      <c r="E233" s="4">
        <f t="shared" si="25"/>
        <v>688800179.83763885</v>
      </c>
      <c r="F233" s="3">
        <v>1.7999999999999999E-2</v>
      </c>
      <c r="G233" s="4">
        <f t="shared" si="24"/>
        <v>701198583.07471633</v>
      </c>
      <c r="H233" s="4"/>
      <c r="I233" s="5"/>
      <c r="P233" s="4"/>
    </row>
    <row r="234" spans="1:16" s="3" customFormat="1" x14ac:dyDescent="0.3">
      <c r="B234" s="58"/>
      <c r="C234" s="3">
        <v>4</v>
      </c>
      <c r="D234" s="4">
        <f>K231</f>
        <v>44466801.347692259</v>
      </c>
      <c r="E234" s="4">
        <f t="shared" si="25"/>
        <v>745665384.42240858</v>
      </c>
      <c r="F234" s="3">
        <v>1.7999999999999999E-2</v>
      </c>
      <c r="G234" s="4">
        <f t="shared" si="24"/>
        <v>759087361.34201193</v>
      </c>
      <c r="H234" s="4"/>
      <c r="I234" s="5"/>
      <c r="P234" s="4"/>
    </row>
    <row r="235" spans="1:16" s="3" customFormat="1" x14ac:dyDescent="0.3">
      <c r="B235" s="58"/>
      <c r="C235" s="3">
        <v>5</v>
      </c>
      <c r="D235" s="4">
        <f>K231</f>
        <v>44466801.347692259</v>
      </c>
      <c r="E235" s="4">
        <f t="shared" si="25"/>
        <v>776291837.84830713</v>
      </c>
      <c r="F235" s="3">
        <v>1.7999999999999999E-2</v>
      </c>
      <c r="G235" s="4">
        <f t="shared" si="24"/>
        <v>790265090.92957664</v>
      </c>
      <c r="H235" s="4"/>
      <c r="I235" s="5">
        <f xml:space="preserve"> N230</f>
        <v>27262324.841397077</v>
      </c>
      <c r="P235" s="4"/>
    </row>
    <row r="236" spans="1:16" s="3" customFormat="1" x14ac:dyDescent="0.3">
      <c r="B236" s="58"/>
      <c r="C236" s="3">
        <v>6</v>
      </c>
      <c r="D236" s="4">
        <f>K231</f>
        <v>44466801.347692259</v>
      </c>
      <c r="E236" s="4">
        <f t="shared" si="25"/>
        <v>834731892.27726889</v>
      </c>
      <c r="F236" s="3">
        <v>1.7999999999999999E-2</v>
      </c>
      <c r="G236" s="4">
        <f t="shared" si="24"/>
        <v>849757066.3382597</v>
      </c>
      <c r="H236" s="4"/>
      <c r="I236" s="5"/>
      <c r="P236" s="4"/>
    </row>
    <row r="237" spans="1:16" s="3" customFormat="1" x14ac:dyDescent="0.3">
      <c r="B237" s="58"/>
      <c r="C237" s="3">
        <v>7</v>
      </c>
      <c r="D237" s="4">
        <f>K231</f>
        <v>44466801.347692259</v>
      </c>
      <c r="E237" s="4">
        <f t="shared" si="25"/>
        <v>894223867.68595195</v>
      </c>
      <c r="F237" s="3">
        <v>1.7999999999999999E-2</v>
      </c>
      <c r="G237" s="4">
        <f t="shared" si="24"/>
        <v>910319897.30429912</v>
      </c>
      <c r="H237" s="4"/>
      <c r="I237" s="5"/>
      <c r="P237" s="4"/>
    </row>
    <row r="238" spans="1:16" s="3" customFormat="1" x14ac:dyDescent="0.3">
      <c r="B238" s="58"/>
      <c r="C238" s="3">
        <v>8</v>
      </c>
      <c r="D238" s="4">
        <f>K231</f>
        <v>44466801.347692259</v>
      </c>
      <c r="E238" s="4">
        <f t="shared" si="25"/>
        <v>954786698.65199137</v>
      </c>
      <c r="F238" s="3">
        <v>1.7999999999999999E-2</v>
      </c>
      <c r="G238" s="4">
        <f t="shared" si="24"/>
        <v>971972859.22772717</v>
      </c>
      <c r="H238" s="4"/>
      <c r="I238" s="5"/>
      <c r="P238" s="4"/>
    </row>
    <row r="239" spans="1:16" s="3" customFormat="1" x14ac:dyDescent="0.3">
      <c r="B239" s="58"/>
      <c r="C239" s="3">
        <v>9</v>
      </c>
      <c r="D239" s="4">
        <f>K231</f>
        <v>44466801.347692259</v>
      </c>
      <c r="E239" s="4">
        <f t="shared" si="25"/>
        <v>1016439660.5754194</v>
      </c>
      <c r="F239" s="3">
        <v>1.7999999999999999E-2</v>
      </c>
      <c r="G239" s="4">
        <f t="shared" si="24"/>
        <v>1034735574.4657769</v>
      </c>
      <c r="H239" s="4"/>
      <c r="I239" s="5"/>
      <c r="P239" s="4"/>
    </row>
    <row r="240" spans="1:16" s="3" customFormat="1" x14ac:dyDescent="0.3">
      <c r="B240" s="58"/>
      <c r="C240" s="3">
        <v>10</v>
      </c>
      <c r="D240" s="4">
        <f>K231</f>
        <v>44466801.347692259</v>
      </c>
      <c r="E240" s="4">
        <f t="shared" si="25"/>
        <v>1079202375.8134692</v>
      </c>
      <c r="F240" s="3">
        <v>1.7999999999999999E-2</v>
      </c>
      <c r="G240" s="4">
        <f t="shared" si="24"/>
        <v>1098628018.5781116</v>
      </c>
      <c r="H240" s="4"/>
      <c r="I240" s="5"/>
      <c r="P240" s="4"/>
    </row>
    <row r="241" spans="1:16" s="3" customFormat="1" x14ac:dyDescent="0.3">
      <c r="B241" s="58"/>
      <c r="C241" s="3">
        <v>11</v>
      </c>
      <c r="D241" s="4">
        <f>K231</f>
        <v>44466801.347692259</v>
      </c>
      <c r="E241" s="4">
        <f t="shared" si="25"/>
        <v>1143094819.9258039</v>
      </c>
      <c r="F241" s="3">
        <v>1.7999999999999999E-2</v>
      </c>
      <c r="G241" s="4">
        <f t="shared" si="24"/>
        <v>1163670526.6844683</v>
      </c>
      <c r="H241" s="4"/>
      <c r="I241" s="5"/>
      <c r="P241" s="4"/>
    </row>
    <row r="242" spans="1:16" s="3" customFormat="1" x14ac:dyDescent="0.3">
      <c r="B242" s="58"/>
      <c r="C242" s="3">
        <v>12</v>
      </c>
      <c r="D242" s="4">
        <f>K231</f>
        <v>44466801.347692259</v>
      </c>
      <c r="E242" s="4">
        <f t="shared" si="25"/>
        <v>1168137328.0321605</v>
      </c>
      <c r="F242" s="3">
        <v>1.7999999999999999E-2</v>
      </c>
      <c r="G242" s="4">
        <f t="shared" si="24"/>
        <v>1189163799.9367394</v>
      </c>
      <c r="H242" s="4"/>
      <c r="I242" s="17">
        <v>40000000</v>
      </c>
      <c r="J242" s="4">
        <f xml:space="preserve"> (E231 + SUM(D232:D242)) - SUM(I232:I242)</f>
        <v>999940907.50321722</v>
      </c>
      <c r="K242" s="9">
        <f xml:space="preserve"> G242 - J242</f>
        <v>189222892.43352222</v>
      </c>
      <c r="L242" s="3">
        <v>0.84</v>
      </c>
      <c r="M242" s="4">
        <f xml:space="preserve"> K242 * L242</f>
        <v>158947229.64415866</v>
      </c>
      <c r="N242" s="4">
        <f xml:space="preserve"> K242 - M242</f>
        <v>30275662.789363563</v>
      </c>
      <c r="O242" s="3">
        <f xml:space="preserve"> K242 / J242 * 100</f>
        <v>18.923407474747545</v>
      </c>
      <c r="P242" s="4"/>
    </row>
    <row r="243" spans="1:16" s="3" customFormat="1" x14ac:dyDescent="0.3">
      <c r="A243" s="3">
        <v>21</v>
      </c>
      <c r="B243" s="58">
        <v>2042</v>
      </c>
      <c r="C243" s="3">
        <v>1</v>
      </c>
      <c r="D243" s="4">
        <f>K243</f>
        <v>49548491.664030813</v>
      </c>
      <c r="E243" s="4">
        <f xml:space="preserve"> (G242 / 2) + D243 - I243</f>
        <v>644130391.63240051</v>
      </c>
      <c r="F243" s="3">
        <v>1.7999999999999999E-2</v>
      </c>
      <c r="G243" s="4">
        <f t="shared" si="24"/>
        <v>655724738.68178368</v>
      </c>
      <c r="H243" s="4"/>
      <c r="I243" s="5"/>
      <c r="K243" s="6">
        <f xml:space="preserve"> ((G242 - I243) / 2 / 12)</f>
        <v>49548491.664030813</v>
      </c>
      <c r="M243" s="9">
        <f xml:space="preserve"> (G242 - I243) / 2</f>
        <v>594581899.96836972</v>
      </c>
      <c r="P243" s="4"/>
    </row>
    <row r="244" spans="1:16" x14ac:dyDescent="0.3">
      <c r="A244" s="3"/>
      <c r="B244" s="58"/>
      <c r="C244" s="3">
        <v>2</v>
      </c>
      <c r="D244" s="4">
        <f>K243</f>
        <v>49548491.664030813</v>
      </c>
      <c r="E244" s="4">
        <f t="shared" ref="E244:E254" si="26" xml:space="preserve"> G243 + D244 - I244</f>
        <v>705273230.34581447</v>
      </c>
      <c r="F244" s="3">
        <v>1.7999999999999999E-2</v>
      </c>
      <c r="G244" s="4">
        <f t="shared" si="24"/>
        <v>717968148.49203908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58"/>
      <c r="C245" s="3">
        <v>3</v>
      </c>
      <c r="D245" s="4">
        <f>K243</f>
        <v>49548491.664030813</v>
      </c>
      <c r="E245" s="4">
        <f t="shared" si="26"/>
        <v>767516640.15606987</v>
      </c>
      <c r="F245" s="3">
        <v>1.7999999999999999E-2</v>
      </c>
      <c r="G245" s="4">
        <f t="shared" si="24"/>
        <v>781331939.67887914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58"/>
      <c r="C246" s="3">
        <v>4</v>
      </c>
      <c r="D246" s="4">
        <f>K243</f>
        <v>49548491.664030813</v>
      </c>
      <c r="E246" s="4">
        <f t="shared" si="26"/>
        <v>830880431.34290993</v>
      </c>
      <c r="F246" s="3">
        <v>1.7999999999999999E-2</v>
      </c>
      <c r="G246" s="4">
        <f t="shared" si="24"/>
        <v>845836279.10708237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58"/>
      <c r="C247" s="3">
        <v>5</v>
      </c>
      <c r="D247" s="4">
        <f>K243</f>
        <v>49548491.664030813</v>
      </c>
      <c r="E247" s="4">
        <f t="shared" si="26"/>
        <v>865109107.98174953</v>
      </c>
      <c r="F247" s="3">
        <v>1.7999999999999999E-2</v>
      </c>
      <c r="G247" s="4">
        <f t="shared" si="24"/>
        <v>880681071.925421</v>
      </c>
      <c r="H247" s="4"/>
      <c r="I247" s="5">
        <f xml:space="preserve"> N242</f>
        <v>30275662.789363563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58"/>
      <c r="C248" s="3">
        <v>6</v>
      </c>
      <c r="D248" s="4">
        <f>K243</f>
        <v>49548491.664030813</v>
      </c>
      <c r="E248" s="4">
        <f t="shared" si="26"/>
        <v>930229563.58945179</v>
      </c>
      <c r="F248" s="3">
        <v>1.7999999999999999E-2</v>
      </c>
      <c r="G248" s="4">
        <f t="shared" si="24"/>
        <v>946973695.73406196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58"/>
      <c r="C249" s="3">
        <v>7</v>
      </c>
      <c r="D249" s="4">
        <f>K243</f>
        <v>49548491.664030813</v>
      </c>
      <c r="E249" s="4">
        <f t="shared" si="26"/>
        <v>996522187.39809275</v>
      </c>
      <c r="F249" s="3">
        <v>1.7999999999999999E-2</v>
      </c>
      <c r="G249" s="4">
        <f t="shared" si="24"/>
        <v>1014459586.7712584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58"/>
      <c r="C250" s="3">
        <v>8</v>
      </c>
      <c r="D250" s="4">
        <f>K243</f>
        <v>49548491.664030813</v>
      </c>
      <c r="E250" s="4">
        <f t="shared" si="26"/>
        <v>1064008078.4352891</v>
      </c>
      <c r="F250" s="3">
        <v>1.7999999999999999E-2</v>
      </c>
      <c r="G250" s="4">
        <f t="shared" si="24"/>
        <v>1083160223.8471243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58"/>
      <c r="C251" s="3">
        <v>9</v>
      </c>
      <c r="D251" s="4">
        <f>K243</f>
        <v>49548491.664030813</v>
      </c>
      <c r="E251" s="4">
        <f t="shared" si="26"/>
        <v>1132708715.5111551</v>
      </c>
      <c r="F251" s="3">
        <v>1.7999999999999999E-2</v>
      </c>
      <c r="G251" s="4">
        <f t="shared" si="24"/>
        <v>1153097472.3903558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58"/>
      <c r="C252" s="3">
        <v>10</v>
      </c>
      <c r="D252" s="4">
        <f>K243</f>
        <v>49548491.664030813</v>
      </c>
      <c r="E252" s="4">
        <f t="shared" si="26"/>
        <v>1202645964.0543866</v>
      </c>
      <c r="F252" s="3">
        <v>1.7999999999999999E-2</v>
      </c>
      <c r="G252" s="4">
        <f t="shared" si="24"/>
        <v>1224293591.4073656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58"/>
      <c r="C253" s="3">
        <v>11</v>
      </c>
      <c r="D253" s="4">
        <f>K243</f>
        <v>49548491.664030813</v>
      </c>
      <c r="E253" s="4">
        <f t="shared" si="26"/>
        <v>1273842083.0713964</v>
      </c>
      <c r="F253" s="3">
        <v>1.7999999999999999E-2</v>
      </c>
      <c r="G253" s="4">
        <f t="shared" si="24"/>
        <v>1296771240.5666814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58"/>
      <c r="C254" s="3">
        <v>12</v>
      </c>
      <c r="D254" s="4">
        <f>K243</f>
        <v>49548491.664030813</v>
      </c>
      <c r="E254" s="4">
        <f t="shared" si="26"/>
        <v>1346319732.2307122</v>
      </c>
      <c r="F254" s="3">
        <v>1.7999999999999999E-2</v>
      </c>
      <c r="G254" s="4">
        <f t="shared" si="24"/>
        <v>1370553487.4108651</v>
      </c>
      <c r="H254" s="4"/>
      <c r="I254" s="5"/>
      <c r="J254" s="4">
        <f xml:space="preserve"> (E243 + SUM(D244:D254)) - SUM(I244:I254)</f>
        <v>1158888137.1473758</v>
      </c>
      <c r="K254" s="9">
        <f xml:space="preserve"> G254 - J254</f>
        <v>211665350.26348925</v>
      </c>
      <c r="L254" s="3">
        <v>0.84</v>
      </c>
      <c r="M254" s="4">
        <f xml:space="preserve"> K254 * L254</f>
        <v>177798894.22133097</v>
      </c>
      <c r="N254" s="4">
        <f xml:space="preserve"> K254 - M254</f>
        <v>33866456.042158276</v>
      </c>
      <c r="O254" s="3">
        <f xml:space="preserve"> K254 / J254 * 100</f>
        <v>18.264519540644134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8"/>
  <sheetViews>
    <sheetView workbookViewId="0">
      <selection activeCell="C9" sqref="C9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9.2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27</v>
      </c>
      <c r="N2" t="s">
        <v>28</v>
      </c>
      <c r="O2" t="s">
        <v>4</v>
      </c>
      <c r="P2" t="s">
        <v>12</v>
      </c>
      <c r="Q2" t="s">
        <v>29</v>
      </c>
      <c r="R2" t="s">
        <v>13</v>
      </c>
    </row>
    <row r="3" spans="1:18" x14ac:dyDescent="0.3">
      <c r="A3" t="s">
        <v>30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>SUM(C3:P3)</f>
        <v>6780000</v>
      </c>
      <c r="R3" s="1">
        <f xml:space="preserve"> B3 - Q3</f>
        <v>150000</v>
      </c>
    </row>
    <row r="4" spans="1:18" x14ac:dyDescent="0.3">
      <c r="A4" t="s">
        <v>31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>SUM(C4:P4)</f>
        <v>6830000</v>
      </c>
      <c r="R4" s="1">
        <f xml:space="preserve"> B4 - Q4</f>
        <v>100000</v>
      </c>
    </row>
    <row r="5" spans="1:18" x14ac:dyDescent="0.3">
      <c r="A5" t="s">
        <v>104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>SUM(C5:P5)</f>
        <v>6430000</v>
      </c>
      <c r="R5" s="1">
        <f xml:space="preserve"> B5 - Q5</f>
        <v>500000</v>
      </c>
    </row>
    <row r="6" spans="1:18" x14ac:dyDescent="0.3">
      <c r="A6" t="s">
        <v>105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>SUM(C6:P6)</f>
        <v>3000000</v>
      </c>
      <c r="R6" s="1">
        <f xml:space="preserve"> B6 - Q6</f>
        <v>0</v>
      </c>
    </row>
    <row r="8" spans="1:18" x14ac:dyDescent="0.3">
      <c r="D8" s="1"/>
    </row>
    <row r="9" spans="1:18" x14ac:dyDescent="0.3">
      <c r="D9" s="1"/>
    </row>
    <row r="10" spans="1:18" x14ac:dyDescent="0.3">
      <c r="D10" s="1"/>
    </row>
    <row r="11" spans="1:18" x14ac:dyDescent="0.3">
      <c r="D11" s="1"/>
    </row>
    <row r="12" spans="1:18" x14ac:dyDescent="0.3">
      <c r="D12" s="1"/>
    </row>
    <row r="13" spans="1:18" x14ac:dyDescent="0.3">
      <c r="D13" s="1"/>
    </row>
    <row r="14" spans="1:18" x14ac:dyDescent="0.3">
      <c r="D14" s="1"/>
    </row>
    <row r="15" spans="1:18" x14ac:dyDescent="0.3">
      <c r="D15" s="1"/>
    </row>
    <row r="16" spans="1:18" x14ac:dyDescent="0.3">
      <c r="D16" s="1"/>
    </row>
    <row r="17" spans="3:15" x14ac:dyDescent="0.3">
      <c r="D17" s="1"/>
    </row>
    <row r="18" spans="3:15" x14ac:dyDescent="0.3">
      <c r="C18" s="1"/>
      <c r="D18" s="1"/>
      <c r="O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3"/>
  <sheetViews>
    <sheetView tabSelected="1" topLeftCell="C1" workbookViewId="0">
      <selection activeCell="F26" sqref="F26:F27"/>
    </sheetView>
  </sheetViews>
  <sheetFormatPr defaultRowHeight="16.5" x14ac:dyDescent="0.3"/>
  <cols>
    <col min="2" max="2" width="20" customWidth="1"/>
    <col min="3" max="3" width="14" customWidth="1"/>
    <col min="4" max="4" width="29.625" customWidth="1"/>
    <col min="5" max="5" width="19.125" customWidth="1"/>
    <col min="6" max="6" width="14.5" bestFit="1" customWidth="1"/>
    <col min="7" max="7" width="25" customWidth="1"/>
    <col min="8" max="8" width="11.875" bestFit="1" customWidth="1"/>
    <col min="9" max="9" width="16.25" customWidth="1"/>
    <col min="10" max="10" width="16.75" customWidth="1"/>
  </cols>
  <sheetData>
    <row r="2" spans="1:10" x14ac:dyDescent="0.3">
      <c r="A2" s="43" t="s">
        <v>98</v>
      </c>
      <c r="B2" s="65" t="s">
        <v>96</v>
      </c>
      <c r="C2" s="66"/>
      <c r="D2" s="66"/>
      <c r="E2" s="66"/>
      <c r="F2" s="66"/>
      <c r="G2" s="66"/>
      <c r="H2" s="66"/>
      <c r="I2" s="66"/>
      <c r="J2" s="67"/>
    </row>
    <row r="3" spans="1:10" x14ac:dyDescent="0.3">
      <c r="A3" s="44" t="s">
        <v>97</v>
      </c>
      <c r="B3" s="64" t="s">
        <v>17</v>
      </c>
      <c r="C3" s="64"/>
      <c r="D3" s="64"/>
      <c r="E3" s="64"/>
      <c r="F3" s="27"/>
      <c r="G3" s="64" t="s">
        <v>19</v>
      </c>
      <c r="H3" s="64"/>
      <c r="I3" s="64"/>
      <c r="J3" s="64"/>
    </row>
    <row r="4" spans="1:10" x14ac:dyDescent="0.3">
      <c r="A4" s="46" t="s">
        <v>100</v>
      </c>
      <c r="B4" s="50" t="s">
        <v>22</v>
      </c>
      <c r="C4" s="50" t="s">
        <v>23</v>
      </c>
      <c r="D4" s="50" t="s">
        <v>24</v>
      </c>
      <c r="E4" s="50" t="s">
        <v>25</v>
      </c>
      <c r="F4" s="27"/>
      <c r="G4" s="50" t="s">
        <v>22</v>
      </c>
      <c r="H4" s="50" t="s">
        <v>23</v>
      </c>
      <c r="I4" s="50" t="s">
        <v>24</v>
      </c>
      <c r="J4" s="50" t="s">
        <v>25</v>
      </c>
    </row>
    <row r="5" spans="1:10" x14ac:dyDescent="0.3">
      <c r="B5" s="12" t="s">
        <v>16</v>
      </c>
      <c r="C5" s="47">
        <v>12</v>
      </c>
      <c r="D5" s="12">
        <v>177000</v>
      </c>
      <c r="E5" s="13">
        <f t="shared" ref="E5:E11" si="0" xml:space="preserve"> C5 * D5</f>
        <v>2124000</v>
      </c>
      <c r="G5" s="12" t="s">
        <v>18</v>
      </c>
      <c r="H5" s="47">
        <v>12</v>
      </c>
      <c r="I5" s="13">
        <v>320000</v>
      </c>
      <c r="J5" s="13">
        <f xml:space="preserve"> H5 * I5</f>
        <v>3840000</v>
      </c>
    </row>
    <row r="6" spans="1:10" x14ac:dyDescent="0.3">
      <c r="B6" s="12" t="s">
        <v>14</v>
      </c>
      <c r="C6" s="47">
        <v>36</v>
      </c>
      <c r="D6" s="13">
        <v>150000</v>
      </c>
      <c r="E6" s="13">
        <f t="shared" si="0"/>
        <v>5400000</v>
      </c>
      <c r="G6" s="18" t="s">
        <v>21</v>
      </c>
      <c r="H6" s="48">
        <v>1</v>
      </c>
      <c r="I6" s="19">
        <v>2000000</v>
      </c>
      <c r="J6" s="19">
        <f xml:space="preserve"> H6 * I6</f>
        <v>2000000</v>
      </c>
    </row>
    <row r="7" spans="1:10" x14ac:dyDescent="0.3">
      <c r="B7" s="18" t="s">
        <v>20</v>
      </c>
      <c r="C7" s="48">
        <v>52</v>
      </c>
      <c r="D7" s="19">
        <v>120000</v>
      </c>
      <c r="E7" s="19">
        <f t="shared" si="0"/>
        <v>6240000</v>
      </c>
      <c r="G7" s="8"/>
      <c r="H7" s="36"/>
      <c r="I7" s="9"/>
      <c r="J7" s="9"/>
    </row>
    <row r="8" spans="1:10" x14ac:dyDescent="0.3">
      <c r="B8" s="18" t="s">
        <v>10</v>
      </c>
      <c r="C8" s="48">
        <v>18</v>
      </c>
      <c r="D8" s="19">
        <v>400000</v>
      </c>
      <c r="E8" s="19">
        <f t="shared" si="0"/>
        <v>7200000</v>
      </c>
      <c r="G8" s="8"/>
      <c r="H8" s="36"/>
      <c r="I8" s="9"/>
      <c r="J8" s="9"/>
    </row>
    <row r="9" spans="1:10" x14ac:dyDescent="0.3">
      <c r="B9" s="12" t="s">
        <v>5</v>
      </c>
      <c r="C9" s="47">
        <v>12</v>
      </c>
      <c r="D9" s="13">
        <v>364000</v>
      </c>
      <c r="E9" s="13">
        <f t="shared" si="0"/>
        <v>4368000</v>
      </c>
      <c r="G9" s="8"/>
      <c r="H9" s="36"/>
      <c r="I9" s="9"/>
      <c r="J9" s="9"/>
    </row>
    <row r="10" spans="1:10" x14ac:dyDescent="0.3">
      <c r="B10" s="12" t="s">
        <v>15</v>
      </c>
      <c r="C10" s="47">
        <v>12</v>
      </c>
      <c r="D10" s="13">
        <v>260000</v>
      </c>
      <c r="E10" s="13">
        <f t="shared" si="0"/>
        <v>3120000</v>
      </c>
      <c r="G10" s="8"/>
      <c r="H10" s="36"/>
      <c r="I10" s="9"/>
      <c r="J10" s="8"/>
    </row>
    <row r="11" spans="1:10" x14ac:dyDescent="0.3">
      <c r="B11" s="12" t="s">
        <v>102</v>
      </c>
      <c r="C11" s="47">
        <v>52</v>
      </c>
      <c r="D11" s="13">
        <v>20000</v>
      </c>
      <c r="E11" s="30">
        <f t="shared" si="0"/>
        <v>1040000</v>
      </c>
      <c r="G11" s="8"/>
      <c r="H11" s="36"/>
      <c r="I11" s="8"/>
      <c r="J11" s="9">
        <f>SUM(J5:J9)</f>
        <v>5840000</v>
      </c>
    </row>
    <row r="12" spans="1:10" x14ac:dyDescent="0.3">
      <c r="B12" s="8"/>
      <c r="C12" s="36"/>
      <c r="D12" s="9"/>
      <c r="E12" s="9">
        <f>SUM(E5:E11)</f>
        <v>29492000</v>
      </c>
      <c r="G12" s="8"/>
      <c r="H12" s="36"/>
      <c r="I12" s="8"/>
      <c r="J12" s="8"/>
    </row>
    <row r="13" spans="1:10" x14ac:dyDescent="0.3">
      <c r="B13" s="33" t="s">
        <v>100</v>
      </c>
      <c r="C13" s="49">
        <v>12</v>
      </c>
      <c r="D13" s="21">
        <f xml:space="preserve"> E12</f>
        <v>29492000</v>
      </c>
      <c r="E13" s="21">
        <f xml:space="preserve"> D13 / C13</f>
        <v>2457666.6666666665</v>
      </c>
      <c r="G13" s="33" t="s">
        <v>100</v>
      </c>
      <c r="H13" s="49">
        <v>12</v>
      </c>
      <c r="I13" s="21">
        <f xml:space="preserve"> J11</f>
        <v>5840000</v>
      </c>
      <c r="J13" s="20">
        <f xml:space="preserve"> I13 / H13</f>
        <v>486666.66666666669</v>
      </c>
    </row>
    <row r="15" spans="1:10" x14ac:dyDescent="0.3">
      <c r="D15" s="62" t="s">
        <v>26</v>
      </c>
      <c r="E15" s="33" t="s">
        <v>46</v>
      </c>
      <c r="F15" s="33" t="s">
        <v>47</v>
      </c>
      <c r="G15" s="33" t="s">
        <v>48</v>
      </c>
      <c r="H15" s="33" t="s">
        <v>49</v>
      </c>
      <c r="I15" s="33" t="s">
        <v>50</v>
      </c>
    </row>
    <row r="16" spans="1:10" x14ac:dyDescent="0.3">
      <c r="D16" s="63"/>
      <c r="E16" s="34">
        <f xml:space="preserve"> E13</f>
        <v>2457666.6666666665</v>
      </c>
      <c r="F16" s="34">
        <f xml:space="preserve"> J13</f>
        <v>486666.66666666669</v>
      </c>
      <c r="G16" s="34">
        <f xml:space="preserve"> E16 - F16</f>
        <v>1970999.9999999998</v>
      </c>
      <c r="H16" s="34">
        <v>200000</v>
      </c>
      <c r="I16" s="34">
        <f>G16+H16</f>
        <v>2171000</v>
      </c>
    </row>
    <row r="17" spans="1:11" s="42" customFormat="1" x14ac:dyDescent="0.3"/>
    <row r="18" spans="1:11" s="45" customFormat="1" x14ac:dyDescent="0.3"/>
    <row r="19" spans="1:11" x14ac:dyDescent="0.3">
      <c r="A19" s="43" t="s">
        <v>98</v>
      </c>
      <c r="B19" s="65" t="s">
        <v>99</v>
      </c>
      <c r="C19" s="66"/>
      <c r="D19" s="66"/>
      <c r="E19" s="66"/>
      <c r="F19" s="66"/>
      <c r="G19" s="66"/>
      <c r="H19" s="66"/>
      <c r="I19" s="66"/>
      <c r="J19" s="67"/>
    </row>
    <row r="20" spans="1:11" x14ac:dyDescent="0.3">
      <c r="A20" s="44" t="s">
        <v>97</v>
      </c>
      <c r="B20" s="64" t="s">
        <v>17</v>
      </c>
      <c r="C20" s="64"/>
      <c r="D20" s="64"/>
      <c r="E20" s="64"/>
      <c r="G20" s="64" t="s">
        <v>19</v>
      </c>
      <c r="H20" s="64"/>
      <c r="I20" s="64"/>
      <c r="J20" s="64"/>
    </row>
    <row r="21" spans="1:11" x14ac:dyDescent="0.3">
      <c r="A21" s="46" t="s">
        <v>100</v>
      </c>
      <c r="B21" s="50" t="s">
        <v>22</v>
      </c>
      <c r="C21" s="50" t="s">
        <v>23</v>
      </c>
      <c r="D21" s="50" t="s">
        <v>24</v>
      </c>
      <c r="E21" s="50" t="s">
        <v>25</v>
      </c>
      <c r="G21" s="50" t="s">
        <v>22</v>
      </c>
      <c r="H21" s="50" t="s">
        <v>23</v>
      </c>
      <c r="I21" s="50" t="s">
        <v>24</v>
      </c>
      <c r="J21" s="50" t="s">
        <v>25</v>
      </c>
    </row>
    <row r="22" spans="1:11" x14ac:dyDescent="0.3">
      <c r="B22" s="12" t="s">
        <v>16</v>
      </c>
      <c r="C22" s="47">
        <v>12</v>
      </c>
      <c r="D22" s="12">
        <v>177000</v>
      </c>
      <c r="E22" s="13">
        <f t="shared" ref="E22:E29" si="1" xml:space="preserve"> C22 * D22</f>
        <v>2124000</v>
      </c>
      <c r="G22" s="12" t="s">
        <v>18</v>
      </c>
      <c r="H22" s="47">
        <v>12</v>
      </c>
      <c r="I22" s="13">
        <v>320000</v>
      </c>
      <c r="J22" s="13">
        <f xml:space="preserve"> H22 * I22</f>
        <v>3840000</v>
      </c>
    </row>
    <row r="23" spans="1:11" x14ac:dyDescent="0.3">
      <c r="B23" s="12" t="s">
        <v>14</v>
      </c>
      <c r="C23" s="47">
        <v>36</v>
      </c>
      <c r="D23" s="13">
        <v>150000</v>
      </c>
      <c r="E23" s="13">
        <f t="shared" si="1"/>
        <v>5400000</v>
      </c>
      <c r="G23" s="18" t="s">
        <v>45</v>
      </c>
      <c r="H23" s="48">
        <v>1</v>
      </c>
      <c r="I23" s="19">
        <v>2000000</v>
      </c>
      <c r="J23" s="19">
        <f xml:space="preserve"> H23 * I23</f>
        <v>2000000</v>
      </c>
    </row>
    <row r="24" spans="1:11" x14ac:dyDescent="0.3">
      <c r="B24" s="18" t="s">
        <v>20</v>
      </c>
      <c r="C24" s="48">
        <v>52</v>
      </c>
      <c r="D24" s="19">
        <v>120000</v>
      </c>
      <c r="E24" s="19">
        <f t="shared" si="1"/>
        <v>6240000</v>
      </c>
      <c r="G24" s="16" t="s">
        <v>101</v>
      </c>
      <c r="H24" s="55">
        <v>12</v>
      </c>
      <c r="I24" s="56">
        <v>770000</v>
      </c>
      <c r="J24" s="56">
        <f xml:space="preserve"> H24 * I24</f>
        <v>9240000</v>
      </c>
      <c r="K24" s="37" t="s">
        <v>90</v>
      </c>
    </row>
    <row r="25" spans="1:11" x14ac:dyDescent="0.3">
      <c r="B25" s="18" t="s">
        <v>10</v>
      </c>
      <c r="C25" s="48">
        <v>18</v>
      </c>
      <c r="D25" s="19">
        <v>400000</v>
      </c>
      <c r="E25" s="19">
        <f t="shared" si="1"/>
        <v>7200000</v>
      </c>
      <c r="G25" s="8"/>
      <c r="H25" s="36"/>
      <c r="I25" s="9"/>
      <c r="J25" s="9"/>
    </row>
    <row r="26" spans="1:11" x14ac:dyDescent="0.3">
      <c r="B26" s="12" t="s">
        <v>5</v>
      </c>
      <c r="C26" s="47">
        <v>12</v>
      </c>
      <c r="D26" s="13">
        <v>364000</v>
      </c>
      <c r="E26" s="13">
        <f t="shared" si="1"/>
        <v>4368000</v>
      </c>
      <c r="F26" s="37"/>
      <c r="G26" s="8"/>
      <c r="H26" s="36"/>
      <c r="I26" s="9"/>
      <c r="J26" s="9"/>
    </row>
    <row r="27" spans="1:11" x14ac:dyDescent="0.3">
      <c r="B27" s="12" t="s">
        <v>15</v>
      </c>
      <c r="C27" s="47">
        <v>12</v>
      </c>
      <c r="D27" s="13">
        <v>260000</v>
      </c>
      <c r="E27" s="13">
        <f t="shared" si="1"/>
        <v>3120000</v>
      </c>
      <c r="F27" s="37"/>
      <c r="G27" s="8"/>
      <c r="H27" s="36"/>
      <c r="I27" s="9"/>
      <c r="J27" s="8"/>
    </row>
    <row r="28" spans="1:11" x14ac:dyDescent="0.3">
      <c r="B28" s="16" t="s">
        <v>39</v>
      </c>
      <c r="C28" s="55">
        <v>52</v>
      </c>
      <c r="D28" s="56">
        <v>200000</v>
      </c>
      <c r="E28" s="57">
        <f t="shared" si="1"/>
        <v>10400000</v>
      </c>
      <c r="G28" s="8"/>
      <c r="H28" s="36"/>
      <c r="I28" s="8"/>
      <c r="J28" s="9">
        <f>SUM(J22:J26)</f>
        <v>15080000</v>
      </c>
    </row>
    <row r="29" spans="1:11" x14ac:dyDescent="0.3">
      <c r="B29" s="12" t="s">
        <v>102</v>
      </c>
      <c r="C29" s="47">
        <v>52</v>
      </c>
      <c r="D29" s="13">
        <v>20000</v>
      </c>
      <c r="E29" s="13">
        <f t="shared" si="1"/>
        <v>1040000</v>
      </c>
      <c r="G29" s="8"/>
      <c r="H29" s="36"/>
      <c r="I29" s="8"/>
      <c r="J29" s="9"/>
    </row>
    <row r="30" spans="1:11" x14ac:dyDescent="0.3">
      <c r="B30" s="8"/>
      <c r="C30" s="36"/>
      <c r="D30" s="9"/>
      <c r="E30" s="9">
        <f>SUM(E22:E29)</f>
        <v>39892000</v>
      </c>
      <c r="G30" s="8"/>
      <c r="H30" s="36"/>
      <c r="I30" s="8"/>
      <c r="J30" s="8"/>
    </row>
    <row r="31" spans="1:11" x14ac:dyDescent="0.3">
      <c r="B31" s="33" t="s">
        <v>100</v>
      </c>
      <c r="C31" s="49">
        <v>12</v>
      </c>
      <c r="D31" s="21">
        <f xml:space="preserve"> E30</f>
        <v>39892000</v>
      </c>
      <c r="E31" s="21">
        <f xml:space="preserve"> D31 / C31</f>
        <v>3324333.3333333335</v>
      </c>
      <c r="G31" s="33" t="s">
        <v>100</v>
      </c>
      <c r="H31" s="49">
        <v>12</v>
      </c>
      <c r="I31" s="21">
        <f xml:space="preserve"> J28</f>
        <v>15080000</v>
      </c>
      <c r="J31" s="20">
        <f xml:space="preserve"> I31 / H31</f>
        <v>1256666.6666666667</v>
      </c>
    </row>
    <row r="32" spans="1:11" x14ac:dyDescent="0.3">
      <c r="B32" s="31"/>
      <c r="C32" s="31"/>
      <c r="D32" s="32"/>
      <c r="E32" s="32"/>
      <c r="G32" s="31"/>
      <c r="H32" s="31"/>
      <c r="I32" s="32"/>
      <c r="J32" s="31"/>
    </row>
    <row r="33" spans="2:9" x14ac:dyDescent="0.3">
      <c r="D33" s="62" t="s">
        <v>26</v>
      </c>
      <c r="E33" s="33" t="s">
        <v>46</v>
      </c>
      <c r="F33" s="33" t="s">
        <v>47</v>
      </c>
      <c r="G33" s="33" t="s">
        <v>48</v>
      </c>
      <c r="H33" s="33" t="s">
        <v>49</v>
      </c>
      <c r="I33" s="33" t="s">
        <v>50</v>
      </c>
    </row>
    <row r="34" spans="2:9" x14ac:dyDescent="0.3">
      <c r="D34" s="63"/>
      <c r="E34" s="34">
        <f xml:space="preserve"> E31</f>
        <v>3324333.3333333335</v>
      </c>
      <c r="F34" s="34">
        <f xml:space="preserve"> J31</f>
        <v>1256666.6666666667</v>
      </c>
      <c r="G34" s="34">
        <f xml:space="preserve"> E34 - F34</f>
        <v>2067666.6666666667</v>
      </c>
      <c r="H34" s="34">
        <v>200000</v>
      </c>
      <c r="I34" s="34">
        <f>G34+H34</f>
        <v>2267666.666666667</v>
      </c>
    </row>
    <row r="36" spans="2:9" x14ac:dyDescent="0.3">
      <c r="B36" s="61" t="s">
        <v>44</v>
      </c>
      <c r="C36" s="51" t="s">
        <v>42</v>
      </c>
      <c r="D36" s="9">
        <v>100000</v>
      </c>
      <c r="E36" s="37"/>
    </row>
    <row r="37" spans="2:9" x14ac:dyDescent="0.3">
      <c r="B37" s="61"/>
      <c r="C37" s="51" t="s">
        <v>40</v>
      </c>
      <c r="D37" s="9">
        <v>37000</v>
      </c>
      <c r="E37" s="37"/>
    </row>
    <row r="38" spans="2:9" x14ac:dyDescent="0.3">
      <c r="B38" s="61"/>
      <c r="C38" s="51" t="s">
        <v>41</v>
      </c>
      <c r="D38" s="9">
        <v>11000</v>
      </c>
      <c r="E38" s="37"/>
    </row>
    <row r="39" spans="2:9" x14ac:dyDescent="0.3">
      <c r="B39" s="61"/>
      <c r="C39" s="51" t="s">
        <v>43</v>
      </c>
      <c r="D39" s="9">
        <v>100000</v>
      </c>
      <c r="E39" s="37"/>
    </row>
    <row r="40" spans="2:9" s="42" customFormat="1" x14ac:dyDescent="0.3"/>
    <row r="42" spans="2:9" x14ac:dyDescent="0.3">
      <c r="B42" s="52" t="s">
        <v>52</v>
      </c>
      <c r="C42" s="68" t="s">
        <v>54</v>
      </c>
      <c r="D42" s="68"/>
      <c r="E42" s="38" t="s">
        <v>69</v>
      </c>
      <c r="F42" s="37" t="s">
        <v>91</v>
      </c>
      <c r="G42" s="8" t="s">
        <v>107</v>
      </c>
    </row>
    <row r="43" spans="2:9" x14ac:dyDescent="0.3">
      <c r="B43" s="52"/>
      <c r="C43" s="68" t="s">
        <v>92</v>
      </c>
      <c r="D43" s="68"/>
      <c r="E43" s="38" t="s">
        <v>93</v>
      </c>
      <c r="F43" s="40" t="s">
        <v>94</v>
      </c>
      <c r="G43" s="8" t="s">
        <v>108</v>
      </c>
    </row>
    <row r="44" spans="2:9" x14ac:dyDescent="0.3">
      <c r="B44" s="52" t="s">
        <v>51</v>
      </c>
      <c r="C44" s="68" t="s">
        <v>70</v>
      </c>
      <c r="D44" s="68"/>
      <c r="E44" s="35" t="s">
        <v>71</v>
      </c>
      <c r="F44" s="8"/>
      <c r="G44" s="8"/>
    </row>
    <row r="45" spans="2:9" x14ac:dyDescent="0.3">
      <c r="B45" s="52"/>
      <c r="C45" s="68" t="s">
        <v>85</v>
      </c>
      <c r="D45" s="68"/>
      <c r="E45" s="35" t="s">
        <v>86</v>
      </c>
      <c r="F45" s="8"/>
      <c r="G45" s="8"/>
    </row>
    <row r="46" spans="2:9" x14ac:dyDescent="0.3">
      <c r="B46" s="52"/>
      <c r="C46" s="68" t="s">
        <v>87</v>
      </c>
      <c r="D46" s="68"/>
      <c r="E46" s="35" t="s">
        <v>88</v>
      </c>
      <c r="F46" s="8" t="s">
        <v>106</v>
      </c>
      <c r="G46" s="8"/>
    </row>
    <row r="47" spans="2:9" x14ac:dyDescent="0.3">
      <c r="B47" s="52" t="s">
        <v>53</v>
      </c>
      <c r="C47" s="68" t="s">
        <v>61</v>
      </c>
      <c r="D47" s="68"/>
      <c r="E47" s="35" t="s">
        <v>62</v>
      </c>
      <c r="F47" s="8"/>
      <c r="G47" s="8"/>
    </row>
    <row r="48" spans="2:9" x14ac:dyDescent="0.3">
      <c r="B48" s="52"/>
      <c r="C48" s="53" t="s">
        <v>64</v>
      </c>
      <c r="D48" s="54"/>
      <c r="E48" s="35" t="s">
        <v>65</v>
      </c>
      <c r="F48" s="37" t="s">
        <v>66</v>
      </c>
      <c r="G48" s="8"/>
    </row>
    <row r="49" spans="2:7" x14ac:dyDescent="0.3">
      <c r="B49" s="52" t="s">
        <v>55</v>
      </c>
      <c r="C49" s="68" t="s">
        <v>56</v>
      </c>
      <c r="D49" s="68"/>
      <c r="E49" s="35" t="s">
        <v>63</v>
      </c>
      <c r="F49" s="37"/>
      <c r="G49" s="8"/>
    </row>
    <row r="50" spans="2:7" x14ac:dyDescent="0.3">
      <c r="B50" s="52"/>
      <c r="C50" s="68" t="s">
        <v>89</v>
      </c>
      <c r="D50" s="68"/>
      <c r="E50" s="35">
        <v>101</v>
      </c>
      <c r="F50" s="37"/>
      <c r="G50" s="8"/>
    </row>
    <row r="51" spans="2:7" x14ac:dyDescent="0.3">
      <c r="B51" s="52" t="s">
        <v>12</v>
      </c>
      <c r="C51" s="68" t="s">
        <v>58</v>
      </c>
      <c r="D51" s="68"/>
      <c r="E51" s="39" t="s">
        <v>57</v>
      </c>
      <c r="F51" s="8" t="s">
        <v>59</v>
      </c>
      <c r="G51" s="8" t="s">
        <v>109</v>
      </c>
    </row>
    <row r="52" spans="2:7" x14ac:dyDescent="0.3">
      <c r="B52" s="52"/>
      <c r="C52" s="68" t="s">
        <v>78</v>
      </c>
      <c r="D52" s="68"/>
      <c r="E52" s="35" t="s">
        <v>60</v>
      </c>
      <c r="F52" s="8"/>
      <c r="G52" s="8"/>
    </row>
    <row r="53" spans="2:7" x14ac:dyDescent="0.3">
      <c r="B53" s="52"/>
      <c r="C53" s="68" t="s">
        <v>76</v>
      </c>
      <c r="D53" s="68"/>
      <c r="E53" s="35" t="s">
        <v>77</v>
      </c>
      <c r="F53" s="8"/>
      <c r="G53" s="8"/>
    </row>
    <row r="54" spans="2:7" x14ac:dyDescent="0.3">
      <c r="B54" s="52"/>
      <c r="C54" s="68" t="s">
        <v>72</v>
      </c>
      <c r="D54" s="68"/>
      <c r="E54" s="35" t="s">
        <v>73</v>
      </c>
      <c r="F54" s="8"/>
      <c r="G54" s="8"/>
    </row>
    <row r="55" spans="2:7" x14ac:dyDescent="0.3">
      <c r="B55" s="52"/>
      <c r="C55" s="68" t="s">
        <v>74</v>
      </c>
      <c r="D55" s="68"/>
      <c r="E55" s="35" t="s">
        <v>75</v>
      </c>
      <c r="F55" s="8" t="s">
        <v>103</v>
      </c>
      <c r="G55" s="37" t="s">
        <v>66</v>
      </c>
    </row>
    <row r="56" spans="2:7" x14ac:dyDescent="0.3">
      <c r="B56" s="52"/>
      <c r="C56" s="68" t="s">
        <v>81</v>
      </c>
      <c r="D56" s="68"/>
      <c r="E56" s="35" t="s">
        <v>82</v>
      </c>
      <c r="F56" s="8"/>
      <c r="G56" s="8"/>
    </row>
    <row r="57" spans="2:7" x14ac:dyDescent="0.3">
      <c r="B57" s="52"/>
      <c r="C57" s="68" t="s">
        <v>67</v>
      </c>
      <c r="D57" s="68"/>
      <c r="E57" s="35" t="s">
        <v>68</v>
      </c>
      <c r="F57" s="8"/>
      <c r="G57" s="8"/>
    </row>
    <row r="58" spans="2:7" x14ac:dyDescent="0.3">
      <c r="B58" s="52"/>
      <c r="C58" s="68" t="s">
        <v>79</v>
      </c>
      <c r="D58" s="68"/>
      <c r="E58" s="35" t="s">
        <v>80</v>
      </c>
      <c r="F58" s="8"/>
      <c r="G58" s="8"/>
    </row>
    <row r="59" spans="2:7" x14ac:dyDescent="0.3">
      <c r="B59" s="52"/>
      <c r="C59" s="68" t="s">
        <v>83</v>
      </c>
      <c r="D59" s="68"/>
      <c r="E59" s="35" t="s">
        <v>84</v>
      </c>
      <c r="F59" s="8"/>
      <c r="G59" s="8"/>
    </row>
    <row r="61" spans="2:7" x14ac:dyDescent="0.3">
      <c r="B61" s="41" t="s">
        <v>95</v>
      </c>
      <c r="C61" s="41"/>
      <c r="D61" s="41"/>
    </row>
    <row r="63" spans="2:7" s="42" customFormat="1" x14ac:dyDescent="0.3"/>
  </sheetData>
  <mergeCells count="26">
    <mergeCell ref="C58:D58"/>
    <mergeCell ref="C59:D59"/>
    <mergeCell ref="C53:D53"/>
    <mergeCell ref="C54:D54"/>
    <mergeCell ref="C55:D55"/>
    <mergeCell ref="C56:D56"/>
    <mergeCell ref="C57:D57"/>
    <mergeCell ref="C47:D47"/>
    <mergeCell ref="C49:D49"/>
    <mergeCell ref="C50:D50"/>
    <mergeCell ref="C51:D51"/>
    <mergeCell ref="C52:D52"/>
    <mergeCell ref="C42:D42"/>
    <mergeCell ref="C43:D43"/>
    <mergeCell ref="C44:D44"/>
    <mergeCell ref="C45:D45"/>
    <mergeCell ref="C46:D46"/>
    <mergeCell ref="B36:B39"/>
    <mergeCell ref="D33:D34"/>
    <mergeCell ref="B3:E3"/>
    <mergeCell ref="G3:J3"/>
    <mergeCell ref="B2:J2"/>
    <mergeCell ref="B19:J19"/>
    <mergeCell ref="D15:D16"/>
    <mergeCell ref="B20:E20"/>
    <mergeCell ref="G20:J20"/>
  </mergeCells>
  <phoneticPr fontId="1" type="noConversion"/>
  <hyperlinks>
    <hyperlink ref="E51" r:id="rId1" xr:uid="{950024D8-46D9-465E-A69A-EF535EA0C0C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시나리오_A</vt:lpstr>
      <vt:lpstr>Sheet1</vt:lpstr>
      <vt:lpstr>생활패턴</vt:lpstr>
      <vt:lpstr>병원지출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2022-08-23T01:10:55Z</dcterms:modified>
</cp:coreProperties>
</file>