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/>
  <mc:AlternateContent xmlns:mc="http://schemas.openxmlformats.org/markup-compatibility/2006">
    <mc:Choice Requires="x15">
      <x15ac:absPath xmlns:x15ac="http://schemas.microsoft.com/office/spreadsheetml/2010/11/ac" url="D:\3.sbg\workspace\MyStock\"/>
    </mc:Choice>
  </mc:AlternateContent>
  <xr:revisionPtr revIDLastSave="0" documentId="13_ncr:1_{C821D9DD-1A0D-4CAE-B30D-3DF31BC67D8C}" xr6:coauthVersionLast="36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시나리오" sheetId="18" r:id="rId1"/>
    <sheet name="생활패턴" sheetId="5" r:id="rId2"/>
    <sheet name="단타일지" sheetId="9" r:id="rId3"/>
    <sheet name="플러그파워" sheetId="11" r:id="rId4"/>
    <sheet name="리사이클" sheetId="16" r:id="rId5"/>
    <sheet name="일정확인" sheetId="10" r:id="rId6"/>
    <sheet name="2022단타일지" sheetId="13" r:id="rId7"/>
    <sheet name="Sheet1" sheetId="19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0" i="5" l="1"/>
  <c r="I14" i="19" l="1"/>
  <c r="H14" i="19"/>
  <c r="F14" i="19"/>
  <c r="E14" i="19"/>
  <c r="D14" i="19"/>
  <c r="B14" i="19"/>
  <c r="K19" i="18" l="1"/>
  <c r="K20" i="18" s="1"/>
  <c r="M20" i="18" l="1"/>
  <c r="N20" i="18" s="1"/>
  <c r="K21" i="18"/>
  <c r="G37" i="9"/>
  <c r="F37" i="9"/>
  <c r="H37" i="9" s="1"/>
  <c r="H36" i="9"/>
  <c r="H35" i="9"/>
  <c r="H34" i="9"/>
  <c r="H33" i="9"/>
  <c r="H32" i="9"/>
  <c r="H31" i="9"/>
  <c r="H30" i="9"/>
  <c r="H29" i="9"/>
  <c r="H28" i="9"/>
  <c r="H27" i="9"/>
  <c r="C27" i="9"/>
  <c r="C26" i="9"/>
  <c r="M21" i="18" l="1"/>
  <c r="N21" i="18" s="1"/>
  <c r="K22" i="18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K95" i="18" s="1"/>
  <c r="K96" i="18" s="1"/>
  <c r="K97" i="18" s="1"/>
  <c r="K98" i="18" s="1"/>
  <c r="K99" i="18" s="1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19" i="18" s="1"/>
  <c r="K120" i="18" s="1"/>
  <c r="K121" i="18" s="1"/>
  <c r="K122" i="18" s="1"/>
  <c r="K123" i="18" s="1"/>
  <c r="K124" i="18" s="1"/>
  <c r="K125" i="18" s="1"/>
  <c r="K126" i="18" s="1"/>
  <c r="K127" i="18" s="1"/>
  <c r="K128" i="18" s="1"/>
  <c r="K129" i="18" s="1"/>
  <c r="K130" i="18" s="1"/>
  <c r="K131" i="18" s="1"/>
  <c r="K132" i="18" s="1"/>
  <c r="K133" i="18" s="1"/>
  <c r="K134" i="18" s="1"/>
  <c r="K135" i="18" s="1"/>
  <c r="K136" i="18" s="1"/>
  <c r="K137" i="18" s="1"/>
  <c r="K138" i="18" s="1"/>
  <c r="K139" i="18" s="1"/>
  <c r="K140" i="18" s="1"/>
  <c r="K141" i="18" s="1"/>
  <c r="K142" i="18" s="1"/>
  <c r="K143" i="18" s="1"/>
  <c r="K144" i="18" s="1"/>
  <c r="K145" i="18" s="1"/>
  <c r="K146" i="18" s="1"/>
  <c r="K147" i="18" s="1"/>
  <c r="K148" i="18" s="1"/>
  <c r="K149" i="18" s="1"/>
  <c r="K150" i="18" s="1"/>
  <c r="K151" i="18" s="1"/>
  <c r="K152" i="18" s="1"/>
  <c r="K153" i="18" s="1"/>
  <c r="K154" i="18" s="1"/>
  <c r="K155" i="18" s="1"/>
  <c r="K156" i="18" s="1"/>
  <c r="K157" i="18" s="1"/>
  <c r="K158" i="18" s="1"/>
  <c r="K159" i="18" s="1"/>
  <c r="K160" i="18" s="1"/>
  <c r="K161" i="18" s="1"/>
  <c r="K162" i="18" s="1"/>
  <c r="K163" i="18" s="1"/>
  <c r="K164" i="18" s="1"/>
  <c r="K165" i="18" s="1"/>
  <c r="K166" i="18" s="1"/>
  <c r="K167" i="18" s="1"/>
  <c r="K168" i="18" s="1"/>
  <c r="K169" i="18" s="1"/>
  <c r="K170" i="18" s="1"/>
  <c r="K171" i="18" s="1"/>
  <c r="K172" i="18" s="1"/>
  <c r="K173" i="18" s="1"/>
  <c r="K174" i="18" s="1"/>
  <c r="K175" i="18" s="1"/>
  <c r="K176" i="18" s="1"/>
  <c r="K177" i="18" s="1"/>
  <c r="K178" i="18" s="1"/>
  <c r="K179" i="18" s="1"/>
  <c r="K180" i="18" s="1"/>
  <c r="K181" i="18" s="1"/>
  <c r="K182" i="18" s="1"/>
  <c r="K183" i="18" s="1"/>
  <c r="K184" i="18" s="1"/>
  <c r="K185" i="18" s="1"/>
  <c r="K186" i="18" s="1"/>
  <c r="K187" i="18" s="1"/>
  <c r="K188" i="18" s="1"/>
  <c r="K189" i="18" s="1"/>
  <c r="K190" i="18" s="1"/>
  <c r="K191" i="18" s="1"/>
  <c r="K192" i="18" s="1"/>
  <c r="K193" i="18" s="1"/>
  <c r="K194" i="18" s="1"/>
  <c r="K195" i="18" s="1"/>
  <c r="K196" i="18" s="1"/>
  <c r="K197" i="18" s="1"/>
  <c r="K198" i="18" s="1"/>
  <c r="K199" i="18" s="1"/>
  <c r="K200" i="18" s="1"/>
  <c r="K201" i="18" s="1"/>
  <c r="K202" i="18" s="1"/>
  <c r="K203" i="18" s="1"/>
  <c r="K204" i="18" s="1"/>
  <c r="K205" i="18" s="1"/>
  <c r="K206" i="18" s="1"/>
  <c r="K207" i="18" s="1"/>
  <c r="K208" i="18" s="1"/>
  <c r="K209" i="18" s="1"/>
  <c r="K210" i="18" s="1"/>
  <c r="K211" i="18" s="1"/>
  <c r="K212" i="18" s="1"/>
  <c r="K213" i="18" s="1"/>
  <c r="K214" i="18" s="1"/>
  <c r="K215" i="18" s="1"/>
  <c r="K216" i="18" s="1"/>
  <c r="K217" i="18" s="1"/>
  <c r="K218" i="18" s="1"/>
  <c r="K219" i="18" s="1"/>
  <c r="K220" i="18" s="1"/>
  <c r="K221" i="18" s="1"/>
  <c r="K222" i="18" s="1"/>
  <c r="K223" i="18" s="1"/>
  <c r="K224" i="18" s="1"/>
  <c r="K225" i="18" s="1"/>
  <c r="K226" i="18" s="1"/>
  <c r="K227" i="18" s="1"/>
  <c r="K228" i="18" s="1"/>
  <c r="K229" i="18" s="1"/>
  <c r="K230" i="18" s="1"/>
  <c r="K231" i="18" s="1"/>
  <c r="K232" i="18" s="1"/>
  <c r="K233" i="18" s="1"/>
  <c r="K234" i="18" s="1"/>
  <c r="K235" i="18" s="1"/>
  <c r="K236" i="18" s="1"/>
  <c r="K237" i="18" s="1"/>
  <c r="K238" i="18" s="1"/>
  <c r="K239" i="18" s="1"/>
  <c r="K240" i="18" s="1"/>
  <c r="K241" i="18" s="1"/>
  <c r="K242" i="18" s="1"/>
  <c r="K243" i="18" s="1"/>
  <c r="K244" i="18" s="1"/>
  <c r="K245" i="18" s="1"/>
  <c r="K246" i="18" s="1"/>
  <c r="K247" i="18" s="1"/>
  <c r="K248" i="18" s="1"/>
  <c r="K249" i="18" s="1"/>
  <c r="K250" i="18" s="1"/>
  <c r="K251" i="18" s="1"/>
  <c r="K252" i="18" s="1"/>
  <c r="K253" i="18" s="1"/>
  <c r="K254" i="18" s="1"/>
  <c r="K255" i="18" s="1"/>
  <c r="H4" i="18"/>
  <c r="H5" i="18" s="1"/>
  <c r="F123" i="5"/>
  <c r="G123" i="5"/>
  <c r="M22" i="18" l="1"/>
  <c r="H6" i="18"/>
  <c r="F60" i="11"/>
  <c r="G60" i="11" s="1"/>
  <c r="E60" i="11"/>
  <c r="C55" i="11"/>
  <c r="E45" i="11"/>
  <c r="G55" i="11"/>
  <c r="D55" i="11"/>
  <c r="F50" i="11"/>
  <c r="M23" i="18" l="1"/>
  <c r="H7" i="18"/>
  <c r="F13" i="16"/>
  <c r="G9" i="16"/>
  <c r="D9" i="16"/>
  <c r="E3" i="16"/>
  <c r="M24" i="18" l="1"/>
  <c r="H8" i="18"/>
  <c r="C9" i="16"/>
  <c r="E13" i="16" s="1"/>
  <c r="G13" i="16" s="1"/>
  <c r="M25" i="18" l="1"/>
  <c r="H9" i="18"/>
  <c r="G59" i="11"/>
  <c r="F59" i="11"/>
  <c r="E59" i="11"/>
  <c r="G53" i="11"/>
  <c r="G54" i="11"/>
  <c r="M26" i="18" l="1"/>
  <c r="H10" i="18"/>
  <c r="D54" i="11"/>
  <c r="C54" i="11"/>
  <c r="F49" i="11"/>
  <c r="E44" i="11"/>
  <c r="M27" i="18" l="1"/>
  <c r="H11" i="18"/>
  <c r="C20" i="9"/>
  <c r="M28" i="18" l="1"/>
  <c r="H12" i="18"/>
  <c r="D35" i="11"/>
  <c r="G34" i="11" s="1"/>
  <c r="I34" i="11" s="1"/>
  <c r="K34" i="11"/>
  <c r="M29" i="18" l="1"/>
  <c r="H13" i="18"/>
  <c r="C22" i="9"/>
  <c r="C23" i="9" s="1"/>
  <c r="C19" i="9"/>
  <c r="K32" i="11"/>
  <c r="K30" i="11"/>
  <c r="F48" i="11"/>
  <c r="D53" i="11" s="1"/>
  <c r="E43" i="11"/>
  <c r="D33" i="11"/>
  <c r="G32" i="11" s="1"/>
  <c r="I32" i="11" s="1"/>
  <c r="D31" i="11"/>
  <c r="G30" i="11" s="1"/>
  <c r="I30" i="11" s="1"/>
  <c r="M30" i="18" l="1"/>
  <c r="H14" i="18"/>
  <c r="C53" i="11"/>
  <c r="Q14" i="9"/>
  <c r="P14" i="9"/>
  <c r="R13" i="9"/>
  <c r="R12" i="9"/>
  <c r="R11" i="9"/>
  <c r="R10" i="9"/>
  <c r="R9" i="9"/>
  <c r="R8" i="9"/>
  <c r="R7" i="9"/>
  <c r="R6" i="9"/>
  <c r="R5" i="9"/>
  <c r="R4" i="9"/>
  <c r="C14" i="13"/>
  <c r="F14" i="13"/>
  <c r="F17" i="13" s="1"/>
  <c r="I14" i="13"/>
  <c r="I16" i="13" s="1"/>
  <c r="L14" i="13"/>
  <c r="L16" i="13" s="1"/>
  <c r="O14" i="13"/>
  <c r="O16" i="13" s="1"/>
  <c r="C16" i="13"/>
  <c r="F16" i="13"/>
  <c r="C17" i="13"/>
  <c r="L17" i="13"/>
  <c r="K14" i="9"/>
  <c r="M13" i="9"/>
  <c r="M12" i="9"/>
  <c r="M11" i="9"/>
  <c r="M10" i="9"/>
  <c r="M9" i="9"/>
  <c r="M8" i="9"/>
  <c r="M7" i="9"/>
  <c r="M6" i="9"/>
  <c r="M5" i="9"/>
  <c r="M4" i="9"/>
  <c r="H11" i="9"/>
  <c r="H12" i="9"/>
  <c r="H13" i="9"/>
  <c r="H10" i="9"/>
  <c r="H9" i="9"/>
  <c r="H8" i="9"/>
  <c r="H7" i="9"/>
  <c r="H6" i="9"/>
  <c r="H5" i="9"/>
  <c r="H4" i="9"/>
  <c r="F14" i="9"/>
  <c r="L14" i="9"/>
  <c r="G14" i="9"/>
  <c r="M31" i="18" l="1"/>
  <c r="H15" i="18"/>
  <c r="M14" i="9"/>
  <c r="I17" i="13"/>
  <c r="O17" i="13"/>
  <c r="R14" i="9"/>
  <c r="H14" i="9"/>
  <c r="I22" i="11"/>
  <c r="D23" i="11"/>
  <c r="E25" i="11" s="1"/>
  <c r="M32" i="18" l="1"/>
  <c r="H16" i="18"/>
  <c r="D25" i="11"/>
  <c r="F25" i="11"/>
  <c r="I23" i="11"/>
  <c r="H24" i="11" s="1"/>
  <c r="G25" i="11"/>
  <c r="M33" i="18" l="1"/>
  <c r="H17" i="18"/>
  <c r="D24" i="11"/>
  <c r="C24" i="11"/>
  <c r="M34" i="18" l="1"/>
  <c r="H18" i="18"/>
  <c r="I24" i="11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M35" i="18" l="1"/>
  <c r="H19" i="18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M36" i="18" l="1"/>
  <c r="H20" i="18"/>
  <c r="S13" i="5"/>
  <c r="S14" i="5"/>
  <c r="S12" i="5"/>
  <c r="S11" i="5"/>
  <c r="S10" i="5"/>
  <c r="S9" i="5"/>
  <c r="S8" i="5"/>
  <c r="S7" i="5"/>
  <c r="S6" i="5"/>
  <c r="S5" i="5"/>
  <c r="S4" i="5"/>
  <c r="S3" i="5"/>
  <c r="T3" i="5" s="1"/>
  <c r="U3" i="5" s="1"/>
  <c r="C4" i="5" s="1"/>
  <c r="C14" i="9"/>
  <c r="C16" i="9" s="1"/>
  <c r="M37" i="18" l="1"/>
  <c r="H21" i="18"/>
  <c r="T4" i="5"/>
  <c r="U4" i="5" s="1"/>
  <c r="C17" i="9"/>
  <c r="M38" i="18" l="1"/>
  <c r="H22" i="18"/>
  <c r="N22" i="18" s="1"/>
  <c r="C5" i="5"/>
  <c r="T5" i="5" s="1"/>
  <c r="U5" i="5" s="1"/>
  <c r="M39" i="18" l="1"/>
  <c r="H23" i="18"/>
  <c r="N23" i="18" s="1"/>
  <c r="C6" i="5"/>
  <c r="T6" i="5" s="1"/>
  <c r="U6" i="5" s="1"/>
  <c r="L19" i="11"/>
  <c r="M40" i="18" l="1"/>
  <c r="H24" i="18"/>
  <c r="N24" i="18" s="1"/>
  <c r="C7" i="5"/>
  <c r="T7" i="5" s="1"/>
  <c r="U7" i="5" s="1"/>
  <c r="M41" i="18" l="1"/>
  <c r="H25" i="18"/>
  <c r="N25" i="18" s="1"/>
  <c r="C8" i="5"/>
  <c r="T8" i="5" s="1"/>
  <c r="U8" i="5" s="1"/>
  <c r="M42" i="18" l="1"/>
  <c r="H26" i="18"/>
  <c r="N26" i="18" s="1"/>
  <c r="C9" i="5"/>
  <c r="T9" i="5" s="1"/>
  <c r="U9" i="5" s="1"/>
  <c r="M43" i="18" l="1"/>
  <c r="H27" i="18"/>
  <c r="N27" i="18" s="1"/>
  <c r="C10" i="5"/>
  <c r="T10" i="5" s="1"/>
  <c r="M44" i="18" l="1"/>
  <c r="H28" i="18"/>
  <c r="N28" i="18" s="1"/>
  <c r="C11" i="5"/>
  <c r="T11" i="5" s="1"/>
  <c r="U11" i="5" s="1"/>
  <c r="M45" i="18" l="1"/>
  <c r="H29" i="18"/>
  <c r="N29" i="18" s="1"/>
  <c r="C12" i="5"/>
  <c r="T12" i="5" s="1"/>
  <c r="U12" i="5" s="1"/>
  <c r="M46" i="18" l="1"/>
  <c r="H30" i="18"/>
  <c r="N30" i="18" s="1"/>
  <c r="C13" i="5"/>
  <c r="T13" i="5" s="1"/>
  <c r="U13" i="5" s="1"/>
  <c r="M47" i="18" l="1"/>
  <c r="H31" i="18"/>
  <c r="N31" i="18" s="1"/>
  <c r="C14" i="5"/>
  <c r="T14" i="5" s="1"/>
  <c r="U14" i="5" s="1"/>
  <c r="M48" i="18" l="1"/>
  <c r="H32" i="18"/>
  <c r="N32" i="18" s="1"/>
  <c r="C15" i="5"/>
  <c r="T15" i="5" s="1"/>
  <c r="U15" i="5" s="1"/>
  <c r="M49" i="18" l="1"/>
  <c r="H33" i="18"/>
  <c r="N33" i="18" s="1"/>
  <c r="C16" i="5"/>
  <c r="T16" i="5" s="1"/>
  <c r="U16" i="5" s="1"/>
  <c r="M50" i="18" l="1"/>
  <c r="H34" i="18"/>
  <c r="N34" i="18" s="1"/>
  <c r="C17" i="5"/>
  <c r="T17" i="5" s="1"/>
  <c r="U17" i="5" s="1"/>
  <c r="M51" i="18" l="1"/>
  <c r="H35" i="18"/>
  <c r="N35" i="18" s="1"/>
  <c r="C18" i="5"/>
  <c r="T18" i="5" s="1"/>
  <c r="U18" i="5" s="1"/>
  <c r="M52" i="18" l="1"/>
  <c r="H36" i="18"/>
  <c r="N36" i="18" s="1"/>
  <c r="C19" i="5"/>
  <c r="T19" i="5" s="1"/>
  <c r="U19" i="5" s="1"/>
  <c r="M53" i="18" l="1"/>
  <c r="H37" i="18"/>
  <c r="N37" i="18" s="1"/>
  <c r="C20" i="5"/>
  <c r="T20" i="5" s="1"/>
  <c r="U20" i="5" s="1"/>
  <c r="M54" i="18" l="1"/>
  <c r="H38" i="18"/>
  <c r="N38" i="18" s="1"/>
  <c r="C21" i="5"/>
  <c r="T21" i="5" s="1"/>
  <c r="U21" i="5" s="1"/>
  <c r="M55" i="18" l="1"/>
  <c r="H39" i="18"/>
  <c r="N39" i="18" s="1"/>
  <c r="C22" i="5"/>
  <c r="T22" i="5" s="1"/>
  <c r="U22" i="5" s="1"/>
  <c r="M56" i="18" l="1"/>
  <c r="H40" i="18"/>
  <c r="N40" i="18" s="1"/>
  <c r="C23" i="5"/>
  <c r="T23" i="5" s="1"/>
  <c r="U23" i="5" s="1"/>
  <c r="M57" i="18" l="1"/>
  <c r="H41" i="18"/>
  <c r="N41" i="18" s="1"/>
  <c r="C24" i="5"/>
  <c r="T24" i="5" s="1"/>
  <c r="U24" i="5" s="1"/>
  <c r="M58" i="18" l="1"/>
  <c r="H42" i="18"/>
  <c r="N42" i="18" s="1"/>
  <c r="C25" i="5"/>
  <c r="T25" i="5" s="1"/>
  <c r="U25" i="5" s="1"/>
  <c r="M59" i="18" l="1"/>
  <c r="H43" i="18"/>
  <c r="N43" i="18" s="1"/>
  <c r="C26" i="5"/>
  <c r="T26" i="5" s="1"/>
  <c r="U26" i="5" s="1"/>
  <c r="M60" i="18" l="1"/>
  <c r="H44" i="18"/>
  <c r="N44" i="18" s="1"/>
  <c r="C27" i="5"/>
  <c r="T27" i="5" s="1"/>
  <c r="U27" i="5" s="1"/>
  <c r="M61" i="18" l="1"/>
  <c r="H45" i="18"/>
  <c r="N45" i="18" s="1"/>
  <c r="C28" i="5"/>
  <c r="T28" i="5" s="1"/>
  <c r="U28" i="5" s="1"/>
  <c r="M62" i="18" l="1"/>
  <c r="H46" i="18"/>
  <c r="N46" i="18" s="1"/>
  <c r="C29" i="5"/>
  <c r="T29" i="5" s="1"/>
  <c r="U29" i="5" s="1"/>
  <c r="M63" i="18" l="1"/>
  <c r="H47" i="18"/>
  <c r="N47" i="18" s="1"/>
  <c r="C30" i="5"/>
  <c r="T30" i="5" s="1"/>
  <c r="U30" i="5" s="1"/>
  <c r="M64" i="18" l="1"/>
  <c r="H48" i="18"/>
  <c r="N48" i="18" s="1"/>
  <c r="C31" i="5"/>
  <c r="T31" i="5" s="1"/>
  <c r="U31" i="5" s="1"/>
  <c r="M65" i="18" l="1"/>
  <c r="H49" i="18"/>
  <c r="N49" i="18" s="1"/>
  <c r="C32" i="5"/>
  <c r="T32" i="5" s="1"/>
  <c r="U32" i="5" s="1"/>
  <c r="M66" i="18" l="1"/>
  <c r="H50" i="18"/>
  <c r="N50" i="18" s="1"/>
  <c r="C33" i="5"/>
  <c r="T33" i="5" s="1"/>
  <c r="U33" i="5" s="1"/>
  <c r="M67" i="18" l="1"/>
  <c r="H51" i="18"/>
  <c r="N51" i="18" s="1"/>
  <c r="C34" i="5"/>
  <c r="T34" i="5" s="1"/>
  <c r="U34" i="5" s="1"/>
  <c r="M68" i="18" l="1"/>
  <c r="H52" i="18"/>
  <c r="N52" i="18" s="1"/>
  <c r="C35" i="5"/>
  <c r="T35" i="5" s="1"/>
  <c r="U35" i="5" s="1"/>
  <c r="M69" i="18" l="1"/>
  <c r="H53" i="18"/>
  <c r="N53" i="18" s="1"/>
  <c r="C36" i="5"/>
  <c r="T36" i="5" s="1"/>
  <c r="U36" i="5" s="1"/>
  <c r="M70" i="18" l="1"/>
  <c r="H54" i="18"/>
  <c r="N54" i="18" s="1"/>
  <c r="C37" i="5"/>
  <c r="T37" i="5" s="1"/>
  <c r="U37" i="5" s="1"/>
  <c r="M71" i="18" l="1"/>
  <c r="H55" i="18"/>
  <c r="N55" i="18" s="1"/>
  <c r="C38" i="5"/>
  <c r="T38" i="5" s="1"/>
  <c r="U38" i="5" s="1"/>
  <c r="M72" i="18" l="1"/>
  <c r="H56" i="18"/>
  <c r="N56" i="18" s="1"/>
  <c r="C39" i="5"/>
  <c r="T39" i="5" s="1"/>
  <c r="U39" i="5" s="1"/>
  <c r="M73" i="18" l="1"/>
  <c r="H57" i="18"/>
  <c r="N57" i="18" s="1"/>
  <c r="C40" i="5"/>
  <c r="T40" i="5" s="1"/>
  <c r="U40" i="5" s="1"/>
  <c r="M74" i="18" l="1"/>
  <c r="H58" i="18"/>
  <c r="N58" i="18" s="1"/>
  <c r="C41" i="5"/>
  <c r="T41" i="5" s="1"/>
  <c r="U41" i="5" s="1"/>
  <c r="M75" i="18" l="1"/>
  <c r="H59" i="18"/>
  <c r="N59" i="18" s="1"/>
  <c r="C42" i="5"/>
  <c r="T42" i="5" s="1"/>
  <c r="U42" i="5" s="1"/>
  <c r="M76" i="18" l="1"/>
  <c r="H60" i="18"/>
  <c r="N60" i="18" s="1"/>
  <c r="C43" i="5"/>
  <c r="T43" i="5" s="1"/>
  <c r="U43" i="5" s="1"/>
  <c r="M77" i="18" l="1"/>
  <c r="H61" i="18"/>
  <c r="N61" i="18" s="1"/>
  <c r="C44" i="5"/>
  <c r="T44" i="5" s="1"/>
  <c r="U44" i="5" s="1"/>
  <c r="M78" i="18" l="1"/>
  <c r="H62" i="18"/>
  <c r="N62" i="18" s="1"/>
  <c r="C45" i="5"/>
  <c r="T45" i="5" s="1"/>
  <c r="U45" i="5" s="1"/>
  <c r="M79" i="18" l="1"/>
  <c r="H63" i="18"/>
  <c r="N63" i="18" s="1"/>
  <c r="C46" i="5"/>
  <c r="T46" i="5" s="1"/>
  <c r="U46" i="5" s="1"/>
  <c r="M80" i="18" l="1"/>
  <c r="H64" i="18"/>
  <c r="N64" i="18" s="1"/>
  <c r="C47" i="5"/>
  <c r="T47" i="5" s="1"/>
  <c r="U47" i="5" s="1"/>
  <c r="M81" i="18" l="1"/>
  <c r="H65" i="18"/>
  <c r="N65" i="18" s="1"/>
  <c r="C48" i="5"/>
  <c r="T48" i="5" s="1"/>
  <c r="U48" i="5" s="1"/>
  <c r="M82" i="18" l="1"/>
  <c r="H66" i="18"/>
  <c r="N66" i="18" s="1"/>
  <c r="C49" i="5"/>
  <c r="T49" i="5" s="1"/>
  <c r="U49" i="5" s="1"/>
  <c r="M83" i="18" l="1"/>
  <c r="H67" i="18"/>
  <c r="N67" i="18" s="1"/>
  <c r="C50" i="5"/>
  <c r="T50" i="5" s="1"/>
  <c r="U50" i="5" s="1"/>
  <c r="M84" i="18" l="1"/>
  <c r="H68" i="18"/>
  <c r="N68" i="18" s="1"/>
  <c r="C51" i="5"/>
  <c r="T51" i="5" s="1"/>
  <c r="U51" i="5" s="1"/>
  <c r="M85" i="18" l="1"/>
  <c r="H69" i="18"/>
  <c r="N69" i="18" s="1"/>
  <c r="C52" i="5"/>
  <c r="T52" i="5" s="1"/>
  <c r="U52" i="5" s="1"/>
  <c r="M86" i="18" l="1"/>
  <c r="H70" i="18"/>
  <c r="N70" i="18" s="1"/>
  <c r="C53" i="5"/>
  <c r="T53" i="5" s="1"/>
  <c r="U53" i="5" s="1"/>
  <c r="M87" i="18" l="1"/>
  <c r="H71" i="18"/>
  <c r="N71" i="18" s="1"/>
  <c r="C54" i="5"/>
  <c r="T54" i="5" s="1"/>
  <c r="U54" i="5" s="1"/>
  <c r="M88" i="18" l="1"/>
  <c r="H72" i="18"/>
  <c r="N72" i="18" s="1"/>
  <c r="C55" i="5"/>
  <c r="T55" i="5" s="1"/>
  <c r="U55" i="5" s="1"/>
  <c r="M89" i="18" l="1"/>
  <c r="H73" i="18"/>
  <c r="N73" i="18" s="1"/>
  <c r="C56" i="5"/>
  <c r="T56" i="5" s="1"/>
  <c r="U56" i="5" s="1"/>
  <c r="M90" i="18" l="1"/>
  <c r="H74" i="18"/>
  <c r="N74" i="18" s="1"/>
  <c r="C57" i="5"/>
  <c r="T57" i="5" s="1"/>
  <c r="U57" i="5" s="1"/>
  <c r="M91" i="18" l="1"/>
  <c r="H75" i="18"/>
  <c r="N75" i="18" s="1"/>
  <c r="C58" i="5"/>
  <c r="T58" i="5" s="1"/>
  <c r="U58" i="5" s="1"/>
  <c r="M92" i="18" l="1"/>
  <c r="H76" i="18"/>
  <c r="N76" i="18" s="1"/>
  <c r="C59" i="5"/>
  <c r="T59" i="5" s="1"/>
  <c r="U59" i="5" s="1"/>
  <c r="M93" i="18" l="1"/>
  <c r="H77" i="18"/>
  <c r="N77" i="18" s="1"/>
  <c r="C60" i="5"/>
  <c r="T60" i="5" s="1"/>
  <c r="U60" i="5" s="1"/>
  <c r="M94" i="18" l="1"/>
  <c r="H78" i="18"/>
  <c r="N78" i="18" s="1"/>
  <c r="C61" i="5"/>
  <c r="T61" i="5" s="1"/>
  <c r="U61" i="5" s="1"/>
  <c r="M95" i="18" l="1"/>
  <c r="H79" i="18"/>
  <c r="N79" i="18" s="1"/>
  <c r="C62" i="5"/>
  <c r="T62" i="5" s="1"/>
  <c r="U62" i="5" s="1"/>
  <c r="M96" i="18" l="1"/>
  <c r="H80" i="18"/>
  <c r="N80" i="18" s="1"/>
  <c r="C63" i="5"/>
  <c r="T63" i="5" s="1"/>
  <c r="U63" i="5" s="1"/>
  <c r="M97" i="18" l="1"/>
  <c r="H81" i="18"/>
  <c r="N81" i="18" s="1"/>
  <c r="C64" i="5"/>
  <c r="T64" i="5" s="1"/>
  <c r="U64" i="5" s="1"/>
  <c r="M98" i="18" l="1"/>
  <c r="H82" i="18"/>
  <c r="N82" i="18" s="1"/>
  <c r="C65" i="5"/>
  <c r="T65" i="5" s="1"/>
  <c r="U65" i="5" s="1"/>
  <c r="M99" i="18" l="1"/>
  <c r="H83" i="18"/>
  <c r="N83" i="18" s="1"/>
  <c r="C66" i="5"/>
  <c r="T66" i="5" s="1"/>
  <c r="U66" i="5" s="1"/>
  <c r="M100" i="18" l="1"/>
  <c r="H84" i="18"/>
  <c r="N84" i="18" s="1"/>
  <c r="C67" i="5"/>
  <c r="T67" i="5" s="1"/>
  <c r="U67" i="5" s="1"/>
  <c r="M101" i="18" l="1"/>
  <c r="H85" i="18"/>
  <c r="N85" i="18" s="1"/>
  <c r="C68" i="5"/>
  <c r="T68" i="5" s="1"/>
  <c r="U68" i="5" s="1"/>
  <c r="M102" i="18" l="1"/>
  <c r="H86" i="18"/>
  <c r="N86" i="18" s="1"/>
  <c r="C69" i="5"/>
  <c r="T69" i="5" s="1"/>
  <c r="U69" i="5" s="1"/>
  <c r="M103" i="18" l="1"/>
  <c r="H87" i="18"/>
  <c r="N87" i="18" s="1"/>
  <c r="C70" i="5"/>
  <c r="T70" i="5" s="1"/>
  <c r="U70" i="5" s="1"/>
  <c r="M104" i="18" l="1"/>
  <c r="H88" i="18"/>
  <c r="N88" i="18" s="1"/>
  <c r="C71" i="5"/>
  <c r="T71" i="5" s="1"/>
  <c r="U71" i="5" s="1"/>
  <c r="M105" i="18" l="1"/>
  <c r="H89" i="18"/>
  <c r="N89" i="18" s="1"/>
  <c r="C72" i="5"/>
  <c r="T72" i="5" s="1"/>
  <c r="U72" i="5" s="1"/>
  <c r="M106" i="18" l="1"/>
  <c r="H90" i="18"/>
  <c r="N90" i="18" s="1"/>
  <c r="C73" i="5"/>
  <c r="T73" i="5" s="1"/>
  <c r="U73" i="5" s="1"/>
  <c r="M107" i="18" l="1"/>
  <c r="H91" i="18"/>
  <c r="N91" i="18" s="1"/>
  <c r="C74" i="5"/>
  <c r="T74" i="5" s="1"/>
  <c r="U74" i="5" s="1"/>
  <c r="M108" i="18" l="1"/>
  <c r="H92" i="18"/>
  <c r="N92" i="18" s="1"/>
  <c r="C75" i="5"/>
  <c r="T75" i="5" s="1"/>
  <c r="U75" i="5" s="1"/>
  <c r="M109" i="18" l="1"/>
  <c r="H93" i="18"/>
  <c r="N93" i="18" s="1"/>
  <c r="C76" i="5"/>
  <c r="T76" i="5" s="1"/>
  <c r="U76" i="5" s="1"/>
  <c r="M110" i="18" l="1"/>
  <c r="H94" i="18"/>
  <c r="N94" i="18" s="1"/>
  <c r="C77" i="5"/>
  <c r="T77" i="5" s="1"/>
  <c r="U77" i="5" s="1"/>
  <c r="M111" i="18" l="1"/>
  <c r="H95" i="18"/>
  <c r="N95" i="18" s="1"/>
  <c r="C78" i="5"/>
  <c r="T78" i="5" s="1"/>
  <c r="U78" i="5" s="1"/>
  <c r="M112" i="18" l="1"/>
  <c r="H96" i="18"/>
  <c r="N96" i="18" s="1"/>
  <c r="C79" i="5"/>
  <c r="T79" i="5" s="1"/>
  <c r="U79" i="5" s="1"/>
  <c r="M113" i="18" l="1"/>
  <c r="H97" i="18"/>
  <c r="N97" i="18" s="1"/>
  <c r="C80" i="5"/>
  <c r="T80" i="5" s="1"/>
  <c r="U80" i="5" s="1"/>
  <c r="M114" i="18" l="1"/>
  <c r="H98" i="18"/>
  <c r="N98" i="18" s="1"/>
  <c r="C81" i="5"/>
  <c r="T81" i="5" s="1"/>
  <c r="U81" i="5" s="1"/>
  <c r="M115" i="18" l="1"/>
  <c r="H99" i="18"/>
  <c r="N99" i="18" s="1"/>
  <c r="C82" i="5"/>
  <c r="T82" i="5" s="1"/>
  <c r="U82" i="5" s="1"/>
  <c r="M116" i="18" l="1"/>
  <c r="H100" i="18"/>
  <c r="N100" i="18" s="1"/>
  <c r="C83" i="5"/>
  <c r="T83" i="5" s="1"/>
  <c r="U83" i="5" s="1"/>
  <c r="M117" i="18" l="1"/>
  <c r="H101" i="18"/>
  <c r="N101" i="18" s="1"/>
  <c r="C84" i="5"/>
  <c r="T84" i="5" s="1"/>
  <c r="U84" i="5" s="1"/>
  <c r="M118" i="18" l="1"/>
  <c r="H102" i="18"/>
  <c r="N102" i="18" s="1"/>
  <c r="C85" i="5"/>
  <c r="T85" i="5" s="1"/>
  <c r="U85" i="5" s="1"/>
  <c r="M119" i="18" l="1"/>
  <c r="H103" i="18"/>
  <c r="N103" i="18" s="1"/>
  <c r="C86" i="5"/>
  <c r="T86" i="5" s="1"/>
  <c r="U86" i="5" s="1"/>
  <c r="M120" i="18" l="1"/>
  <c r="H104" i="18"/>
  <c r="N104" i="18" s="1"/>
  <c r="C87" i="5"/>
  <c r="T87" i="5" s="1"/>
  <c r="U87" i="5" s="1"/>
  <c r="M121" i="18" l="1"/>
  <c r="H105" i="18"/>
  <c r="N105" i="18" s="1"/>
  <c r="C88" i="5"/>
  <c r="T88" i="5" s="1"/>
  <c r="U88" i="5" s="1"/>
  <c r="M122" i="18" l="1"/>
  <c r="H106" i="18"/>
  <c r="N106" i="18" s="1"/>
  <c r="C89" i="5"/>
  <c r="T89" i="5" s="1"/>
  <c r="U89" i="5" s="1"/>
  <c r="M123" i="18" l="1"/>
  <c r="H107" i="18"/>
  <c r="N107" i="18" s="1"/>
  <c r="C90" i="5"/>
  <c r="T90" i="5" s="1"/>
  <c r="U90" i="5" s="1"/>
  <c r="M124" i="18" l="1"/>
  <c r="H108" i="18"/>
  <c r="N108" i="18" s="1"/>
  <c r="C91" i="5"/>
  <c r="T91" i="5" s="1"/>
  <c r="U91" i="5" s="1"/>
  <c r="M125" i="18" l="1"/>
  <c r="H109" i="18"/>
  <c r="N109" i="18" s="1"/>
  <c r="C92" i="5"/>
  <c r="T92" i="5" s="1"/>
  <c r="U92" i="5" s="1"/>
  <c r="M126" i="18" l="1"/>
  <c r="H110" i="18"/>
  <c r="N110" i="18" s="1"/>
  <c r="C93" i="5"/>
  <c r="T93" i="5" s="1"/>
  <c r="U93" i="5" s="1"/>
  <c r="M127" i="18" l="1"/>
  <c r="H111" i="18"/>
  <c r="N111" i="18" s="1"/>
  <c r="C94" i="5"/>
  <c r="T94" i="5" s="1"/>
  <c r="U94" i="5" s="1"/>
  <c r="M128" i="18" l="1"/>
  <c r="H112" i="18"/>
  <c r="N112" i="18" s="1"/>
  <c r="C95" i="5"/>
  <c r="T95" i="5" s="1"/>
  <c r="U95" i="5" s="1"/>
  <c r="M129" i="18" l="1"/>
  <c r="H113" i="18"/>
  <c r="N113" i="18" s="1"/>
  <c r="C96" i="5"/>
  <c r="T96" i="5" s="1"/>
  <c r="U96" i="5" s="1"/>
  <c r="M130" i="18" l="1"/>
  <c r="H114" i="18"/>
  <c r="N114" i="18" s="1"/>
  <c r="C97" i="5"/>
  <c r="T97" i="5" s="1"/>
  <c r="U97" i="5" s="1"/>
  <c r="M131" i="18" l="1"/>
  <c r="H115" i="18"/>
  <c r="N115" i="18" s="1"/>
  <c r="C98" i="5"/>
  <c r="T98" i="5" s="1"/>
  <c r="U98" i="5" s="1"/>
  <c r="M132" i="18" l="1"/>
  <c r="H116" i="18"/>
  <c r="N116" i="18" s="1"/>
  <c r="C99" i="5"/>
  <c r="T99" i="5" s="1"/>
  <c r="U99" i="5" s="1"/>
  <c r="M133" i="18" l="1"/>
  <c r="H117" i="18"/>
  <c r="N117" i="18" s="1"/>
  <c r="C100" i="5"/>
  <c r="T100" i="5" s="1"/>
  <c r="U100" i="5" s="1"/>
  <c r="M134" i="18" l="1"/>
  <c r="H118" i="18"/>
  <c r="N118" i="18" s="1"/>
  <c r="C101" i="5"/>
  <c r="T101" i="5" s="1"/>
  <c r="U101" i="5" s="1"/>
  <c r="M135" i="18" l="1"/>
  <c r="H119" i="18"/>
  <c r="N119" i="18" s="1"/>
  <c r="C102" i="5"/>
  <c r="T102" i="5" s="1"/>
  <c r="U102" i="5" s="1"/>
  <c r="M136" i="18" l="1"/>
  <c r="H120" i="18"/>
  <c r="N120" i="18" s="1"/>
  <c r="C103" i="5"/>
  <c r="T103" i="5" s="1"/>
  <c r="U103" i="5" s="1"/>
  <c r="M137" i="18" l="1"/>
  <c r="H121" i="18"/>
  <c r="N121" i="18" s="1"/>
  <c r="C104" i="5"/>
  <c r="T104" i="5" s="1"/>
  <c r="U104" i="5" s="1"/>
  <c r="M138" i="18" l="1"/>
  <c r="H122" i="18"/>
  <c r="N122" i="18" s="1"/>
  <c r="C105" i="5"/>
  <c r="T105" i="5" s="1"/>
  <c r="U105" i="5" s="1"/>
  <c r="M139" i="18" l="1"/>
  <c r="H123" i="18"/>
  <c r="N123" i="18" s="1"/>
  <c r="C106" i="5"/>
  <c r="T106" i="5" s="1"/>
  <c r="U106" i="5" s="1"/>
  <c r="M140" i="18" l="1"/>
  <c r="H124" i="18"/>
  <c r="N124" i="18" s="1"/>
  <c r="C107" i="5"/>
  <c r="T107" i="5" s="1"/>
  <c r="U107" i="5" s="1"/>
  <c r="M141" i="18" l="1"/>
  <c r="H125" i="18"/>
  <c r="N125" i="18" s="1"/>
  <c r="C108" i="5"/>
  <c r="T108" i="5" s="1"/>
  <c r="U108" i="5" s="1"/>
  <c r="M142" i="18" l="1"/>
  <c r="H126" i="18"/>
  <c r="N126" i="18" s="1"/>
  <c r="C109" i="5"/>
  <c r="T109" i="5" s="1"/>
  <c r="U109" i="5" s="1"/>
  <c r="M143" i="18" l="1"/>
  <c r="H127" i="18"/>
  <c r="N127" i="18" s="1"/>
  <c r="C110" i="5"/>
  <c r="T110" i="5" s="1"/>
  <c r="U110" i="5" s="1"/>
  <c r="M144" i="18" l="1"/>
  <c r="H128" i="18"/>
  <c r="N128" i="18" s="1"/>
  <c r="C111" i="5"/>
  <c r="T111" i="5" s="1"/>
  <c r="U111" i="5" s="1"/>
  <c r="M145" i="18" l="1"/>
  <c r="H129" i="18"/>
  <c r="N129" i="18" s="1"/>
  <c r="C112" i="5"/>
  <c r="T112" i="5" s="1"/>
  <c r="U112" i="5" s="1"/>
  <c r="M146" i="18" l="1"/>
  <c r="H130" i="18"/>
  <c r="N130" i="18" s="1"/>
  <c r="C113" i="5"/>
  <c r="T113" i="5" s="1"/>
  <c r="U113" i="5" s="1"/>
  <c r="M147" i="18" l="1"/>
  <c r="H131" i="18"/>
  <c r="N131" i="18" s="1"/>
  <c r="C114" i="5"/>
  <c r="T114" i="5" s="1"/>
  <c r="U114" i="5" s="1"/>
  <c r="M148" i="18" l="1"/>
  <c r="H132" i="18"/>
  <c r="N132" i="18" s="1"/>
  <c r="C115" i="5"/>
  <c r="T115" i="5" s="1"/>
  <c r="U115" i="5" s="1"/>
  <c r="M149" i="18" l="1"/>
  <c r="H133" i="18"/>
  <c r="N133" i="18" s="1"/>
  <c r="C116" i="5"/>
  <c r="T116" i="5" s="1"/>
  <c r="U116" i="5" s="1"/>
  <c r="M150" i="18" l="1"/>
  <c r="H134" i="18"/>
  <c r="N134" i="18" s="1"/>
  <c r="C117" i="5"/>
  <c r="T117" i="5" s="1"/>
  <c r="U117" i="5" s="1"/>
  <c r="M151" i="18" l="1"/>
  <c r="H135" i="18"/>
  <c r="N135" i="18" s="1"/>
  <c r="C118" i="5"/>
  <c r="T118" i="5" s="1"/>
  <c r="U118" i="5" s="1"/>
  <c r="M152" i="18" l="1"/>
  <c r="H136" i="18"/>
  <c r="N136" i="18" s="1"/>
  <c r="C119" i="5"/>
  <c r="T119" i="5" s="1"/>
  <c r="U119" i="5" s="1"/>
  <c r="M153" i="18" l="1"/>
  <c r="H137" i="18"/>
  <c r="N137" i="18" s="1"/>
  <c r="C120" i="5"/>
  <c r="T120" i="5" s="1"/>
  <c r="U120" i="5" s="1"/>
  <c r="M154" i="18" l="1"/>
  <c r="H138" i="18"/>
  <c r="N138" i="18" s="1"/>
  <c r="C121" i="5"/>
  <c r="T121" i="5" s="1"/>
  <c r="U121" i="5" s="1"/>
  <c r="M155" i="18" l="1"/>
  <c r="H139" i="18"/>
  <c r="N139" i="18" s="1"/>
  <c r="C122" i="5"/>
  <c r="T122" i="5" s="1"/>
  <c r="U122" i="5" s="1"/>
  <c r="M156" i="18" l="1"/>
  <c r="H140" i="18"/>
  <c r="N140" i="18" s="1"/>
  <c r="M157" i="18" l="1"/>
  <c r="H141" i="18"/>
  <c r="N141" i="18" s="1"/>
  <c r="M158" i="18" l="1"/>
  <c r="H142" i="18"/>
  <c r="N142" i="18" s="1"/>
  <c r="M159" i="18" l="1"/>
  <c r="H143" i="18"/>
  <c r="N143" i="18" s="1"/>
  <c r="M160" i="18" l="1"/>
  <c r="H144" i="18"/>
  <c r="N144" i="18" s="1"/>
  <c r="M161" i="18" l="1"/>
  <c r="H145" i="18"/>
  <c r="N145" i="18" s="1"/>
  <c r="M162" i="18" l="1"/>
  <c r="H146" i="18"/>
  <c r="N146" i="18" s="1"/>
  <c r="M163" i="18" l="1"/>
  <c r="H147" i="18"/>
  <c r="N147" i="18" s="1"/>
  <c r="M164" i="18" l="1"/>
  <c r="H148" i="18"/>
  <c r="N148" i="18" s="1"/>
  <c r="M165" i="18" l="1"/>
  <c r="H149" i="18"/>
  <c r="N149" i="18" s="1"/>
  <c r="M166" i="18" l="1"/>
  <c r="H150" i="18"/>
  <c r="N150" i="18" s="1"/>
  <c r="M167" i="18" l="1"/>
  <c r="H151" i="18"/>
  <c r="N151" i="18" s="1"/>
  <c r="M168" i="18" l="1"/>
  <c r="H152" i="18"/>
  <c r="N152" i="18" s="1"/>
  <c r="M169" i="18" l="1"/>
  <c r="H153" i="18"/>
  <c r="N153" i="18" s="1"/>
  <c r="M170" i="18" l="1"/>
  <c r="H154" i="18"/>
  <c r="N154" i="18" s="1"/>
  <c r="M171" i="18" l="1"/>
  <c r="H155" i="18"/>
  <c r="N155" i="18" s="1"/>
  <c r="M172" i="18" l="1"/>
  <c r="H156" i="18"/>
  <c r="N156" i="18" s="1"/>
  <c r="M173" i="18" l="1"/>
  <c r="H157" i="18"/>
  <c r="N157" i="18" s="1"/>
  <c r="M174" i="18" l="1"/>
  <c r="H158" i="18"/>
  <c r="N158" i="18" s="1"/>
  <c r="M175" i="18" l="1"/>
  <c r="H159" i="18"/>
  <c r="N159" i="18" s="1"/>
  <c r="M176" i="18" l="1"/>
  <c r="H160" i="18"/>
  <c r="N160" i="18" s="1"/>
  <c r="M177" i="18" l="1"/>
  <c r="H161" i="18"/>
  <c r="N161" i="18" s="1"/>
  <c r="M178" i="18" l="1"/>
  <c r="H162" i="18"/>
  <c r="N162" i="18" s="1"/>
  <c r="M179" i="18" l="1"/>
  <c r="H163" i="18"/>
  <c r="N163" i="18" s="1"/>
  <c r="M180" i="18" l="1"/>
  <c r="H164" i="18"/>
  <c r="N164" i="18" s="1"/>
  <c r="M181" i="18" l="1"/>
  <c r="H165" i="18"/>
  <c r="N165" i="18" s="1"/>
  <c r="M182" i="18" l="1"/>
  <c r="H166" i="18"/>
  <c r="N166" i="18" s="1"/>
  <c r="M183" i="18" l="1"/>
  <c r="H167" i="18"/>
  <c r="N167" i="18" s="1"/>
  <c r="M184" i="18" l="1"/>
  <c r="H168" i="18"/>
  <c r="N168" i="18" s="1"/>
  <c r="M185" i="18" l="1"/>
  <c r="H169" i="18"/>
  <c r="N169" i="18" s="1"/>
  <c r="M186" i="18" l="1"/>
  <c r="H170" i="18"/>
  <c r="N170" i="18" s="1"/>
  <c r="M187" i="18" l="1"/>
  <c r="H171" i="18"/>
  <c r="N171" i="18" s="1"/>
  <c r="M188" i="18" l="1"/>
  <c r="H172" i="18"/>
  <c r="N172" i="18" s="1"/>
  <c r="M189" i="18" l="1"/>
  <c r="H173" i="18"/>
  <c r="N173" i="18" s="1"/>
  <c r="M190" i="18" l="1"/>
  <c r="H174" i="18"/>
  <c r="N174" i="18" s="1"/>
  <c r="M191" i="18" l="1"/>
  <c r="H175" i="18"/>
  <c r="N175" i="18" s="1"/>
  <c r="M192" i="18" l="1"/>
  <c r="H176" i="18"/>
  <c r="N176" i="18" s="1"/>
  <c r="M193" i="18" l="1"/>
  <c r="H177" i="18"/>
  <c r="N177" i="18" s="1"/>
  <c r="M194" i="18" l="1"/>
  <c r="H178" i="18"/>
  <c r="N178" i="18" s="1"/>
  <c r="M195" i="18" l="1"/>
  <c r="H179" i="18"/>
  <c r="N179" i="18" s="1"/>
  <c r="M196" i="18" l="1"/>
  <c r="H180" i="18"/>
  <c r="N180" i="18" s="1"/>
  <c r="M197" i="18" l="1"/>
  <c r="H181" i="18"/>
  <c r="N181" i="18" s="1"/>
  <c r="M198" i="18" l="1"/>
  <c r="H182" i="18"/>
  <c r="N182" i="18" s="1"/>
  <c r="M199" i="18" l="1"/>
  <c r="H183" i="18"/>
  <c r="N183" i="18" s="1"/>
  <c r="M200" i="18" l="1"/>
  <c r="H184" i="18"/>
  <c r="N184" i="18" s="1"/>
  <c r="M201" i="18" l="1"/>
  <c r="H185" i="18"/>
  <c r="N185" i="18" s="1"/>
  <c r="M202" i="18" l="1"/>
  <c r="H186" i="18"/>
  <c r="N186" i="18" s="1"/>
  <c r="M203" i="18" l="1"/>
  <c r="H187" i="18"/>
  <c r="N187" i="18" s="1"/>
  <c r="M204" i="18" l="1"/>
  <c r="H188" i="18"/>
  <c r="N188" i="18" s="1"/>
  <c r="M205" i="18" l="1"/>
  <c r="H189" i="18"/>
  <c r="N189" i="18" s="1"/>
  <c r="M206" i="18" l="1"/>
  <c r="H190" i="18"/>
  <c r="N190" i="18" s="1"/>
  <c r="M207" i="18" l="1"/>
  <c r="H191" i="18"/>
  <c r="N191" i="18" s="1"/>
  <c r="M208" i="18" l="1"/>
  <c r="H192" i="18"/>
  <c r="N192" i="18" s="1"/>
  <c r="M209" i="18" l="1"/>
  <c r="H193" i="18"/>
  <c r="N193" i="18" s="1"/>
  <c r="M210" i="18" l="1"/>
  <c r="H194" i="18"/>
  <c r="N194" i="18" s="1"/>
  <c r="M211" i="18" l="1"/>
  <c r="H195" i="18"/>
  <c r="N195" i="18" s="1"/>
  <c r="M212" i="18" l="1"/>
  <c r="H196" i="18"/>
  <c r="N196" i="18" s="1"/>
  <c r="M213" i="18" l="1"/>
  <c r="H197" i="18"/>
  <c r="N197" i="18" s="1"/>
  <c r="M214" i="18" l="1"/>
  <c r="H198" i="18"/>
  <c r="N198" i="18" s="1"/>
  <c r="M215" i="18" l="1"/>
  <c r="H199" i="18"/>
  <c r="N199" i="18" s="1"/>
  <c r="M216" i="18" l="1"/>
  <c r="H200" i="18"/>
  <c r="N200" i="18" s="1"/>
  <c r="M217" i="18" l="1"/>
  <c r="H201" i="18"/>
  <c r="N201" i="18" s="1"/>
  <c r="M218" i="18" l="1"/>
  <c r="H202" i="18"/>
  <c r="N202" i="18" s="1"/>
  <c r="M219" i="18" l="1"/>
  <c r="H203" i="18"/>
  <c r="N203" i="18" s="1"/>
  <c r="M220" i="18" l="1"/>
  <c r="H204" i="18"/>
  <c r="N204" i="18" s="1"/>
  <c r="M221" i="18" l="1"/>
  <c r="H205" i="18"/>
  <c r="N205" i="18" s="1"/>
  <c r="M222" i="18" l="1"/>
  <c r="H206" i="18"/>
  <c r="N206" i="18" s="1"/>
  <c r="M223" i="18" l="1"/>
  <c r="H207" i="18"/>
  <c r="N207" i="18" s="1"/>
  <c r="M224" i="18" l="1"/>
  <c r="H208" i="18"/>
  <c r="N208" i="18" s="1"/>
  <c r="M225" i="18" l="1"/>
  <c r="H209" i="18"/>
  <c r="N209" i="18" s="1"/>
  <c r="M226" i="18" l="1"/>
  <c r="H210" i="18"/>
  <c r="N210" i="18" s="1"/>
  <c r="M227" i="18" l="1"/>
  <c r="H211" i="18"/>
  <c r="N211" i="18" s="1"/>
  <c r="M228" i="18" l="1"/>
  <c r="H212" i="18"/>
  <c r="N212" i="18" s="1"/>
  <c r="M229" i="18" l="1"/>
  <c r="H213" i="18"/>
  <c r="N213" i="18" s="1"/>
  <c r="M230" i="18" l="1"/>
  <c r="H214" i="18"/>
  <c r="N214" i="18" s="1"/>
  <c r="M231" i="18" l="1"/>
  <c r="H215" i="18"/>
  <c r="N215" i="18" s="1"/>
  <c r="M232" i="18" l="1"/>
  <c r="H216" i="18"/>
  <c r="N216" i="18" s="1"/>
  <c r="M233" i="18" l="1"/>
  <c r="H217" i="18"/>
  <c r="N217" i="18" s="1"/>
  <c r="M234" i="18" l="1"/>
  <c r="H218" i="18"/>
  <c r="N218" i="18" s="1"/>
  <c r="M235" i="18" l="1"/>
  <c r="H219" i="18"/>
  <c r="N219" i="18" s="1"/>
  <c r="M236" i="18" l="1"/>
  <c r="H220" i="18"/>
  <c r="N220" i="18" s="1"/>
  <c r="M237" i="18" l="1"/>
  <c r="H221" i="18"/>
  <c r="N221" i="18" s="1"/>
  <c r="M238" i="18" l="1"/>
  <c r="H222" i="18"/>
  <c r="N222" i="18" s="1"/>
  <c r="M239" i="18" l="1"/>
  <c r="H223" i="18"/>
  <c r="N223" i="18" s="1"/>
  <c r="M240" i="18" l="1"/>
  <c r="H224" i="18"/>
  <c r="N224" i="18" s="1"/>
  <c r="M241" i="18" l="1"/>
  <c r="H225" i="18"/>
  <c r="N225" i="18" s="1"/>
  <c r="M242" i="18" l="1"/>
  <c r="H226" i="18"/>
  <c r="N226" i="18" s="1"/>
  <c r="M243" i="18" l="1"/>
  <c r="H227" i="18"/>
  <c r="N227" i="18" s="1"/>
  <c r="M244" i="18" l="1"/>
  <c r="H228" i="18"/>
  <c r="N228" i="18" s="1"/>
  <c r="M245" i="18" l="1"/>
  <c r="H229" i="18"/>
  <c r="N229" i="18" s="1"/>
  <c r="M246" i="18" l="1"/>
  <c r="H230" i="18"/>
  <c r="N230" i="18" s="1"/>
  <c r="M247" i="18" l="1"/>
  <c r="H231" i="18"/>
  <c r="N231" i="18" s="1"/>
  <c r="M248" i="18" l="1"/>
  <c r="H232" i="18"/>
  <c r="N232" i="18" s="1"/>
  <c r="M249" i="18" l="1"/>
  <c r="H233" i="18"/>
  <c r="N233" i="18" s="1"/>
  <c r="M250" i="18" l="1"/>
  <c r="H234" i="18"/>
  <c r="N234" i="18" s="1"/>
  <c r="M251" i="18" l="1"/>
  <c r="H235" i="18"/>
  <c r="N235" i="18" s="1"/>
  <c r="M252" i="18" l="1"/>
  <c r="H236" i="18"/>
  <c r="N236" i="18" s="1"/>
  <c r="M253" i="18" l="1"/>
  <c r="H237" i="18"/>
  <c r="N237" i="18" s="1"/>
  <c r="M255" i="18" l="1"/>
  <c r="M254" i="18"/>
  <c r="H238" i="18"/>
  <c r="N238" i="18" s="1"/>
  <c r="H239" i="18" l="1"/>
  <c r="N239" i="18" s="1"/>
  <c r="H240" i="18" l="1"/>
  <c r="N240" i="18" s="1"/>
  <c r="H241" i="18" l="1"/>
  <c r="N241" i="18" s="1"/>
  <c r="H242" i="18" l="1"/>
  <c r="N242" i="18" s="1"/>
  <c r="H243" i="18" l="1"/>
  <c r="N243" i="18" s="1"/>
  <c r="H244" i="18" l="1"/>
  <c r="N244" i="18" s="1"/>
  <c r="H245" i="18" l="1"/>
  <c r="N245" i="18" s="1"/>
  <c r="H246" i="18" l="1"/>
  <c r="N246" i="18" s="1"/>
  <c r="H247" i="18" l="1"/>
  <c r="N247" i="18" s="1"/>
  <c r="H248" i="18" l="1"/>
  <c r="N248" i="18" s="1"/>
  <c r="H249" i="18" l="1"/>
  <c r="N249" i="18" s="1"/>
  <c r="H250" i="18" l="1"/>
  <c r="N250" i="18" s="1"/>
  <c r="H251" i="18" l="1"/>
  <c r="N251" i="18" s="1"/>
  <c r="H252" i="18" l="1"/>
  <c r="N252" i="18" s="1"/>
  <c r="H253" i="18" l="1"/>
  <c r="N253" i="18" s="1"/>
  <c r="H254" i="18" l="1"/>
  <c r="N254" i="18" s="1"/>
  <c r="H255" i="18" l="1"/>
  <c r="N255" i="18" s="1"/>
</calcChain>
</file>

<file path=xl/sharedStrings.xml><?xml version="1.0" encoding="utf-8"?>
<sst xmlns="http://schemas.openxmlformats.org/spreadsheetml/2006/main" count="759" uniqueCount="180">
  <si>
    <t>세금</t>
    <phoneticPr fontId="1" type="noConversion"/>
  </si>
  <si>
    <t>투자</t>
    <phoneticPr fontId="1" type="noConversion"/>
  </si>
  <si>
    <t>생활비(카드)</t>
    <phoneticPr fontId="1" type="noConversion"/>
  </si>
  <si>
    <t>임차료</t>
    <phoneticPr fontId="1" type="noConversion"/>
  </si>
  <si>
    <t>주택</t>
    <phoneticPr fontId="1" type="noConversion"/>
  </si>
  <si>
    <t>보험</t>
    <phoneticPr fontId="1" type="noConversion"/>
  </si>
  <si>
    <t>전기료</t>
    <phoneticPr fontId="1" type="noConversion"/>
  </si>
  <si>
    <t>통신비</t>
    <phoneticPr fontId="1" type="noConversion"/>
  </si>
  <si>
    <t>병원비</t>
    <phoneticPr fontId="1" type="noConversion"/>
  </si>
  <si>
    <t>여행</t>
    <phoneticPr fontId="1" type="noConversion"/>
  </si>
  <si>
    <t>기타</t>
    <phoneticPr fontId="1" type="noConversion"/>
  </si>
  <si>
    <t>버퍼</t>
    <phoneticPr fontId="1" type="noConversion"/>
  </si>
  <si>
    <t>교통비</t>
    <phoneticPr fontId="1" type="noConversion"/>
  </si>
  <si>
    <t>합계</t>
    <phoneticPr fontId="1" type="noConversion"/>
  </si>
  <si>
    <t>원금</t>
    <phoneticPr fontId="1" type="noConversion"/>
  </si>
  <si>
    <t>목표수익율</t>
    <phoneticPr fontId="1" type="noConversion"/>
  </si>
  <si>
    <t>기준</t>
    <phoneticPr fontId="1" type="noConversion"/>
  </si>
  <si>
    <t>매매횟수</t>
    <phoneticPr fontId="1" type="noConversion"/>
  </si>
  <si>
    <t>수익</t>
    <phoneticPr fontId="1" type="noConversion"/>
  </si>
  <si>
    <t>합산</t>
    <phoneticPr fontId="1" type="noConversion"/>
  </si>
  <si>
    <t>원금</t>
    <phoneticPr fontId="1" type="noConversion"/>
  </si>
  <si>
    <t>수익율(%)</t>
    <phoneticPr fontId="1" type="noConversion"/>
  </si>
  <si>
    <t>총합산</t>
    <phoneticPr fontId="1" type="noConversion"/>
  </si>
  <si>
    <t>이전</t>
    <phoneticPr fontId="1" type="noConversion"/>
  </si>
  <si>
    <t>예측</t>
    <phoneticPr fontId="1" type="noConversion"/>
  </si>
  <si>
    <t>발표</t>
    <phoneticPr fontId="1" type="noConversion"/>
  </si>
  <si>
    <t>ISM 제조업구매자지수</t>
    <phoneticPr fontId="1" type="noConversion"/>
  </si>
  <si>
    <t>ISM 비제조업구매자지수</t>
    <phoneticPr fontId="1" type="noConversion"/>
  </si>
  <si>
    <t>생산자물가지수 YOY</t>
    <phoneticPr fontId="1" type="noConversion"/>
  </si>
  <si>
    <t>소비자물가지수 YOY</t>
    <phoneticPr fontId="1" type="noConversion"/>
  </si>
  <si>
    <t>근원소비자물가지수 YOY</t>
    <phoneticPr fontId="1" type="noConversion"/>
  </si>
  <si>
    <t xml:space="preserve">신규실업수당청구건수 </t>
    <phoneticPr fontId="1" type="noConversion"/>
  </si>
  <si>
    <t>219k</t>
    <phoneticPr fontId="1" type="noConversion"/>
  </si>
  <si>
    <t>225k</t>
    <phoneticPr fontId="1" type="noConversion"/>
  </si>
  <si>
    <t>원유재고</t>
    <phoneticPr fontId="1" type="noConversion"/>
  </si>
  <si>
    <t>건축승인건수</t>
    <phoneticPr fontId="1" type="noConversion"/>
  </si>
  <si>
    <t>유가선물(USOI) 10월 마감</t>
    <phoneticPr fontId="1" type="noConversion"/>
  </si>
  <si>
    <t>필라델피아제조업활동지수</t>
    <phoneticPr fontId="1" type="noConversion"/>
  </si>
  <si>
    <t>기존주택판매</t>
    <phoneticPr fontId="1" type="noConversion"/>
  </si>
  <si>
    <t>근원생산자물가지수 YOY</t>
    <phoneticPr fontId="1" type="noConversion"/>
  </si>
  <si>
    <t>기업가치 = 자기자본 + 초과이익/할인율 = B0 + (B0 * (ROE - ke)) / ke</t>
    <phoneticPr fontId="1" type="noConversion"/>
  </si>
  <si>
    <t>신용등급금리</t>
    <phoneticPr fontId="1" type="noConversion"/>
  </si>
  <si>
    <t>BBB- 기준</t>
    <phoneticPr fontId="1" type="noConversion"/>
  </si>
  <si>
    <t>https://www.kisrating.com/ratingsStatistics/statics_spread.do#</t>
    <phoneticPr fontId="1" type="noConversion"/>
  </si>
  <si>
    <t>등급분포 - 등급별 금리스프레드 - 수익률(2022.10.20)</t>
  </si>
  <si>
    <t>구분</t>
  </si>
  <si>
    <t>3월</t>
  </si>
  <si>
    <t>6월</t>
  </si>
  <si>
    <t>9월</t>
  </si>
  <si>
    <t>1년</t>
  </si>
  <si>
    <t>1년6월</t>
  </si>
  <si>
    <t>2년</t>
  </si>
  <si>
    <t>3년</t>
  </si>
  <si>
    <t>5년</t>
  </si>
  <si>
    <t>국고채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</si>
  <si>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</si>
  <si>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</si>
  <si>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</si>
  <si>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</si>
  <si>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</si>
  <si>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</si>
  <si>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</si>
  <si>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</si>
  <si>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</si>
  <si>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</si>
  <si>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주택구입부담지수</t>
    <phoneticPr fontId="1" type="noConversion"/>
  </si>
  <si>
    <t>ISM제조업지수(제조업 PMI)</t>
    <phoneticPr fontId="1" type="noConversion"/>
  </si>
  <si>
    <t>100이면 소득의 25프로 원리금상환의미</t>
    <phoneticPr fontId="1" type="noConversion"/>
  </si>
  <si>
    <t>50기준 51이면 1프로 정도 생산경기 활성화 49면 1프로정도 경기 침체</t>
    <phoneticPr fontId="1" type="noConversion"/>
  </si>
  <si>
    <t>https://houstat.hf.go.kr/research/portal/theme/indexStatPage.do</t>
    <phoneticPr fontId="1" type="noConversion"/>
  </si>
  <si>
    <t>22년 8월 현재 매매법</t>
    <phoneticPr fontId="1" type="noConversion"/>
  </si>
  <si>
    <t>22년 9월 현재 매매법</t>
    <phoneticPr fontId="1" type="noConversion"/>
  </si>
  <si>
    <t>22년 10월 현재 매매법</t>
    <phoneticPr fontId="1" type="noConversion"/>
  </si>
  <si>
    <t>22년 11월 현재 매매법</t>
    <phoneticPr fontId="1" type="noConversion"/>
  </si>
  <si>
    <t>22년 12월 현재 매매법</t>
    <phoneticPr fontId="1" type="noConversion"/>
  </si>
  <si>
    <t>23년 1월 현재 매매법</t>
    <phoneticPr fontId="1" type="noConversion"/>
  </si>
  <si>
    <t>생활패턴1</t>
    <phoneticPr fontId="1" type="noConversion"/>
  </si>
  <si>
    <t>생활패턴2</t>
    <phoneticPr fontId="1" type="noConversion"/>
  </si>
  <si>
    <t>생활패턴3</t>
  </si>
  <si>
    <t>생활패턴4</t>
  </si>
  <si>
    <t>생활패턴5</t>
  </si>
  <si>
    <t>생활패턴6</t>
  </si>
  <si>
    <t>생활패턴7</t>
  </si>
  <si>
    <t>생활패턴8</t>
  </si>
  <si>
    <t>생활패턴9</t>
  </si>
  <si>
    <t>생활패턴10</t>
  </si>
  <si>
    <t>생활패턴11</t>
  </si>
  <si>
    <t>생활패턴12</t>
  </si>
  <si>
    <t>현금흐름</t>
    <phoneticPr fontId="1" type="noConversion"/>
  </si>
  <si>
    <t>퇴직금(자산)*</t>
    <phoneticPr fontId="1" type="noConversion"/>
  </si>
  <si>
    <t>유동자산금액</t>
    <phoneticPr fontId="1" type="noConversion"/>
  </si>
  <si>
    <t>[연금] 17</t>
    <phoneticPr fontId="1" type="noConversion"/>
  </si>
  <si>
    <t>현금</t>
    <phoneticPr fontId="1" type="noConversion"/>
  </si>
  <si>
    <t>채권</t>
    <phoneticPr fontId="1" type="noConversion"/>
  </si>
  <si>
    <t>주식(배당) 수비</t>
    <phoneticPr fontId="1" type="noConversion"/>
  </si>
  <si>
    <t xml:space="preserve">주식(가치) 미드필더 </t>
    <phoneticPr fontId="1" type="noConversion"/>
  </si>
  <si>
    <t>주식(성장) 공격</t>
    <phoneticPr fontId="1" type="noConversion"/>
  </si>
  <si>
    <t xml:space="preserve">주식(공격적) 미드필더 </t>
    <phoneticPr fontId="1" type="noConversion"/>
  </si>
  <si>
    <t>합산</t>
    <phoneticPr fontId="1" type="noConversion"/>
  </si>
  <si>
    <t>23년 2월 현재 매매법</t>
    <phoneticPr fontId="1" type="noConversion"/>
  </si>
  <si>
    <t>23년 3월 현재 매매법</t>
    <phoneticPr fontId="1" type="noConversion"/>
  </si>
  <si>
    <t>S-RIM</t>
    <phoneticPr fontId="1" type="noConversion"/>
  </si>
  <si>
    <t>자기자본</t>
    <phoneticPr fontId="1" type="noConversion"/>
  </si>
  <si>
    <t>초과이익</t>
    <phoneticPr fontId="1" type="noConversion"/>
  </si>
  <si>
    <t>기업가치 = 자기자본 + 초과이익/할인율 
기업가치 = B + (B * (ROE - K) / K)</t>
    <phoneticPr fontId="1" type="noConversion"/>
  </si>
  <si>
    <t>기업</t>
    <phoneticPr fontId="1" type="noConversion"/>
  </si>
  <si>
    <t>두산퓨어셀</t>
    <phoneticPr fontId="1" type="noConversion"/>
  </si>
  <si>
    <t>ROE
(마지막)</t>
    <phoneticPr fontId="1" type="noConversion"/>
  </si>
  <si>
    <t>자기자본 + 초과이익</t>
    <phoneticPr fontId="1" type="noConversion"/>
  </si>
  <si>
    <t>2022년 4분기 예측</t>
    <phoneticPr fontId="1" type="noConversion"/>
  </si>
  <si>
    <t>할인율
(5년, BBB- 금리)</t>
    <phoneticPr fontId="1" type="noConversion"/>
  </si>
  <si>
    <t>비고</t>
    <phoneticPr fontId="1" type="noConversion"/>
  </si>
  <si>
    <t>총부채
Liabilities</t>
    <phoneticPr fontId="1" type="noConversion"/>
  </si>
  <si>
    <t>자기자본
Stockholders' Equity</t>
    <phoneticPr fontId="1" type="noConversion"/>
  </si>
  <si>
    <t>총자산
Assets
(총부채 + 자기자본)</t>
    <phoneticPr fontId="1" type="noConversion"/>
  </si>
  <si>
    <t>PLUG</t>
    <phoneticPr fontId="1" type="noConversion"/>
  </si>
  <si>
    <t>자본금</t>
    <phoneticPr fontId="1" type="noConversion"/>
  </si>
  <si>
    <t>자본잉여금
Additional paid-in capital</t>
    <phoneticPr fontId="1" type="noConversion"/>
  </si>
  <si>
    <t>결손금
Accumulated deficit</t>
    <phoneticPr fontId="1" type="noConversion"/>
  </si>
  <si>
    <t>자기자본율 = 자기자본 / 총자산 * 100
30%이상 안정적
20%미만 불안</t>
    <phoneticPr fontId="1" type="noConversion"/>
  </si>
  <si>
    <t>플러그파워</t>
    <phoneticPr fontId="1" type="noConversion"/>
  </si>
  <si>
    <t>자기자본
(국내-원, 해외-달라)</t>
    <phoneticPr fontId="1" type="noConversion"/>
  </si>
  <si>
    <t>자기자본 / 주식수</t>
    <phoneticPr fontId="1" type="noConversion"/>
  </si>
  <si>
    <t>해외 기업</t>
    <phoneticPr fontId="1" type="noConversion"/>
  </si>
  <si>
    <t>주식수
(구글파이낸스)</t>
    <phoneticPr fontId="1" type="noConversion"/>
  </si>
  <si>
    <t>x</t>
    <phoneticPr fontId="1" type="noConversion"/>
  </si>
  <si>
    <t>MO</t>
    <phoneticPr fontId="1" type="noConversion"/>
  </si>
  <si>
    <t>자본잠식율 
= ((자본금 - 자본총계) / 자본금) *100
마이너스가 정상 50퍼이상이면 상폐</t>
    <phoneticPr fontId="1" type="noConversion"/>
  </si>
  <si>
    <t>발표직후 주가(달라)</t>
    <phoneticPr fontId="1" type="noConversion"/>
  </si>
  <si>
    <t>시가총액</t>
    <phoneticPr fontId="1" type="noConversion"/>
  </si>
  <si>
    <t>주식수</t>
    <phoneticPr fontId="1" type="noConversion"/>
  </si>
  <si>
    <t>S&amp;P500지수</t>
    <phoneticPr fontId="1" type="noConversion"/>
  </si>
  <si>
    <t>주가</t>
    <phoneticPr fontId="1" type="noConversion"/>
  </si>
  <si>
    <t>직전실적대비 S&amp;P지수 증감률</t>
    <phoneticPr fontId="1" type="noConversion"/>
  </si>
  <si>
    <t>직전실적대비 자본증감률</t>
    <phoneticPr fontId="1" type="noConversion"/>
  </si>
  <si>
    <t>직전실적주가 적용 가격</t>
    <phoneticPr fontId="1" type="noConversion"/>
  </si>
  <si>
    <t>CPI</t>
    <phoneticPr fontId="1" type="noConversion"/>
  </si>
  <si>
    <t>PPI</t>
    <phoneticPr fontId="1" type="noConversion"/>
  </si>
  <si>
    <t>제조업PMI</t>
    <phoneticPr fontId="1" type="noConversion"/>
  </si>
  <si>
    <t>서비스PMI</t>
    <phoneticPr fontId="1" type="noConversion"/>
  </si>
  <si>
    <t>LICY</t>
    <phoneticPr fontId="1" type="noConversion"/>
  </si>
  <si>
    <t>시가총액/영업현금흐름</t>
    <phoneticPr fontId="1" type="noConversion"/>
  </si>
  <si>
    <t>OR</t>
    <phoneticPr fontId="1" type="noConversion"/>
  </si>
  <si>
    <t>주가/주당영업현금흐름</t>
    <phoneticPr fontId="1" type="noConversion"/>
  </si>
  <si>
    <t>EBIT(영업이익)/투자자본(고정자산+유동자산-유동부채)</t>
    <phoneticPr fontId="1" type="noConversion"/>
  </si>
  <si>
    <t>ROC(높을수록)</t>
    <phoneticPr fontId="1" type="noConversion"/>
  </si>
  <si>
    <t>GP/A(높을수록)</t>
    <phoneticPr fontId="1" type="noConversion"/>
  </si>
  <si>
    <t>PCR(낮을수록)</t>
    <phoneticPr fontId="1" type="noConversion"/>
  </si>
  <si>
    <t>PER(낮을수록)</t>
    <phoneticPr fontId="1" type="noConversion"/>
  </si>
  <si>
    <t>PBR(낮을수록)</t>
    <phoneticPr fontId="1" type="noConversion"/>
  </si>
  <si>
    <t>PSR(낮을수록)</t>
    <phoneticPr fontId="1" type="noConversion"/>
  </si>
  <si>
    <t>F스코어</t>
    <phoneticPr fontId="1" type="noConversion"/>
  </si>
  <si>
    <t>수익성</t>
    <phoneticPr fontId="1" type="noConversion"/>
  </si>
  <si>
    <t>전년 당기순이익 : 0이상</t>
    <phoneticPr fontId="1" type="noConversion"/>
  </si>
  <si>
    <t>전년 영업현금흐름 : 0이상</t>
    <phoneticPr fontId="1" type="noConversion"/>
  </si>
  <si>
    <t>ROA : 전년대비 증가</t>
    <phoneticPr fontId="1" type="noConversion"/>
  </si>
  <si>
    <t>전년 영업현금흐름 : 순이익보다 높음</t>
    <phoneticPr fontId="1" type="noConversion"/>
  </si>
  <si>
    <t>부채비율 : 전년 대비 감소</t>
    <phoneticPr fontId="1" type="noConversion"/>
  </si>
  <si>
    <t>유동비율 : 전년 대비 증가</t>
    <phoneticPr fontId="1" type="noConversion"/>
  </si>
  <si>
    <t>신규 주식 발행(유상증자):전년 없음</t>
    <phoneticPr fontId="1" type="noConversion"/>
  </si>
  <si>
    <t>재무 건전성</t>
    <phoneticPr fontId="1" type="noConversion"/>
  </si>
  <si>
    <t>효율성</t>
    <phoneticPr fontId="1" type="noConversion"/>
  </si>
  <si>
    <t>매출총이익률:전년 대비 증가</t>
    <phoneticPr fontId="1" type="noConversion"/>
  </si>
  <si>
    <t>자산회전율:전년 대비 증가</t>
    <phoneticPr fontId="1" type="noConversion"/>
  </si>
  <si>
    <t>https://brunch.co.kr/@carpediem7760/43</t>
  </si>
  <si>
    <t>2022-1</t>
    <phoneticPr fontId="1" type="noConversion"/>
  </si>
  <si>
    <t>개인연금</t>
    <phoneticPr fontId="1" type="noConversion"/>
  </si>
  <si>
    <t>투자</t>
    <phoneticPr fontId="1" type="noConversion"/>
  </si>
  <si>
    <t>회수금</t>
    <phoneticPr fontId="1" type="noConversion"/>
  </si>
  <si>
    <t>투자원금</t>
    <phoneticPr fontId="1" type="noConversion"/>
  </si>
  <si>
    <t>노란공제(사업해제)</t>
    <phoneticPr fontId="1" type="noConversion"/>
  </si>
  <si>
    <t>IRP(사업해제)</t>
    <phoneticPr fontId="1" type="noConversion"/>
  </si>
  <si>
    <t>비유동자산</t>
    <phoneticPr fontId="1" type="noConversion"/>
  </si>
  <si>
    <t>유동자산</t>
    <phoneticPr fontId="1" type="noConversion"/>
  </si>
  <si>
    <t>IRP 퇴직 
(사업해제)</t>
    <phoneticPr fontId="1" type="noConversion"/>
  </si>
  <si>
    <t>퇴직 연금 
(만55세)</t>
    <phoneticPr fontId="1" type="noConversion"/>
  </si>
  <si>
    <t>원금</t>
    <phoneticPr fontId="1" type="noConversion"/>
  </si>
  <si>
    <t>23년 5월 현재 매매법</t>
    <phoneticPr fontId="1" type="noConversion"/>
  </si>
  <si>
    <t>현금</t>
    <phoneticPr fontId="1" type="noConversion"/>
  </si>
  <si>
    <t>합계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</si>
</sst>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&quot;₩&quot;#,##0"/>
    <numFmt numFmtId="177" formatCode="&quot;₩&quot;#,##0_);[Red]\(&quot;₩&quot;#,##0\)"/>
    <numFmt numFmtId="178" formatCode="0.00000_ "/>
    <numFmt numFmtId="179" formatCode="#,##0_);[Red]\(#,##0\)"/>
    <numFmt numFmtId="180" formatCode="0.00_ "/>
    <numFmt numFmtId="181" formatCode="_-\$* #,##0_ ;_-\$* \-#,##0\ ;_-\$* &quot;-&quot;_ ;_-@_ "/>
    <numFmt numFmtId="182" formatCode="#,##0.000_ "/>
  </numFmts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rgb="FF202124"/>
      <name val="Arial"/>
      <family val="2"/>
    </font>
    <font>
      <b/>
      <sz val="11"/>
      <color rgb="FFFF0000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theme="1"/>
      <name val="맑은 고딕"/>
      <family val="3"/>
      <charset val="129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0D0D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DADCE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rgb="FFCCCCCC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43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8" borderId="9" applyNumberFormat="0" applyAlignment="0" applyProtection="0">
      <alignment vertical="center"/>
    </xf>
    <xf numFmtId="0" fontId="11" fillId="9" borderId="10" applyNumberFormat="0" applyAlignment="0" applyProtection="0">
      <alignment vertical="center"/>
    </xf>
    <xf numFmtId="0" fontId="12" fillId="9" borderId="9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10" borderId="12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1" borderId="13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</cellStyleXfs>
  <cellXfs count="27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1" xfId="0" applyNumberFormat="1" applyBorder="1" applyAlignment="1">
      <alignment horizontal="right" vertical="center"/>
    </xf>
    <xf numFmtId="176" fontId="0" fillId="0" borderId="2" xfId="0" applyNumberFormat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right"/>
    </xf>
    <xf numFmtId="0" fontId="19" fillId="0" borderId="0" xfId="35">
      <alignment vertical="center"/>
    </xf>
    <xf numFmtId="178" fontId="0" fillId="0" borderId="0" xfId="0" applyNumberFormat="1">
      <alignment vertical="center"/>
    </xf>
    <xf numFmtId="0" fontId="21" fillId="0" borderId="0" xfId="0" applyFont="1">
      <alignment vertical="center"/>
    </xf>
    <xf numFmtId="0" fontId="22" fillId="36" borderId="15" xfId="0" applyFont="1" applyFill="1" applyBorder="1" applyAlignment="1">
      <alignment horizontal="center" vertical="center" wrapText="1"/>
    </xf>
    <xf numFmtId="0" fontId="23" fillId="37" borderId="16" xfId="0" applyFont="1" applyFill="1" applyBorder="1" applyAlignment="1">
      <alignment vertical="center" wrapText="1"/>
    </xf>
    <xf numFmtId="176" fontId="0" fillId="0" borderId="18" xfId="0" applyNumberFormat="1" applyBorder="1">
      <alignment vertical="center"/>
    </xf>
    <xf numFmtId="176" fontId="0" fillId="0" borderId="19" xfId="0" applyNumberFormat="1" applyBorder="1">
      <alignment vertical="center"/>
    </xf>
    <xf numFmtId="0" fontId="0" fillId="38" borderId="0" xfId="0" applyFill="1">
      <alignment vertical="center"/>
    </xf>
    <xf numFmtId="176" fontId="0" fillId="38" borderId="0" xfId="0" applyNumberFormat="1" applyFill="1">
      <alignment vertical="center"/>
    </xf>
    <xf numFmtId="176" fontId="0" fillId="38" borderId="18" xfId="0" applyNumberFormat="1" applyFill="1" applyBorder="1">
      <alignment vertical="center"/>
    </xf>
    <xf numFmtId="176" fontId="0" fillId="0" borderId="24" xfId="0" applyNumberFormat="1" applyBorder="1">
      <alignment vertical="center"/>
    </xf>
    <xf numFmtId="0" fontId="0" fillId="0" borderId="23" xfId="0" applyBorder="1">
      <alignment vertical="center"/>
    </xf>
    <xf numFmtId="176" fontId="0" fillId="0" borderId="25" xfId="0" applyNumberFormat="1" applyBorder="1">
      <alignment vertical="center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177" fontId="0" fillId="0" borderId="35" xfId="0" applyNumberFormat="1" applyBorder="1">
      <alignment vertical="center"/>
    </xf>
    <xf numFmtId="0" fontId="0" fillId="3" borderId="39" xfId="0" applyFill="1" applyBorder="1">
      <alignment vertical="center"/>
    </xf>
    <xf numFmtId="0" fontId="0" fillId="3" borderId="42" xfId="0" applyFill="1" applyBorder="1">
      <alignment vertical="center"/>
    </xf>
    <xf numFmtId="0" fontId="0" fillId="40" borderId="1" xfId="0" applyFill="1" applyBorder="1">
      <alignment vertical="center"/>
    </xf>
    <xf numFmtId="0" fontId="0" fillId="40" borderId="2" xfId="0" applyFill="1" applyBorder="1">
      <alignment vertical="center"/>
    </xf>
    <xf numFmtId="0" fontId="2" fillId="5" borderId="1" xfId="0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0" fillId="5" borderId="26" xfId="0" applyFill="1" applyBorder="1">
      <alignment vertical="center"/>
    </xf>
    <xf numFmtId="0" fontId="0" fillId="5" borderId="29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7" xfId="0" applyFill="1" applyBorder="1">
      <alignment vertical="center"/>
    </xf>
    <xf numFmtId="0" fontId="0" fillId="5" borderId="38" xfId="0" applyFill="1" applyBorder="1">
      <alignment vertical="center"/>
    </xf>
    <xf numFmtId="0" fontId="0" fillId="41" borderId="1" xfId="0" applyFill="1" applyBorder="1">
      <alignment vertical="center"/>
    </xf>
    <xf numFmtId="0" fontId="0" fillId="41" borderId="4" xfId="0" applyFill="1" applyBorder="1">
      <alignment vertical="center"/>
    </xf>
    <xf numFmtId="0" fontId="0" fillId="0" borderId="44" xfId="0" applyBorder="1">
      <alignment vertical="center"/>
    </xf>
    <xf numFmtId="0" fontId="0" fillId="40" borderId="26" xfId="0" applyFill="1" applyBorder="1">
      <alignment vertical="center"/>
    </xf>
    <xf numFmtId="0" fontId="0" fillId="41" borderId="29" xfId="0" applyFill="1" applyBorder="1">
      <alignment vertical="center"/>
    </xf>
    <xf numFmtId="0" fontId="0" fillId="41" borderId="0" xfId="0" applyFill="1">
      <alignment vertical="center"/>
    </xf>
    <xf numFmtId="0" fontId="0" fillId="3" borderId="43" xfId="0" applyFill="1" applyBorder="1">
      <alignment vertical="center"/>
    </xf>
    <xf numFmtId="176" fontId="2" fillId="2" borderId="24" xfId="0" applyNumberFormat="1" applyFont="1" applyFill="1" applyBorder="1">
      <alignment vertical="center"/>
    </xf>
    <xf numFmtId="176" fontId="2" fillId="2" borderId="18" xfId="0" applyNumberFormat="1" applyFont="1" applyFill="1" applyBorder="1">
      <alignment vertical="center"/>
    </xf>
    <xf numFmtId="0" fontId="2" fillId="2" borderId="21" xfId="0" applyFont="1" applyFill="1" applyBorder="1">
      <alignment vertical="center"/>
    </xf>
    <xf numFmtId="177" fontId="2" fillId="5" borderId="1" xfId="0" applyNumberFormat="1" applyFont="1" applyFill="1" applyBorder="1">
      <alignment vertical="center"/>
    </xf>
    <xf numFmtId="0" fontId="0" fillId="3" borderId="1" xfId="0" applyFill="1" applyBorder="1">
      <alignment vertical="center"/>
    </xf>
    <xf numFmtId="0" fontId="25" fillId="37" borderId="49" xfId="0" applyFont="1" applyFill="1" applyBorder="1" applyAlignment="1">
      <alignment horizontal="center" vertical="center" wrapText="1"/>
    </xf>
    <xf numFmtId="180" fontId="0" fillId="0" borderId="1" xfId="0" applyNumberFormat="1" applyBorder="1">
      <alignment vertical="center"/>
    </xf>
    <xf numFmtId="0" fontId="2" fillId="42" borderId="1" xfId="0" applyFont="1" applyFill="1" applyBorder="1" applyAlignment="1">
      <alignment horizontal="center" vertical="center"/>
    </xf>
    <xf numFmtId="180" fontId="0" fillId="43" borderId="1" xfId="0" applyNumberFormat="1" applyFill="1" applyBorder="1">
      <alignment vertical="center"/>
    </xf>
    <xf numFmtId="180" fontId="0" fillId="39" borderId="1" xfId="0" applyNumberFormat="1" applyFill="1" applyBorder="1">
      <alignment vertical="center"/>
    </xf>
    <xf numFmtId="0" fontId="26" fillId="44" borderId="26" xfId="0" applyFont="1" applyFill="1" applyBorder="1">
      <alignment vertical="center"/>
    </xf>
    <xf numFmtId="0" fontId="26" fillId="44" borderId="29" xfId="0" applyFont="1" applyFill="1" applyBorder="1">
      <alignment vertical="center"/>
    </xf>
    <xf numFmtId="0" fontId="26" fillId="44" borderId="0" xfId="0" applyFont="1" applyFill="1">
      <alignment vertical="center"/>
    </xf>
    <xf numFmtId="0" fontId="26" fillId="44" borderId="1" xfId="0" applyFont="1" applyFill="1" applyBorder="1">
      <alignment vertical="center"/>
    </xf>
    <xf numFmtId="0" fontId="26" fillId="44" borderId="4" xfId="0" applyFont="1" applyFill="1" applyBorder="1">
      <alignment vertical="center"/>
    </xf>
    <xf numFmtId="0" fontId="26" fillId="44" borderId="2" xfId="0" applyFont="1" applyFill="1" applyBorder="1">
      <alignment vertical="center"/>
    </xf>
    <xf numFmtId="0" fontId="26" fillId="44" borderId="27" xfId="0" applyFont="1" applyFill="1" applyBorder="1">
      <alignment vertical="center"/>
    </xf>
    <xf numFmtId="0" fontId="26" fillId="44" borderId="38" xfId="0" applyFont="1" applyFill="1" applyBorder="1">
      <alignment vertical="center"/>
    </xf>
    <xf numFmtId="0" fontId="26" fillId="44" borderId="39" xfId="0" applyFont="1" applyFill="1" applyBorder="1">
      <alignment vertical="center"/>
    </xf>
    <xf numFmtId="0" fontId="26" fillId="44" borderId="44" xfId="0" applyFont="1" applyFill="1" applyBorder="1">
      <alignment vertical="center"/>
    </xf>
    <xf numFmtId="0" fontId="2" fillId="0" borderId="50" xfId="0" applyFont="1" applyBorder="1" applyAlignment="1">
      <alignment horizontal="center" vertical="center"/>
    </xf>
    <xf numFmtId="176" fontId="0" fillId="0" borderId="2" xfId="0" applyNumberFormat="1" applyBorder="1">
      <alignment vertical="center"/>
    </xf>
    <xf numFmtId="0" fontId="2" fillId="0" borderId="34" xfId="0" applyFont="1" applyBorder="1" applyAlignment="1">
      <alignment horizontal="left" vertical="center" wrapText="1"/>
    </xf>
    <xf numFmtId="3" fontId="0" fillId="0" borderId="26" xfId="0" applyNumberFormat="1" applyBorder="1" applyAlignment="1">
      <alignment horizontal="center" vertical="center"/>
    </xf>
    <xf numFmtId="0" fontId="0" fillId="0" borderId="36" xfId="0" applyBorder="1">
      <alignment vertical="center"/>
    </xf>
    <xf numFmtId="3" fontId="0" fillId="0" borderId="32" xfId="0" applyNumberFormat="1" applyBorder="1">
      <alignment vertical="center"/>
    </xf>
    <xf numFmtId="0" fontId="0" fillId="0" borderId="33" xfId="0" applyBorder="1">
      <alignment vertical="center"/>
    </xf>
    <xf numFmtId="0" fontId="2" fillId="0" borderId="26" xfId="0" applyFont="1" applyBorder="1" applyAlignment="1">
      <alignment horizontal="center" vertical="center"/>
    </xf>
    <xf numFmtId="0" fontId="2" fillId="0" borderId="38" xfId="0" applyFont="1" applyBorder="1" applyAlignment="1">
      <alignment horizontal="left" vertical="center"/>
    </xf>
    <xf numFmtId="0" fontId="2" fillId="0" borderId="42" xfId="0" applyFont="1" applyBorder="1" applyAlignment="1">
      <alignment horizontal="left" vertical="center" wrapText="1"/>
    </xf>
    <xf numFmtId="0" fontId="2" fillId="0" borderId="40" xfId="0" applyFont="1" applyBorder="1" applyAlignment="1">
      <alignment horizontal="left" vertical="center" wrapText="1"/>
    </xf>
    <xf numFmtId="0" fontId="2" fillId="0" borderId="42" xfId="0" applyFont="1" applyBorder="1" applyAlignment="1">
      <alignment horizontal="left" vertical="center"/>
    </xf>
    <xf numFmtId="0" fontId="2" fillId="0" borderId="40" xfId="0" applyFont="1" applyBorder="1" applyAlignment="1">
      <alignment horizontal="left" vertical="center"/>
    </xf>
    <xf numFmtId="0" fontId="0" fillId="42" borderId="0" xfId="0" applyFill="1">
      <alignment vertical="center"/>
    </xf>
    <xf numFmtId="0" fontId="0" fillId="39" borderId="0" xfId="0" applyFill="1">
      <alignment vertical="center"/>
    </xf>
    <xf numFmtId="176" fontId="0" fillId="39" borderId="0" xfId="0" applyNumberFormat="1" applyFill="1">
      <alignment vertical="center"/>
    </xf>
    <xf numFmtId="176" fontId="0" fillId="39" borderId="18" xfId="0" applyNumberFormat="1" applyFill="1" applyBorder="1">
      <alignment vertical="center"/>
    </xf>
    <xf numFmtId="0" fontId="0" fillId="39" borderId="23" xfId="0" applyFill="1" applyBorder="1">
      <alignment vertical="center"/>
    </xf>
    <xf numFmtId="176" fontId="0" fillId="39" borderId="25" xfId="0" applyNumberFormat="1" applyFill="1" applyBorder="1">
      <alignment vertical="center"/>
    </xf>
    <xf numFmtId="176" fontId="0" fillId="39" borderId="19" xfId="0" applyNumberFormat="1" applyFill="1" applyBorder="1">
      <alignment vertical="center"/>
    </xf>
    <xf numFmtId="0" fontId="0" fillId="39" borderId="25" xfId="0" applyFill="1" applyBorder="1">
      <alignment vertical="center"/>
    </xf>
    <xf numFmtId="176" fontId="0" fillId="39" borderId="24" xfId="0" applyNumberFormat="1" applyFill="1" applyBorder="1">
      <alignment vertical="center"/>
    </xf>
    <xf numFmtId="180" fontId="0" fillId="0" borderId="26" xfId="0" applyNumberFormat="1" applyBorder="1">
      <alignment vertical="center"/>
    </xf>
    <xf numFmtId="3" fontId="0" fillId="0" borderId="26" xfId="0" applyNumberFormat="1" applyBorder="1">
      <alignment vertical="center"/>
    </xf>
    <xf numFmtId="0" fontId="2" fillId="0" borderId="44" xfId="0" applyFont="1" applyBorder="1" applyAlignment="1">
      <alignment vertical="center" wrapText="1"/>
    </xf>
    <xf numFmtId="0" fontId="2" fillId="0" borderId="31" xfId="0" applyFont="1" applyBorder="1" applyAlignment="1">
      <alignment vertical="center" wrapText="1"/>
    </xf>
    <xf numFmtId="0" fontId="2" fillId="0" borderId="0" xfId="0" applyFont="1">
      <alignment vertical="center"/>
    </xf>
    <xf numFmtId="0" fontId="2" fillId="0" borderId="20" xfId="0" applyFont="1" applyFill="1" applyBorder="1" applyAlignment="1">
      <alignment horizontal="left" vertical="center" wrapText="1"/>
    </xf>
    <xf numFmtId="3" fontId="0" fillId="0" borderId="1" xfId="0" applyNumberFormat="1" applyFill="1" applyBorder="1" applyAlignment="1">
      <alignment horizontal="center" vertical="center"/>
    </xf>
    <xf numFmtId="0" fontId="2" fillId="0" borderId="31" xfId="0" applyFont="1" applyBorder="1">
      <alignment vertical="center"/>
    </xf>
    <xf numFmtId="0" fontId="2" fillId="0" borderId="20" xfId="0" applyFont="1" applyBorder="1">
      <alignment vertical="center"/>
    </xf>
    <xf numFmtId="0" fontId="0" fillId="0" borderId="26" xfId="0" applyBorder="1">
      <alignment vertical="center"/>
    </xf>
    <xf numFmtId="3" fontId="0" fillId="0" borderId="1" xfId="0" applyNumberFormat="1" applyBorder="1">
      <alignment vertical="center"/>
    </xf>
    <xf numFmtId="181" fontId="0" fillId="0" borderId="1" xfId="0" applyNumberFormat="1" applyBorder="1">
      <alignment vertical="center"/>
    </xf>
    <xf numFmtId="0" fontId="2" fillId="0" borderId="48" xfId="0" applyFont="1" applyFill="1" applyBorder="1">
      <alignment vertical="center"/>
    </xf>
    <xf numFmtId="0" fontId="0" fillId="0" borderId="41" xfId="0" applyBorder="1">
      <alignment vertical="center"/>
    </xf>
    <xf numFmtId="0" fontId="0" fillId="0" borderId="48" xfId="0" applyBorder="1">
      <alignment vertical="center"/>
    </xf>
    <xf numFmtId="180" fontId="2" fillId="0" borderId="1" xfId="0" applyNumberFormat="1" applyFont="1" applyBorder="1">
      <alignment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20" xfId="0" applyBorder="1">
      <alignment vertical="center"/>
    </xf>
    <xf numFmtId="0" fontId="0" fillId="38" borderId="0" xfId="0" applyFill="1" applyBorder="1">
      <alignment vertical="center"/>
    </xf>
    <xf numFmtId="176" fontId="0" fillId="0" borderId="0" xfId="0" applyNumberFormat="1" applyBorder="1">
      <alignment vertical="center"/>
    </xf>
    <xf numFmtId="0" fontId="0" fillId="0" borderId="0" xfId="0" applyBorder="1">
      <alignment vertical="center"/>
    </xf>
    <xf numFmtId="176" fontId="0" fillId="38" borderId="0" xfId="0" applyNumberFormat="1" applyFill="1" applyBorder="1">
      <alignment vertical="center"/>
    </xf>
    <xf numFmtId="0" fontId="0" fillId="0" borderId="25" xfId="0" applyBorder="1">
      <alignment vertical="center"/>
    </xf>
    <xf numFmtId="0" fontId="26" fillId="2" borderId="0" xfId="0" applyFont="1" applyFill="1">
      <alignment vertical="center"/>
    </xf>
    <xf numFmtId="176" fontId="26" fillId="2" borderId="0" xfId="0" applyNumberFormat="1" applyFont="1" applyFill="1">
      <alignment vertical="center"/>
    </xf>
    <xf numFmtId="176" fontId="26" fillId="2" borderId="0" xfId="0" applyNumberFormat="1" applyFont="1" applyFill="1" applyBorder="1">
      <alignment vertical="center"/>
    </xf>
    <xf numFmtId="176" fontId="26" fillId="2" borderId="18" xfId="0" applyNumberFormat="1" applyFont="1" applyFill="1" applyBorder="1">
      <alignment vertical="center"/>
    </xf>
    <xf numFmtId="182" fontId="2" fillId="2" borderId="3" xfId="0" applyNumberFormat="1" applyFont="1" applyFill="1" applyBorder="1">
      <alignment vertical="center"/>
    </xf>
    <xf numFmtId="0" fontId="0" fillId="2" borderId="1" xfId="0" applyFill="1" applyBorder="1">
      <alignment vertical="center"/>
    </xf>
    <xf numFmtId="177" fontId="0" fillId="2" borderId="35" xfId="0" applyNumberFormat="1" applyFill="1" applyBorder="1">
      <alignment vertical="center"/>
    </xf>
    <xf numFmtId="0" fontId="2" fillId="3" borderId="1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5" borderId="29" xfId="0" applyFont="1" applyFill="1" applyBorder="1">
      <alignment vertical="center"/>
    </xf>
    <xf numFmtId="0" fontId="2" fillId="5" borderId="27" xfId="0" applyFont="1" applyFill="1" applyBorder="1">
      <alignment vertical="center"/>
    </xf>
    <xf numFmtId="0" fontId="2" fillId="5" borderId="39" xfId="0" applyFont="1" applyFill="1" applyBorder="1">
      <alignment vertical="center"/>
    </xf>
    <xf numFmtId="0" fontId="0" fillId="40" borderId="5" xfId="0" applyFill="1" applyBorder="1">
      <alignment vertical="center"/>
    </xf>
    <xf numFmtId="0" fontId="0" fillId="40" borderId="28" xfId="0" applyFill="1" applyBorder="1">
      <alignment vertical="center"/>
    </xf>
    <xf numFmtId="0" fontId="0" fillId="40" borderId="30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28" xfId="0" applyFill="1" applyBorder="1">
      <alignment vertical="center"/>
    </xf>
    <xf numFmtId="0" fontId="0" fillId="5" borderId="30" xfId="0" applyFill="1" applyBorder="1">
      <alignment vertical="center"/>
    </xf>
    <xf numFmtId="0" fontId="0" fillId="41" borderId="5" xfId="0" applyFill="1" applyBorder="1">
      <alignment vertical="center"/>
    </xf>
    <xf numFmtId="0" fontId="0" fillId="43" borderId="38" xfId="0" applyFill="1" applyBorder="1">
      <alignment vertical="center"/>
    </xf>
    <xf numFmtId="0" fontId="0" fillId="43" borderId="39" xfId="0" applyFill="1" applyBorder="1">
      <alignment vertical="center"/>
    </xf>
    <xf numFmtId="176" fontId="2" fillId="43" borderId="18" xfId="0" applyNumberFormat="1" applyFont="1" applyFill="1" applyBorder="1">
      <alignment vertical="center"/>
    </xf>
    <xf numFmtId="182" fontId="2" fillId="43" borderId="3" xfId="0" applyNumberFormat="1" applyFont="1" applyFill="1" applyBorder="1">
      <alignment vertical="center"/>
    </xf>
    <xf numFmtId="0" fontId="2" fillId="43" borderId="39" xfId="0" applyFont="1" applyFill="1" applyBorder="1">
      <alignment vertical="center"/>
    </xf>
    <xf numFmtId="0" fontId="0" fillId="43" borderId="43" xfId="0" applyFill="1" applyBorder="1">
      <alignment vertical="center"/>
    </xf>
    <xf numFmtId="0" fontId="0" fillId="43" borderId="42" xfId="0" applyFill="1" applyBorder="1">
      <alignment vertical="center"/>
    </xf>
    <xf numFmtId="0" fontId="0" fillId="43" borderId="1" xfId="0" applyFill="1" applyBorder="1">
      <alignment vertical="center"/>
    </xf>
    <xf numFmtId="177" fontId="2" fillId="39" borderId="2" xfId="0" applyNumberFormat="1" applyFont="1" applyFill="1" applyBorder="1" applyAlignment="1">
      <alignment horizontal="center" vertical="center"/>
    </xf>
    <xf numFmtId="177" fontId="2" fillId="2" borderId="2" xfId="0" applyNumberFormat="1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" fillId="39" borderId="27" xfId="0" applyFont="1" applyFill="1" applyBorder="1" applyAlignment="1">
      <alignment horizontal="center" vertical="center"/>
    </xf>
    <xf numFmtId="177" fontId="2" fillId="2" borderId="1" xfId="0" applyNumberFormat="1" applyFont="1" applyFill="1" applyBorder="1">
      <alignment vertical="center"/>
    </xf>
    <xf numFmtId="176" fontId="2" fillId="2" borderId="1" xfId="0" applyNumberFormat="1" applyFont="1" applyFill="1" applyBorder="1">
      <alignment vertical="center"/>
    </xf>
    <xf numFmtId="177" fontId="0" fillId="40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6" fontId="2" fillId="3" borderId="1" xfId="0" applyNumberFormat="1" applyFont="1" applyFill="1" applyBorder="1">
      <alignment vertical="center"/>
    </xf>
    <xf numFmtId="177" fontId="0" fillId="5" borderId="1" xfId="0" applyNumberFormat="1" applyFill="1" applyBorder="1">
      <alignment vertical="center"/>
    </xf>
    <xf numFmtId="182" fontId="2" fillId="5" borderId="3" xfId="0" applyNumberFormat="1" applyFont="1" applyFill="1" applyBorder="1">
      <alignment vertical="center"/>
    </xf>
    <xf numFmtId="0" fontId="2" fillId="5" borderId="34" xfId="0" applyFont="1" applyFill="1" applyBorder="1">
      <alignment vertical="center"/>
    </xf>
    <xf numFmtId="177" fontId="0" fillId="43" borderId="1" xfId="0" applyNumberFormat="1" applyFill="1" applyBorder="1">
      <alignment vertical="center"/>
    </xf>
    <xf numFmtId="0" fontId="0" fillId="2" borderId="4" xfId="0" applyFill="1" applyBorder="1">
      <alignment vertical="center"/>
    </xf>
    <xf numFmtId="0" fontId="2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0" fillId="43" borderId="5" xfId="0" applyFill="1" applyBorder="1">
      <alignment vertical="center"/>
    </xf>
    <xf numFmtId="0" fontId="0" fillId="43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0" fillId="0" borderId="1" xfId="0" applyNumberFormat="1" applyBorder="1">
      <alignment vertical="center"/>
    </xf>
    <xf numFmtId="0" fontId="0" fillId="3" borderId="0" xfId="0" applyFill="1" applyBorder="1">
      <alignment vertical="center"/>
    </xf>
    <xf numFmtId="0" fontId="0" fillId="40" borderId="4" xfId="0" applyFill="1" applyBorder="1">
      <alignment vertical="center"/>
    </xf>
    <xf numFmtId="0" fontId="0" fillId="3" borderId="4" xfId="0" applyFill="1" applyBorder="1">
      <alignment vertical="center"/>
    </xf>
    <xf numFmtId="0" fontId="2" fillId="3" borderId="28" xfId="0" applyFont="1" applyFill="1" applyBorder="1" applyAlignment="1">
      <alignment horizontal="center" vertical="center"/>
    </xf>
    <xf numFmtId="0" fontId="2" fillId="3" borderId="5" xfId="0" applyFont="1" applyFill="1" applyBorder="1">
      <alignment vertical="center"/>
    </xf>
    <xf numFmtId="176" fontId="0" fillId="3" borderId="5" xfId="0" applyNumberFormat="1" applyFill="1" applyBorder="1">
      <alignment vertical="center"/>
    </xf>
    <xf numFmtId="0" fontId="0" fillId="45" borderId="1" xfId="0" applyFill="1" applyBorder="1">
      <alignment vertical="center"/>
    </xf>
    <xf numFmtId="0" fontId="0" fillId="45" borderId="4" xfId="0" applyFill="1" applyBorder="1">
      <alignment vertical="center"/>
    </xf>
    <xf numFmtId="176" fontId="0" fillId="45" borderId="5" xfId="0" applyNumberFormat="1" applyFill="1" applyBorder="1">
      <alignment vertical="center"/>
    </xf>
    <xf numFmtId="177" fontId="0" fillId="45" borderId="1" xfId="0" applyNumberFormat="1" applyFill="1" applyBorder="1">
      <alignment vertical="center"/>
    </xf>
    <xf numFmtId="176" fontId="2" fillId="45" borderId="1" xfId="0" applyNumberFormat="1" applyFont="1" applyFill="1" applyBorder="1">
      <alignment vertical="center"/>
    </xf>
    <xf numFmtId="0" fontId="0" fillId="45" borderId="43" xfId="0" applyFill="1" applyBorder="1">
      <alignment vertical="center"/>
    </xf>
    <xf numFmtId="0" fontId="0" fillId="45" borderId="42" xfId="0" applyFill="1" applyBorder="1">
      <alignment vertical="center"/>
    </xf>
    <xf numFmtId="0" fontId="2" fillId="5" borderId="27" xfId="0" applyFont="1" applyFill="1" applyBorder="1" applyAlignment="1">
      <alignment horizontal="center" vertical="center"/>
    </xf>
    <xf numFmtId="176" fontId="2" fillId="5" borderId="4" xfId="0" applyNumberFormat="1" applyFont="1" applyFill="1" applyBorder="1">
      <alignment vertical="center"/>
    </xf>
    <xf numFmtId="182" fontId="2" fillId="5" borderId="4" xfId="0" applyNumberFormat="1" applyFont="1" applyFill="1" applyBorder="1">
      <alignment vertical="center"/>
    </xf>
    <xf numFmtId="182" fontId="2" fillId="45" borderId="4" xfId="0" applyNumberFormat="1" applyFont="1" applyFill="1" applyBorder="1">
      <alignment vertical="center"/>
    </xf>
    <xf numFmtId="179" fontId="2" fillId="3" borderId="28" xfId="0" applyNumberFormat="1" applyFont="1" applyFill="1" applyBorder="1" applyAlignment="1">
      <alignment horizontal="center" vertical="center"/>
    </xf>
    <xf numFmtId="176" fontId="2" fillId="3" borderId="5" xfId="0" applyNumberFormat="1" applyFont="1" applyFill="1" applyBorder="1">
      <alignment vertical="center"/>
    </xf>
    <xf numFmtId="179" fontId="2" fillId="3" borderId="0" xfId="0" applyNumberFormat="1" applyFont="1" applyFill="1" applyBorder="1">
      <alignment vertical="center"/>
    </xf>
    <xf numFmtId="0" fontId="2" fillId="5" borderId="57" xfId="0" applyFont="1" applyFill="1" applyBorder="1">
      <alignment vertical="center"/>
    </xf>
    <xf numFmtId="0" fontId="2" fillId="39" borderId="1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0" fontId="2" fillId="45" borderId="4" xfId="0" applyFont="1" applyFill="1" applyBorder="1">
      <alignment vertical="center"/>
    </xf>
    <xf numFmtId="0" fontId="2" fillId="41" borderId="37" xfId="0" applyFont="1" applyFill="1" applyBorder="1">
      <alignment vertical="center"/>
    </xf>
    <xf numFmtId="176" fontId="2" fillId="41" borderId="37" xfId="0" applyNumberFormat="1" applyFont="1" applyFill="1" applyBorder="1">
      <alignment vertical="center"/>
    </xf>
    <xf numFmtId="0" fontId="2" fillId="39" borderId="2" xfId="0" applyFont="1" applyFill="1" applyBorder="1" applyAlignment="1">
      <alignment horizontal="center" vertical="center"/>
    </xf>
    <xf numFmtId="176" fontId="0" fillId="40" borderId="5" xfId="0" applyNumberFormat="1" applyFill="1" applyBorder="1">
      <alignment vertical="center"/>
    </xf>
    <xf numFmtId="176" fontId="2" fillId="40" borderId="1" xfId="0" applyNumberFormat="1" applyFont="1" applyFill="1" applyBorder="1">
      <alignment vertical="center"/>
    </xf>
    <xf numFmtId="182" fontId="2" fillId="40" borderId="4" xfId="0" applyNumberFormat="1" applyFont="1" applyFill="1" applyBorder="1">
      <alignment vertical="center"/>
    </xf>
    <xf numFmtId="177" fontId="2" fillId="40" borderId="1" xfId="0" applyNumberFormat="1" applyFont="1" applyFill="1" applyBorder="1">
      <alignment vertical="center"/>
    </xf>
    <xf numFmtId="176" fontId="2" fillId="40" borderId="5" xfId="0" applyNumberFormat="1" applyFont="1" applyFill="1" applyBorder="1">
      <alignment vertical="center"/>
    </xf>
    <xf numFmtId="0" fontId="2" fillId="40" borderId="4" xfId="0" applyFont="1" applyFill="1" applyBorder="1">
      <alignment vertical="center"/>
    </xf>
    <xf numFmtId="176" fontId="2" fillId="40" borderId="37" xfId="0" applyNumberFormat="1" applyFont="1" applyFill="1" applyBorder="1">
      <alignment vertical="center"/>
    </xf>
    <xf numFmtId="176" fontId="2" fillId="40" borderId="4" xfId="0" applyNumberFormat="1" applyFont="1" applyFill="1" applyBorder="1">
      <alignment vertical="center"/>
    </xf>
    <xf numFmtId="0" fontId="2" fillId="40" borderId="1" xfId="0" applyFont="1" applyFill="1" applyBorder="1">
      <alignment vertical="center"/>
    </xf>
    <xf numFmtId="0" fontId="2" fillId="40" borderId="37" xfId="0" applyFont="1" applyFill="1" applyBorder="1">
      <alignment vertical="center"/>
    </xf>
    <xf numFmtId="177" fontId="0" fillId="40" borderId="0" xfId="0" applyNumberFormat="1" applyFill="1" applyBorder="1">
      <alignment vertical="center"/>
    </xf>
    <xf numFmtId="177" fontId="0" fillId="0" borderId="0" xfId="0" applyNumberFormat="1">
      <alignment vertical="center"/>
    </xf>
    <xf numFmtId="0" fontId="0" fillId="42" borderId="0" xfId="0" applyFill="1" applyBorder="1">
      <alignment vertical="center"/>
    </xf>
    <xf numFmtId="176" fontId="0" fillId="42" borderId="0" xfId="0" applyNumberFormat="1" applyFill="1" applyBorder="1">
      <alignment vertical="center"/>
    </xf>
    <xf numFmtId="176" fontId="0" fillId="42" borderId="18" xfId="0" applyNumberFormat="1" applyFill="1" applyBorder="1">
      <alignment vertical="center"/>
    </xf>
    <xf numFmtId="0" fontId="26" fillId="44" borderId="1" xfId="0" applyFont="1" applyFill="1" applyBorder="1" applyAlignment="1">
      <alignment horizontal="left" vertical="top"/>
    </xf>
    <xf numFmtId="0" fontId="2" fillId="41" borderId="56" xfId="0" applyFont="1" applyFill="1" applyBorder="1" applyAlignment="1">
      <alignment horizontal="center" vertical="center"/>
    </xf>
    <xf numFmtId="0" fontId="2" fillId="41" borderId="58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top"/>
    </xf>
    <xf numFmtId="0" fontId="0" fillId="5" borderId="26" xfId="0" applyFill="1" applyBorder="1" applyAlignment="1">
      <alignment horizontal="left" vertical="top"/>
    </xf>
    <xf numFmtId="179" fontId="2" fillId="39" borderId="29" xfId="0" applyNumberFormat="1" applyFont="1" applyFill="1" applyBorder="1" applyAlignment="1">
      <alignment horizontal="center" vertical="center"/>
    </xf>
    <xf numFmtId="179" fontId="2" fillId="39" borderId="3" xfId="0" applyNumberFormat="1" applyFont="1" applyFill="1" applyBorder="1" applyAlignment="1">
      <alignment horizontal="center" vertical="center"/>
    </xf>
    <xf numFmtId="179" fontId="2" fillId="39" borderId="30" xfId="0" applyNumberFormat="1" applyFont="1" applyFill="1" applyBorder="1" applyAlignment="1">
      <alignment horizontal="center" vertical="center"/>
    </xf>
    <xf numFmtId="0" fontId="0" fillId="42" borderId="1" xfId="0" applyFill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39" borderId="32" xfId="0" applyFont="1" applyFill="1" applyBorder="1" applyAlignment="1">
      <alignment horizontal="center" vertical="center"/>
    </xf>
    <xf numFmtId="0" fontId="2" fillId="39" borderId="36" xfId="0" applyFont="1" applyFill="1" applyBorder="1" applyAlignment="1">
      <alignment horizontal="center" vertical="center"/>
    </xf>
    <xf numFmtId="0" fontId="2" fillId="2" borderId="36" xfId="0" applyFont="1" applyFill="1" applyBorder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39" borderId="20" xfId="0" applyFill="1" applyBorder="1" applyAlignment="1">
      <alignment horizontal="center" vertical="center"/>
    </xf>
    <xf numFmtId="0" fontId="0" fillId="39" borderId="21" xfId="0" applyFill="1" applyBorder="1" applyAlignment="1">
      <alignment horizontal="center" vertical="center"/>
    </xf>
    <xf numFmtId="0" fontId="0" fillId="39" borderId="22" xfId="0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0" fontId="0" fillId="43" borderId="4" xfId="0" applyNumberFormat="1" applyFill="1" applyBorder="1" applyAlignment="1">
      <alignment horizontal="center" vertical="center"/>
    </xf>
    <xf numFmtId="180" fontId="0" fillId="43" borderId="37" xfId="0" applyNumberFormat="1" applyFill="1" applyBorder="1" applyAlignment="1">
      <alignment horizontal="center" vertical="center"/>
    </xf>
    <xf numFmtId="180" fontId="0" fillId="43" borderId="5" xfId="0" applyNumberFormat="1" applyFill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 wrapText="1"/>
    </xf>
    <xf numFmtId="0" fontId="2" fillId="0" borderId="34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 wrapText="1"/>
    </xf>
    <xf numFmtId="0" fontId="2" fillId="0" borderId="35" xfId="0" applyFont="1" applyBorder="1" applyAlignment="1">
      <alignment horizontal="center" vertical="center"/>
    </xf>
    <xf numFmtId="3" fontId="0" fillId="0" borderId="52" xfId="0" applyNumberFormat="1" applyBorder="1" applyAlignment="1">
      <alignment horizontal="center" vertical="center"/>
    </xf>
    <xf numFmtId="3" fontId="0" fillId="0" borderId="55" xfId="0" applyNumberFormat="1" applyBorder="1" applyAlignment="1">
      <alignment horizontal="center" vertical="center"/>
    </xf>
    <xf numFmtId="3" fontId="0" fillId="0" borderId="53" xfId="0" applyNumberFormat="1" applyBorder="1" applyAlignment="1">
      <alignment horizontal="center" vertical="center"/>
    </xf>
    <xf numFmtId="3" fontId="0" fillId="0" borderId="46" xfId="0" applyNumberForma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20" xfId="0" applyNumberFormat="1" applyBorder="1" applyAlignment="1">
      <alignment horizontal="center" vertical="center"/>
    </xf>
    <xf numFmtId="180" fontId="0" fillId="0" borderId="20" xfId="0" applyNumberFormat="1" applyBorder="1" applyAlignment="1">
      <alignment horizontal="center" vertical="center"/>
    </xf>
    <xf numFmtId="180" fontId="0" fillId="0" borderId="22" xfId="0" applyNumberFormat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2" borderId="0" xfId="0" applyFill="1">
      <alignment vertical="center"/>
    </xf>
    <xf numFmtId="176" fontId="0" fillId="2" borderId="0" xfId="0" applyNumberFormat="1" applyFill="1" applyBorder="1">
      <alignment vertical="center"/>
    </xf>
    <xf numFmtId="176" fontId="0" fillId="2" borderId="25" xfId="0" applyNumberFormat="1" applyFill="1" applyBorder="1">
      <alignment vertical="center"/>
    </xf>
    <xf numFmtId="176" fontId="0" fillId="5" borderId="0" xfId="0" applyNumberFormat="1" applyFill="1" applyBorder="1">
      <alignment vertical="center"/>
    </xf>
    <xf numFmtId="176" fontId="0" fillId="5" borderId="25" xfId="0" applyNumberFormat="1" applyFill="1" applyBorder="1">
      <alignment vertical="center"/>
    </xf>
    <xf numFmtId="176" fontId="0" fillId="5" borderId="0" xfId="0" applyNumberFormat="1" applyFill="1">
      <alignment vertical="center"/>
    </xf>
    <xf numFmtId="176" fontId="26" fillId="5" borderId="0" xfId="0" applyNumberFormat="1" applyFont="1" applyFill="1">
      <alignment vertical="center"/>
    </xf>
    <xf numFmtId="0" fontId="0" fillId="42" borderId="46" xfId="0" applyFill="1" applyBorder="1">
      <alignment vertical="center"/>
    </xf>
    <xf numFmtId="176" fontId="0" fillId="42" borderId="46" xfId="0" applyNumberFormat="1" applyFill="1" applyBorder="1">
      <alignment vertical="center"/>
    </xf>
    <xf numFmtId="176" fontId="0" fillId="42" borderId="17" xfId="0" applyNumberFormat="1" applyFill="1" applyBorder="1">
      <alignment vertical="center"/>
    </xf>
    <xf numFmtId="0" fontId="26" fillId="42" borderId="0" xfId="0" applyFont="1" applyFill="1" applyBorder="1">
      <alignment vertical="center"/>
    </xf>
    <xf numFmtId="176" fontId="26" fillId="42" borderId="0" xfId="0" applyNumberFormat="1" applyFont="1" applyFill="1" applyBorder="1">
      <alignment vertical="center"/>
    </xf>
    <xf numFmtId="176" fontId="26" fillId="42" borderId="18" xfId="0" applyNumberFormat="1" applyFont="1" applyFill="1" applyBorder="1">
      <alignment vertical="center"/>
    </xf>
    <xf numFmtId="176" fontId="0" fillId="39" borderId="0" xfId="0" applyNumberFormat="1" applyFill="1" applyBorder="1">
      <alignment vertical="center"/>
    </xf>
  </cellXfs>
  <cellStyles count="43">
    <cellStyle name="20% - 강조색1" xfId="18" builtinId="30" customBuiltin="1"/>
    <cellStyle name="20% - 강조색2" xfId="21" builtinId="34" customBuiltin="1"/>
    <cellStyle name="20% - 강조색3" xfId="24" builtinId="38" customBuiltin="1"/>
    <cellStyle name="20% - 강조색4" xfId="27" builtinId="42" customBuiltin="1"/>
    <cellStyle name="20% - 강조색5" xfId="30" builtinId="46" customBuiltin="1"/>
    <cellStyle name="20% - 강조색6" xfId="33" builtinId="50" customBuiltin="1"/>
    <cellStyle name="40% - 강조색1" xfId="19" builtinId="31" customBuiltin="1"/>
    <cellStyle name="40% - 강조색2" xfId="22" builtinId="35" customBuiltin="1"/>
    <cellStyle name="40% - 강조색3" xfId="25" builtinId="39" customBuiltin="1"/>
    <cellStyle name="40% - 강조색4" xfId="28" builtinId="43" customBuiltin="1"/>
    <cellStyle name="40% - 강조색5" xfId="31" builtinId="47" customBuiltin="1"/>
    <cellStyle name="40% - 강조색6" xfId="34" builtinId="51" customBuiltin="1"/>
    <cellStyle name="60% - 강조색1 2" xfId="37" xr:uid="{00000000-0005-0000-0000-000030000000}"/>
    <cellStyle name="60% - 강조색2 2" xfId="38" xr:uid="{00000000-0005-0000-0000-000031000000}"/>
    <cellStyle name="60% - 강조색3 2" xfId="39" xr:uid="{00000000-0005-0000-0000-000032000000}"/>
    <cellStyle name="60% - 강조색4 2" xfId="40" xr:uid="{00000000-0005-0000-0000-000033000000}"/>
    <cellStyle name="60% - 강조색5 2" xfId="41" xr:uid="{00000000-0005-0000-0000-000034000000}"/>
    <cellStyle name="60% - 강조색6 2" xfId="42" xr:uid="{00000000-0005-0000-0000-000035000000}"/>
    <cellStyle name="강조색1" xfId="17" builtinId="29" customBuiltin="1"/>
    <cellStyle name="강조색2" xfId="20" builtinId="33" customBuiltin="1"/>
    <cellStyle name="강조색3" xfId="23" builtinId="37" customBuiltin="1"/>
    <cellStyle name="강조색4" xfId="26" builtinId="41" customBuiltin="1"/>
    <cellStyle name="강조색5" xfId="29" builtinId="45" customBuiltin="1"/>
    <cellStyle name="강조색6" xfId="32" builtinId="49" customBuiltin="1"/>
    <cellStyle name="경고문" xfId="13" builtinId="11" customBuiltin="1"/>
    <cellStyle name="계산" xfId="10" builtinId="22" customBuiltin="1"/>
    <cellStyle name="나쁨" xfId="1" builtinId="27" customBuiltin="1"/>
    <cellStyle name="메모" xfId="14" builtinId="10" customBuiltin="1"/>
    <cellStyle name="보통 2" xfId="36" xr:uid="{00000000-0005-0000-0000-000036000000}"/>
    <cellStyle name="설명 텍스트" xfId="15" builtinId="53" customBuiltin="1"/>
    <cellStyle name="셀 확인" xfId="12" builtinId="23" customBuiltin="1"/>
    <cellStyle name="연결된 셀" xfId="11" builtinId="24" customBuiltin="1"/>
    <cellStyle name="요약" xfId="16" builtinId="25" customBuiltin="1"/>
    <cellStyle name="입력" xfId="8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9" builtinId="21" customBuiltin="1"/>
    <cellStyle name="표준" xfId="0" builtinId="0"/>
    <cellStyle name="하이퍼링크" xfId="35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1059180</xdr:colOff>
      <xdr:row>60</xdr:row>
      <xdr:rowOff>200025</xdr:rowOff>
    </xdr:from>
    <xdr:to>
      <xdr:col>13</xdr:col>
      <xdr:colOff>576164</xdr:colOff>
      <xdr:row>93</xdr:row>
      <xdr:rowOff>33441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A13B175-B5F4-474C-9F46-35D090D7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86260" y="14281785"/>
          <a:ext cx="8440004" cy="6874296"/>
        </a:xfrm>
        <a:prstGeom prst="rect">
          <a:avLst/>
        </a:prstGeom>
      </xdr:spPr>
    </xdr:pic>
    <xdr:clientData/>
  </xdr:twoCellAnchor>
  <xdr:twoCellAnchor editAs="oneCell">
    <xdr:from>
      <xdr:col>3</xdr:col>
      <xdr:colOff>363855</xdr:colOff>
      <xdr:row>63</xdr:row>
      <xdr:rowOff>11430</xdr:rowOff>
    </xdr:from>
    <xdr:to>
      <xdr:col>7</xdr:col>
      <xdr:colOff>917222</xdr:colOff>
      <xdr:row>92</xdr:row>
      <xdr:rowOff>193512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16211A1-8FBA-4ECA-A80E-5DB04A47E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2395" y="14733270"/>
          <a:ext cx="7921907" cy="6377142"/>
        </a:xfrm>
        <a:prstGeom prst="rect">
          <a:avLst/>
        </a:prstGeom>
      </xdr:spPr>
    </xdr:pic>
    <xdr:clientData/>
  </xdr:twoCellAnchor>
  <xdr:twoCellAnchor editAs="oneCell">
    <xdr:from>
      <xdr:col>3</xdr:col>
      <xdr:colOff>369570</xdr:colOff>
      <xdr:row>93</xdr:row>
      <xdr:rowOff>49530</xdr:rowOff>
    </xdr:from>
    <xdr:to>
      <xdr:col>7</xdr:col>
      <xdr:colOff>1063887</xdr:colOff>
      <xdr:row>108</xdr:row>
      <xdr:rowOff>41511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08B4A74-4621-4A3D-AEAB-DA76867F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28110" y="21172170"/>
          <a:ext cx="8062857" cy="319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411480</xdr:colOff>
      <xdr:row>109</xdr:row>
      <xdr:rowOff>198120</xdr:rowOff>
    </xdr:from>
    <xdr:to>
      <xdr:col>5</xdr:col>
      <xdr:colOff>1444896</xdr:colOff>
      <xdr:row>137</xdr:row>
      <xdr:rowOff>117373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0CD1C9E-B75F-4613-99E7-D662F2794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" y="24932640"/>
          <a:ext cx="7994286" cy="589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26</xdr:row>
      <xdr:rowOff>15240</xdr:rowOff>
    </xdr:from>
    <xdr:to>
      <xdr:col>10</xdr:col>
      <xdr:colOff>35478</xdr:colOff>
      <xdr:row>57</xdr:row>
      <xdr:rowOff>60128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2A66A54-97B2-4468-B755-1B9B777A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6560" y="5570220"/>
          <a:ext cx="5735238" cy="665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7620</xdr:rowOff>
    </xdr:from>
    <xdr:to>
      <xdr:col>2</xdr:col>
      <xdr:colOff>2422384</xdr:colOff>
      <xdr:row>55</xdr:row>
      <xdr:rowOff>37696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CF22F5A-1573-4D96-AC07-C09BC0287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49640"/>
          <a:ext cx="6213334" cy="323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</xdr:col>
      <xdr:colOff>1885240</xdr:colOff>
      <xdr:row>78</xdr:row>
      <xdr:rowOff>163303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A21E3FC-BF72-43B6-BF3F-09337CEFF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95860"/>
          <a:ext cx="5676190" cy="4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2110740</xdr:colOff>
      <xdr:row>58</xdr:row>
      <xdr:rowOff>175260</xdr:rowOff>
    </xdr:from>
    <xdr:to>
      <xdr:col>8</xdr:col>
      <xdr:colOff>250780</xdr:colOff>
      <xdr:row>73</xdr:row>
      <xdr:rowOff>41527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614FA4B-4023-4AEF-8A90-ADFD83D9F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0" y="12557760"/>
          <a:ext cx="5436190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2026920</xdr:colOff>
      <xdr:row>73</xdr:row>
      <xdr:rowOff>190500</xdr:rowOff>
    </xdr:from>
    <xdr:to>
      <xdr:col>6</xdr:col>
      <xdr:colOff>117608</xdr:colOff>
      <xdr:row>84</xdr:row>
      <xdr:rowOff>18779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19EE76E-FD8D-41E7-A5D7-EE9734B8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1680" y="15773400"/>
          <a:ext cx="4020953" cy="2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79</xdr:row>
      <xdr:rowOff>152400</xdr:rowOff>
    </xdr:from>
    <xdr:to>
      <xdr:col>2</xdr:col>
      <xdr:colOff>1938583</xdr:colOff>
      <xdr:row>91</xdr:row>
      <xdr:rowOff>41604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884AB0-7344-41B1-93BF-C458CC10C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7015460"/>
          <a:ext cx="5657143" cy="244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2065020</xdr:colOff>
      <xdr:row>84</xdr:row>
      <xdr:rowOff>198120</xdr:rowOff>
    </xdr:from>
    <xdr:to>
      <xdr:col>8</xdr:col>
      <xdr:colOff>300298</xdr:colOff>
      <xdr:row>115</xdr:row>
      <xdr:rowOff>183960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79C339F-AC53-4691-A819-94EF55935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9780" y="18127980"/>
          <a:ext cx="5535238" cy="659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788670</xdr:colOff>
      <xdr:row>117</xdr:row>
      <xdr:rowOff>5715</xdr:rowOff>
    </xdr:from>
    <xdr:to>
      <xdr:col>5</xdr:col>
      <xdr:colOff>564684</xdr:colOff>
      <xdr:row>147</xdr:row>
      <xdr:rowOff>41106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585AAD9-BFD9-4352-8F95-EB2A5653D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670" y="24976455"/>
          <a:ext cx="8813334" cy="643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kisrating.com/ratingsStatistics/statics_spread.do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houstat.hf.go.kr/research/portal/theme/indexStatPage.do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AC06-64D1-4C19-A492-4A1709E48BF9}">
  <dimension ref="A1:O255"/>
  <sheetViews>
    <sheetView topLeftCell="A19" workbookViewId="0">
      <selection activeCell="O46" sqref="O46"/>
    </sheetView>
  </sheetViews>
  <sheetFormatPr defaultRowHeight="16.5" x14ac:dyDescent="0.3"/>
  <cols>
    <col min="1" max="1" width="10" bestFit="1" customWidth="1"/>
    <col min="2" max="2" width="5.625" bestFit="1" customWidth="1"/>
    <col min="3" max="3" width="3.625" bestFit="1" customWidth="1"/>
    <col min="4" max="4" width="14.125" style="163" customWidth="1"/>
    <col min="5" max="5" width="12.5" style="28" bestFit="1" customWidth="1"/>
    <col min="6" max="6" width="11.25" style="120" customWidth="1"/>
    <col min="7" max="7" width="14.25" style="120" customWidth="1"/>
    <col min="8" max="8" width="14.875" style="50" bestFit="1" customWidth="1"/>
    <col min="9" max="9" width="11.25" style="153" bestFit="1" customWidth="1"/>
    <col min="10" max="10" width="14.25" style="183" bestFit="1" customWidth="1"/>
    <col min="11" max="11" width="16.625" style="182" bestFit="1" customWidth="1"/>
    <col min="12" max="12" width="9.125" style="122" bestFit="1" customWidth="1"/>
    <col min="13" max="13" width="14.25" style="183" bestFit="1" customWidth="1"/>
    <col min="14" max="14" width="16.625" style="187" bestFit="1" customWidth="1"/>
  </cols>
  <sheetData>
    <row r="1" spans="1:15" x14ac:dyDescent="0.3">
      <c r="A1" s="214"/>
      <c r="B1" s="214"/>
      <c r="C1" s="215"/>
      <c r="D1" s="216" t="s">
        <v>88</v>
      </c>
      <c r="E1" s="217"/>
      <c r="F1" s="217"/>
      <c r="G1" s="217"/>
      <c r="H1" s="218" t="s">
        <v>172</v>
      </c>
      <c r="I1" s="218"/>
      <c r="J1" s="210" t="s">
        <v>173</v>
      </c>
      <c r="K1" s="211"/>
      <c r="L1" s="211"/>
      <c r="M1" s="212"/>
      <c r="N1" s="206" t="s">
        <v>13</v>
      </c>
    </row>
    <row r="2" spans="1:15" ht="33" x14ac:dyDescent="0.3">
      <c r="A2" s="214"/>
      <c r="B2" s="214"/>
      <c r="C2" s="215"/>
      <c r="D2" s="166" t="s">
        <v>169</v>
      </c>
      <c r="E2" s="141" t="s">
        <v>168</v>
      </c>
      <c r="F2" s="142" t="s">
        <v>174</v>
      </c>
      <c r="G2" s="142" t="s">
        <v>175</v>
      </c>
      <c r="H2" s="143" t="s">
        <v>89</v>
      </c>
      <c r="I2" s="176" t="s">
        <v>15</v>
      </c>
      <c r="J2" s="184" t="s">
        <v>178</v>
      </c>
      <c r="K2" s="180" t="s">
        <v>90</v>
      </c>
      <c r="L2" s="144" t="s">
        <v>15</v>
      </c>
      <c r="M2" s="189" t="s">
        <v>179</v>
      </c>
      <c r="N2" s="207"/>
    </row>
    <row r="3" spans="1:15" s="26" customFormat="1" x14ac:dyDescent="0.3">
      <c r="A3" s="33" t="s">
        <v>16</v>
      </c>
      <c r="B3" s="33"/>
      <c r="C3" s="34"/>
      <c r="D3" s="167">
        <v>0</v>
      </c>
      <c r="E3" s="51"/>
      <c r="F3" s="145"/>
      <c r="G3" s="145"/>
      <c r="H3" s="146">
        <v>800000</v>
      </c>
      <c r="I3" s="177"/>
      <c r="J3" s="51">
        <v>0</v>
      </c>
      <c r="K3" s="181">
        <v>0</v>
      </c>
      <c r="L3" s="34"/>
      <c r="M3" s="51">
        <v>0</v>
      </c>
      <c r="N3" s="187"/>
    </row>
    <row r="4" spans="1:15" s="31" customFormat="1" hidden="1" x14ac:dyDescent="0.3">
      <c r="A4" s="31">
        <v>1</v>
      </c>
      <c r="B4" s="213">
        <v>2022</v>
      </c>
      <c r="C4" s="164">
        <v>1</v>
      </c>
      <c r="D4" s="168">
        <v>2500000</v>
      </c>
      <c r="E4" s="147">
        <v>0</v>
      </c>
      <c r="F4" s="148"/>
      <c r="G4" s="148">
        <v>400000</v>
      </c>
      <c r="H4" s="146">
        <f t="shared" ref="H4:H15" si="0" xml:space="preserve"> (H3 + G4) + ((H3 + G4) * L4 )</f>
        <v>1212000</v>
      </c>
      <c r="I4" s="177"/>
      <c r="J4" s="51"/>
      <c r="K4" s="181">
        <v>0</v>
      </c>
      <c r="L4" s="34">
        <v>0.01</v>
      </c>
      <c r="M4" s="33"/>
      <c r="N4" s="187"/>
      <c r="O4" s="126"/>
    </row>
    <row r="5" spans="1:15" s="31" customFormat="1" hidden="1" x14ac:dyDescent="0.3">
      <c r="B5" s="213"/>
      <c r="C5" s="164">
        <v>2</v>
      </c>
      <c r="D5" s="168">
        <v>2500000</v>
      </c>
      <c r="E5" s="147">
        <v>0</v>
      </c>
      <c r="F5" s="148"/>
      <c r="G5" s="148">
        <v>400000</v>
      </c>
      <c r="H5" s="146">
        <f t="shared" si="0"/>
        <v>1628120</v>
      </c>
      <c r="I5" s="177"/>
      <c r="J5" s="51"/>
      <c r="K5" s="181">
        <v>0</v>
      </c>
      <c r="L5" s="34">
        <v>0.01</v>
      </c>
      <c r="M5" s="33"/>
      <c r="N5" s="187"/>
      <c r="O5" s="126"/>
    </row>
    <row r="6" spans="1:15" s="31" customFormat="1" hidden="1" x14ac:dyDescent="0.3">
      <c r="B6" s="213"/>
      <c r="C6" s="164">
        <v>3</v>
      </c>
      <c r="D6" s="168">
        <v>2500000</v>
      </c>
      <c r="E6" s="147">
        <v>0</v>
      </c>
      <c r="F6" s="148"/>
      <c r="G6" s="148">
        <v>400000</v>
      </c>
      <c r="H6" s="146">
        <f t="shared" si="0"/>
        <v>2048401.2</v>
      </c>
      <c r="I6" s="177"/>
      <c r="J6" s="51"/>
      <c r="K6" s="181">
        <v>0</v>
      </c>
      <c r="L6" s="34">
        <v>0.01</v>
      </c>
      <c r="M6" s="33"/>
      <c r="N6" s="187"/>
      <c r="O6" s="126"/>
    </row>
    <row r="7" spans="1:15" s="31" customFormat="1" hidden="1" x14ac:dyDescent="0.3">
      <c r="B7" s="213"/>
      <c r="C7" s="164">
        <v>4</v>
      </c>
      <c r="D7" s="168">
        <v>2500000</v>
      </c>
      <c r="E7" s="147">
        <v>0</v>
      </c>
      <c r="F7" s="148"/>
      <c r="G7" s="148">
        <v>400000</v>
      </c>
      <c r="H7" s="146">
        <f t="shared" si="0"/>
        <v>2472885.2120000003</v>
      </c>
      <c r="I7" s="177"/>
      <c r="J7" s="51"/>
      <c r="K7" s="181">
        <v>0</v>
      </c>
      <c r="L7" s="34">
        <v>0.01</v>
      </c>
      <c r="M7" s="33"/>
      <c r="N7" s="187"/>
      <c r="O7" s="126"/>
    </row>
    <row r="8" spans="1:15" s="31" customFormat="1" hidden="1" x14ac:dyDescent="0.3">
      <c r="B8" s="213"/>
      <c r="C8" s="164">
        <v>5</v>
      </c>
      <c r="D8" s="168">
        <v>2500000</v>
      </c>
      <c r="E8" s="147">
        <v>1000000</v>
      </c>
      <c r="F8" s="148"/>
      <c r="G8" s="148">
        <v>400000</v>
      </c>
      <c r="H8" s="146">
        <f t="shared" si="0"/>
        <v>2901614.0641200002</v>
      </c>
      <c r="I8" s="177"/>
      <c r="J8" s="51"/>
      <c r="K8" s="181">
        <v>0</v>
      </c>
      <c r="L8" s="34">
        <v>0.01</v>
      </c>
      <c r="M8" s="33"/>
      <c r="N8" s="187"/>
      <c r="O8" s="126"/>
    </row>
    <row r="9" spans="1:15" s="31" customFormat="1" hidden="1" x14ac:dyDescent="0.3">
      <c r="B9" s="213"/>
      <c r="C9" s="164">
        <v>6</v>
      </c>
      <c r="D9" s="168">
        <v>2500000</v>
      </c>
      <c r="E9" s="147">
        <v>0</v>
      </c>
      <c r="F9" s="148"/>
      <c r="G9" s="148">
        <v>400000</v>
      </c>
      <c r="H9" s="146">
        <f t="shared" si="0"/>
        <v>3334630.2047612001</v>
      </c>
      <c r="I9" s="177"/>
      <c r="J9" s="51"/>
      <c r="K9" s="181">
        <v>0</v>
      </c>
      <c r="L9" s="34">
        <v>0.01</v>
      </c>
      <c r="M9" s="33"/>
      <c r="N9" s="187"/>
      <c r="O9" s="126"/>
    </row>
    <row r="10" spans="1:15" s="31" customFormat="1" hidden="1" x14ac:dyDescent="0.3">
      <c r="B10" s="213"/>
      <c r="C10" s="164">
        <v>7</v>
      </c>
      <c r="D10" s="168">
        <v>2500000</v>
      </c>
      <c r="E10" s="147">
        <v>600000</v>
      </c>
      <c r="F10" s="148"/>
      <c r="G10" s="148">
        <v>400000</v>
      </c>
      <c r="H10" s="146">
        <f t="shared" si="0"/>
        <v>3771976.5068088123</v>
      </c>
      <c r="I10" s="177"/>
      <c r="J10" s="51"/>
      <c r="K10" s="181">
        <v>0</v>
      </c>
      <c r="L10" s="34">
        <v>0.01</v>
      </c>
      <c r="M10" s="33"/>
      <c r="N10" s="187"/>
      <c r="O10" s="126"/>
    </row>
    <row r="11" spans="1:15" s="31" customFormat="1" hidden="1" x14ac:dyDescent="0.3">
      <c r="B11" s="213"/>
      <c r="C11" s="164">
        <v>8</v>
      </c>
      <c r="D11" s="168">
        <v>2500000</v>
      </c>
      <c r="E11" s="147">
        <v>5056544</v>
      </c>
      <c r="F11" s="148"/>
      <c r="G11" s="148">
        <v>400000</v>
      </c>
      <c r="H11" s="146">
        <f t="shared" si="0"/>
        <v>4213696.2718769005</v>
      </c>
      <c r="I11" s="177"/>
      <c r="J11" s="51"/>
      <c r="K11" s="181">
        <v>0</v>
      </c>
      <c r="L11" s="34">
        <v>0.01</v>
      </c>
      <c r="M11" s="33"/>
      <c r="N11" s="187"/>
      <c r="O11" s="126"/>
    </row>
    <row r="12" spans="1:15" s="31" customFormat="1" hidden="1" x14ac:dyDescent="0.3">
      <c r="B12" s="213"/>
      <c r="C12" s="164">
        <v>9</v>
      </c>
      <c r="D12" s="168">
        <v>1800000</v>
      </c>
      <c r="E12" s="147">
        <v>1600000</v>
      </c>
      <c r="F12" s="148"/>
      <c r="G12" s="148">
        <v>400000</v>
      </c>
      <c r="H12" s="146">
        <f t="shared" si="0"/>
        <v>4696742.8047706848</v>
      </c>
      <c r="I12" s="177"/>
      <c r="J12" s="51"/>
      <c r="K12" s="181">
        <v>0</v>
      </c>
      <c r="L12" s="34">
        <v>1.7999999999999999E-2</v>
      </c>
      <c r="M12" s="33"/>
      <c r="N12" s="187"/>
      <c r="O12" s="126"/>
    </row>
    <row r="13" spans="1:15" s="31" customFormat="1" hidden="1" x14ac:dyDescent="0.3">
      <c r="B13" s="213"/>
      <c r="C13" s="164">
        <v>10</v>
      </c>
      <c r="D13" s="168">
        <v>4500000</v>
      </c>
      <c r="E13" s="147">
        <v>3700000</v>
      </c>
      <c r="F13" s="148"/>
      <c r="G13" s="148">
        <v>400000</v>
      </c>
      <c r="H13" s="146">
        <f t="shared" si="0"/>
        <v>4638035.9523413228</v>
      </c>
      <c r="I13" s="177"/>
      <c r="J13" s="51"/>
      <c r="K13" s="181">
        <v>0</v>
      </c>
      <c r="L13" s="34">
        <v>-0.09</v>
      </c>
      <c r="M13" s="33"/>
      <c r="N13" s="187"/>
      <c r="O13" s="126"/>
    </row>
    <row r="14" spans="1:15" s="32" customFormat="1" ht="15.75" hidden="1" customHeight="1" thickBot="1" x14ac:dyDescent="0.3">
      <c r="A14" s="31"/>
      <c r="B14" s="213"/>
      <c r="C14" s="164">
        <v>11</v>
      </c>
      <c r="D14" s="168">
        <v>3500000</v>
      </c>
      <c r="E14" s="147">
        <v>0</v>
      </c>
      <c r="F14" s="148"/>
      <c r="G14" s="148">
        <v>400000</v>
      </c>
      <c r="H14" s="146">
        <f t="shared" si="0"/>
        <v>5128720.5994834667</v>
      </c>
      <c r="I14" s="177"/>
      <c r="J14" s="51"/>
      <c r="K14" s="181">
        <v>0</v>
      </c>
      <c r="L14" s="34">
        <v>1.7999999999999999E-2</v>
      </c>
      <c r="M14" s="33"/>
      <c r="N14" s="187"/>
      <c r="O14" s="127"/>
    </row>
    <row r="15" spans="1:15" s="30" customFormat="1" ht="17.25" hidden="1" thickBot="1" x14ac:dyDescent="0.35">
      <c r="A15" s="52"/>
      <c r="B15" s="213"/>
      <c r="C15" s="165">
        <v>12</v>
      </c>
      <c r="D15" s="168">
        <v>2500000</v>
      </c>
      <c r="E15" s="149">
        <v>1000000</v>
      </c>
      <c r="F15" s="149"/>
      <c r="G15" s="149">
        <v>400000</v>
      </c>
      <c r="H15" s="150">
        <f t="shared" si="0"/>
        <v>5241227.1283103265</v>
      </c>
      <c r="I15" s="177"/>
      <c r="J15" s="51"/>
      <c r="K15" s="181">
        <v>0</v>
      </c>
      <c r="L15" s="185">
        <v>-5.1999999999999998E-2</v>
      </c>
      <c r="M15" s="121"/>
      <c r="N15" s="187"/>
      <c r="O15" s="47"/>
    </row>
    <row r="16" spans="1:15" s="44" customFormat="1" x14ac:dyDescent="0.3">
      <c r="A16" s="31">
        <v>2</v>
      </c>
      <c r="B16" s="208">
        <v>2023</v>
      </c>
      <c r="C16" s="164">
        <v>1</v>
      </c>
      <c r="D16" s="190">
        <v>2500000</v>
      </c>
      <c r="E16" s="147">
        <v>0</v>
      </c>
      <c r="F16" s="147"/>
      <c r="G16" s="147">
        <v>400000</v>
      </c>
      <c r="H16" s="191">
        <f xml:space="preserve"> (H15 + 400000) + ((H15 + 400000) * L16 )</f>
        <v>5906364.8033409119</v>
      </c>
      <c r="I16" s="197"/>
      <c r="J16" s="193">
        <v>0</v>
      </c>
      <c r="K16" s="194">
        <v>0</v>
      </c>
      <c r="L16" s="195">
        <v>4.7E-2</v>
      </c>
      <c r="M16" s="198"/>
      <c r="N16" s="199"/>
      <c r="O16" s="128"/>
    </row>
    <row r="17" spans="1:15" s="31" customFormat="1" x14ac:dyDescent="0.3">
      <c r="B17" s="208"/>
      <c r="C17" s="164">
        <v>2</v>
      </c>
      <c r="D17" s="190">
        <v>2500000</v>
      </c>
      <c r="E17" s="147">
        <v>0</v>
      </c>
      <c r="F17" s="147"/>
      <c r="G17" s="147">
        <v>400000</v>
      </c>
      <c r="H17" s="191">
        <f xml:space="preserve"> (H16 + 400000) + ((H16 + 400000) * L17 )</f>
        <v>6325283.8977509346</v>
      </c>
      <c r="I17" s="197"/>
      <c r="J17" s="193">
        <v>0</v>
      </c>
      <c r="K17" s="194">
        <v>0</v>
      </c>
      <c r="L17" s="195">
        <v>3.0000000000000001E-3</v>
      </c>
      <c r="M17" s="198"/>
      <c r="N17" s="199"/>
      <c r="O17" s="126"/>
    </row>
    <row r="18" spans="1:15" s="31" customFormat="1" x14ac:dyDescent="0.3">
      <c r="B18" s="208"/>
      <c r="C18" s="164">
        <v>3</v>
      </c>
      <c r="D18" s="190">
        <v>2500000</v>
      </c>
      <c r="E18" s="147">
        <v>0</v>
      </c>
      <c r="F18" s="147"/>
      <c r="G18" s="147">
        <v>400000</v>
      </c>
      <c r="H18" s="191">
        <f xml:space="preserve"> (H17 + 400000) + ((H17 + 400000) * L18 )</f>
        <v>6557151.8003071612</v>
      </c>
      <c r="I18" s="197"/>
      <c r="J18" s="193">
        <v>0</v>
      </c>
      <c r="K18" s="194">
        <v>19000000</v>
      </c>
      <c r="L18" s="195">
        <v>-2.5000000000000001E-2</v>
      </c>
      <c r="M18" s="198"/>
      <c r="N18" s="199"/>
      <c r="O18" s="126"/>
    </row>
    <row r="19" spans="1:15" s="31" customFormat="1" x14ac:dyDescent="0.3">
      <c r="B19" s="208"/>
      <c r="C19" s="164">
        <v>4</v>
      </c>
      <c r="D19" s="190">
        <v>500000</v>
      </c>
      <c r="E19" s="147">
        <v>0</v>
      </c>
      <c r="F19" s="147"/>
      <c r="G19" s="147">
        <v>400000</v>
      </c>
      <c r="H19" s="191">
        <f xml:space="preserve"> (H18 + 400000) + ((H18 + 400000) * L19 )</f>
        <v>6365793.8972810525</v>
      </c>
      <c r="I19" s="197"/>
      <c r="J19" s="193">
        <v>0</v>
      </c>
      <c r="K19" s="194">
        <f xml:space="preserve"> (K18 + D19 - E19 - J19) + ((K18 + D19 - E19 - J19) * L19)</f>
        <v>17842500</v>
      </c>
      <c r="L19" s="195">
        <v>-8.5000000000000006E-2</v>
      </c>
      <c r="M19" s="198"/>
      <c r="N19" s="199"/>
      <c r="O19" s="126"/>
    </row>
    <row r="20" spans="1:15" s="31" customFormat="1" x14ac:dyDescent="0.3">
      <c r="B20" s="208"/>
      <c r="C20" s="164">
        <v>5</v>
      </c>
      <c r="D20" s="190">
        <v>100000</v>
      </c>
      <c r="E20" s="147">
        <v>0</v>
      </c>
      <c r="F20" s="147">
        <v>100000</v>
      </c>
      <c r="G20" s="147">
        <v>400000</v>
      </c>
      <c r="H20" s="191">
        <f xml:space="preserve"> (H19 + G20 + F20) + ((H19 + G20 + F20) * I20 )</f>
        <v>7957455.1269487403</v>
      </c>
      <c r="I20" s="192">
        <v>0.159</v>
      </c>
      <c r="J20" s="193">
        <v>0</v>
      </c>
      <c r="K20" s="194">
        <f xml:space="preserve"> (K19 + D20 - E20 - J20) + ((K19 + D20 - E20 - J20) * L20)</f>
        <v>16148250</v>
      </c>
      <c r="L20" s="195">
        <v>-0.1</v>
      </c>
      <c r="M20" s="193">
        <f xml:space="preserve"> J20 + K20</f>
        <v>16148250</v>
      </c>
      <c r="N20" s="196">
        <f xml:space="preserve"> H20 + M20</f>
        <v>24105705.12694874</v>
      </c>
      <c r="O20" s="126"/>
    </row>
    <row r="21" spans="1:15" s="31" customFormat="1" x14ac:dyDescent="0.3">
      <c r="B21" s="208"/>
      <c r="C21" s="164">
        <v>6</v>
      </c>
      <c r="D21" s="190">
        <v>15000000</v>
      </c>
      <c r="E21" s="147">
        <v>0</v>
      </c>
      <c r="F21" s="147">
        <v>750000</v>
      </c>
      <c r="G21" s="147">
        <v>500000</v>
      </c>
      <c r="H21" s="191">
        <f xml:space="preserve"> (H20 + G21 + F21) + ((H20 + G21 + F21) * I21 )</f>
        <v>9373189.319233818</v>
      </c>
      <c r="I21" s="192">
        <v>1.7999999999999999E-2</v>
      </c>
      <c r="J21" s="193">
        <v>50000</v>
      </c>
      <c r="K21" s="194">
        <f xml:space="preserve"> (K20 + D21 - E21 - J21) + ((K20 + D21 - E21 - J21) * L21)</f>
        <v>36073970</v>
      </c>
      <c r="L21" s="195">
        <v>0.16</v>
      </c>
      <c r="M21" s="193">
        <f xml:space="preserve"> J21 + K21</f>
        <v>36123970</v>
      </c>
      <c r="N21" s="196">
        <f xml:space="preserve"> H21 + M21</f>
        <v>45497159.31923382</v>
      </c>
      <c r="O21" s="126"/>
    </row>
    <row r="22" spans="1:15" s="31" customFormat="1" x14ac:dyDescent="0.3">
      <c r="B22" s="208"/>
      <c r="C22" s="164">
        <v>7</v>
      </c>
      <c r="D22" s="190">
        <v>700000</v>
      </c>
      <c r="E22" s="147">
        <v>0</v>
      </c>
      <c r="F22" s="147">
        <v>300000</v>
      </c>
      <c r="G22" s="147">
        <v>500000</v>
      </c>
      <c r="H22" s="191">
        <f t="shared" ref="H22:H85" si="1" xml:space="preserve"> (H21 + G22 + F22) + ((H21 + G22 + F22) * I22 )</f>
        <v>10356306.726980027</v>
      </c>
      <c r="I22" s="192">
        <v>1.7999999999999999E-2</v>
      </c>
      <c r="J22" s="193">
        <v>100000</v>
      </c>
      <c r="K22" s="194">
        <f xml:space="preserve"> (K21 + D22 - E22 - J22) + ((K21 + D22 - E22 - J22) * L22)</f>
        <v>39607887.600000001</v>
      </c>
      <c r="L22" s="195">
        <v>0.08</v>
      </c>
      <c r="M22" s="193">
        <f t="shared" ref="M22:M85" si="2" xml:space="preserve"> J22 + K22</f>
        <v>39707887.600000001</v>
      </c>
      <c r="N22" s="196">
        <f t="shared" ref="N22:N85" si="3" xml:space="preserve"> H22 + M22</f>
        <v>50064194.326980025</v>
      </c>
      <c r="O22" s="126"/>
    </row>
    <row r="23" spans="1:15" s="31" customFormat="1" x14ac:dyDescent="0.3">
      <c r="B23" s="208"/>
      <c r="C23" s="164">
        <v>8</v>
      </c>
      <c r="D23" s="190">
        <v>1100000</v>
      </c>
      <c r="E23" s="147">
        <v>17450000</v>
      </c>
      <c r="F23" s="147">
        <v>300000</v>
      </c>
      <c r="G23" s="147">
        <v>100000</v>
      </c>
      <c r="H23" s="191">
        <f t="shared" si="1"/>
        <v>10853113.487522848</v>
      </c>
      <c r="I23" s="192">
        <v>8.9999999999999993E-3</v>
      </c>
      <c r="J23" s="193">
        <v>50000</v>
      </c>
      <c r="K23" s="194">
        <f xml:space="preserve"> (K22 + D23 - E23 - J23) + ((K22 + D23 - E23 - J23) * L23)</f>
        <v>19494625.584000003</v>
      </c>
      <c r="L23" s="195">
        <v>-0.16</v>
      </c>
      <c r="M23" s="193">
        <f t="shared" si="2"/>
        <v>19544625.584000003</v>
      </c>
      <c r="N23" s="196">
        <f t="shared" si="3"/>
        <v>30397739.071522851</v>
      </c>
      <c r="O23" s="126"/>
    </row>
    <row r="24" spans="1:15" s="27" customFormat="1" x14ac:dyDescent="0.3">
      <c r="B24" s="208"/>
      <c r="C24" s="37">
        <v>9</v>
      </c>
      <c r="D24" s="168">
        <v>1100000</v>
      </c>
      <c r="E24" s="151">
        <v>0</v>
      </c>
      <c r="F24" s="148">
        <v>300000</v>
      </c>
      <c r="G24" s="148">
        <v>100000</v>
      </c>
      <c r="H24" s="146">
        <f t="shared" si="1"/>
        <v>11455669.530298259</v>
      </c>
      <c r="I24" s="178">
        <v>1.7999999999999999E-2</v>
      </c>
      <c r="J24" s="51">
        <v>50000</v>
      </c>
      <c r="K24" s="181">
        <f t="shared" ref="K24:K87" si="4" xml:space="preserve"> (K23 + D24 - E24 - J24) + ((K23 + D24 - E24 - J24) * L24)</f>
        <v>20914428.844512004</v>
      </c>
      <c r="L24" s="34">
        <v>1.7999999999999999E-2</v>
      </c>
      <c r="M24" s="51">
        <f t="shared" si="2"/>
        <v>20964428.844512004</v>
      </c>
      <c r="N24" s="188">
        <f t="shared" si="3"/>
        <v>32420098.374810264</v>
      </c>
      <c r="O24" s="129"/>
    </row>
    <row r="25" spans="1:15" s="27" customFormat="1" x14ac:dyDescent="0.3">
      <c r="B25" s="208"/>
      <c r="C25" s="37">
        <v>10</v>
      </c>
      <c r="D25" s="168">
        <v>1100000</v>
      </c>
      <c r="E25" s="151">
        <v>0</v>
      </c>
      <c r="F25" s="148">
        <v>300000</v>
      </c>
      <c r="G25" s="148">
        <v>100000</v>
      </c>
      <c r="H25" s="146">
        <f t="shared" si="1"/>
        <v>12069071.581843628</v>
      </c>
      <c r="I25" s="178">
        <v>1.7999999999999999E-2</v>
      </c>
      <c r="J25" s="51">
        <v>50000</v>
      </c>
      <c r="K25" s="181">
        <f t="shared" si="4"/>
        <v>22359788.563713219</v>
      </c>
      <c r="L25" s="34">
        <v>1.7999999999999999E-2</v>
      </c>
      <c r="M25" s="51">
        <f t="shared" si="2"/>
        <v>22409788.563713219</v>
      </c>
      <c r="N25" s="188">
        <f t="shared" si="3"/>
        <v>34478860.145556845</v>
      </c>
      <c r="O25" s="129"/>
    </row>
    <row r="26" spans="1:15" s="38" customFormat="1" ht="17.25" thickBot="1" x14ac:dyDescent="0.35">
      <c r="A26" s="27"/>
      <c r="B26" s="208"/>
      <c r="C26" s="37">
        <v>11</v>
      </c>
      <c r="D26" s="168">
        <v>1100000</v>
      </c>
      <c r="E26" s="151">
        <v>0</v>
      </c>
      <c r="F26" s="148">
        <v>300000</v>
      </c>
      <c r="G26" s="148">
        <v>100000</v>
      </c>
      <c r="H26" s="146">
        <f t="shared" si="1"/>
        <v>12693514.870316813</v>
      </c>
      <c r="I26" s="178">
        <v>1.7999999999999999E-2</v>
      </c>
      <c r="J26" s="51">
        <v>50000</v>
      </c>
      <c r="K26" s="181">
        <f t="shared" si="4"/>
        <v>23831164.757860057</v>
      </c>
      <c r="L26" s="34">
        <v>1.7999999999999999E-2</v>
      </c>
      <c r="M26" s="51">
        <f t="shared" si="2"/>
        <v>23881164.757860057</v>
      </c>
      <c r="N26" s="188">
        <f t="shared" si="3"/>
        <v>36574679.628176868</v>
      </c>
      <c r="O26" s="130"/>
    </row>
    <row r="27" spans="1:15" s="175" customFormat="1" ht="17.25" thickBot="1" x14ac:dyDescent="0.35">
      <c r="A27" s="169"/>
      <c r="B27" s="208"/>
      <c r="C27" s="170">
        <v>12</v>
      </c>
      <c r="D27" s="168">
        <v>1100000</v>
      </c>
      <c r="E27" s="172">
        <v>0</v>
      </c>
      <c r="F27" s="148">
        <v>300000</v>
      </c>
      <c r="G27" s="148">
        <v>100000</v>
      </c>
      <c r="H27" s="173">
        <f t="shared" si="1"/>
        <v>13329198.137982516</v>
      </c>
      <c r="I27" s="179">
        <v>1.7999999999999999E-2</v>
      </c>
      <c r="J27" s="51">
        <v>50000</v>
      </c>
      <c r="K27" s="181">
        <f t="shared" si="4"/>
        <v>25329025.723501537</v>
      </c>
      <c r="L27" s="186">
        <v>1.7999999999999999E-2</v>
      </c>
      <c r="M27" s="51">
        <f t="shared" si="2"/>
        <v>25379025.723501537</v>
      </c>
      <c r="N27" s="188">
        <f t="shared" si="3"/>
        <v>38708223.861484051</v>
      </c>
      <c r="O27" s="174"/>
    </row>
    <row r="28" spans="1:15" s="35" customFormat="1" x14ac:dyDescent="0.3">
      <c r="A28" s="35">
        <v>3</v>
      </c>
      <c r="B28" s="209">
        <v>2024</v>
      </c>
      <c r="C28" s="36">
        <v>1</v>
      </c>
      <c r="D28" s="168">
        <v>1100000</v>
      </c>
      <c r="E28" s="151">
        <v>0</v>
      </c>
      <c r="F28" s="148">
        <v>300000</v>
      </c>
      <c r="G28" s="148">
        <v>100000</v>
      </c>
      <c r="H28" s="48">
        <f t="shared" si="1"/>
        <v>13976323.704466201</v>
      </c>
      <c r="I28" s="152">
        <v>1.7999999999999999E-2</v>
      </c>
      <c r="J28" s="51">
        <v>50000</v>
      </c>
      <c r="K28" s="181">
        <f t="shared" si="4"/>
        <v>26484541.826395541</v>
      </c>
      <c r="L28" s="123">
        <v>4.0000000000000001E-3</v>
      </c>
      <c r="M28" s="51">
        <f t="shared" si="2"/>
        <v>26534541.826395541</v>
      </c>
      <c r="N28" s="188">
        <f t="shared" si="3"/>
        <v>40510865.530861743</v>
      </c>
      <c r="O28" s="131"/>
    </row>
    <row r="29" spans="1:15" s="41" customFormat="1" x14ac:dyDescent="0.3">
      <c r="B29" s="208"/>
      <c r="C29" s="42">
        <v>2</v>
      </c>
      <c r="D29" s="168">
        <v>1100000</v>
      </c>
      <c r="E29" s="151">
        <v>0</v>
      </c>
      <c r="F29" s="148">
        <v>300000</v>
      </c>
      <c r="G29" s="148">
        <v>100000</v>
      </c>
      <c r="H29" s="49">
        <f t="shared" si="1"/>
        <v>14635097.531146593</v>
      </c>
      <c r="I29" s="152">
        <v>1.7999999999999999E-2</v>
      </c>
      <c r="J29" s="51">
        <v>50000</v>
      </c>
      <c r="K29" s="181">
        <f t="shared" si="4"/>
        <v>28030163.579270661</v>
      </c>
      <c r="L29" s="34">
        <v>1.7999999999999999E-2</v>
      </c>
      <c r="M29" s="51">
        <f t="shared" si="2"/>
        <v>28080163.579270661</v>
      </c>
      <c r="N29" s="188">
        <f t="shared" si="3"/>
        <v>42715261.110417254</v>
      </c>
      <c r="O29" s="132"/>
    </row>
    <row r="30" spans="1:15" s="27" customFormat="1" x14ac:dyDescent="0.3">
      <c r="B30" s="208"/>
      <c r="C30" s="37">
        <v>3</v>
      </c>
      <c r="D30" s="168">
        <v>1100000</v>
      </c>
      <c r="E30" s="151">
        <v>0</v>
      </c>
      <c r="F30" s="148">
        <v>300000</v>
      </c>
      <c r="G30" s="148">
        <v>100000</v>
      </c>
      <c r="H30" s="49">
        <f t="shared" si="1"/>
        <v>15305729.286707232</v>
      </c>
      <c r="I30" s="152">
        <v>1.7999999999999999E-2</v>
      </c>
      <c r="J30" s="51">
        <v>50000</v>
      </c>
      <c r="K30" s="181">
        <f t="shared" si="4"/>
        <v>29603606.523697533</v>
      </c>
      <c r="L30" s="34">
        <v>1.7999999999999999E-2</v>
      </c>
      <c r="M30" s="51">
        <f t="shared" si="2"/>
        <v>29653606.523697533</v>
      </c>
      <c r="N30" s="188">
        <f t="shared" si="3"/>
        <v>44959335.810404763</v>
      </c>
      <c r="O30" s="129"/>
    </row>
    <row r="31" spans="1:15" s="27" customFormat="1" x14ac:dyDescent="0.3">
      <c r="B31" s="208"/>
      <c r="C31" s="37">
        <v>4</v>
      </c>
      <c r="D31" s="168">
        <v>1100000</v>
      </c>
      <c r="E31" s="151">
        <v>0</v>
      </c>
      <c r="F31" s="148">
        <v>300000</v>
      </c>
      <c r="G31" s="148">
        <v>100000</v>
      </c>
      <c r="H31" s="49">
        <f t="shared" si="1"/>
        <v>15988432.413867962</v>
      </c>
      <c r="I31" s="152">
        <v>1.7999999999999999E-2</v>
      </c>
      <c r="J31" s="51">
        <v>50000</v>
      </c>
      <c r="K31" s="181">
        <f t="shared" si="4"/>
        <v>31205371.441124089</v>
      </c>
      <c r="L31" s="34">
        <v>1.7999999999999999E-2</v>
      </c>
      <c r="M31" s="51">
        <f t="shared" si="2"/>
        <v>31255371.441124089</v>
      </c>
      <c r="N31" s="188">
        <f t="shared" si="3"/>
        <v>47243803.854992047</v>
      </c>
      <c r="O31" s="129"/>
    </row>
    <row r="32" spans="1:15" s="27" customFormat="1" x14ac:dyDescent="0.3">
      <c r="B32" s="208"/>
      <c r="C32" s="37">
        <v>5</v>
      </c>
      <c r="D32" s="168">
        <v>1100000</v>
      </c>
      <c r="E32" s="151">
        <v>0</v>
      </c>
      <c r="F32" s="148">
        <v>300000</v>
      </c>
      <c r="G32" s="148">
        <v>100000</v>
      </c>
      <c r="H32" s="49">
        <f t="shared" si="1"/>
        <v>16683424.197317585</v>
      </c>
      <c r="I32" s="152">
        <v>1.7999999999999999E-2</v>
      </c>
      <c r="J32" s="51">
        <v>50000</v>
      </c>
      <c r="K32" s="181">
        <f t="shared" si="4"/>
        <v>32835968.127064321</v>
      </c>
      <c r="L32" s="34">
        <v>1.7999999999999999E-2</v>
      </c>
      <c r="M32" s="51">
        <f t="shared" si="2"/>
        <v>32885968.127064321</v>
      </c>
      <c r="N32" s="188">
        <f t="shared" si="3"/>
        <v>49569392.324381903</v>
      </c>
      <c r="O32" s="129"/>
    </row>
    <row r="33" spans="1:15" s="27" customFormat="1" x14ac:dyDescent="0.3">
      <c r="B33" s="208"/>
      <c r="C33" s="37">
        <v>6</v>
      </c>
      <c r="D33" s="168">
        <v>1100000</v>
      </c>
      <c r="E33" s="151">
        <v>0</v>
      </c>
      <c r="F33" s="148">
        <v>300000</v>
      </c>
      <c r="G33" s="148">
        <v>100000</v>
      </c>
      <c r="H33" s="49">
        <f t="shared" si="1"/>
        <v>17390925.832869302</v>
      </c>
      <c r="I33" s="152">
        <v>1.7999999999999999E-2</v>
      </c>
      <c r="J33" s="51">
        <v>50000</v>
      </c>
      <c r="K33" s="181">
        <f t="shared" si="4"/>
        <v>34495915.553351477</v>
      </c>
      <c r="L33" s="34">
        <v>1.7999999999999999E-2</v>
      </c>
      <c r="M33" s="51">
        <f t="shared" si="2"/>
        <v>34545915.553351477</v>
      </c>
      <c r="N33" s="188">
        <f t="shared" si="3"/>
        <v>51936841.386220783</v>
      </c>
      <c r="O33" s="129"/>
    </row>
    <row r="34" spans="1:15" s="27" customFormat="1" x14ac:dyDescent="0.3">
      <c r="B34" s="208"/>
      <c r="C34" s="37">
        <v>7</v>
      </c>
      <c r="D34" s="168">
        <v>1100000</v>
      </c>
      <c r="E34" s="151">
        <v>0</v>
      </c>
      <c r="F34" s="148">
        <v>300000</v>
      </c>
      <c r="G34" s="148">
        <v>100000</v>
      </c>
      <c r="H34" s="49">
        <f t="shared" si="1"/>
        <v>18111162.497860949</v>
      </c>
      <c r="I34" s="152">
        <v>1.7999999999999999E-2</v>
      </c>
      <c r="J34" s="51">
        <v>50000</v>
      </c>
      <c r="K34" s="181">
        <f t="shared" si="4"/>
        <v>36185742.033311807</v>
      </c>
      <c r="L34" s="34">
        <v>1.7999999999999999E-2</v>
      </c>
      <c r="M34" s="51">
        <f t="shared" si="2"/>
        <v>36235742.033311807</v>
      </c>
      <c r="N34" s="188">
        <f t="shared" si="3"/>
        <v>54346904.531172752</v>
      </c>
      <c r="O34" s="129"/>
    </row>
    <row r="35" spans="1:15" s="27" customFormat="1" x14ac:dyDescent="0.3">
      <c r="B35" s="208"/>
      <c r="C35" s="37">
        <v>8</v>
      </c>
      <c r="D35" s="168">
        <v>1100000</v>
      </c>
      <c r="E35" s="151">
        <v>0</v>
      </c>
      <c r="F35" s="148">
        <v>300000</v>
      </c>
      <c r="G35" s="148">
        <v>100000</v>
      </c>
      <c r="H35" s="49">
        <f t="shared" si="1"/>
        <v>18844363.422822446</v>
      </c>
      <c r="I35" s="152">
        <v>1.7999999999999999E-2</v>
      </c>
      <c r="J35" s="51">
        <v>50000</v>
      </c>
      <c r="K35" s="181">
        <f t="shared" si="4"/>
        <v>37905985.389911421</v>
      </c>
      <c r="L35" s="34">
        <v>1.7999999999999999E-2</v>
      </c>
      <c r="M35" s="51">
        <f t="shared" si="2"/>
        <v>37955985.389911421</v>
      </c>
      <c r="N35" s="188">
        <f t="shared" si="3"/>
        <v>56800348.812733866</v>
      </c>
      <c r="O35" s="129"/>
    </row>
    <row r="36" spans="1:15" s="27" customFormat="1" x14ac:dyDescent="0.3">
      <c r="B36" s="208"/>
      <c r="C36" s="37">
        <v>9</v>
      </c>
      <c r="D36" s="168">
        <v>1100000</v>
      </c>
      <c r="E36" s="151">
        <v>0</v>
      </c>
      <c r="F36" s="148">
        <v>300000</v>
      </c>
      <c r="G36" s="148">
        <v>100000</v>
      </c>
      <c r="H36" s="49">
        <f t="shared" si="1"/>
        <v>19590761.964433249</v>
      </c>
      <c r="I36" s="152">
        <v>1.7999999999999999E-2</v>
      </c>
      <c r="J36" s="51">
        <v>50000</v>
      </c>
      <c r="K36" s="181">
        <f t="shared" si="4"/>
        <v>39657193.126929827</v>
      </c>
      <c r="L36" s="34">
        <v>1.7999999999999999E-2</v>
      </c>
      <c r="M36" s="51">
        <f t="shared" si="2"/>
        <v>39707193.126929827</v>
      </c>
      <c r="N36" s="188">
        <f t="shared" si="3"/>
        <v>59297955.091363072</v>
      </c>
      <c r="O36" s="129"/>
    </row>
    <row r="37" spans="1:15" s="27" customFormat="1" x14ac:dyDescent="0.3">
      <c r="B37" s="208"/>
      <c r="C37" s="37">
        <v>10</v>
      </c>
      <c r="D37" s="168">
        <v>1100000</v>
      </c>
      <c r="E37" s="151">
        <v>0</v>
      </c>
      <c r="F37" s="148">
        <v>300000</v>
      </c>
      <c r="G37" s="148">
        <v>100000</v>
      </c>
      <c r="H37" s="49">
        <f t="shared" si="1"/>
        <v>20350595.679793049</v>
      </c>
      <c r="I37" s="152">
        <v>1.7999999999999999E-2</v>
      </c>
      <c r="J37" s="51">
        <v>50000</v>
      </c>
      <c r="K37" s="181">
        <f t="shared" si="4"/>
        <v>41439922.603214562</v>
      </c>
      <c r="L37" s="34">
        <v>1.7999999999999999E-2</v>
      </c>
      <c r="M37" s="51">
        <f t="shared" si="2"/>
        <v>41489922.603214562</v>
      </c>
      <c r="N37" s="188">
        <f t="shared" si="3"/>
        <v>61840518.283007607</v>
      </c>
      <c r="O37" s="129"/>
    </row>
    <row r="38" spans="1:15" s="38" customFormat="1" ht="17.25" thickBot="1" x14ac:dyDescent="0.35">
      <c r="B38" s="208"/>
      <c r="C38" s="39">
        <v>11</v>
      </c>
      <c r="D38" s="168">
        <v>1100000</v>
      </c>
      <c r="E38" s="151">
        <v>0</v>
      </c>
      <c r="F38" s="148">
        <v>300000</v>
      </c>
      <c r="G38" s="148">
        <v>100000</v>
      </c>
      <c r="H38" s="49">
        <f t="shared" si="1"/>
        <v>21124106.402029324</v>
      </c>
      <c r="I38" s="152">
        <v>1.7999999999999999E-2</v>
      </c>
      <c r="J38" s="51">
        <v>50000</v>
      </c>
      <c r="K38" s="181">
        <f t="shared" si="4"/>
        <v>43254741.210072421</v>
      </c>
      <c r="L38" s="124">
        <v>1.7999999999999999E-2</v>
      </c>
      <c r="M38" s="51">
        <f t="shared" si="2"/>
        <v>43304741.210072421</v>
      </c>
      <c r="N38" s="188">
        <f t="shared" si="3"/>
        <v>64428847.612101749</v>
      </c>
      <c r="O38" s="130"/>
    </row>
    <row r="39" spans="1:15" s="139" customFormat="1" ht="17.25" thickBot="1" x14ac:dyDescent="0.35">
      <c r="A39" s="133"/>
      <c r="B39" s="208"/>
      <c r="C39" s="134">
        <v>12</v>
      </c>
      <c r="D39" s="168">
        <v>1100000</v>
      </c>
      <c r="E39" s="154">
        <v>0</v>
      </c>
      <c r="F39" s="148">
        <v>300000</v>
      </c>
      <c r="G39" s="148">
        <v>100000</v>
      </c>
      <c r="H39" s="135">
        <f t="shared" si="1"/>
        <v>21911540.317265853</v>
      </c>
      <c r="I39" s="136">
        <v>1.7999999999999999E-2</v>
      </c>
      <c r="J39" s="51">
        <v>50000</v>
      </c>
      <c r="K39" s="181">
        <f t="shared" si="4"/>
        <v>45102226.551853724</v>
      </c>
      <c r="L39" s="137">
        <v>1.7999999999999999E-2</v>
      </c>
      <c r="M39" s="51">
        <f t="shared" si="2"/>
        <v>45152226.551853724</v>
      </c>
      <c r="N39" s="188">
        <f t="shared" si="3"/>
        <v>67063766.869119577</v>
      </c>
      <c r="O39" s="138"/>
    </row>
    <row r="40" spans="1:15" s="35" customFormat="1" x14ac:dyDescent="0.3">
      <c r="A40" s="35">
        <v>4</v>
      </c>
      <c r="B40" s="208">
        <v>2025</v>
      </c>
      <c r="C40" s="36">
        <v>1</v>
      </c>
      <c r="D40" s="168">
        <v>1100000</v>
      </c>
      <c r="E40" s="151">
        <v>0</v>
      </c>
      <c r="F40" s="148">
        <v>300000</v>
      </c>
      <c r="G40" s="148">
        <v>100000</v>
      </c>
      <c r="H40" s="49">
        <f t="shared" si="1"/>
        <v>22713148.04297664</v>
      </c>
      <c r="I40" s="152">
        <v>1.7999999999999999E-2</v>
      </c>
      <c r="J40" s="51">
        <v>50000</v>
      </c>
      <c r="K40" s="181">
        <f t="shared" si="4"/>
        <v>46336835.458061136</v>
      </c>
      <c r="L40" s="123">
        <v>4.0000000000000001E-3</v>
      </c>
      <c r="M40" s="51">
        <f t="shared" si="2"/>
        <v>46386835.458061136</v>
      </c>
      <c r="N40" s="188">
        <f t="shared" si="3"/>
        <v>69099983.501037776</v>
      </c>
      <c r="O40" s="131"/>
    </row>
    <row r="41" spans="1:15" s="27" customFormat="1" x14ac:dyDescent="0.3">
      <c r="B41" s="208"/>
      <c r="C41" s="37">
        <v>2</v>
      </c>
      <c r="D41" s="168">
        <v>1100000</v>
      </c>
      <c r="E41" s="151">
        <v>0</v>
      </c>
      <c r="F41" s="148">
        <v>300000</v>
      </c>
      <c r="G41" s="148">
        <v>100000</v>
      </c>
      <c r="H41" s="49">
        <f t="shared" si="1"/>
        <v>23529184.70775022</v>
      </c>
      <c r="I41" s="152">
        <v>1.7999999999999999E-2</v>
      </c>
      <c r="J41" s="51">
        <v>50000</v>
      </c>
      <c r="K41" s="181">
        <f t="shared" si="4"/>
        <v>48239798.496306233</v>
      </c>
      <c r="L41" s="34">
        <v>1.7999999999999999E-2</v>
      </c>
      <c r="M41" s="51">
        <f t="shared" si="2"/>
        <v>48289798.496306233</v>
      </c>
      <c r="N41" s="188">
        <f t="shared" si="3"/>
        <v>71818983.204056457</v>
      </c>
      <c r="O41" s="129"/>
    </row>
    <row r="42" spans="1:15" s="27" customFormat="1" x14ac:dyDescent="0.3">
      <c r="B42" s="208"/>
      <c r="C42" s="37">
        <v>3</v>
      </c>
      <c r="D42" s="168">
        <v>1100000</v>
      </c>
      <c r="E42" s="151">
        <v>0</v>
      </c>
      <c r="F42" s="148">
        <v>300000</v>
      </c>
      <c r="G42" s="148">
        <v>100000</v>
      </c>
      <c r="H42" s="49">
        <f t="shared" si="1"/>
        <v>24359910.032489724</v>
      </c>
      <c r="I42" s="152">
        <v>1.7999999999999999E-2</v>
      </c>
      <c r="J42" s="51">
        <v>50000</v>
      </c>
      <c r="K42" s="181">
        <f t="shared" si="4"/>
        <v>50177014.869239748</v>
      </c>
      <c r="L42" s="34">
        <v>1.7999999999999999E-2</v>
      </c>
      <c r="M42" s="51">
        <f t="shared" si="2"/>
        <v>50227014.869239748</v>
      </c>
      <c r="N42" s="188">
        <f t="shared" si="3"/>
        <v>74586924.901729465</v>
      </c>
      <c r="O42" s="129"/>
    </row>
    <row r="43" spans="1:15" s="27" customFormat="1" x14ac:dyDescent="0.3">
      <c r="B43" s="208"/>
      <c r="C43" s="37">
        <v>4</v>
      </c>
      <c r="D43" s="168">
        <v>1100000</v>
      </c>
      <c r="E43" s="151">
        <v>0</v>
      </c>
      <c r="F43" s="148">
        <v>300000</v>
      </c>
      <c r="G43" s="148">
        <v>100000</v>
      </c>
      <c r="H43" s="49">
        <f t="shared" si="1"/>
        <v>25205588.413074538</v>
      </c>
      <c r="I43" s="152">
        <v>1.7999999999999999E-2</v>
      </c>
      <c r="J43" s="51">
        <v>50000</v>
      </c>
      <c r="K43" s="181">
        <f t="shared" si="4"/>
        <v>52149101.13688606</v>
      </c>
      <c r="L43" s="34">
        <v>1.7999999999999999E-2</v>
      </c>
      <c r="M43" s="51">
        <f t="shared" si="2"/>
        <v>52199101.13688606</v>
      </c>
      <c r="N43" s="188">
        <f t="shared" si="3"/>
        <v>77404689.549960598</v>
      </c>
      <c r="O43" s="129"/>
    </row>
    <row r="44" spans="1:15" s="27" customFormat="1" x14ac:dyDescent="0.3">
      <c r="B44" s="208"/>
      <c r="C44" s="37">
        <v>5</v>
      </c>
      <c r="D44" s="168">
        <v>1100000</v>
      </c>
      <c r="E44" s="151">
        <v>0</v>
      </c>
      <c r="F44" s="148">
        <v>300000</v>
      </c>
      <c r="G44" s="148">
        <v>100000</v>
      </c>
      <c r="H44" s="49">
        <f t="shared" si="1"/>
        <v>26066489.004509881</v>
      </c>
      <c r="I44" s="152">
        <v>1.7999999999999999E-2</v>
      </c>
      <c r="J44" s="51">
        <v>50000</v>
      </c>
      <c r="K44" s="181">
        <f t="shared" si="4"/>
        <v>54156684.957350008</v>
      </c>
      <c r="L44" s="34">
        <v>1.7999999999999999E-2</v>
      </c>
      <c r="M44" s="51">
        <f t="shared" si="2"/>
        <v>54206684.957350008</v>
      </c>
      <c r="N44" s="188">
        <f t="shared" si="3"/>
        <v>80273173.961859882</v>
      </c>
      <c r="O44" s="129"/>
    </row>
    <row r="45" spans="1:15" s="27" customFormat="1" x14ac:dyDescent="0.3">
      <c r="B45" s="208"/>
      <c r="C45" s="37">
        <v>6</v>
      </c>
      <c r="D45" s="168">
        <v>1100000</v>
      </c>
      <c r="E45" s="151">
        <v>0</v>
      </c>
      <c r="F45" s="148">
        <v>300000</v>
      </c>
      <c r="G45" s="148">
        <v>100000</v>
      </c>
      <c r="H45" s="49">
        <f t="shared" si="1"/>
        <v>26942885.80659106</v>
      </c>
      <c r="I45" s="152">
        <v>1.7999999999999999E-2</v>
      </c>
      <c r="J45" s="51">
        <v>50000</v>
      </c>
      <c r="K45" s="181">
        <f t="shared" si="4"/>
        <v>56200405.286582306</v>
      </c>
      <c r="L45" s="34">
        <v>1.7999999999999999E-2</v>
      </c>
      <c r="M45" s="51">
        <f t="shared" si="2"/>
        <v>56250405.286582306</v>
      </c>
      <c r="N45" s="188">
        <f t="shared" si="3"/>
        <v>83193291.09317337</v>
      </c>
      <c r="O45" s="129"/>
    </row>
    <row r="46" spans="1:15" s="27" customFormat="1" x14ac:dyDescent="0.3">
      <c r="B46" s="208"/>
      <c r="C46" s="37">
        <v>7</v>
      </c>
      <c r="D46" s="168">
        <v>1100000</v>
      </c>
      <c r="E46" s="151">
        <v>0</v>
      </c>
      <c r="F46" s="148">
        <v>300000</v>
      </c>
      <c r="G46" s="148">
        <v>100000</v>
      </c>
      <c r="H46" s="49">
        <f t="shared" si="1"/>
        <v>27835057.751109701</v>
      </c>
      <c r="I46" s="152">
        <v>1.7999999999999999E-2</v>
      </c>
      <c r="J46" s="51">
        <v>50000</v>
      </c>
      <c r="K46" s="181">
        <f t="shared" si="4"/>
        <v>58280912.581740789</v>
      </c>
      <c r="L46" s="34">
        <v>1.7999999999999999E-2</v>
      </c>
      <c r="M46" s="51">
        <f t="shared" si="2"/>
        <v>58330912.581740789</v>
      </c>
      <c r="N46" s="188">
        <f t="shared" si="3"/>
        <v>86165970.332850486</v>
      </c>
      <c r="O46" s="129"/>
    </row>
    <row r="47" spans="1:15" s="27" customFormat="1" x14ac:dyDescent="0.3">
      <c r="B47" s="208"/>
      <c r="C47" s="37">
        <v>8</v>
      </c>
      <c r="D47" s="168">
        <v>1100000</v>
      </c>
      <c r="E47" s="151">
        <v>0</v>
      </c>
      <c r="F47" s="148">
        <v>300000</v>
      </c>
      <c r="G47" s="148">
        <v>100000</v>
      </c>
      <c r="H47" s="49">
        <f t="shared" si="1"/>
        <v>28743288.790629674</v>
      </c>
      <c r="I47" s="152">
        <v>1.7999999999999999E-2</v>
      </c>
      <c r="J47" s="51">
        <v>50000</v>
      </c>
      <c r="K47" s="181">
        <f t="shared" si="4"/>
        <v>60398869.008212127</v>
      </c>
      <c r="L47" s="34">
        <v>1.7999999999999999E-2</v>
      </c>
      <c r="M47" s="51">
        <f t="shared" si="2"/>
        <v>60448869.008212127</v>
      </c>
      <c r="N47" s="188">
        <f t="shared" si="3"/>
        <v>89192157.798841804</v>
      </c>
      <c r="O47" s="129"/>
    </row>
    <row r="48" spans="1:15" s="119" customFormat="1" x14ac:dyDescent="0.3">
      <c r="B48" s="208"/>
      <c r="C48" s="155">
        <v>9</v>
      </c>
      <c r="D48" s="168">
        <v>1100000</v>
      </c>
      <c r="E48" s="151">
        <v>30000000</v>
      </c>
      <c r="F48" s="148">
        <v>300000</v>
      </c>
      <c r="G48" s="148">
        <v>100000</v>
      </c>
      <c r="H48" s="49">
        <f t="shared" si="1"/>
        <v>29667867.988861009</v>
      </c>
      <c r="I48" s="118">
        <v>1.7999999999999999E-2</v>
      </c>
      <c r="J48" s="51">
        <v>50000</v>
      </c>
      <c r="K48" s="181">
        <f t="shared" si="4"/>
        <v>32014948.650359944</v>
      </c>
      <c r="L48" s="156">
        <v>1.7999999999999999E-2</v>
      </c>
      <c r="M48" s="51">
        <f t="shared" si="2"/>
        <v>32064948.650359944</v>
      </c>
      <c r="N48" s="188">
        <f t="shared" si="3"/>
        <v>61732816.639220953</v>
      </c>
      <c r="O48" s="157"/>
    </row>
    <row r="49" spans="1:15" s="27" customFormat="1" x14ac:dyDescent="0.3">
      <c r="B49" s="208"/>
      <c r="C49" s="37">
        <v>10</v>
      </c>
      <c r="D49" s="168">
        <v>1100000</v>
      </c>
      <c r="E49" s="151">
        <v>0</v>
      </c>
      <c r="F49" s="148">
        <v>300000</v>
      </c>
      <c r="G49" s="148">
        <v>100000</v>
      </c>
      <c r="H49" s="49">
        <f t="shared" si="1"/>
        <v>30609089.612660509</v>
      </c>
      <c r="I49" s="152">
        <v>1.7999999999999999E-2</v>
      </c>
      <c r="J49" s="51">
        <v>50000</v>
      </c>
      <c r="K49" s="181">
        <f t="shared" si="4"/>
        <v>33660117.726066425</v>
      </c>
      <c r="L49" s="34">
        <v>1.7999999999999999E-2</v>
      </c>
      <c r="M49" s="51">
        <f t="shared" si="2"/>
        <v>33710117.726066425</v>
      </c>
      <c r="N49" s="188">
        <f t="shared" si="3"/>
        <v>64319207.338726938</v>
      </c>
      <c r="O49" s="129"/>
    </row>
    <row r="50" spans="1:15" s="38" customFormat="1" ht="17.25" thickBot="1" x14ac:dyDescent="0.35">
      <c r="B50" s="208"/>
      <c r="C50" s="39">
        <v>11</v>
      </c>
      <c r="D50" s="168">
        <v>1100000</v>
      </c>
      <c r="E50" s="151">
        <v>0</v>
      </c>
      <c r="F50" s="148">
        <v>300000</v>
      </c>
      <c r="G50" s="148">
        <v>100000</v>
      </c>
      <c r="H50" s="49">
        <f t="shared" si="1"/>
        <v>31567253.225688398</v>
      </c>
      <c r="I50" s="152">
        <v>1.7999999999999999E-2</v>
      </c>
      <c r="J50" s="51">
        <v>50000</v>
      </c>
      <c r="K50" s="181">
        <f t="shared" si="4"/>
        <v>35334899.845135622</v>
      </c>
      <c r="L50" s="124">
        <v>1.7999999999999999E-2</v>
      </c>
      <c r="M50" s="51">
        <f t="shared" si="2"/>
        <v>35384899.845135622</v>
      </c>
      <c r="N50" s="188">
        <f t="shared" si="3"/>
        <v>66952153.07082402</v>
      </c>
      <c r="O50" s="130"/>
    </row>
    <row r="51" spans="1:15" s="139" customFormat="1" ht="17.25" thickBot="1" x14ac:dyDescent="0.35">
      <c r="A51" s="133"/>
      <c r="B51" s="208"/>
      <c r="C51" s="134">
        <v>12</v>
      </c>
      <c r="D51" s="168">
        <v>1100000</v>
      </c>
      <c r="E51" s="154">
        <v>0</v>
      </c>
      <c r="F51" s="148">
        <v>300000</v>
      </c>
      <c r="G51" s="148">
        <v>100000</v>
      </c>
      <c r="H51" s="135">
        <f t="shared" si="1"/>
        <v>32542663.783750787</v>
      </c>
      <c r="I51" s="136">
        <v>1.7999999999999999E-2</v>
      </c>
      <c r="J51" s="51">
        <v>50000</v>
      </c>
      <c r="K51" s="181">
        <f t="shared" si="4"/>
        <v>37039828.042348064</v>
      </c>
      <c r="L51" s="137">
        <v>1.7999999999999999E-2</v>
      </c>
      <c r="M51" s="51">
        <f t="shared" si="2"/>
        <v>37089828.042348064</v>
      </c>
      <c r="N51" s="188">
        <f t="shared" si="3"/>
        <v>69632491.826098859</v>
      </c>
      <c r="O51" s="138"/>
    </row>
    <row r="52" spans="1:15" s="35" customFormat="1" x14ac:dyDescent="0.3">
      <c r="A52" s="35">
        <v>4</v>
      </c>
      <c r="B52" s="208">
        <v>2026</v>
      </c>
      <c r="C52" s="36">
        <v>1</v>
      </c>
      <c r="D52" s="168">
        <v>1100000</v>
      </c>
      <c r="E52" s="151">
        <v>0</v>
      </c>
      <c r="F52" s="148">
        <v>300000</v>
      </c>
      <c r="G52" s="148">
        <v>100000</v>
      </c>
      <c r="H52" s="49">
        <f t="shared" si="1"/>
        <v>33535631.731858302</v>
      </c>
      <c r="I52" s="152">
        <v>1.7999999999999999E-2</v>
      </c>
      <c r="J52" s="51">
        <v>50000</v>
      </c>
      <c r="K52" s="181">
        <f t="shared" si="4"/>
        <v>38242187.35451746</v>
      </c>
      <c r="L52" s="123">
        <v>4.0000000000000001E-3</v>
      </c>
      <c r="M52" s="51">
        <f t="shared" si="2"/>
        <v>38292187.35451746</v>
      </c>
      <c r="N52" s="188">
        <f t="shared" si="3"/>
        <v>71827819.086375758</v>
      </c>
      <c r="O52" s="131"/>
    </row>
    <row r="53" spans="1:15" s="41" customFormat="1" x14ac:dyDescent="0.3">
      <c r="B53" s="208"/>
      <c r="C53" s="42">
        <v>2</v>
      </c>
      <c r="D53" s="168">
        <v>1100000</v>
      </c>
      <c r="E53" s="151">
        <v>0</v>
      </c>
      <c r="F53" s="148">
        <v>300000</v>
      </c>
      <c r="G53" s="148">
        <v>100000</v>
      </c>
      <c r="H53" s="49">
        <f t="shared" si="1"/>
        <v>34546473.103031747</v>
      </c>
      <c r="I53" s="152">
        <v>1.7999999999999999E-2</v>
      </c>
      <c r="J53" s="51">
        <v>50000</v>
      </c>
      <c r="K53" s="181">
        <f t="shared" si="4"/>
        <v>39999446.726898775</v>
      </c>
      <c r="L53" s="34">
        <v>1.7999999999999999E-2</v>
      </c>
      <c r="M53" s="51">
        <f t="shared" si="2"/>
        <v>40049446.726898775</v>
      </c>
      <c r="N53" s="188">
        <f t="shared" si="3"/>
        <v>74595919.829930514</v>
      </c>
      <c r="O53" s="132"/>
    </row>
    <row r="54" spans="1:15" s="27" customFormat="1" x14ac:dyDescent="0.3">
      <c r="B54" s="208"/>
      <c r="C54" s="37">
        <v>3</v>
      </c>
      <c r="D54" s="168">
        <v>1100000</v>
      </c>
      <c r="E54" s="151">
        <v>0</v>
      </c>
      <c r="F54" s="148">
        <v>300000</v>
      </c>
      <c r="G54" s="148">
        <v>100000</v>
      </c>
      <c r="H54" s="49">
        <f t="shared" si="1"/>
        <v>35575509.618886322</v>
      </c>
      <c r="I54" s="152">
        <v>1.7999999999999999E-2</v>
      </c>
      <c r="J54" s="51">
        <v>50000</v>
      </c>
      <c r="K54" s="181">
        <f t="shared" si="4"/>
        <v>41788336.767982952</v>
      </c>
      <c r="L54" s="34">
        <v>1.7999999999999999E-2</v>
      </c>
      <c r="M54" s="51">
        <f t="shared" si="2"/>
        <v>41838336.767982952</v>
      </c>
      <c r="N54" s="188">
        <f t="shared" si="3"/>
        <v>77413846.386869282</v>
      </c>
      <c r="O54" s="129"/>
    </row>
    <row r="55" spans="1:15" s="27" customFormat="1" x14ac:dyDescent="0.3">
      <c r="B55" s="208"/>
      <c r="C55" s="37">
        <v>4</v>
      </c>
      <c r="D55" s="168">
        <v>1100000</v>
      </c>
      <c r="E55" s="151">
        <v>0</v>
      </c>
      <c r="F55" s="148">
        <v>300000</v>
      </c>
      <c r="G55" s="148">
        <v>100000</v>
      </c>
      <c r="H55" s="49">
        <f t="shared" si="1"/>
        <v>36623068.792026274</v>
      </c>
      <c r="I55" s="152">
        <v>1.7999999999999999E-2</v>
      </c>
      <c r="J55" s="51">
        <v>50000</v>
      </c>
      <c r="K55" s="181">
        <f t="shared" si="4"/>
        <v>43609426.829806648</v>
      </c>
      <c r="L55" s="34">
        <v>1.7999999999999999E-2</v>
      </c>
      <c r="M55" s="51">
        <f t="shared" si="2"/>
        <v>43659426.829806648</v>
      </c>
      <c r="N55" s="188">
        <f t="shared" si="3"/>
        <v>80282495.621832922</v>
      </c>
      <c r="O55" s="129"/>
    </row>
    <row r="56" spans="1:15" s="27" customFormat="1" x14ac:dyDescent="0.3">
      <c r="B56" s="208"/>
      <c r="C56" s="37">
        <v>5</v>
      </c>
      <c r="D56" s="168">
        <v>1100000</v>
      </c>
      <c r="E56" s="151">
        <v>0</v>
      </c>
      <c r="F56" s="148">
        <v>300000</v>
      </c>
      <c r="G56" s="148">
        <v>100000</v>
      </c>
      <c r="H56" s="49">
        <f t="shared" si="1"/>
        <v>37689484.030282743</v>
      </c>
      <c r="I56" s="152">
        <v>1.7999999999999999E-2</v>
      </c>
      <c r="J56" s="51">
        <v>50000</v>
      </c>
      <c r="K56" s="181">
        <f t="shared" si="4"/>
        <v>45463296.512743168</v>
      </c>
      <c r="L56" s="34">
        <v>1.7999999999999999E-2</v>
      </c>
      <c r="M56" s="51">
        <f t="shared" si="2"/>
        <v>45513296.512743168</v>
      </c>
      <c r="N56" s="188">
        <f t="shared" si="3"/>
        <v>83202780.543025911</v>
      </c>
      <c r="O56" s="129"/>
    </row>
    <row r="57" spans="1:15" s="27" customFormat="1" x14ac:dyDescent="0.3">
      <c r="B57" s="208"/>
      <c r="C57" s="37">
        <v>6</v>
      </c>
      <c r="D57" s="168">
        <v>1100000</v>
      </c>
      <c r="E57" s="151">
        <v>0</v>
      </c>
      <c r="F57" s="148">
        <v>300000</v>
      </c>
      <c r="G57" s="148">
        <v>100000</v>
      </c>
      <c r="H57" s="49">
        <f t="shared" si="1"/>
        <v>38775094.742827833</v>
      </c>
      <c r="I57" s="152">
        <v>1.7999999999999999E-2</v>
      </c>
      <c r="J57" s="51">
        <v>50000</v>
      </c>
      <c r="K57" s="181">
        <f t="shared" si="4"/>
        <v>47350535.849972546</v>
      </c>
      <c r="L57" s="34">
        <v>1.7999999999999999E-2</v>
      </c>
      <c r="M57" s="51">
        <f t="shared" si="2"/>
        <v>47400535.849972546</v>
      </c>
      <c r="N57" s="188">
        <f t="shared" si="3"/>
        <v>86175630.592800379</v>
      </c>
      <c r="O57" s="129"/>
    </row>
    <row r="58" spans="1:15" s="27" customFormat="1" x14ac:dyDescent="0.3">
      <c r="B58" s="208"/>
      <c r="C58" s="37">
        <v>7</v>
      </c>
      <c r="D58" s="168">
        <v>1100000</v>
      </c>
      <c r="E58" s="151">
        <v>0</v>
      </c>
      <c r="F58" s="148">
        <v>300000</v>
      </c>
      <c r="G58" s="148">
        <v>100000</v>
      </c>
      <c r="H58" s="49">
        <f t="shared" si="1"/>
        <v>39880246.448198736</v>
      </c>
      <c r="I58" s="152">
        <v>1.7999999999999999E-2</v>
      </c>
      <c r="J58" s="51">
        <v>50000</v>
      </c>
      <c r="K58" s="181">
        <f t="shared" si="4"/>
        <v>49271745.495272055</v>
      </c>
      <c r="L58" s="34">
        <v>1.7999999999999999E-2</v>
      </c>
      <c r="M58" s="51">
        <f t="shared" si="2"/>
        <v>49321745.495272055</v>
      </c>
      <c r="N58" s="188">
        <f t="shared" si="3"/>
        <v>89201991.943470791</v>
      </c>
      <c r="O58" s="129"/>
    </row>
    <row r="59" spans="1:15" s="27" customFormat="1" x14ac:dyDescent="0.3">
      <c r="B59" s="208"/>
      <c r="C59" s="37">
        <v>8</v>
      </c>
      <c r="D59" s="168">
        <v>1100000</v>
      </c>
      <c r="E59" s="151">
        <v>0</v>
      </c>
      <c r="F59" s="148">
        <v>300000</v>
      </c>
      <c r="G59" s="148">
        <v>100000</v>
      </c>
      <c r="H59" s="49">
        <f t="shared" si="1"/>
        <v>41005290.884266309</v>
      </c>
      <c r="I59" s="152">
        <v>1.7999999999999999E-2</v>
      </c>
      <c r="J59" s="51">
        <v>50000</v>
      </c>
      <c r="K59" s="181">
        <f t="shared" si="4"/>
        <v>51227536.914186954</v>
      </c>
      <c r="L59" s="34">
        <v>1.7999999999999999E-2</v>
      </c>
      <c r="M59" s="51">
        <f t="shared" si="2"/>
        <v>51277536.914186954</v>
      </c>
      <c r="N59" s="188">
        <f t="shared" si="3"/>
        <v>92282827.798453271</v>
      </c>
      <c r="O59" s="129"/>
    </row>
    <row r="60" spans="1:15" s="27" customFormat="1" x14ac:dyDescent="0.3">
      <c r="B60" s="208"/>
      <c r="C60" s="37">
        <v>9</v>
      </c>
      <c r="D60" s="168">
        <v>1100000</v>
      </c>
      <c r="E60" s="151">
        <v>0</v>
      </c>
      <c r="F60" s="148">
        <v>300000</v>
      </c>
      <c r="G60" s="148">
        <v>100000</v>
      </c>
      <c r="H60" s="49">
        <f t="shared" si="1"/>
        <v>42150586.120183103</v>
      </c>
      <c r="I60" s="152">
        <v>1.7999999999999999E-2</v>
      </c>
      <c r="J60" s="51">
        <v>50000</v>
      </c>
      <c r="K60" s="181">
        <f t="shared" si="4"/>
        <v>53218532.578642316</v>
      </c>
      <c r="L60" s="34">
        <v>1.7999999999999999E-2</v>
      </c>
      <c r="M60" s="51">
        <f t="shared" si="2"/>
        <v>53268532.578642316</v>
      </c>
      <c r="N60" s="188">
        <f t="shared" si="3"/>
        <v>95419118.698825419</v>
      </c>
      <c r="O60" s="129"/>
    </row>
    <row r="61" spans="1:15" s="27" customFormat="1" x14ac:dyDescent="0.3">
      <c r="B61" s="208"/>
      <c r="C61" s="37">
        <v>10</v>
      </c>
      <c r="D61" s="168">
        <v>1100000</v>
      </c>
      <c r="E61" s="151">
        <v>0</v>
      </c>
      <c r="F61" s="148">
        <v>300000</v>
      </c>
      <c r="G61" s="148">
        <v>100000</v>
      </c>
      <c r="H61" s="49">
        <f t="shared" si="1"/>
        <v>43316496.670346402</v>
      </c>
      <c r="I61" s="152">
        <v>1.7999999999999999E-2</v>
      </c>
      <c r="J61" s="51">
        <v>50000</v>
      </c>
      <c r="K61" s="181">
        <f t="shared" si="4"/>
        <v>55245366.165057875</v>
      </c>
      <c r="L61" s="34">
        <v>1.7999999999999999E-2</v>
      </c>
      <c r="M61" s="51">
        <f t="shared" si="2"/>
        <v>55295366.165057875</v>
      </c>
      <c r="N61" s="188">
        <f t="shared" si="3"/>
        <v>98611862.835404277</v>
      </c>
      <c r="O61" s="129"/>
    </row>
    <row r="62" spans="1:15" s="38" customFormat="1" ht="17.25" thickBot="1" x14ac:dyDescent="0.35">
      <c r="B62" s="208"/>
      <c r="C62" s="39">
        <v>11</v>
      </c>
      <c r="D62" s="168">
        <v>1100000</v>
      </c>
      <c r="E62" s="151">
        <v>0</v>
      </c>
      <c r="F62" s="148">
        <v>300000</v>
      </c>
      <c r="G62" s="148">
        <v>100000</v>
      </c>
      <c r="H62" s="49">
        <f t="shared" si="1"/>
        <v>44503393.610412635</v>
      </c>
      <c r="I62" s="152">
        <v>1.7999999999999999E-2</v>
      </c>
      <c r="J62" s="51">
        <v>50000</v>
      </c>
      <c r="K62" s="181">
        <f t="shared" si="4"/>
        <v>57308682.75602892</v>
      </c>
      <c r="L62" s="124">
        <v>1.7999999999999999E-2</v>
      </c>
      <c r="M62" s="51">
        <f t="shared" si="2"/>
        <v>57358682.75602892</v>
      </c>
      <c r="N62" s="188">
        <f t="shared" si="3"/>
        <v>101862076.36644155</v>
      </c>
      <c r="O62" s="130"/>
    </row>
    <row r="63" spans="1:15" s="139" customFormat="1" ht="17.25" thickBot="1" x14ac:dyDescent="0.35">
      <c r="A63" s="133"/>
      <c r="B63" s="208"/>
      <c r="C63" s="134">
        <v>12</v>
      </c>
      <c r="D63" s="168">
        <v>1100000</v>
      </c>
      <c r="E63" s="154">
        <v>0</v>
      </c>
      <c r="F63" s="148">
        <v>300000</v>
      </c>
      <c r="G63" s="148">
        <v>100000</v>
      </c>
      <c r="H63" s="135">
        <f t="shared" si="1"/>
        <v>45711654.695400059</v>
      </c>
      <c r="I63" s="136">
        <v>1.7999999999999999E-2</v>
      </c>
      <c r="J63" s="51">
        <v>50000</v>
      </c>
      <c r="K63" s="181">
        <f t="shared" si="4"/>
        <v>59409139.045637444</v>
      </c>
      <c r="L63" s="137">
        <v>1.7999999999999999E-2</v>
      </c>
      <c r="M63" s="51">
        <f t="shared" si="2"/>
        <v>59459139.045637444</v>
      </c>
      <c r="N63" s="188">
        <f t="shared" si="3"/>
        <v>105170793.7410375</v>
      </c>
      <c r="O63" s="138"/>
    </row>
    <row r="64" spans="1:15" s="35" customFormat="1" x14ac:dyDescent="0.3">
      <c r="A64" s="35">
        <v>6</v>
      </c>
      <c r="B64" s="208">
        <v>2027</v>
      </c>
      <c r="C64" s="36">
        <v>1</v>
      </c>
      <c r="D64" s="168">
        <v>1100000</v>
      </c>
      <c r="E64" s="151">
        <v>0</v>
      </c>
      <c r="F64" s="148">
        <v>300000</v>
      </c>
      <c r="G64" s="148">
        <v>100000</v>
      </c>
      <c r="H64" s="49">
        <f t="shared" si="1"/>
        <v>46941664.479917258</v>
      </c>
      <c r="I64" s="152">
        <v>1.7999999999999999E-2</v>
      </c>
      <c r="J64" s="51">
        <v>50000</v>
      </c>
      <c r="K64" s="181">
        <f t="shared" si="4"/>
        <v>60700975.601819992</v>
      </c>
      <c r="L64" s="123">
        <v>4.0000000000000001E-3</v>
      </c>
      <c r="M64" s="51">
        <f t="shared" si="2"/>
        <v>60750975.601819992</v>
      </c>
      <c r="N64" s="188">
        <f t="shared" si="3"/>
        <v>107692640.08173725</v>
      </c>
      <c r="O64" s="131"/>
    </row>
    <row r="65" spans="1:15" s="27" customFormat="1" x14ac:dyDescent="0.3">
      <c r="B65" s="208"/>
      <c r="C65" s="37">
        <v>2</v>
      </c>
      <c r="D65" s="168">
        <v>1100000</v>
      </c>
      <c r="E65" s="151">
        <v>0</v>
      </c>
      <c r="F65" s="148">
        <v>300000</v>
      </c>
      <c r="G65" s="148">
        <v>100000</v>
      </c>
      <c r="H65" s="49">
        <f t="shared" si="1"/>
        <v>48193814.440555766</v>
      </c>
      <c r="I65" s="152">
        <v>1.7999999999999999E-2</v>
      </c>
      <c r="J65" s="51">
        <v>50000</v>
      </c>
      <c r="K65" s="181">
        <f t="shared" si="4"/>
        <v>62862493.162652753</v>
      </c>
      <c r="L65" s="34">
        <v>1.7999999999999999E-2</v>
      </c>
      <c r="M65" s="51">
        <f t="shared" si="2"/>
        <v>62912493.162652753</v>
      </c>
      <c r="N65" s="188">
        <f t="shared" si="3"/>
        <v>111106307.60320851</v>
      </c>
      <c r="O65" s="129"/>
    </row>
    <row r="66" spans="1:15" s="27" customFormat="1" x14ac:dyDescent="0.3">
      <c r="B66" s="208"/>
      <c r="C66" s="37">
        <v>3</v>
      </c>
      <c r="D66" s="168">
        <v>1100000</v>
      </c>
      <c r="E66" s="151">
        <v>0</v>
      </c>
      <c r="F66" s="148">
        <v>300000</v>
      </c>
      <c r="G66" s="148">
        <v>100000</v>
      </c>
      <c r="H66" s="49">
        <f t="shared" si="1"/>
        <v>49468503.100485772</v>
      </c>
      <c r="I66" s="152">
        <v>1.7999999999999999E-2</v>
      </c>
      <c r="J66" s="51">
        <v>50000</v>
      </c>
      <c r="K66" s="181">
        <f t="shared" si="4"/>
        <v>65062918.039580502</v>
      </c>
      <c r="L66" s="34">
        <v>1.7999999999999999E-2</v>
      </c>
      <c r="M66" s="51">
        <f t="shared" si="2"/>
        <v>65112918.039580502</v>
      </c>
      <c r="N66" s="188">
        <f t="shared" si="3"/>
        <v>114581421.14006627</v>
      </c>
      <c r="O66" s="129"/>
    </row>
    <row r="67" spans="1:15" s="27" customFormat="1" x14ac:dyDescent="0.3">
      <c r="B67" s="208"/>
      <c r="C67" s="37">
        <v>4</v>
      </c>
      <c r="D67" s="168">
        <v>1100000</v>
      </c>
      <c r="E67" s="151">
        <v>0</v>
      </c>
      <c r="F67" s="148">
        <v>300000</v>
      </c>
      <c r="G67" s="148">
        <v>100000</v>
      </c>
      <c r="H67" s="49">
        <f t="shared" si="1"/>
        <v>50766136.156294517</v>
      </c>
      <c r="I67" s="152">
        <v>1.7999999999999999E-2</v>
      </c>
      <c r="J67" s="51">
        <v>50000</v>
      </c>
      <c r="K67" s="181">
        <f t="shared" si="4"/>
        <v>67302950.564292952</v>
      </c>
      <c r="L67" s="34">
        <v>1.7999999999999999E-2</v>
      </c>
      <c r="M67" s="51">
        <f t="shared" si="2"/>
        <v>67352950.564292952</v>
      </c>
      <c r="N67" s="188">
        <f t="shared" si="3"/>
        <v>118119086.72058746</v>
      </c>
      <c r="O67" s="129"/>
    </row>
    <row r="68" spans="1:15" s="27" customFormat="1" x14ac:dyDescent="0.3">
      <c r="B68" s="208"/>
      <c r="C68" s="37">
        <v>5</v>
      </c>
      <c r="D68" s="168">
        <v>1100000</v>
      </c>
      <c r="E68" s="151">
        <v>0</v>
      </c>
      <c r="F68" s="148">
        <v>300000</v>
      </c>
      <c r="G68" s="148">
        <v>100000</v>
      </c>
      <c r="H68" s="49">
        <f t="shared" si="1"/>
        <v>52087126.607107818</v>
      </c>
      <c r="I68" s="152">
        <v>1.7999999999999999E-2</v>
      </c>
      <c r="J68" s="51">
        <v>50000</v>
      </c>
      <c r="K68" s="181">
        <f t="shared" si="4"/>
        <v>69583303.674450219</v>
      </c>
      <c r="L68" s="34">
        <v>1.7999999999999999E-2</v>
      </c>
      <c r="M68" s="51">
        <f t="shared" si="2"/>
        <v>69633303.674450219</v>
      </c>
      <c r="N68" s="188">
        <f t="shared" si="3"/>
        <v>121720430.28155804</v>
      </c>
      <c r="O68" s="129"/>
    </row>
    <row r="69" spans="1:15" s="27" customFormat="1" x14ac:dyDescent="0.3">
      <c r="B69" s="208"/>
      <c r="C69" s="37">
        <v>6</v>
      </c>
      <c r="D69" s="168">
        <v>1100000</v>
      </c>
      <c r="E69" s="151">
        <v>0</v>
      </c>
      <c r="F69" s="148">
        <v>300000</v>
      </c>
      <c r="G69" s="148">
        <v>100000</v>
      </c>
      <c r="H69" s="49">
        <f t="shared" si="1"/>
        <v>53431894.886035755</v>
      </c>
      <c r="I69" s="152">
        <v>1.7999999999999999E-2</v>
      </c>
      <c r="J69" s="51">
        <v>50000</v>
      </c>
      <c r="K69" s="181">
        <f t="shared" si="4"/>
        <v>71904703.140590325</v>
      </c>
      <c r="L69" s="34">
        <v>1.7999999999999999E-2</v>
      </c>
      <c r="M69" s="51">
        <f t="shared" si="2"/>
        <v>71954703.140590325</v>
      </c>
      <c r="N69" s="188">
        <f t="shared" si="3"/>
        <v>125386598.02662608</v>
      </c>
      <c r="O69" s="129"/>
    </row>
    <row r="70" spans="1:15" s="27" customFormat="1" x14ac:dyDescent="0.3">
      <c r="B70" s="208"/>
      <c r="C70" s="37">
        <v>7</v>
      </c>
      <c r="D70" s="168">
        <v>1100000</v>
      </c>
      <c r="E70" s="151">
        <v>0</v>
      </c>
      <c r="F70" s="148">
        <v>300000</v>
      </c>
      <c r="G70" s="148">
        <v>100000</v>
      </c>
      <c r="H70" s="49">
        <f t="shared" si="1"/>
        <v>54800868.993984401</v>
      </c>
      <c r="I70" s="152">
        <v>1.7999999999999999E-2</v>
      </c>
      <c r="J70" s="51">
        <v>50000</v>
      </c>
      <c r="K70" s="181">
        <f t="shared" si="4"/>
        <v>74267887.797120944</v>
      </c>
      <c r="L70" s="34">
        <v>1.7999999999999999E-2</v>
      </c>
      <c r="M70" s="51">
        <f t="shared" si="2"/>
        <v>74317887.797120944</v>
      </c>
      <c r="N70" s="188">
        <f t="shared" si="3"/>
        <v>129118756.79110534</v>
      </c>
      <c r="O70" s="129"/>
    </row>
    <row r="71" spans="1:15" s="27" customFormat="1" x14ac:dyDescent="0.3">
      <c r="B71" s="208"/>
      <c r="C71" s="37">
        <v>8</v>
      </c>
      <c r="D71" s="168">
        <v>1100000</v>
      </c>
      <c r="E71" s="151">
        <v>0</v>
      </c>
      <c r="F71" s="148">
        <v>300000</v>
      </c>
      <c r="G71" s="148">
        <v>100000</v>
      </c>
      <c r="H71" s="49">
        <f t="shared" si="1"/>
        <v>56194484.635876119</v>
      </c>
      <c r="I71" s="152">
        <v>1.7999999999999999E-2</v>
      </c>
      <c r="J71" s="51">
        <v>50000</v>
      </c>
      <c r="K71" s="181">
        <f t="shared" si="4"/>
        <v>76673609.777469113</v>
      </c>
      <c r="L71" s="34">
        <v>1.7999999999999999E-2</v>
      </c>
      <c r="M71" s="51">
        <f t="shared" si="2"/>
        <v>76723609.777469113</v>
      </c>
      <c r="N71" s="188">
        <f t="shared" si="3"/>
        <v>132918094.41334523</v>
      </c>
      <c r="O71" s="129"/>
    </row>
    <row r="72" spans="1:15" s="27" customFormat="1" x14ac:dyDescent="0.3">
      <c r="B72" s="208"/>
      <c r="C72" s="37">
        <v>9</v>
      </c>
      <c r="D72" s="168">
        <v>1100000</v>
      </c>
      <c r="E72" s="151">
        <v>0</v>
      </c>
      <c r="F72" s="148">
        <v>300000</v>
      </c>
      <c r="G72" s="148">
        <v>100000</v>
      </c>
      <c r="H72" s="49">
        <f t="shared" si="1"/>
        <v>57613185.359321892</v>
      </c>
      <c r="I72" s="152">
        <v>1.7999999999999999E-2</v>
      </c>
      <c r="J72" s="51">
        <v>50000</v>
      </c>
      <c r="K72" s="181">
        <f t="shared" si="4"/>
        <v>79122634.753463551</v>
      </c>
      <c r="L72" s="34">
        <v>1.7999999999999999E-2</v>
      </c>
      <c r="M72" s="51">
        <f t="shared" si="2"/>
        <v>79172634.753463551</v>
      </c>
      <c r="N72" s="188">
        <f t="shared" si="3"/>
        <v>136785820.11278546</v>
      </c>
      <c r="O72" s="129"/>
    </row>
    <row r="73" spans="1:15" s="27" customFormat="1" x14ac:dyDescent="0.3">
      <c r="B73" s="208"/>
      <c r="C73" s="37">
        <v>10</v>
      </c>
      <c r="D73" s="168">
        <v>1100000</v>
      </c>
      <c r="E73" s="151">
        <v>0</v>
      </c>
      <c r="F73" s="148">
        <v>300000</v>
      </c>
      <c r="G73" s="148">
        <v>100000</v>
      </c>
      <c r="H73" s="49">
        <f t="shared" si="1"/>
        <v>59057422.695789687</v>
      </c>
      <c r="I73" s="152">
        <v>1.7999999999999999E-2</v>
      </c>
      <c r="J73" s="51">
        <v>50000</v>
      </c>
      <c r="K73" s="181">
        <f t="shared" si="4"/>
        <v>81615742.179025888</v>
      </c>
      <c r="L73" s="34">
        <v>1.7999999999999999E-2</v>
      </c>
      <c r="M73" s="51">
        <f t="shared" si="2"/>
        <v>81665742.179025888</v>
      </c>
      <c r="N73" s="188">
        <f t="shared" si="3"/>
        <v>140723164.87481558</v>
      </c>
      <c r="O73" s="129"/>
    </row>
    <row r="74" spans="1:15" s="38" customFormat="1" ht="17.25" thickBot="1" x14ac:dyDescent="0.35">
      <c r="B74" s="208"/>
      <c r="C74" s="39">
        <v>11</v>
      </c>
      <c r="D74" s="168">
        <v>1100000</v>
      </c>
      <c r="E74" s="151">
        <v>0</v>
      </c>
      <c r="F74" s="148">
        <v>300000</v>
      </c>
      <c r="G74" s="148">
        <v>100000</v>
      </c>
      <c r="H74" s="49">
        <f t="shared" si="1"/>
        <v>60527656.304313898</v>
      </c>
      <c r="I74" s="152">
        <v>1.7999999999999999E-2</v>
      </c>
      <c r="J74" s="51">
        <v>50000</v>
      </c>
      <c r="K74" s="181">
        <f t="shared" si="4"/>
        <v>84153725.53824836</v>
      </c>
      <c r="L74" s="124">
        <v>1.7999999999999999E-2</v>
      </c>
      <c r="M74" s="51">
        <f t="shared" si="2"/>
        <v>84203725.53824836</v>
      </c>
      <c r="N74" s="188">
        <f t="shared" si="3"/>
        <v>144731381.84256226</v>
      </c>
      <c r="O74" s="130"/>
    </row>
    <row r="75" spans="1:15" s="139" customFormat="1" ht="17.25" thickBot="1" x14ac:dyDescent="0.35">
      <c r="A75" s="133"/>
      <c r="B75" s="208"/>
      <c r="C75" s="134">
        <v>12</v>
      </c>
      <c r="D75" s="168">
        <v>1100000</v>
      </c>
      <c r="E75" s="154">
        <v>0</v>
      </c>
      <c r="F75" s="148">
        <v>300000</v>
      </c>
      <c r="G75" s="148">
        <v>100000</v>
      </c>
      <c r="H75" s="135">
        <f t="shared" si="1"/>
        <v>62024354.117791548</v>
      </c>
      <c r="I75" s="136">
        <v>1.7999999999999999E-2</v>
      </c>
      <c r="J75" s="51">
        <v>50000</v>
      </c>
      <c r="K75" s="181">
        <f t="shared" si="4"/>
        <v>86737392.597936824</v>
      </c>
      <c r="L75" s="137">
        <v>1.7999999999999999E-2</v>
      </c>
      <c r="M75" s="51">
        <f t="shared" si="2"/>
        <v>86787392.597936824</v>
      </c>
      <c r="N75" s="188">
        <f t="shared" si="3"/>
        <v>148811746.71572837</v>
      </c>
      <c r="O75" s="138"/>
    </row>
    <row r="76" spans="1:15" s="35" customFormat="1" x14ac:dyDescent="0.3">
      <c r="A76" s="35">
        <v>7</v>
      </c>
      <c r="B76" s="208">
        <v>2028</v>
      </c>
      <c r="C76" s="36">
        <v>1</v>
      </c>
      <c r="D76" s="168">
        <v>1100000</v>
      </c>
      <c r="E76" s="151">
        <v>0</v>
      </c>
      <c r="F76" s="148">
        <v>300000</v>
      </c>
      <c r="G76" s="148">
        <v>100000</v>
      </c>
      <c r="H76" s="49">
        <f t="shared" si="1"/>
        <v>63547992.491911799</v>
      </c>
      <c r="I76" s="152">
        <v>1.7999999999999999E-2</v>
      </c>
      <c r="J76" s="51">
        <v>50000</v>
      </c>
      <c r="K76" s="181">
        <f t="shared" si="4"/>
        <v>88138542.168328568</v>
      </c>
      <c r="L76" s="123">
        <v>4.0000000000000001E-3</v>
      </c>
      <c r="M76" s="51">
        <f t="shared" si="2"/>
        <v>88188542.168328568</v>
      </c>
      <c r="N76" s="188">
        <f t="shared" si="3"/>
        <v>151736534.66024035</v>
      </c>
      <c r="O76" s="131"/>
    </row>
    <row r="77" spans="1:15" s="27" customFormat="1" x14ac:dyDescent="0.3">
      <c r="B77" s="208"/>
      <c r="C77" s="37">
        <v>2</v>
      </c>
      <c r="D77" s="168">
        <v>1100000</v>
      </c>
      <c r="E77" s="151">
        <v>0</v>
      </c>
      <c r="F77" s="148">
        <v>300000</v>
      </c>
      <c r="G77" s="148">
        <v>100000</v>
      </c>
      <c r="H77" s="49">
        <f t="shared" si="1"/>
        <v>65099056.356766209</v>
      </c>
      <c r="I77" s="152">
        <v>1.7999999999999999E-2</v>
      </c>
      <c r="J77" s="51">
        <v>50000</v>
      </c>
      <c r="K77" s="181">
        <f t="shared" si="4"/>
        <v>90793935.927358478</v>
      </c>
      <c r="L77" s="34">
        <v>1.7999999999999999E-2</v>
      </c>
      <c r="M77" s="51">
        <f t="shared" si="2"/>
        <v>90843935.927358478</v>
      </c>
      <c r="N77" s="188">
        <f t="shared" si="3"/>
        <v>155942992.28412467</v>
      </c>
      <c r="O77" s="129"/>
    </row>
    <row r="78" spans="1:15" s="27" customFormat="1" x14ac:dyDescent="0.3">
      <c r="B78" s="208"/>
      <c r="C78" s="37">
        <v>3</v>
      </c>
      <c r="D78" s="168">
        <v>1100000</v>
      </c>
      <c r="E78" s="151">
        <v>0</v>
      </c>
      <c r="F78" s="148">
        <v>300000</v>
      </c>
      <c r="G78" s="148">
        <v>100000</v>
      </c>
      <c r="H78" s="49">
        <f t="shared" si="1"/>
        <v>66678039.371188</v>
      </c>
      <c r="I78" s="152">
        <v>1.7999999999999999E-2</v>
      </c>
      <c r="J78" s="51">
        <v>50000</v>
      </c>
      <c r="K78" s="181">
        <f t="shared" si="4"/>
        <v>93497126.774050936</v>
      </c>
      <c r="L78" s="34">
        <v>1.7999999999999999E-2</v>
      </c>
      <c r="M78" s="51">
        <f t="shared" si="2"/>
        <v>93547126.774050936</v>
      </c>
      <c r="N78" s="188">
        <f t="shared" si="3"/>
        <v>160225166.14523894</v>
      </c>
      <c r="O78" s="129"/>
    </row>
    <row r="79" spans="1:15" s="27" customFormat="1" x14ac:dyDescent="0.3">
      <c r="B79" s="208"/>
      <c r="C79" s="37">
        <v>4</v>
      </c>
      <c r="D79" s="168">
        <v>1100000</v>
      </c>
      <c r="E79" s="151">
        <v>0</v>
      </c>
      <c r="F79" s="148">
        <v>300000</v>
      </c>
      <c r="G79" s="148">
        <v>100000</v>
      </c>
      <c r="H79" s="49">
        <f t="shared" si="1"/>
        <v>68285444.07986939</v>
      </c>
      <c r="I79" s="152">
        <v>1.7999999999999999E-2</v>
      </c>
      <c r="J79" s="51">
        <v>50000</v>
      </c>
      <c r="K79" s="181">
        <f t="shared" si="4"/>
        <v>96248975.055983856</v>
      </c>
      <c r="L79" s="34">
        <v>1.7999999999999999E-2</v>
      </c>
      <c r="M79" s="51">
        <f t="shared" si="2"/>
        <v>96298975.055983856</v>
      </c>
      <c r="N79" s="188">
        <f t="shared" si="3"/>
        <v>164584419.13585323</v>
      </c>
      <c r="O79" s="129"/>
    </row>
    <row r="80" spans="1:15" s="27" customFormat="1" x14ac:dyDescent="0.3">
      <c r="B80" s="208"/>
      <c r="C80" s="37">
        <v>5</v>
      </c>
      <c r="D80" s="168">
        <v>1100000</v>
      </c>
      <c r="E80" s="151">
        <v>0</v>
      </c>
      <c r="F80" s="148">
        <v>300000</v>
      </c>
      <c r="G80" s="148">
        <v>100000</v>
      </c>
      <c r="H80" s="49">
        <f t="shared" si="1"/>
        <v>69921782.073307037</v>
      </c>
      <c r="I80" s="152">
        <v>1.7999999999999999E-2</v>
      </c>
      <c r="J80" s="51">
        <v>50000</v>
      </c>
      <c r="K80" s="181">
        <f t="shared" si="4"/>
        <v>99050356.606991559</v>
      </c>
      <c r="L80" s="34">
        <v>1.7999999999999999E-2</v>
      </c>
      <c r="M80" s="51">
        <f t="shared" si="2"/>
        <v>99100356.606991559</v>
      </c>
      <c r="N80" s="188">
        <f t="shared" si="3"/>
        <v>169022138.6802986</v>
      </c>
      <c r="O80" s="129"/>
    </row>
    <row r="81" spans="1:15" s="27" customFormat="1" x14ac:dyDescent="0.3">
      <c r="B81" s="208"/>
      <c r="C81" s="37">
        <v>6</v>
      </c>
      <c r="D81" s="168">
        <v>1100000</v>
      </c>
      <c r="E81" s="151">
        <v>0</v>
      </c>
      <c r="F81" s="148">
        <v>300000</v>
      </c>
      <c r="G81" s="148">
        <v>100000</v>
      </c>
      <c r="H81" s="49">
        <f t="shared" si="1"/>
        <v>71587574.15062657</v>
      </c>
      <c r="I81" s="152">
        <v>1.7999999999999999E-2</v>
      </c>
      <c r="J81" s="51">
        <v>50000</v>
      </c>
      <c r="K81" s="181">
        <f t="shared" si="4"/>
        <v>101902163.02591741</v>
      </c>
      <c r="L81" s="34">
        <v>1.7999999999999999E-2</v>
      </c>
      <c r="M81" s="51">
        <f t="shared" si="2"/>
        <v>101952163.02591741</v>
      </c>
      <c r="N81" s="188">
        <f t="shared" si="3"/>
        <v>173539737.17654398</v>
      </c>
      <c r="O81" s="129"/>
    </row>
    <row r="82" spans="1:15" s="27" customFormat="1" x14ac:dyDescent="0.3">
      <c r="B82" s="208"/>
      <c r="C82" s="37">
        <v>7</v>
      </c>
      <c r="D82" s="168">
        <v>1100000</v>
      </c>
      <c r="E82" s="151">
        <v>0</v>
      </c>
      <c r="F82" s="148">
        <v>300000</v>
      </c>
      <c r="G82" s="148">
        <v>100000</v>
      </c>
      <c r="H82" s="49">
        <f t="shared" si="1"/>
        <v>73283350.485337853</v>
      </c>
      <c r="I82" s="152">
        <v>1.7999999999999999E-2</v>
      </c>
      <c r="J82" s="51">
        <v>50000</v>
      </c>
      <c r="K82" s="181">
        <f t="shared" si="4"/>
        <v>104805301.96038392</v>
      </c>
      <c r="L82" s="34">
        <v>1.7999999999999999E-2</v>
      </c>
      <c r="M82" s="51">
        <f t="shared" si="2"/>
        <v>104855301.96038392</v>
      </c>
      <c r="N82" s="188">
        <f t="shared" si="3"/>
        <v>178138652.44572178</v>
      </c>
      <c r="O82" s="129"/>
    </row>
    <row r="83" spans="1:15" s="27" customFormat="1" x14ac:dyDescent="0.3">
      <c r="B83" s="208"/>
      <c r="C83" s="37">
        <v>8</v>
      </c>
      <c r="D83" s="168">
        <v>1100000</v>
      </c>
      <c r="E83" s="151">
        <v>0</v>
      </c>
      <c r="F83" s="148">
        <v>300000</v>
      </c>
      <c r="G83" s="148">
        <v>100000</v>
      </c>
      <c r="H83" s="49">
        <f t="shared" si="1"/>
        <v>75009650.794073939</v>
      </c>
      <c r="I83" s="152">
        <v>1.7999999999999999E-2</v>
      </c>
      <c r="J83" s="51">
        <v>50000</v>
      </c>
      <c r="K83" s="181">
        <f t="shared" si="4"/>
        <v>107760697.39567083</v>
      </c>
      <c r="L83" s="34">
        <v>1.7999999999999999E-2</v>
      </c>
      <c r="M83" s="51">
        <f t="shared" si="2"/>
        <v>107810697.39567083</v>
      </c>
      <c r="N83" s="188">
        <f t="shared" si="3"/>
        <v>182820348.18974477</v>
      </c>
      <c r="O83" s="129"/>
    </row>
    <row r="84" spans="1:15" s="27" customFormat="1" x14ac:dyDescent="0.3">
      <c r="B84" s="208"/>
      <c r="C84" s="37">
        <v>9</v>
      </c>
      <c r="D84" s="168">
        <v>1100000</v>
      </c>
      <c r="E84" s="151">
        <v>0</v>
      </c>
      <c r="F84" s="148">
        <v>300000</v>
      </c>
      <c r="G84" s="148">
        <v>100000</v>
      </c>
      <c r="H84" s="49">
        <f t="shared" si="1"/>
        <v>76767024.50836727</v>
      </c>
      <c r="I84" s="152">
        <v>1.7999999999999999E-2</v>
      </c>
      <c r="J84" s="51">
        <v>50000</v>
      </c>
      <c r="K84" s="181">
        <f t="shared" si="4"/>
        <v>110769289.9487929</v>
      </c>
      <c r="L84" s="34">
        <v>1.7999999999999999E-2</v>
      </c>
      <c r="M84" s="51">
        <f t="shared" si="2"/>
        <v>110819289.9487929</v>
      </c>
      <c r="N84" s="188">
        <f t="shared" si="3"/>
        <v>187586314.45716017</v>
      </c>
      <c r="O84" s="129"/>
    </row>
    <row r="85" spans="1:15" s="27" customFormat="1" x14ac:dyDescent="0.3">
      <c r="B85" s="208"/>
      <c r="C85" s="37">
        <v>10</v>
      </c>
      <c r="D85" s="168">
        <v>1100000</v>
      </c>
      <c r="E85" s="151">
        <v>0</v>
      </c>
      <c r="F85" s="148">
        <v>300000</v>
      </c>
      <c r="G85" s="148">
        <v>100000</v>
      </c>
      <c r="H85" s="49">
        <f t="shared" si="1"/>
        <v>78556030.949517876</v>
      </c>
      <c r="I85" s="152">
        <v>1.7999999999999999E-2</v>
      </c>
      <c r="J85" s="51">
        <v>50000</v>
      </c>
      <c r="K85" s="181">
        <f t="shared" si="4"/>
        <v>113832037.16787118</v>
      </c>
      <c r="L85" s="34">
        <v>1.7999999999999999E-2</v>
      </c>
      <c r="M85" s="51">
        <f t="shared" si="2"/>
        <v>113882037.16787118</v>
      </c>
      <c r="N85" s="188">
        <f t="shared" si="3"/>
        <v>192438068.11738905</v>
      </c>
      <c r="O85" s="129"/>
    </row>
    <row r="86" spans="1:15" s="27" customFormat="1" ht="17.25" thickBot="1" x14ac:dyDescent="0.35">
      <c r="B86" s="208"/>
      <c r="C86" s="39">
        <v>11</v>
      </c>
      <c r="D86" s="168">
        <v>1100000</v>
      </c>
      <c r="E86" s="151">
        <v>0</v>
      </c>
      <c r="F86" s="148">
        <v>300000</v>
      </c>
      <c r="G86" s="148">
        <v>100000</v>
      </c>
      <c r="H86" s="49">
        <f t="shared" ref="H86:H149" si="5" xml:space="preserve"> (H85 + G86 + F86) + ((H85 + G86 + F86) * I86 )</f>
        <v>80377239.506609201</v>
      </c>
      <c r="I86" s="152">
        <v>1.7999999999999999E-2</v>
      </c>
      <c r="J86" s="51">
        <v>50000</v>
      </c>
      <c r="K86" s="181">
        <f t="shared" si="4"/>
        <v>116949913.83689286</v>
      </c>
      <c r="L86" s="124">
        <v>1.7999999999999999E-2</v>
      </c>
      <c r="M86" s="51">
        <f t="shared" ref="M86:M149" si="6" xml:space="preserve"> J86 + K86</f>
        <v>116999913.83689286</v>
      </c>
      <c r="N86" s="188">
        <f t="shared" ref="N86:N149" si="7" xml:space="preserve"> H86 + M86</f>
        <v>197377153.34350204</v>
      </c>
      <c r="O86" s="129"/>
    </row>
    <row r="87" spans="1:15" s="140" customFormat="1" ht="17.25" thickBot="1" x14ac:dyDescent="0.35">
      <c r="B87" s="208"/>
      <c r="C87" s="134">
        <v>12</v>
      </c>
      <c r="D87" s="168">
        <v>1100000</v>
      </c>
      <c r="E87" s="154">
        <v>0</v>
      </c>
      <c r="F87" s="148">
        <v>300000</v>
      </c>
      <c r="G87" s="148">
        <v>100000</v>
      </c>
      <c r="H87" s="135">
        <f t="shared" si="5"/>
        <v>82231229.817728162</v>
      </c>
      <c r="I87" s="136">
        <v>1.7999999999999999E-2</v>
      </c>
      <c r="J87" s="51">
        <v>50000</v>
      </c>
      <c r="K87" s="181">
        <f t="shared" si="4"/>
        <v>120123912.28595693</v>
      </c>
      <c r="L87" s="137">
        <v>1.7999999999999999E-2</v>
      </c>
      <c r="M87" s="51">
        <f t="shared" si="6"/>
        <v>120173912.28595693</v>
      </c>
      <c r="N87" s="188">
        <f t="shared" si="7"/>
        <v>202405142.10368508</v>
      </c>
      <c r="O87" s="158"/>
    </row>
    <row r="88" spans="1:15" s="27" customFormat="1" x14ac:dyDescent="0.3">
      <c r="A88" s="27">
        <v>8</v>
      </c>
      <c r="B88" s="208">
        <v>2029</v>
      </c>
      <c r="C88" s="36">
        <v>1</v>
      </c>
      <c r="D88" s="168">
        <v>1100000</v>
      </c>
      <c r="E88" s="151">
        <v>0</v>
      </c>
      <c r="F88" s="148">
        <v>300000</v>
      </c>
      <c r="G88" s="148">
        <v>100000</v>
      </c>
      <c r="H88" s="49">
        <f t="shared" si="5"/>
        <v>84118591.954447269</v>
      </c>
      <c r="I88" s="152">
        <v>1.7999999999999999E-2</v>
      </c>
      <c r="J88" s="51">
        <v>50000</v>
      </c>
      <c r="K88" s="181">
        <f t="shared" ref="K88:K151" si="8" xml:space="preserve"> (K87 + D88 - E88 - J88) + ((K87 + D88 - E88 - J88) * L88)</f>
        <v>121658607.93510076</v>
      </c>
      <c r="L88" s="123">
        <v>4.0000000000000001E-3</v>
      </c>
      <c r="M88" s="51">
        <f t="shared" si="6"/>
        <v>121708607.93510076</v>
      </c>
      <c r="N88" s="188">
        <f t="shared" si="7"/>
        <v>205827199.88954803</v>
      </c>
      <c r="O88" s="129"/>
    </row>
    <row r="89" spans="1:15" s="27" customFormat="1" x14ac:dyDescent="0.3">
      <c r="B89" s="208"/>
      <c r="C89" s="37">
        <v>2</v>
      </c>
      <c r="D89" s="168">
        <v>1100000</v>
      </c>
      <c r="E89" s="151">
        <v>0</v>
      </c>
      <c r="F89" s="148">
        <v>300000</v>
      </c>
      <c r="G89" s="148">
        <v>100000</v>
      </c>
      <c r="H89" s="49">
        <f t="shared" si="5"/>
        <v>86039926.609627321</v>
      </c>
      <c r="I89" s="152">
        <v>1.7999999999999999E-2</v>
      </c>
      <c r="J89" s="51">
        <v>50000</v>
      </c>
      <c r="K89" s="181">
        <f t="shared" si="8"/>
        <v>124917362.87793258</v>
      </c>
      <c r="L89" s="34">
        <v>1.7999999999999999E-2</v>
      </c>
      <c r="M89" s="51">
        <f t="shared" si="6"/>
        <v>124967362.87793258</v>
      </c>
      <c r="N89" s="188">
        <f t="shared" si="7"/>
        <v>211007289.48755991</v>
      </c>
      <c r="O89" s="129"/>
    </row>
    <row r="90" spans="1:15" s="27" customFormat="1" x14ac:dyDescent="0.3">
      <c r="B90" s="208"/>
      <c r="C90" s="37">
        <v>3</v>
      </c>
      <c r="D90" s="168">
        <v>1100000</v>
      </c>
      <c r="E90" s="151">
        <v>0</v>
      </c>
      <c r="F90" s="148">
        <v>300000</v>
      </c>
      <c r="G90" s="148">
        <v>100000</v>
      </c>
      <c r="H90" s="49">
        <f t="shared" si="5"/>
        <v>87995845.288600609</v>
      </c>
      <c r="I90" s="152">
        <v>1.7999999999999999E-2</v>
      </c>
      <c r="J90" s="51">
        <v>50000</v>
      </c>
      <c r="K90" s="181">
        <f t="shared" si="8"/>
        <v>128234775.40973537</v>
      </c>
      <c r="L90" s="34">
        <v>1.7999999999999999E-2</v>
      </c>
      <c r="M90" s="51">
        <f t="shared" si="6"/>
        <v>128284775.40973537</v>
      </c>
      <c r="N90" s="188">
        <f t="shared" si="7"/>
        <v>216280620.69833598</v>
      </c>
      <c r="O90" s="129"/>
    </row>
    <row r="91" spans="1:15" s="27" customFormat="1" x14ac:dyDescent="0.3">
      <c r="B91" s="208"/>
      <c r="C91" s="37">
        <v>4</v>
      </c>
      <c r="D91" s="168">
        <v>1100000</v>
      </c>
      <c r="E91" s="151">
        <v>0</v>
      </c>
      <c r="F91" s="148">
        <v>300000</v>
      </c>
      <c r="G91" s="148">
        <v>100000</v>
      </c>
      <c r="H91" s="49">
        <f t="shared" si="5"/>
        <v>89986970.503795415</v>
      </c>
      <c r="I91" s="152">
        <v>1.7999999999999999E-2</v>
      </c>
      <c r="J91" s="51">
        <v>50000</v>
      </c>
      <c r="K91" s="181">
        <f t="shared" si="8"/>
        <v>131611901.36711061</v>
      </c>
      <c r="L91" s="34">
        <v>1.7999999999999999E-2</v>
      </c>
      <c r="M91" s="51">
        <f t="shared" si="6"/>
        <v>131661901.36711061</v>
      </c>
      <c r="N91" s="188">
        <f t="shared" si="7"/>
        <v>221648871.87090603</v>
      </c>
      <c r="O91" s="129"/>
    </row>
    <row r="92" spans="1:15" s="27" customFormat="1" x14ac:dyDescent="0.3">
      <c r="B92" s="208"/>
      <c r="C92" s="37">
        <v>5</v>
      </c>
      <c r="D92" s="168">
        <v>1100000</v>
      </c>
      <c r="E92" s="151">
        <v>0</v>
      </c>
      <c r="F92" s="148">
        <v>300000</v>
      </c>
      <c r="G92" s="148">
        <v>100000</v>
      </c>
      <c r="H92" s="49">
        <f t="shared" si="5"/>
        <v>92013935.972863734</v>
      </c>
      <c r="I92" s="152">
        <v>1.7999999999999999E-2</v>
      </c>
      <c r="J92" s="51">
        <v>50000</v>
      </c>
      <c r="K92" s="181">
        <f t="shared" si="8"/>
        <v>135049815.59171861</v>
      </c>
      <c r="L92" s="34">
        <v>1.7999999999999999E-2</v>
      </c>
      <c r="M92" s="51">
        <f t="shared" si="6"/>
        <v>135099815.59171861</v>
      </c>
      <c r="N92" s="188">
        <f t="shared" si="7"/>
        <v>227113751.56458235</v>
      </c>
      <c r="O92" s="129"/>
    </row>
    <row r="93" spans="1:15" s="27" customFormat="1" x14ac:dyDescent="0.3">
      <c r="B93" s="208"/>
      <c r="C93" s="37">
        <v>6</v>
      </c>
      <c r="D93" s="168">
        <v>1100000</v>
      </c>
      <c r="E93" s="151">
        <v>0</v>
      </c>
      <c r="F93" s="148">
        <v>300000</v>
      </c>
      <c r="G93" s="148">
        <v>100000</v>
      </c>
      <c r="H93" s="49">
        <f t="shared" si="5"/>
        <v>94077386.820375279</v>
      </c>
      <c r="I93" s="152">
        <v>1.7999999999999999E-2</v>
      </c>
      <c r="J93" s="51">
        <v>50000</v>
      </c>
      <c r="K93" s="181">
        <f t="shared" si="8"/>
        <v>138549612.27236956</v>
      </c>
      <c r="L93" s="34">
        <v>1.7999999999999999E-2</v>
      </c>
      <c r="M93" s="51">
        <f t="shared" si="6"/>
        <v>138599612.27236956</v>
      </c>
      <c r="N93" s="188">
        <f t="shared" si="7"/>
        <v>232676999.09274483</v>
      </c>
      <c r="O93" s="129"/>
    </row>
    <row r="94" spans="1:15" s="27" customFormat="1" x14ac:dyDescent="0.3">
      <c r="B94" s="208"/>
      <c r="C94" s="37">
        <v>7</v>
      </c>
      <c r="D94" s="168">
        <v>1100000</v>
      </c>
      <c r="E94" s="151">
        <v>0</v>
      </c>
      <c r="F94" s="148">
        <v>300000</v>
      </c>
      <c r="G94" s="148">
        <v>100000</v>
      </c>
      <c r="H94" s="49">
        <f t="shared" si="5"/>
        <v>96177979.78314203</v>
      </c>
      <c r="I94" s="152">
        <v>1.7999999999999999E-2</v>
      </c>
      <c r="J94" s="51">
        <v>50000</v>
      </c>
      <c r="K94" s="181">
        <f t="shared" si="8"/>
        <v>142112405.29327223</v>
      </c>
      <c r="L94" s="34">
        <v>1.7999999999999999E-2</v>
      </c>
      <c r="M94" s="51">
        <f t="shared" si="6"/>
        <v>142162405.29327223</v>
      </c>
      <c r="N94" s="188">
        <f t="shared" si="7"/>
        <v>238340385.07641426</v>
      </c>
      <c r="O94" s="129"/>
    </row>
    <row r="95" spans="1:15" s="27" customFormat="1" x14ac:dyDescent="0.3">
      <c r="B95" s="208"/>
      <c r="C95" s="37">
        <v>8</v>
      </c>
      <c r="D95" s="168">
        <v>1100000</v>
      </c>
      <c r="E95" s="151">
        <v>0</v>
      </c>
      <c r="F95" s="148">
        <v>300000</v>
      </c>
      <c r="G95" s="148">
        <v>100000</v>
      </c>
      <c r="H95" s="49">
        <f t="shared" si="5"/>
        <v>98316383.419238582</v>
      </c>
      <c r="I95" s="152">
        <v>1.7999999999999999E-2</v>
      </c>
      <c r="J95" s="51">
        <v>50000</v>
      </c>
      <c r="K95" s="181">
        <f t="shared" si="8"/>
        <v>145739328.58855113</v>
      </c>
      <c r="L95" s="34">
        <v>1.7999999999999999E-2</v>
      </c>
      <c r="M95" s="51">
        <f t="shared" si="6"/>
        <v>145789328.58855113</v>
      </c>
      <c r="N95" s="188">
        <f t="shared" si="7"/>
        <v>244105712.00778973</v>
      </c>
      <c r="O95" s="129"/>
    </row>
    <row r="96" spans="1:15" s="27" customFormat="1" x14ac:dyDescent="0.3">
      <c r="B96" s="208"/>
      <c r="C96" s="37">
        <v>9</v>
      </c>
      <c r="D96" s="168">
        <v>1100000</v>
      </c>
      <c r="E96" s="151">
        <v>0</v>
      </c>
      <c r="F96" s="148">
        <v>300000</v>
      </c>
      <c r="G96" s="148">
        <v>100000</v>
      </c>
      <c r="H96" s="49">
        <f t="shared" si="5"/>
        <v>100493278.32078488</v>
      </c>
      <c r="I96" s="152">
        <v>1.7999999999999999E-2</v>
      </c>
      <c r="J96" s="51">
        <v>50000</v>
      </c>
      <c r="K96" s="181">
        <f t="shared" si="8"/>
        <v>149431536.50314504</v>
      </c>
      <c r="L96" s="34">
        <v>1.7999999999999999E-2</v>
      </c>
      <c r="M96" s="51">
        <f t="shared" si="6"/>
        <v>149481536.50314504</v>
      </c>
      <c r="N96" s="188">
        <f t="shared" si="7"/>
        <v>249974814.82392991</v>
      </c>
      <c r="O96" s="129"/>
    </row>
    <row r="97" spans="1:15" s="27" customFormat="1" x14ac:dyDescent="0.3">
      <c r="B97" s="208"/>
      <c r="C97" s="37">
        <v>10</v>
      </c>
      <c r="D97" s="168">
        <v>1100000</v>
      </c>
      <c r="E97" s="151">
        <v>0</v>
      </c>
      <c r="F97" s="148">
        <v>300000</v>
      </c>
      <c r="G97" s="148">
        <v>100000</v>
      </c>
      <c r="H97" s="49">
        <f t="shared" si="5"/>
        <v>102709357.33055902</v>
      </c>
      <c r="I97" s="152">
        <v>1.7999999999999999E-2</v>
      </c>
      <c r="J97" s="51">
        <v>50000</v>
      </c>
      <c r="K97" s="181">
        <f t="shared" si="8"/>
        <v>153190204.16020164</v>
      </c>
      <c r="L97" s="34">
        <v>1.7999999999999999E-2</v>
      </c>
      <c r="M97" s="51">
        <f t="shared" si="6"/>
        <v>153240204.16020164</v>
      </c>
      <c r="N97" s="188">
        <f t="shared" si="7"/>
        <v>255949561.49076065</v>
      </c>
      <c r="O97" s="129"/>
    </row>
    <row r="98" spans="1:15" s="27" customFormat="1" ht="17.25" thickBot="1" x14ac:dyDescent="0.35">
      <c r="B98" s="208"/>
      <c r="C98" s="39">
        <v>11</v>
      </c>
      <c r="D98" s="168">
        <v>1100000</v>
      </c>
      <c r="E98" s="151">
        <v>0</v>
      </c>
      <c r="F98" s="148">
        <v>300000</v>
      </c>
      <c r="G98" s="148">
        <v>100000</v>
      </c>
      <c r="H98" s="49">
        <f t="shared" si="5"/>
        <v>104965325.76250908</v>
      </c>
      <c r="I98" s="152">
        <v>1.7999999999999999E-2</v>
      </c>
      <c r="J98" s="51">
        <v>50000</v>
      </c>
      <c r="K98" s="181">
        <f t="shared" si="8"/>
        <v>157016527.83508527</v>
      </c>
      <c r="L98" s="124">
        <v>1.7999999999999999E-2</v>
      </c>
      <c r="M98" s="51">
        <f t="shared" si="6"/>
        <v>157066527.83508527</v>
      </c>
      <c r="N98" s="188">
        <f t="shared" si="7"/>
        <v>262031853.59759435</v>
      </c>
      <c r="O98" s="129"/>
    </row>
    <row r="99" spans="1:15" s="140" customFormat="1" ht="17.25" thickBot="1" x14ac:dyDescent="0.35">
      <c r="B99" s="208"/>
      <c r="C99" s="134">
        <v>12</v>
      </c>
      <c r="D99" s="168">
        <v>1100000</v>
      </c>
      <c r="E99" s="154">
        <v>0</v>
      </c>
      <c r="F99" s="148">
        <v>300000</v>
      </c>
      <c r="G99" s="148">
        <v>100000</v>
      </c>
      <c r="H99" s="135">
        <f t="shared" si="5"/>
        <v>107261901.62623425</v>
      </c>
      <c r="I99" s="136">
        <v>1.7999999999999999E-2</v>
      </c>
      <c r="J99" s="51">
        <v>50000</v>
      </c>
      <c r="K99" s="181">
        <f t="shared" si="8"/>
        <v>160911725.33611682</v>
      </c>
      <c r="L99" s="137">
        <v>1.7999999999999999E-2</v>
      </c>
      <c r="M99" s="51">
        <f t="shared" si="6"/>
        <v>160961725.33611682</v>
      </c>
      <c r="N99" s="188">
        <f t="shared" si="7"/>
        <v>268223626.96235108</v>
      </c>
      <c r="O99" s="158"/>
    </row>
    <row r="100" spans="1:15" s="27" customFormat="1" x14ac:dyDescent="0.3">
      <c r="A100" s="27">
        <v>9</v>
      </c>
      <c r="B100" s="208">
        <v>2030</v>
      </c>
      <c r="C100" s="36">
        <v>1</v>
      </c>
      <c r="D100" s="168">
        <v>1100000</v>
      </c>
      <c r="E100" s="151">
        <v>0</v>
      </c>
      <c r="F100" s="148">
        <v>300000</v>
      </c>
      <c r="G100" s="148">
        <v>100000</v>
      </c>
      <c r="H100" s="49">
        <f t="shared" si="5"/>
        <v>109599815.85550646</v>
      </c>
      <c r="I100" s="152">
        <v>1.7999999999999999E-2</v>
      </c>
      <c r="J100" s="51">
        <v>50000</v>
      </c>
      <c r="K100" s="181">
        <f t="shared" si="8"/>
        <v>162609572.2374613</v>
      </c>
      <c r="L100" s="123">
        <v>4.0000000000000001E-3</v>
      </c>
      <c r="M100" s="51">
        <f t="shared" si="6"/>
        <v>162659572.2374613</v>
      </c>
      <c r="N100" s="188">
        <f t="shared" si="7"/>
        <v>272259388.09296775</v>
      </c>
      <c r="O100" s="129"/>
    </row>
    <row r="101" spans="1:15" s="27" customFormat="1" x14ac:dyDescent="0.3">
      <c r="B101" s="208"/>
      <c r="C101" s="37">
        <v>2</v>
      </c>
      <c r="D101" s="168">
        <v>1100000</v>
      </c>
      <c r="E101" s="151">
        <v>0</v>
      </c>
      <c r="F101" s="148">
        <v>300000</v>
      </c>
      <c r="G101" s="148">
        <v>100000</v>
      </c>
      <c r="H101" s="49">
        <f t="shared" si="5"/>
        <v>111979812.54090558</v>
      </c>
      <c r="I101" s="152">
        <v>1.7999999999999999E-2</v>
      </c>
      <c r="J101" s="51">
        <v>50000</v>
      </c>
      <c r="K101" s="181">
        <f t="shared" si="8"/>
        <v>166605444.53773561</v>
      </c>
      <c r="L101" s="34">
        <v>1.7999999999999999E-2</v>
      </c>
      <c r="M101" s="51">
        <f t="shared" si="6"/>
        <v>166655444.53773561</v>
      </c>
      <c r="N101" s="188">
        <f t="shared" si="7"/>
        <v>278635257.07864118</v>
      </c>
      <c r="O101" s="129"/>
    </row>
    <row r="102" spans="1:15" s="27" customFormat="1" x14ac:dyDescent="0.3">
      <c r="B102" s="208"/>
      <c r="C102" s="37">
        <v>3</v>
      </c>
      <c r="D102" s="168">
        <v>1100000</v>
      </c>
      <c r="E102" s="151">
        <v>0</v>
      </c>
      <c r="F102" s="148">
        <v>300000</v>
      </c>
      <c r="G102" s="148">
        <v>100000</v>
      </c>
      <c r="H102" s="49">
        <f t="shared" si="5"/>
        <v>114402649.16664188</v>
      </c>
      <c r="I102" s="152">
        <v>1.7999999999999999E-2</v>
      </c>
      <c r="J102" s="51">
        <v>50000</v>
      </c>
      <c r="K102" s="181">
        <f t="shared" si="8"/>
        <v>170673242.53941485</v>
      </c>
      <c r="L102" s="34">
        <v>1.7999999999999999E-2</v>
      </c>
      <c r="M102" s="51">
        <f t="shared" si="6"/>
        <v>170723242.53941485</v>
      </c>
      <c r="N102" s="188">
        <f t="shared" si="7"/>
        <v>285125891.70605671</v>
      </c>
      <c r="O102" s="129"/>
    </row>
    <row r="103" spans="1:15" s="27" customFormat="1" x14ac:dyDescent="0.3">
      <c r="B103" s="208"/>
      <c r="C103" s="37">
        <v>4</v>
      </c>
      <c r="D103" s="168">
        <v>1100000</v>
      </c>
      <c r="E103" s="151">
        <v>0</v>
      </c>
      <c r="F103" s="148">
        <v>300000</v>
      </c>
      <c r="G103" s="148">
        <v>100000</v>
      </c>
      <c r="H103" s="49">
        <f t="shared" si="5"/>
        <v>116869096.85164143</v>
      </c>
      <c r="I103" s="152">
        <v>1.7999999999999999E-2</v>
      </c>
      <c r="J103" s="51">
        <v>50000</v>
      </c>
      <c r="K103" s="181">
        <f t="shared" si="8"/>
        <v>174814260.90512431</v>
      </c>
      <c r="L103" s="34">
        <v>1.7999999999999999E-2</v>
      </c>
      <c r="M103" s="51">
        <f t="shared" si="6"/>
        <v>174864260.90512431</v>
      </c>
      <c r="N103" s="188">
        <f t="shared" si="7"/>
        <v>291733357.75676572</v>
      </c>
      <c r="O103" s="129"/>
    </row>
    <row r="104" spans="1:15" s="27" customFormat="1" x14ac:dyDescent="0.3">
      <c r="B104" s="208"/>
      <c r="C104" s="37">
        <v>5</v>
      </c>
      <c r="D104" s="168">
        <v>1100000</v>
      </c>
      <c r="E104" s="151">
        <v>0</v>
      </c>
      <c r="F104" s="148">
        <v>300000</v>
      </c>
      <c r="G104" s="148">
        <v>100000</v>
      </c>
      <c r="H104" s="49">
        <f t="shared" si="5"/>
        <v>119379940.59497097</v>
      </c>
      <c r="I104" s="152">
        <v>1.7999999999999999E-2</v>
      </c>
      <c r="J104" s="51">
        <v>50000</v>
      </c>
      <c r="K104" s="181">
        <f t="shared" si="8"/>
        <v>179029817.60141656</v>
      </c>
      <c r="L104" s="34">
        <v>1.7999999999999999E-2</v>
      </c>
      <c r="M104" s="51">
        <f t="shared" si="6"/>
        <v>179079817.60141656</v>
      </c>
      <c r="N104" s="188">
        <f t="shared" si="7"/>
        <v>298459758.19638753</v>
      </c>
      <c r="O104" s="129"/>
    </row>
    <row r="105" spans="1:15" s="27" customFormat="1" x14ac:dyDescent="0.3">
      <c r="B105" s="208"/>
      <c r="C105" s="37">
        <v>6</v>
      </c>
      <c r="D105" s="168">
        <v>1100000</v>
      </c>
      <c r="E105" s="151">
        <v>0</v>
      </c>
      <c r="F105" s="148">
        <v>300000</v>
      </c>
      <c r="G105" s="148">
        <v>100000</v>
      </c>
      <c r="H105" s="49">
        <f t="shared" si="5"/>
        <v>121935979.52568045</v>
      </c>
      <c r="I105" s="152">
        <v>1.7999999999999999E-2</v>
      </c>
      <c r="J105" s="51">
        <v>50000</v>
      </c>
      <c r="K105" s="181">
        <f t="shared" si="8"/>
        <v>183321254.31824204</v>
      </c>
      <c r="L105" s="34">
        <v>1.7999999999999999E-2</v>
      </c>
      <c r="M105" s="51">
        <f t="shared" si="6"/>
        <v>183371254.31824204</v>
      </c>
      <c r="N105" s="188">
        <f t="shared" si="7"/>
        <v>305307233.8439225</v>
      </c>
      <c r="O105" s="129"/>
    </row>
    <row r="106" spans="1:15" s="27" customFormat="1" x14ac:dyDescent="0.3">
      <c r="B106" s="208"/>
      <c r="C106" s="37">
        <v>7</v>
      </c>
      <c r="D106" s="168">
        <v>1100000</v>
      </c>
      <c r="E106" s="151">
        <v>0</v>
      </c>
      <c r="F106" s="148">
        <v>300000</v>
      </c>
      <c r="G106" s="148">
        <v>100000</v>
      </c>
      <c r="H106" s="49">
        <f t="shared" si="5"/>
        <v>124538027.1571427</v>
      </c>
      <c r="I106" s="152">
        <v>1.7999999999999999E-2</v>
      </c>
      <c r="J106" s="51">
        <v>50000</v>
      </c>
      <c r="K106" s="181">
        <f t="shared" si="8"/>
        <v>187689936.8959704</v>
      </c>
      <c r="L106" s="34">
        <v>1.7999999999999999E-2</v>
      </c>
      <c r="M106" s="51">
        <f t="shared" si="6"/>
        <v>187739936.8959704</v>
      </c>
      <c r="N106" s="188">
        <f t="shared" si="7"/>
        <v>312277964.0531131</v>
      </c>
      <c r="O106" s="129"/>
    </row>
    <row r="107" spans="1:15" s="27" customFormat="1" x14ac:dyDescent="0.3">
      <c r="B107" s="208"/>
      <c r="C107" s="37">
        <v>8</v>
      </c>
      <c r="D107" s="168">
        <v>1100000</v>
      </c>
      <c r="E107" s="151">
        <v>0</v>
      </c>
      <c r="F107" s="148">
        <v>300000</v>
      </c>
      <c r="G107" s="148">
        <v>100000</v>
      </c>
      <c r="H107" s="49">
        <f t="shared" si="5"/>
        <v>127186911.64597127</v>
      </c>
      <c r="I107" s="152">
        <v>1.7999999999999999E-2</v>
      </c>
      <c r="J107" s="51">
        <v>50000</v>
      </c>
      <c r="K107" s="181">
        <f t="shared" si="8"/>
        <v>192137255.76009786</v>
      </c>
      <c r="L107" s="34">
        <v>1.7999999999999999E-2</v>
      </c>
      <c r="M107" s="51">
        <f t="shared" si="6"/>
        <v>192187255.76009786</v>
      </c>
      <c r="N107" s="188">
        <f t="shared" si="7"/>
        <v>319374167.40606916</v>
      </c>
      <c r="O107" s="129"/>
    </row>
    <row r="108" spans="1:15" s="27" customFormat="1" x14ac:dyDescent="0.3">
      <c r="B108" s="208"/>
      <c r="C108" s="37">
        <v>9</v>
      </c>
      <c r="D108" s="168">
        <v>1100000</v>
      </c>
      <c r="E108" s="151">
        <v>0</v>
      </c>
      <c r="F108" s="148">
        <v>300000</v>
      </c>
      <c r="G108" s="148">
        <v>100000</v>
      </c>
      <c r="H108" s="49">
        <f t="shared" si="5"/>
        <v>129883476.05559875</v>
      </c>
      <c r="I108" s="152">
        <v>1.7999999999999999E-2</v>
      </c>
      <c r="J108" s="51">
        <v>50000</v>
      </c>
      <c r="K108" s="181">
        <f t="shared" si="8"/>
        <v>196664626.36377963</v>
      </c>
      <c r="L108" s="34">
        <v>1.7999999999999999E-2</v>
      </c>
      <c r="M108" s="51">
        <f t="shared" si="6"/>
        <v>196714626.36377963</v>
      </c>
      <c r="N108" s="188">
        <f t="shared" si="7"/>
        <v>326598102.4193784</v>
      </c>
      <c r="O108" s="129"/>
    </row>
    <row r="109" spans="1:15" s="27" customFormat="1" x14ac:dyDescent="0.3">
      <c r="B109" s="208"/>
      <c r="C109" s="37">
        <v>10</v>
      </c>
      <c r="D109" s="168">
        <v>1100000</v>
      </c>
      <c r="E109" s="151">
        <v>0</v>
      </c>
      <c r="F109" s="148">
        <v>300000</v>
      </c>
      <c r="G109" s="148">
        <v>100000</v>
      </c>
      <c r="H109" s="49">
        <f t="shared" si="5"/>
        <v>132628578.62459953</v>
      </c>
      <c r="I109" s="152">
        <v>1.7999999999999999E-2</v>
      </c>
      <c r="J109" s="51">
        <v>50000</v>
      </c>
      <c r="K109" s="181">
        <f t="shared" si="8"/>
        <v>201273489.63832766</v>
      </c>
      <c r="L109" s="34">
        <v>1.7999999999999999E-2</v>
      </c>
      <c r="M109" s="51">
        <f t="shared" si="6"/>
        <v>201323489.63832766</v>
      </c>
      <c r="N109" s="188">
        <f t="shared" si="7"/>
        <v>333952068.26292717</v>
      </c>
      <c r="O109" s="129"/>
    </row>
    <row r="110" spans="1:15" s="27" customFormat="1" ht="17.25" thickBot="1" x14ac:dyDescent="0.35">
      <c r="B110" s="208"/>
      <c r="C110" s="39">
        <v>11</v>
      </c>
      <c r="D110" s="168">
        <v>1100000</v>
      </c>
      <c r="E110" s="151">
        <v>0</v>
      </c>
      <c r="F110" s="148">
        <v>300000</v>
      </c>
      <c r="G110" s="148">
        <v>100000</v>
      </c>
      <c r="H110" s="49">
        <f t="shared" si="5"/>
        <v>135423093.03984231</v>
      </c>
      <c r="I110" s="152">
        <v>1.7999999999999999E-2</v>
      </c>
      <c r="J110" s="51">
        <v>50000</v>
      </c>
      <c r="K110" s="181">
        <f t="shared" si="8"/>
        <v>205965312.45181754</v>
      </c>
      <c r="L110" s="124">
        <v>1.7999999999999999E-2</v>
      </c>
      <c r="M110" s="51">
        <f t="shared" si="6"/>
        <v>206015312.45181754</v>
      </c>
      <c r="N110" s="188">
        <f t="shared" si="7"/>
        <v>341438405.49165988</v>
      </c>
      <c r="O110" s="129"/>
    </row>
    <row r="111" spans="1:15" s="140" customFormat="1" ht="17.25" thickBot="1" x14ac:dyDescent="0.35">
      <c r="B111" s="208"/>
      <c r="C111" s="134">
        <v>12</v>
      </c>
      <c r="D111" s="168">
        <v>1100000</v>
      </c>
      <c r="E111" s="154">
        <v>0</v>
      </c>
      <c r="F111" s="148">
        <v>300000</v>
      </c>
      <c r="G111" s="148">
        <v>100000</v>
      </c>
      <c r="H111" s="135">
        <f t="shared" si="5"/>
        <v>138267908.71455947</v>
      </c>
      <c r="I111" s="136">
        <v>1.7999999999999999E-2</v>
      </c>
      <c r="J111" s="51">
        <v>50000</v>
      </c>
      <c r="K111" s="181">
        <f t="shared" si="8"/>
        <v>210741588.07595026</v>
      </c>
      <c r="L111" s="137">
        <v>1.7999999999999999E-2</v>
      </c>
      <c r="M111" s="51">
        <f t="shared" si="6"/>
        <v>210791588.07595026</v>
      </c>
      <c r="N111" s="188">
        <f t="shared" si="7"/>
        <v>349059496.7905097</v>
      </c>
      <c r="O111" s="158"/>
    </row>
    <row r="112" spans="1:15" s="27" customFormat="1" x14ac:dyDescent="0.3">
      <c r="A112" s="27">
        <v>10</v>
      </c>
      <c r="B112" s="208">
        <v>2031</v>
      </c>
      <c r="C112" s="36">
        <v>1</v>
      </c>
      <c r="D112" s="168">
        <v>1100000</v>
      </c>
      <c r="E112" s="151">
        <v>0</v>
      </c>
      <c r="F112" s="148">
        <v>300000</v>
      </c>
      <c r="G112" s="148">
        <v>100000</v>
      </c>
      <c r="H112" s="49">
        <f t="shared" si="5"/>
        <v>141163931.07142153</v>
      </c>
      <c r="I112" s="152">
        <v>1.7999999999999999E-2</v>
      </c>
      <c r="J112" s="51">
        <v>50000</v>
      </c>
      <c r="K112" s="181">
        <f t="shared" si="8"/>
        <v>212638754.42825407</v>
      </c>
      <c r="L112" s="123">
        <v>4.0000000000000001E-3</v>
      </c>
      <c r="M112" s="51">
        <f t="shared" si="6"/>
        <v>212688754.42825407</v>
      </c>
      <c r="N112" s="188">
        <f t="shared" si="7"/>
        <v>353852685.49967563</v>
      </c>
      <c r="O112" s="129"/>
    </row>
    <row r="113" spans="1:15" s="27" customFormat="1" x14ac:dyDescent="0.3">
      <c r="B113" s="208"/>
      <c r="C113" s="37">
        <v>2</v>
      </c>
      <c r="D113" s="168">
        <v>1100000</v>
      </c>
      <c r="E113" s="151">
        <v>0</v>
      </c>
      <c r="F113" s="148">
        <v>300000</v>
      </c>
      <c r="G113" s="148">
        <v>100000</v>
      </c>
      <c r="H113" s="49">
        <f t="shared" si="5"/>
        <v>144112081.83070713</v>
      </c>
      <c r="I113" s="152">
        <v>1.7999999999999999E-2</v>
      </c>
      <c r="J113" s="51">
        <v>50000</v>
      </c>
      <c r="K113" s="181">
        <f t="shared" si="8"/>
        <v>217535152.00796264</v>
      </c>
      <c r="L113" s="34">
        <v>1.7999999999999999E-2</v>
      </c>
      <c r="M113" s="51">
        <f t="shared" si="6"/>
        <v>217585152.00796264</v>
      </c>
      <c r="N113" s="188">
        <f t="shared" si="7"/>
        <v>361697233.83866978</v>
      </c>
      <c r="O113" s="129"/>
    </row>
    <row r="114" spans="1:15" s="27" customFormat="1" x14ac:dyDescent="0.3">
      <c r="B114" s="208"/>
      <c r="C114" s="37">
        <v>3</v>
      </c>
      <c r="D114" s="168">
        <v>1100000</v>
      </c>
      <c r="E114" s="151">
        <v>0</v>
      </c>
      <c r="F114" s="148">
        <v>300000</v>
      </c>
      <c r="G114" s="148">
        <v>100000</v>
      </c>
      <c r="H114" s="49">
        <f t="shared" si="5"/>
        <v>147113299.30365986</v>
      </c>
      <c r="I114" s="152">
        <v>1.7999999999999999E-2</v>
      </c>
      <c r="J114" s="51">
        <v>50000</v>
      </c>
      <c r="K114" s="181">
        <f t="shared" si="8"/>
        <v>222519684.74410596</v>
      </c>
      <c r="L114" s="34">
        <v>1.7999999999999999E-2</v>
      </c>
      <c r="M114" s="51">
        <f t="shared" si="6"/>
        <v>222569684.74410596</v>
      </c>
      <c r="N114" s="188">
        <f t="shared" si="7"/>
        <v>369682984.04776585</v>
      </c>
      <c r="O114" s="129"/>
    </row>
    <row r="115" spans="1:15" s="27" customFormat="1" x14ac:dyDescent="0.3">
      <c r="B115" s="208"/>
      <c r="C115" s="37">
        <v>4</v>
      </c>
      <c r="D115" s="168">
        <v>1100000</v>
      </c>
      <c r="E115" s="151">
        <v>0</v>
      </c>
      <c r="F115" s="148">
        <v>300000</v>
      </c>
      <c r="G115" s="148">
        <v>100000</v>
      </c>
      <c r="H115" s="49">
        <f t="shared" si="5"/>
        <v>150168538.69112572</v>
      </c>
      <c r="I115" s="152">
        <v>1.7999999999999999E-2</v>
      </c>
      <c r="J115" s="51">
        <v>50000</v>
      </c>
      <c r="K115" s="181">
        <f t="shared" si="8"/>
        <v>227593939.06949988</v>
      </c>
      <c r="L115" s="34">
        <v>1.7999999999999999E-2</v>
      </c>
      <c r="M115" s="51">
        <f t="shared" si="6"/>
        <v>227643939.06949988</v>
      </c>
      <c r="N115" s="188">
        <f t="shared" si="7"/>
        <v>377812477.7606256</v>
      </c>
      <c r="O115" s="129"/>
    </row>
    <row r="116" spans="1:15" s="27" customFormat="1" x14ac:dyDescent="0.3">
      <c r="B116" s="208"/>
      <c r="C116" s="37">
        <v>5</v>
      </c>
      <c r="D116" s="168">
        <v>1100000</v>
      </c>
      <c r="E116" s="151">
        <v>0</v>
      </c>
      <c r="F116" s="148">
        <v>300000</v>
      </c>
      <c r="G116" s="148">
        <v>100000</v>
      </c>
      <c r="H116" s="49">
        <f t="shared" si="5"/>
        <v>153278772.38756597</v>
      </c>
      <c r="I116" s="152">
        <v>1.7999999999999999E-2</v>
      </c>
      <c r="J116" s="51">
        <v>50000</v>
      </c>
      <c r="K116" s="181">
        <f t="shared" si="8"/>
        <v>232759529.97275087</v>
      </c>
      <c r="L116" s="34">
        <v>1.7999999999999999E-2</v>
      </c>
      <c r="M116" s="51">
        <f t="shared" si="6"/>
        <v>232809529.97275087</v>
      </c>
      <c r="N116" s="188">
        <f t="shared" si="7"/>
        <v>386088302.36031687</v>
      </c>
      <c r="O116" s="129"/>
    </row>
    <row r="117" spans="1:15" s="27" customFormat="1" x14ac:dyDescent="0.3">
      <c r="B117" s="208"/>
      <c r="C117" s="37">
        <v>6</v>
      </c>
      <c r="D117" s="168">
        <v>1100000</v>
      </c>
      <c r="E117" s="151">
        <v>0</v>
      </c>
      <c r="F117" s="148">
        <v>300000</v>
      </c>
      <c r="G117" s="148">
        <v>100000</v>
      </c>
      <c r="H117" s="49">
        <f t="shared" si="5"/>
        <v>156444990.29054216</v>
      </c>
      <c r="I117" s="152">
        <v>1.7999999999999999E-2</v>
      </c>
      <c r="J117" s="51">
        <v>50000</v>
      </c>
      <c r="K117" s="181">
        <f t="shared" si="8"/>
        <v>238018101.51226038</v>
      </c>
      <c r="L117" s="34">
        <v>1.7999999999999999E-2</v>
      </c>
      <c r="M117" s="51">
        <f t="shared" si="6"/>
        <v>238068101.51226038</v>
      </c>
      <c r="N117" s="188">
        <f t="shared" si="7"/>
        <v>394513091.80280256</v>
      </c>
      <c r="O117" s="129"/>
    </row>
    <row r="118" spans="1:15" s="27" customFormat="1" x14ac:dyDescent="0.3">
      <c r="B118" s="208"/>
      <c r="C118" s="37">
        <v>7</v>
      </c>
      <c r="D118" s="168">
        <v>1100000</v>
      </c>
      <c r="E118" s="151">
        <v>0</v>
      </c>
      <c r="F118" s="148">
        <v>300000</v>
      </c>
      <c r="G118" s="148">
        <v>100000</v>
      </c>
      <c r="H118" s="49">
        <f t="shared" si="5"/>
        <v>159668200.11577192</v>
      </c>
      <c r="I118" s="152">
        <v>1.7999999999999999E-2</v>
      </c>
      <c r="J118" s="51">
        <v>50000</v>
      </c>
      <c r="K118" s="181">
        <f t="shared" si="8"/>
        <v>243371327.33948106</v>
      </c>
      <c r="L118" s="34">
        <v>1.7999999999999999E-2</v>
      </c>
      <c r="M118" s="51">
        <f t="shared" si="6"/>
        <v>243421327.33948106</v>
      </c>
      <c r="N118" s="188">
        <f t="shared" si="7"/>
        <v>403089527.45525301</v>
      </c>
      <c r="O118" s="129"/>
    </row>
    <row r="119" spans="1:15" s="27" customFormat="1" x14ac:dyDescent="0.3">
      <c r="B119" s="208"/>
      <c r="C119" s="37">
        <v>8</v>
      </c>
      <c r="D119" s="168">
        <v>1100000</v>
      </c>
      <c r="E119" s="151">
        <v>0</v>
      </c>
      <c r="F119" s="148">
        <v>300000</v>
      </c>
      <c r="G119" s="148">
        <v>100000</v>
      </c>
      <c r="H119" s="49">
        <f t="shared" si="5"/>
        <v>162949427.71785581</v>
      </c>
      <c r="I119" s="152">
        <v>1.7999999999999999E-2</v>
      </c>
      <c r="J119" s="51">
        <v>50000</v>
      </c>
      <c r="K119" s="181">
        <f t="shared" si="8"/>
        <v>248820911.2315917</v>
      </c>
      <c r="L119" s="34">
        <v>1.7999999999999999E-2</v>
      </c>
      <c r="M119" s="51">
        <f t="shared" si="6"/>
        <v>248870911.2315917</v>
      </c>
      <c r="N119" s="188">
        <f t="shared" si="7"/>
        <v>411820338.94944751</v>
      </c>
      <c r="O119" s="129"/>
    </row>
    <row r="120" spans="1:15" s="27" customFormat="1" x14ac:dyDescent="0.3">
      <c r="B120" s="208"/>
      <c r="C120" s="37">
        <v>9</v>
      </c>
      <c r="D120" s="168">
        <v>1100000</v>
      </c>
      <c r="E120" s="151">
        <v>0</v>
      </c>
      <c r="F120" s="148">
        <v>300000</v>
      </c>
      <c r="G120" s="148">
        <v>100000</v>
      </c>
      <c r="H120" s="49">
        <f t="shared" si="5"/>
        <v>166289717.41677722</v>
      </c>
      <c r="I120" s="152">
        <v>1.7999999999999999E-2</v>
      </c>
      <c r="J120" s="51">
        <v>50000</v>
      </c>
      <c r="K120" s="181">
        <f t="shared" si="8"/>
        <v>254368587.63376036</v>
      </c>
      <c r="L120" s="34">
        <v>1.7999999999999999E-2</v>
      </c>
      <c r="M120" s="51">
        <f t="shared" si="6"/>
        <v>254418587.63376036</v>
      </c>
      <c r="N120" s="188">
        <f t="shared" si="7"/>
        <v>420708305.05053759</v>
      </c>
      <c r="O120" s="129"/>
    </row>
    <row r="121" spans="1:15" s="27" customFormat="1" x14ac:dyDescent="0.3">
      <c r="B121" s="208"/>
      <c r="C121" s="37">
        <v>10</v>
      </c>
      <c r="D121" s="168">
        <v>1100000</v>
      </c>
      <c r="E121" s="151">
        <v>0</v>
      </c>
      <c r="F121" s="148">
        <v>300000</v>
      </c>
      <c r="G121" s="148">
        <v>100000</v>
      </c>
      <c r="H121" s="49">
        <f t="shared" si="5"/>
        <v>169690132.3302792</v>
      </c>
      <c r="I121" s="152">
        <v>1.7999999999999999E-2</v>
      </c>
      <c r="J121" s="51">
        <v>50000</v>
      </c>
      <c r="K121" s="181">
        <f t="shared" si="8"/>
        <v>260016122.21116805</v>
      </c>
      <c r="L121" s="34">
        <v>1.7999999999999999E-2</v>
      </c>
      <c r="M121" s="51">
        <f t="shared" si="6"/>
        <v>260066122.21116805</v>
      </c>
      <c r="N121" s="188">
        <f t="shared" si="7"/>
        <v>429756254.54144728</v>
      </c>
      <c r="O121" s="129"/>
    </row>
    <row r="122" spans="1:15" s="27" customFormat="1" ht="17.25" thickBot="1" x14ac:dyDescent="0.35">
      <c r="B122" s="208"/>
      <c r="C122" s="39">
        <v>11</v>
      </c>
      <c r="D122" s="168">
        <v>1100000</v>
      </c>
      <c r="E122" s="151">
        <v>0</v>
      </c>
      <c r="F122" s="148">
        <v>300000</v>
      </c>
      <c r="G122" s="148">
        <v>100000</v>
      </c>
      <c r="H122" s="49">
        <f t="shared" si="5"/>
        <v>173151754.71222422</v>
      </c>
      <c r="I122" s="152">
        <v>1.7999999999999999E-2</v>
      </c>
      <c r="J122" s="51">
        <v>50000</v>
      </c>
      <c r="K122" s="181">
        <f t="shared" si="8"/>
        <v>265765312.41096908</v>
      </c>
      <c r="L122" s="124">
        <v>1.7999999999999999E-2</v>
      </c>
      <c r="M122" s="51">
        <f t="shared" si="6"/>
        <v>265815312.41096908</v>
      </c>
      <c r="N122" s="188">
        <f t="shared" si="7"/>
        <v>438967067.12319326</v>
      </c>
      <c r="O122" s="129"/>
    </row>
    <row r="123" spans="1:15" s="140" customFormat="1" ht="17.25" thickBot="1" x14ac:dyDescent="0.35">
      <c r="B123" s="208"/>
      <c r="C123" s="134">
        <v>12</v>
      </c>
      <c r="D123" s="168">
        <v>1100000</v>
      </c>
      <c r="E123" s="154">
        <v>0</v>
      </c>
      <c r="F123" s="148">
        <v>300000</v>
      </c>
      <c r="G123" s="148">
        <v>100000</v>
      </c>
      <c r="H123" s="135">
        <f t="shared" si="5"/>
        <v>176675686.29704425</v>
      </c>
      <c r="I123" s="136">
        <v>1.7999999999999999E-2</v>
      </c>
      <c r="J123" s="51">
        <v>50000</v>
      </c>
      <c r="K123" s="181">
        <f t="shared" si="8"/>
        <v>271617988.03436655</v>
      </c>
      <c r="L123" s="137">
        <v>1.7999999999999999E-2</v>
      </c>
      <c r="M123" s="51">
        <f t="shared" si="6"/>
        <v>271667988.03436655</v>
      </c>
      <c r="N123" s="188">
        <f t="shared" si="7"/>
        <v>448343674.33141077</v>
      </c>
      <c r="O123" s="158"/>
    </row>
    <row r="124" spans="1:15" s="27" customFormat="1" x14ac:dyDescent="0.3">
      <c r="A124" s="27">
        <v>11</v>
      </c>
      <c r="B124" s="208">
        <v>2032</v>
      </c>
      <c r="C124" s="36">
        <v>1</v>
      </c>
      <c r="D124" s="168">
        <v>1100000</v>
      </c>
      <c r="E124" s="151">
        <v>0</v>
      </c>
      <c r="F124" s="148">
        <v>300000</v>
      </c>
      <c r="G124" s="148">
        <v>100000</v>
      </c>
      <c r="H124" s="49">
        <f t="shared" si="5"/>
        <v>180263048.65039104</v>
      </c>
      <c r="I124" s="152">
        <v>1.7999999999999999E-2</v>
      </c>
      <c r="J124" s="51">
        <v>50000</v>
      </c>
      <c r="K124" s="181">
        <f t="shared" si="8"/>
        <v>273758659.98650402</v>
      </c>
      <c r="L124" s="123">
        <v>4.0000000000000001E-3</v>
      </c>
      <c r="M124" s="51">
        <f t="shared" si="6"/>
        <v>273808659.98650402</v>
      </c>
      <c r="N124" s="188">
        <f t="shared" si="7"/>
        <v>454071708.63689506</v>
      </c>
      <c r="O124" s="129"/>
    </row>
    <row r="125" spans="1:15" s="27" customFormat="1" x14ac:dyDescent="0.3">
      <c r="B125" s="208"/>
      <c r="C125" s="37">
        <v>2</v>
      </c>
      <c r="D125" s="168">
        <v>1100000</v>
      </c>
      <c r="E125" s="151">
        <v>0</v>
      </c>
      <c r="F125" s="148">
        <v>300000</v>
      </c>
      <c r="G125" s="148">
        <v>100000</v>
      </c>
      <c r="H125" s="49">
        <f t="shared" si="5"/>
        <v>183914983.52609807</v>
      </c>
      <c r="I125" s="152">
        <v>1.7999999999999999E-2</v>
      </c>
      <c r="J125" s="51">
        <v>50000</v>
      </c>
      <c r="K125" s="181">
        <f t="shared" si="8"/>
        <v>279755215.86626107</v>
      </c>
      <c r="L125" s="34">
        <v>1.7999999999999999E-2</v>
      </c>
      <c r="M125" s="51">
        <f t="shared" si="6"/>
        <v>279805215.86626107</v>
      </c>
      <c r="N125" s="188">
        <f t="shared" si="7"/>
        <v>463720199.39235914</v>
      </c>
      <c r="O125" s="129"/>
    </row>
    <row r="126" spans="1:15" s="27" customFormat="1" x14ac:dyDescent="0.3">
      <c r="B126" s="208"/>
      <c r="C126" s="37">
        <v>3</v>
      </c>
      <c r="D126" s="168">
        <v>1100000</v>
      </c>
      <c r="E126" s="151">
        <v>0</v>
      </c>
      <c r="F126" s="148">
        <v>300000</v>
      </c>
      <c r="G126" s="148">
        <v>100000</v>
      </c>
      <c r="H126" s="49">
        <f t="shared" si="5"/>
        <v>187632653.22956783</v>
      </c>
      <c r="I126" s="152">
        <v>1.7999999999999999E-2</v>
      </c>
      <c r="J126" s="51">
        <v>50000</v>
      </c>
      <c r="K126" s="181">
        <f t="shared" si="8"/>
        <v>285859709.75185376</v>
      </c>
      <c r="L126" s="34">
        <v>1.7999999999999999E-2</v>
      </c>
      <c r="M126" s="51">
        <f t="shared" si="6"/>
        <v>285909709.75185376</v>
      </c>
      <c r="N126" s="188">
        <f t="shared" si="7"/>
        <v>473542362.98142159</v>
      </c>
      <c r="O126" s="129"/>
    </row>
    <row r="127" spans="1:15" s="27" customFormat="1" x14ac:dyDescent="0.3">
      <c r="B127" s="208"/>
      <c r="C127" s="37">
        <v>4</v>
      </c>
      <c r="D127" s="168">
        <v>1100000</v>
      </c>
      <c r="E127" s="151">
        <v>0</v>
      </c>
      <c r="F127" s="148">
        <v>300000</v>
      </c>
      <c r="G127" s="148">
        <v>100000</v>
      </c>
      <c r="H127" s="49">
        <f t="shared" si="5"/>
        <v>191417240.98770005</v>
      </c>
      <c r="I127" s="152">
        <v>1.7999999999999999E-2</v>
      </c>
      <c r="J127" s="51">
        <v>50000</v>
      </c>
      <c r="K127" s="181">
        <f t="shared" si="8"/>
        <v>292074084.52738714</v>
      </c>
      <c r="L127" s="34">
        <v>1.7999999999999999E-2</v>
      </c>
      <c r="M127" s="51">
        <f t="shared" si="6"/>
        <v>292124084.52738714</v>
      </c>
      <c r="N127" s="188">
        <f t="shared" si="7"/>
        <v>483541325.51508719</v>
      </c>
      <c r="O127" s="129"/>
    </row>
    <row r="128" spans="1:15" s="27" customFormat="1" x14ac:dyDescent="0.3">
      <c r="B128" s="208"/>
      <c r="C128" s="37">
        <v>5</v>
      </c>
      <c r="D128" s="168">
        <v>1100000</v>
      </c>
      <c r="E128" s="151">
        <v>0</v>
      </c>
      <c r="F128" s="148">
        <v>300000</v>
      </c>
      <c r="G128" s="148">
        <v>100000</v>
      </c>
      <c r="H128" s="49">
        <f t="shared" si="5"/>
        <v>195269951.32547864</v>
      </c>
      <c r="I128" s="152">
        <v>1.7999999999999999E-2</v>
      </c>
      <c r="J128" s="51">
        <v>50000</v>
      </c>
      <c r="K128" s="181">
        <f t="shared" si="8"/>
        <v>298400318.0488801</v>
      </c>
      <c r="L128" s="34">
        <v>1.7999999999999999E-2</v>
      </c>
      <c r="M128" s="51">
        <f t="shared" si="6"/>
        <v>298450318.0488801</v>
      </c>
      <c r="N128" s="188">
        <f t="shared" si="7"/>
        <v>493720269.37435877</v>
      </c>
      <c r="O128" s="129"/>
    </row>
    <row r="129" spans="1:15" s="27" customFormat="1" x14ac:dyDescent="0.3">
      <c r="B129" s="208"/>
      <c r="C129" s="37">
        <v>6</v>
      </c>
      <c r="D129" s="168">
        <v>1100000</v>
      </c>
      <c r="E129" s="151">
        <v>0</v>
      </c>
      <c r="F129" s="148">
        <v>300000</v>
      </c>
      <c r="G129" s="148">
        <v>100000</v>
      </c>
      <c r="H129" s="49">
        <f t="shared" si="5"/>
        <v>199192010.44933724</v>
      </c>
      <c r="I129" s="152">
        <v>1.7999999999999999E-2</v>
      </c>
      <c r="J129" s="51">
        <v>50000</v>
      </c>
      <c r="K129" s="181">
        <f t="shared" si="8"/>
        <v>304840423.77375996</v>
      </c>
      <c r="L129" s="34">
        <v>1.7999999999999999E-2</v>
      </c>
      <c r="M129" s="51">
        <f t="shared" si="6"/>
        <v>304890423.77375996</v>
      </c>
      <c r="N129" s="188">
        <f t="shared" si="7"/>
        <v>504082434.22309721</v>
      </c>
      <c r="O129" s="129"/>
    </row>
    <row r="130" spans="1:15" s="27" customFormat="1" x14ac:dyDescent="0.3">
      <c r="B130" s="208"/>
      <c r="C130" s="37">
        <v>7</v>
      </c>
      <c r="D130" s="168">
        <v>1100000</v>
      </c>
      <c r="E130" s="151">
        <v>0</v>
      </c>
      <c r="F130" s="148">
        <v>300000</v>
      </c>
      <c r="G130" s="148">
        <v>100000</v>
      </c>
      <c r="H130" s="49">
        <f t="shared" si="5"/>
        <v>203184666.6374253</v>
      </c>
      <c r="I130" s="152">
        <v>1.7999999999999999E-2</v>
      </c>
      <c r="J130" s="51">
        <v>50000</v>
      </c>
      <c r="K130" s="181">
        <f t="shared" si="8"/>
        <v>311396451.40168762</v>
      </c>
      <c r="L130" s="34">
        <v>1.7999999999999999E-2</v>
      </c>
      <c r="M130" s="51">
        <f t="shared" si="6"/>
        <v>311446451.40168762</v>
      </c>
      <c r="N130" s="188">
        <f t="shared" si="7"/>
        <v>514631118.03911293</v>
      </c>
      <c r="O130" s="129"/>
    </row>
    <row r="131" spans="1:15" s="27" customFormat="1" x14ac:dyDescent="0.3">
      <c r="B131" s="208"/>
      <c r="C131" s="37">
        <v>8</v>
      </c>
      <c r="D131" s="168">
        <v>1100000</v>
      </c>
      <c r="E131" s="151">
        <v>0</v>
      </c>
      <c r="F131" s="148">
        <v>300000</v>
      </c>
      <c r="G131" s="148">
        <v>100000</v>
      </c>
      <c r="H131" s="49">
        <f t="shared" si="5"/>
        <v>207249190.63689896</v>
      </c>
      <c r="I131" s="152">
        <v>1.7999999999999999E-2</v>
      </c>
      <c r="J131" s="51">
        <v>50000</v>
      </c>
      <c r="K131" s="181">
        <f t="shared" si="8"/>
        <v>318070487.52691799</v>
      </c>
      <c r="L131" s="34">
        <v>1.7999999999999999E-2</v>
      </c>
      <c r="M131" s="51">
        <f t="shared" si="6"/>
        <v>318120487.52691799</v>
      </c>
      <c r="N131" s="188">
        <f t="shared" si="7"/>
        <v>525369678.16381693</v>
      </c>
      <c r="O131" s="129"/>
    </row>
    <row r="132" spans="1:15" s="27" customFormat="1" x14ac:dyDescent="0.3">
      <c r="B132" s="208"/>
      <c r="C132" s="37">
        <v>9</v>
      </c>
      <c r="D132" s="168">
        <v>1100000</v>
      </c>
      <c r="E132" s="151">
        <v>0</v>
      </c>
      <c r="F132" s="148">
        <v>300000</v>
      </c>
      <c r="G132" s="148">
        <v>100000</v>
      </c>
      <c r="H132" s="49">
        <f t="shared" si="5"/>
        <v>211386876.06836316</v>
      </c>
      <c r="I132" s="152">
        <v>1.7999999999999999E-2</v>
      </c>
      <c r="J132" s="51">
        <v>50000</v>
      </c>
      <c r="K132" s="181">
        <f t="shared" si="8"/>
        <v>324864656.3024025</v>
      </c>
      <c r="L132" s="34">
        <v>1.7999999999999999E-2</v>
      </c>
      <c r="M132" s="51">
        <f t="shared" si="6"/>
        <v>324914656.3024025</v>
      </c>
      <c r="N132" s="188">
        <f t="shared" si="7"/>
        <v>536301532.37076569</v>
      </c>
      <c r="O132" s="129"/>
    </row>
    <row r="133" spans="1:15" s="27" customFormat="1" x14ac:dyDescent="0.3">
      <c r="B133" s="208"/>
      <c r="C133" s="37">
        <v>10</v>
      </c>
      <c r="D133" s="168">
        <v>1100000</v>
      </c>
      <c r="E133" s="151">
        <v>0</v>
      </c>
      <c r="F133" s="148">
        <v>300000</v>
      </c>
      <c r="G133" s="148">
        <v>100000</v>
      </c>
      <c r="H133" s="49">
        <f t="shared" si="5"/>
        <v>215599039.8375937</v>
      </c>
      <c r="I133" s="152">
        <v>1.7999999999999999E-2</v>
      </c>
      <c r="J133" s="51">
        <v>50000</v>
      </c>
      <c r="K133" s="181">
        <f t="shared" si="8"/>
        <v>331781120.11584574</v>
      </c>
      <c r="L133" s="34">
        <v>1.7999999999999999E-2</v>
      </c>
      <c r="M133" s="51">
        <f t="shared" si="6"/>
        <v>331831120.11584574</v>
      </c>
      <c r="N133" s="188">
        <f t="shared" si="7"/>
        <v>547430159.95343947</v>
      </c>
      <c r="O133" s="129"/>
    </row>
    <row r="134" spans="1:15" s="27" customFormat="1" ht="18" customHeight="1" thickBot="1" x14ac:dyDescent="0.35">
      <c r="B134" s="208"/>
      <c r="C134" s="39">
        <v>11</v>
      </c>
      <c r="D134" s="168">
        <v>1100000</v>
      </c>
      <c r="E134" s="151">
        <v>0</v>
      </c>
      <c r="F134" s="148">
        <v>300000</v>
      </c>
      <c r="G134" s="148">
        <v>100000</v>
      </c>
      <c r="H134" s="49">
        <f t="shared" si="5"/>
        <v>219887022.55467039</v>
      </c>
      <c r="I134" s="152">
        <v>1.7999999999999999E-2</v>
      </c>
      <c r="J134" s="51">
        <v>50000</v>
      </c>
      <c r="K134" s="181">
        <f t="shared" si="8"/>
        <v>338822080.27793097</v>
      </c>
      <c r="L134" s="124">
        <v>1.7999999999999999E-2</v>
      </c>
      <c r="M134" s="51">
        <f t="shared" si="6"/>
        <v>338872080.27793097</v>
      </c>
      <c r="N134" s="188">
        <f t="shared" si="7"/>
        <v>558759102.83260131</v>
      </c>
      <c r="O134" s="129"/>
    </row>
    <row r="135" spans="1:15" s="140" customFormat="1" ht="17.25" thickBot="1" x14ac:dyDescent="0.35">
      <c r="B135" s="208"/>
      <c r="C135" s="134">
        <v>12</v>
      </c>
      <c r="D135" s="168">
        <v>1100000</v>
      </c>
      <c r="E135" s="154">
        <v>0</v>
      </c>
      <c r="F135" s="148">
        <v>300000</v>
      </c>
      <c r="G135" s="148">
        <v>100000</v>
      </c>
      <c r="H135" s="135">
        <f t="shared" si="5"/>
        <v>224252188.96065447</v>
      </c>
      <c r="I135" s="136">
        <v>1.7999999999999999E-2</v>
      </c>
      <c r="J135" s="51">
        <v>50000</v>
      </c>
      <c r="K135" s="181">
        <f t="shared" si="8"/>
        <v>345989777.72293371</v>
      </c>
      <c r="L135" s="137">
        <v>1.7999999999999999E-2</v>
      </c>
      <c r="M135" s="51">
        <f t="shared" si="6"/>
        <v>346039777.72293371</v>
      </c>
      <c r="N135" s="188">
        <f t="shared" si="7"/>
        <v>570291966.68358815</v>
      </c>
      <c r="O135" s="158"/>
    </row>
    <row r="136" spans="1:15" s="46" customFormat="1" x14ac:dyDescent="0.3">
      <c r="A136" s="41">
        <v>12</v>
      </c>
      <c r="B136" s="208">
        <v>2033</v>
      </c>
      <c r="C136" s="45">
        <v>1</v>
      </c>
      <c r="D136" s="168">
        <v>1100000</v>
      </c>
      <c r="E136" s="151">
        <v>0</v>
      </c>
      <c r="F136" s="148">
        <v>300000</v>
      </c>
      <c r="G136" s="148">
        <v>100000</v>
      </c>
      <c r="H136" s="49">
        <f t="shared" si="5"/>
        <v>228695928.36194625</v>
      </c>
      <c r="I136" s="152">
        <v>1.7999999999999999E-2</v>
      </c>
      <c r="J136" s="51">
        <v>50000</v>
      </c>
      <c r="K136" s="181">
        <f t="shared" si="8"/>
        <v>348427936.83382547</v>
      </c>
      <c r="L136" s="123">
        <v>4.0000000000000001E-3</v>
      </c>
      <c r="M136" s="51">
        <f t="shared" si="6"/>
        <v>348477936.83382547</v>
      </c>
      <c r="N136" s="188">
        <f t="shared" si="7"/>
        <v>577173865.19577169</v>
      </c>
    </row>
    <row r="137" spans="1:15" x14ac:dyDescent="0.3">
      <c r="A137" s="27"/>
      <c r="B137" s="208"/>
      <c r="C137" s="37">
        <v>2</v>
      </c>
      <c r="D137" s="168">
        <v>1100000</v>
      </c>
      <c r="E137" s="151">
        <v>0</v>
      </c>
      <c r="F137" s="148">
        <v>300000</v>
      </c>
      <c r="G137" s="148">
        <v>100000</v>
      </c>
      <c r="H137" s="49">
        <f t="shared" si="5"/>
        <v>233219655.07246128</v>
      </c>
      <c r="I137" s="152">
        <v>1.7999999999999999E-2</v>
      </c>
      <c r="J137" s="51">
        <v>50000</v>
      </c>
      <c r="K137" s="181">
        <f t="shared" si="8"/>
        <v>355768539.69683433</v>
      </c>
      <c r="L137" s="34">
        <v>1.7999999999999999E-2</v>
      </c>
      <c r="M137" s="51">
        <f t="shared" si="6"/>
        <v>355818539.69683433</v>
      </c>
      <c r="N137" s="188">
        <f t="shared" si="7"/>
        <v>589038194.76929557</v>
      </c>
    </row>
    <row r="138" spans="1:15" x14ac:dyDescent="0.3">
      <c r="A138" s="27"/>
      <c r="B138" s="208"/>
      <c r="C138" s="37">
        <v>3</v>
      </c>
      <c r="D138" s="168">
        <v>1100000</v>
      </c>
      <c r="E138" s="151">
        <v>0</v>
      </c>
      <c r="F138" s="148">
        <v>300000</v>
      </c>
      <c r="G138" s="148">
        <v>100000</v>
      </c>
      <c r="H138" s="49">
        <f t="shared" si="5"/>
        <v>237824808.86376557</v>
      </c>
      <c r="I138" s="152">
        <v>1.7999999999999999E-2</v>
      </c>
      <c r="J138" s="51">
        <v>50000</v>
      </c>
      <c r="K138" s="181">
        <f t="shared" si="8"/>
        <v>363241273.41137737</v>
      </c>
      <c r="L138" s="34">
        <v>1.7999999999999999E-2</v>
      </c>
      <c r="M138" s="51">
        <f t="shared" si="6"/>
        <v>363291273.41137737</v>
      </c>
      <c r="N138" s="188">
        <f t="shared" si="7"/>
        <v>601116082.27514291</v>
      </c>
    </row>
    <row r="139" spans="1:15" x14ac:dyDescent="0.3">
      <c r="A139" s="27"/>
      <c r="B139" s="208"/>
      <c r="C139" s="37">
        <v>4</v>
      </c>
      <c r="D139" s="168">
        <v>1100000</v>
      </c>
      <c r="E139" s="151">
        <v>0</v>
      </c>
      <c r="F139" s="148">
        <v>300000</v>
      </c>
      <c r="G139" s="148">
        <v>100000</v>
      </c>
      <c r="H139" s="49">
        <f t="shared" si="5"/>
        <v>242512855.42331335</v>
      </c>
      <c r="I139" s="152">
        <v>1.7999999999999999E-2</v>
      </c>
      <c r="J139" s="51">
        <v>50000</v>
      </c>
      <c r="K139" s="181">
        <f t="shared" si="8"/>
        <v>370848516.33278215</v>
      </c>
      <c r="L139" s="34">
        <v>1.7999999999999999E-2</v>
      </c>
      <c r="M139" s="51">
        <f t="shared" si="6"/>
        <v>370898516.33278215</v>
      </c>
      <c r="N139" s="188">
        <f t="shared" si="7"/>
        <v>613411371.75609553</v>
      </c>
    </row>
    <row r="140" spans="1:15" x14ac:dyDescent="0.3">
      <c r="A140" s="27"/>
      <c r="B140" s="208"/>
      <c r="C140" s="37">
        <v>5</v>
      </c>
      <c r="D140" s="168">
        <v>1100000</v>
      </c>
      <c r="E140" s="151">
        <v>0</v>
      </c>
      <c r="F140" s="148">
        <v>300000</v>
      </c>
      <c r="G140" s="148">
        <v>100000</v>
      </c>
      <c r="H140" s="49">
        <f t="shared" si="5"/>
        <v>247285286.82093298</v>
      </c>
      <c r="I140" s="152">
        <v>1.7999999999999999E-2</v>
      </c>
      <c r="J140" s="51">
        <v>50000</v>
      </c>
      <c r="K140" s="181">
        <f t="shared" si="8"/>
        <v>378592689.62677222</v>
      </c>
      <c r="L140" s="34">
        <v>1.7999999999999999E-2</v>
      </c>
      <c r="M140" s="51">
        <f t="shared" si="6"/>
        <v>378642689.62677222</v>
      </c>
      <c r="N140" s="188">
        <f t="shared" si="7"/>
        <v>625927976.44770527</v>
      </c>
    </row>
    <row r="141" spans="1:15" x14ac:dyDescent="0.3">
      <c r="A141" s="27"/>
      <c r="B141" s="208"/>
      <c r="C141" s="37">
        <v>6</v>
      </c>
      <c r="D141" s="168">
        <v>1100000</v>
      </c>
      <c r="E141" s="151">
        <v>0</v>
      </c>
      <c r="F141" s="148">
        <v>300000</v>
      </c>
      <c r="G141" s="148">
        <v>100000</v>
      </c>
      <c r="H141" s="49">
        <f t="shared" si="5"/>
        <v>252143621.98370978</v>
      </c>
      <c r="I141" s="152">
        <v>1.7999999999999999E-2</v>
      </c>
      <c r="J141" s="51">
        <v>50000</v>
      </c>
      <c r="K141" s="181">
        <f t="shared" si="8"/>
        <v>386476258.04005414</v>
      </c>
      <c r="L141" s="34">
        <v>1.7999999999999999E-2</v>
      </c>
      <c r="M141" s="51">
        <f t="shared" si="6"/>
        <v>386526258.04005414</v>
      </c>
      <c r="N141" s="188">
        <f t="shared" si="7"/>
        <v>638669880.0237639</v>
      </c>
    </row>
    <row r="142" spans="1:15" x14ac:dyDescent="0.3">
      <c r="A142" s="27"/>
      <c r="B142" s="208"/>
      <c r="C142" s="37">
        <v>7</v>
      </c>
      <c r="D142" s="168">
        <v>1100000</v>
      </c>
      <c r="E142" s="151">
        <v>0</v>
      </c>
      <c r="F142" s="148">
        <v>300000</v>
      </c>
      <c r="G142" s="148">
        <v>100000</v>
      </c>
      <c r="H142" s="49">
        <f t="shared" si="5"/>
        <v>257089407.17941657</v>
      </c>
      <c r="I142" s="152">
        <v>1.7999999999999999E-2</v>
      </c>
      <c r="J142" s="51">
        <v>50000</v>
      </c>
      <c r="K142" s="181">
        <f t="shared" si="8"/>
        <v>394501730.68477511</v>
      </c>
      <c r="L142" s="34">
        <v>1.7999999999999999E-2</v>
      </c>
      <c r="M142" s="51">
        <f t="shared" si="6"/>
        <v>394551730.68477511</v>
      </c>
      <c r="N142" s="188">
        <f t="shared" si="7"/>
        <v>651641137.86419165</v>
      </c>
    </row>
    <row r="143" spans="1:15" x14ac:dyDescent="0.3">
      <c r="A143" s="27"/>
      <c r="B143" s="208"/>
      <c r="C143" s="37">
        <v>8</v>
      </c>
      <c r="D143" s="168">
        <v>1100000</v>
      </c>
      <c r="E143" s="151">
        <v>0</v>
      </c>
      <c r="F143" s="148">
        <v>300000</v>
      </c>
      <c r="G143" s="148">
        <v>100000</v>
      </c>
      <c r="H143" s="49">
        <f t="shared" si="5"/>
        <v>262124216.50864607</v>
      </c>
      <c r="I143" s="152">
        <v>1.7999999999999999E-2</v>
      </c>
      <c r="J143" s="51">
        <v>50000</v>
      </c>
      <c r="K143" s="181">
        <f t="shared" si="8"/>
        <v>402671661.83710104</v>
      </c>
      <c r="L143" s="34">
        <v>1.7999999999999999E-2</v>
      </c>
      <c r="M143" s="51">
        <f t="shared" si="6"/>
        <v>402721661.83710104</v>
      </c>
      <c r="N143" s="188">
        <f t="shared" si="7"/>
        <v>664845878.34574711</v>
      </c>
    </row>
    <row r="144" spans="1:15" x14ac:dyDescent="0.3">
      <c r="A144" s="27"/>
      <c r="B144" s="208"/>
      <c r="C144" s="37">
        <v>9</v>
      </c>
      <c r="D144" s="168">
        <v>1100000</v>
      </c>
      <c r="E144" s="151">
        <v>0</v>
      </c>
      <c r="F144" s="148">
        <v>300000</v>
      </c>
      <c r="G144" s="148">
        <v>100000</v>
      </c>
      <c r="H144" s="49">
        <f t="shared" si="5"/>
        <v>267249652.40580171</v>
      </c>
      <c r="I144" s="152">
        <v>1.7999999999999999E-2</v>
      </c>
      <c r="J144" s="51">
        <v>50000</v>
      </c>
      <c r="K144" s="181">
        <f t="shared" si="8"/>
        <v>410988651.75016886</v>
      </c>
      <c r="L144" s="34">
        <v>1.7999999999999999E-2</v>
      </c>
      <c r="M144" s="51">
        <f t="shared" si="6"/>
        <v>411038651.75016886</v>
      </c>
      <c r="N144" s="188">
        <f t="shared" si="7"/>
        <v>678288304.15597057</v>
      </c>
    </row>
    <row r="145" spans="1:14" x14ac:dyDescent="0.3">
      <c r="A145" s="27"/>
      <c r="B145" s="208"/>
      <c r="C145" s="37">
        <v>10</v>
      </c>
      <c r="D145" s="168">
        <v>1100000</v>
      </c>
      <c r="E145" s="151">
        <v>0</v>
      </c>
      <c r="F145" s="148">
        <v>300000</v>
      </c>
      <c r="G145" s="148">
        <v>100000</v>
      </c>
      <c r="H145" s="49">
        <f t="shared" si="5"/>
        <v>272467346.14910614</v>
      </c>
      <c r="I145" s="152">
        <v>1.7999999999999999E-2</v>
      </c>
      <c r="J145" s="51">
        <v>50000</v>
      </c>
      <c r="K145" s="181">
        <f t="shared" si="8"/>
        <v>419455347.48167187</v>
      </c>
      <c r="L145" s="34">
        <v>1.7999999999999999E-2</v>
      </c>
      <c r="M145" s="51">
        <f t="shared" si="6"/>
        <v>419505347.48167187</v>
      </c>
      <c r="N145" s="188">
        <f t="shared" si="7"/>
        <v>691972693.63077807</v>
      </c>
    </row>
    <row r="146" spans="1:14" ht="17.25" thickBot="1" x14ac:dyDescent="0.35">
      <c r="A146" s="27"/>
      <c r="B146" s="208"/>
      <c r="C146" s="39">
        <v>11</v>
      </c>
      <c r="D146" s="168">
        <v>1100000</v>
      </c>
      <c r="E146" s="151">
        <v>0</v>
      </c>
      <c r="F146" s="148">
        <v>300000</v>
      </c>
      <c r="G146" s="148">
        <v>100000</v>
      </c>
      <c r="H146" s="49">
        <f t="shared" si="5"/>
        <v>277778958.37979007</v>
      </c>
      <c r="I146" s="152">
        <v>1.7999999999999999E-2</v>
      </c>
      <c r="J146" s="51">
        <v>50000</v>
      </c>
      <c r="K146" s="181">
        <f t="shared" si="8"/>
        <v>428074443.73634195</v>
      </c>
      <c r="L146" s="124">
        <v>1.7999999999999999E-2</v>
      </c>
      <c r="M146" s="51">
        <f t="shared" si="6"/>
        <v>428124443.73634195</v>
      </c>
      <c r="N146" s="188">
        <f t="shared" si="7"/>
        <v>705903402.11613202</v>
      </c>
    </row>
    <row r="147" spans="1:14" s="159" customFormat="1" ht="17.25" thickBot="1" x14ac:dyDescent="0.35">
      <c r="A147" s="140"/>
      <c r="B147" s="208"/>
      <c r="C147" s="134">
        <v>12</v>
      </c>
      <c r="D147" s="168">
        <v>1100000</v>
      </c>
      <c r="E147" s="154">
        <v>0</v>
      </c>
      <c r="F147" s="148">
        <v>300000</v>
      </c>
      <c r="G147" s="148">
        <v>100000</v>
      </c>
      <c r="H147" s="135">
        <f t="shared" si="5"/>
        <v>283186179.63062626</v>
      </c>
      <c r="I147" s="136">
        <v>1.7999999999999999E-2</v>
      </c>
      <c r="J147" s="51">
        <v>50000</v>
      </c>
      <c r="K147" s="181">
        <f t="shared" si="8"/>
        <v>436848683.7235961</v>
      </c>
      <c r="L147" s="137">
        <v>1.7999999999999999E-2</v>
      </c>
      <c r="M147" s="51">
        <f t="shared" si="6"/>
        <v>436898683.7235961</v>
      </c>
      <c r="N147" s="188">
        <f t="shared" si="7"/>
        <v>720084863.3542223</v>
      </c>
    </row>
    <row r="148" spans="1:14" x14ac:dyDescent="0.3">
      <c r="A148" s="27">
        <v>13</v>
      </c>
      <c r="B148" s="208">
        <v>2034</v>
      </c>
      <c r="C148" s="36">
        <v>1</v>
      </c>
      <c r="D148" s="168">
        <v>0</v>
      </c>
      <c r="E148" s="151">
        <v>0</v>
      </c>
      <c r="F148" s="148">
        <v>0</v>
      </c>
      <c r="G148" s="148">
        <v>0</v>
      </c>
      <c r="H148" s="49">
        <f t="shared" si="5"/>
        <v>288283530.86397755</v>
      </c>
      <c r="I148" s="152">
        <v>1.7999999999999999E-2</v>
      </c>
      <c r="J148" s="51">
        <v>50000</v>
      </c>
      <c r="K148" s="181">
        <f t="shared" si="8"/>
        <v>438545878.45849049</v>
      </c>
      <c r="L148" s="123">
        <v>4.0000000000000001E-3</v>
      </c>
      <c r="M148" s="51">
        <f t="shared" si="6"/>
        <v>438595878.45849049</v>
      </c>
      <c r="N148" s="188">
        <f t="shared" si="7"/>
        <v>726879409.32246804</v>
      </c>
    </row>
    <row r="149" spans="1:14" x14ac:dyDescent="0.3">
      <c r="A149" s="27"/>
      <c r="B149" s="208"/>
      <c r="C149" s="37">
        <v>2</v>
      </c>
      <c r="D149" s="168">
        <v>0</v>
      </c>
      <c r="E149" s="151">
        <v>0</v>
      </c>
      <c r="F149" s="148">
        <v>0</v>
      </c>
      <c r="G149" s="148">
        <v>0</v>
      </c>
      <c r="H149" s="49">
        <f t="shared" si="5"/>
        <v>293472634.41952914</v>
      </c>
      <c r="I149" s="152">
        <v>1.7999999999999999E-2</v>
      </c>
      <c r="J149" s="51">
        <v>50000</v>
      </c>
      <c r="K149" s="181">
        <f t="shared" si="8"/>
        <v>446388804.27074331</v>
      </c>
      <c r="L149" s="34">
        <v>1.7999999999999999E-2</v>
      </c>
      <c r="M149" s="51">
        <f t="shared" si="6"/>
        <v>446438804.27074331</v>
      </c>
      <c r="N149" s="188">
        <f t="shared" si="7"/>
        <v>739911438.69027245</v>
      </c>
    </row>
    <row r="150" spans="1:14" x14ac:dyDescent="0.3">
      <c r="A150" s="27"/>
      <c r="B150" s="208"/>
      <c r="C150" s="37">
        <v>3</v>
      </c>
      <c r="D150" s="168">
        <v>0</v>
      </c>
      <c r="E150" s="151">
        <v>0</v>
      </c>
      <c r="F150" s="148">
        <v>0</v>
      </c>
      <c r="G150" s="148">
        <v>0</v>
      </c>
      <c r="H150" s="49">
        <f t="shared" ref="H150:H213" si="9" xml:space="preserve"> (H149 + G150 + F150) + ((H149 + G150 + F150) * I150 )</f>
        <v>298755141.83908069</v>
      </c>
      <c r="I150" s="152">
        <v>1.7999999999999999E-2</v>
      </c>
      <c r="J150" s="51">
        <v>50000</v>
      </c>
      <c r="K150" s="181">
        <f t="shared" si="8"/>
        <v>454372902.74761671</v>
      </c>
      <c r="L150" s="34">
        <v>1.7999999999999999E-2</v>
      </c>
      <c r="M150" s="51">
        <f t="shared" ref="M150:M213" si="10" xml:space="preserve"> J150 + K150</f>
        <v>454422902.74761671</v>
      </c>
      <c r="N150" s="188">
        <f t="shared" ref="N150:N213" si="11" xml:space="preserve"> H150 + M150</f>
        <v>753178044.58669734</v>
      </c>
    </row>
    <row r="151" spans="1:14" x14ac:dyDescent="0.3">
      <c r="A151" s="27"/>
      <c r="B151" s="208"/>
      <c r="C151" s="37">
        <v>4</v>
      </c>
      <c r="D151" s="168">
        <v>0</v>
      </c>
      <c r="E151" s="151">
        <v>0</v>
      </c>
      <c r="F151" s="148">
        <v>0</v>
      </c>
      <c r="G151" s="148">
        <v>0</v>
      </c>
      <c r="H151" s="49">
        <f t="shared" si="9"/>
        <v>304132734.39218414</v>
      </c>
      <c r="I151" s="152">
        <v>1.7999999999999999E-2</v>
      </c>
      <c r="J151" s="51">
        <v>50000</v>
      </c>
      <c r="K151" s="181">
        <f t="shared" si="8"/>
        <v>462500714.99707383</v>
      </c>
      <c r="L151" s="34">
        <v>1.7999999999999999E-2</v>
      </c>
      <c r="M151" s="51">
        <f t="shared" si="10"/>
        <v>462550714.99707383</v>
      </c>
      <c r="N151" s="188">
        <f t="shared" si="11"/>
        <v>766683449.38925791</v>
      </c>
    </row>
    <row r="152" spans="1:14" x14ac:dyDescent="0.3">
      <c r="A152" s="27"/>
      <c r="B152" s="208"/>
      <c r="C152" s="37">
        <v>5</v>
      </c>
      <c r="D152" s="168">
        <v>0</v>
      </c>
      <c r="E152" s="151">
        <v>0</v>
      </c>
      <c r="F152" s="148">
        <v>0</v>
      </c>
      <c r="G152" s="148">
        <v>0</v>
      </c>
      <c r="H152" s="49">
        <f t="shared" si="9"/>
        <v>309607123.61124343</v>
      </c>
      <c r="I152" s="152">
        <v>1.7999999999999999E-2</v>
      </c>
      <c r="J152" s="51">
        <v>50000</v>
      </c>
      <c r="K152" s="181">
        <f t="shared" ref="K152:K215" si="12" xml:space="preserve"> (K151 + D152 - E152 - J152) + ((K151 + D152 - E152 - J152) * L152)</f>
        <v>470774827.86702114</v>
      </c>
      <c r="L152" s="34">
        <v>1.7999999999999999E-2</v>
      </c>
      <c r="M152" s="51">
        <f t="shared" si="10"/>
        <v>470824827.86702114</v>
      </c>
      <c r="N152" s="188">
        <f t="shared" si="11"/>
        <v>780431951.47826457</v>
      </c>
    </row>
    <row r="153" spans="1:14" x14ac:dyDescent="0.3">
      <c r="A153" s="27"/>
      <c r="B153" s="208"/>
      <c r="C153" s="37">
        <v>6</v>
      </c>
      <c r="D153" s="168">
        <v>0</v>
      </c>
      <c r="E153" s="151">
        <v>0</v>
      </c>
      <c r="F153" s="148">
        <v>0</v>
      </c>
      <c r="G153" s="148">
        <v>0</v>
      </c>
      <c r="H153" s="49">
        <f t="shared" si="9"/>
        <v>315180051.83624583</v>
      </c>
      <c r="I153" s="152">
        <v>1.7999999999999999E-2</v>
      </c>
      <c r="J153" s="51">
        <v>50000</v>
      </c>
      <c r="K153" s="181">
        <f t="shared" si="12"/>
        <v>479197874.76862752</v>
      </c>
      <c r="L153" s="34">
        <v>1.7999999999999999E-2</v>
      </c>
      <c r="M153" s="51">
        <f t="shared" si="10"/>
        <v>479247874.76862752</v>
      </c>
      <c r="N153" s="188">
        <f t="shared" si="11"/>
        <v>794427926.60487342</v>
      </c>
    </row>
    <row r="154" spans="1:14" x14ac:dyDescent="0.3">
      <c r="A154" s="27"/>
      <c r="B154" s="208"/>
      <c r="C154" s="37">
        <v>7</v>
      </c>
      <c r="D154" s="168">
        <v>0</v>
      </c>
      <c r="E154" s="151">
        <v>0</v>
      </c>
      <c r="F154" s="148">
        <v>0</v>
      </c>
      <c r="G154" s="148">
        <v>0</v>
      </c>
      <c r="H154" s="49">
        <f t="shared" si="9"/>
        <v>320853292.76929826</v>
      </c>
      <c r="I154" s="152">
        <v>1.7999999999999999E-2</v>
      </c>
      <c r="J154" s="51">
        <v>50000</v>
      </c>
      <c r="K154" s="181">
        <f t="shared" si="12"/>
        <v>487772536.51446283</v>
      </c>
      <c r="L154" s="34">
        <v>1.7999999999999999E-2</v>
      </c>
      <c r="M154" s="51">
        <f t="shared" si="10"/>
        <v>487822536.51446283</v>
      </c>
      <c r="N154" s="188">
        <f t="shared" si="11"/>
        <v>808675829.28376102</v>
      </c>
    </row>
    <row r="155" spans="1:14" x14ac:dyDescent="0.3">
      <c r="A155" s="27"/>
      <c r="B155" s="208"/>
      <c r="C155" s="37">
        <v>8</v>
      </c>
      <c r="D155" s="168">
        <v>0</v>
      </c>
      <c r="E155" s="151">
        <v>0</v>
      </c>
      <c r="F155" s="148">
        <v>0</v>
      </c>
      <c r="G155" s="148">
        <v>0</v>
      </c>
      <c r="H155" s="49">
        <f t="shared" si="9"/>
        <v>326628652.03914565</v>
      </c>
      <c r="I155" s="152">
        <v>1.7999999999999999E-2</v>
      </c>
      <c r="J155" s="51">
        <v>50000</v>
      </c>
      <c r="K155" s="181">
        <f t="shared" si="12"/>
        <v>496501542.17172319</v>
      </c>
      <c r="L155" s="34">
        <v>1.7999999999999999E-2</v>
      </c>
      <c r="M155" s="51">
        <f t="shared" si="10"/>
        <v>496551542.17172319</v>
      </c>
      <c r="N155" s="188">
        <f t="shared" si="11"/>
        <v>823180194.21086884</v>
      </c>
    </row>
    <row r="156" spans="1:14" x14ac:dyDescent="0.3">
      <c r="A156" s="27"/>
      <c r="B156" s="208"/>
      <c r="C156" s="37">
        <v>9</v>
      </c>
      <c r="D156" s="168">
        <v>0</v>
      </c>
      <c r="E156" s="151">
        <v>0</v>
      </c>
      <c r="F156" s="148">
        <v>0</v>
      </c>
      <c r="G156" s="148">
        <v>0</v>
      </c>
      <c r="H156" s="49">
        <f t="shared" si="9"/>
        <v>332507967.7758503</v>
      </c>
      <c r="I156" s="152">
        <v>1.7999999999999999E-2</v>
      </c>
      <c r="J156" s="51">
        <v>50000</v>
      </c>
      <c r="K156" s="181">
        <f t="shared" si="12"/>
        <v>505387669.93081421</v>
      </c>
      <c r="L156" s="34">
        <v>1.7999999999999999E-2</v>
      </c>
      <c r="M156" s="51">
        <f t="shared" si="10"/>
        <v>505437669.93081421</v>
      </c>
      <c r="N156" s="188">
        <f t="shared" si="11"/>
        <v>837945637.70666456</v>
      </c>
    </row>
    <row r="157" spans="1:14" x14ac:dyDescent="0.3">
      <c r="A157" s="27"/>
      <c r="B157" s="208"/>
      <c r="C157" s="37">
        <v>10</v>
      </c>
      <c r="D157" s="168">
        <v>0</v>
      </c>
      <c r="E157" s="151">
        <v>0</v>
      </c>
      <c r="F157" s="148">
        <v>0</v>
      </c>
      <c r="G157" s="148">
        <v>0</v>
      </c>
      <c r="H157" s="49">
        <f t="shared" si="9"/>
        <v>338493111.19581562</v>
      </c>
      <c r="I157" s="152">
        <v>1.7999999999999999E-2</v>
      </c>
      <c r="J157" s="51">
        <v>50000</v>
      </c>
      <c r="K157" s="181">
        <f t="shared" si="12"/>
        <v>514433747.98956889</v>
      </c>
      <c r="L157" s="34">
        <v>1.7999999999999999E-2</v>
      </c>
      <c r="M157" s="51">
        <f t="shared" si="10"/>
        <v>514483747.98956889</v>
      </c>
      <c r="N157" s="188">
        <f t="shared" si="11"/>
        <v>852976859.18538451</v>
      </c>
    </row>
    <row r="158" spans="1:14" ht="17.25" thickBot="1" x14ac:dyDescent="0.35">
      <c r="A158" s="27"/>
      <c r="B158" s="208"/>
      <c r="C158" s="39">
        <v>11</v>
      </c>
      <c r="D158" s="168">
        <v>0</v>
      </c>
      <c r="E158" s="151">
        <v>0</v>
      </c>
      <c r="F158" s="148">
        <v>0</v>
      </c>
      <c r="G158" s="148">
        <v>0</v>
      </c>
      <c r="H158" s="49">
        <f t="shared" si="9"/>
        <v>344585987.19734031</v>
      </c>
      <c r="I158" s="152">
        <v>1.7999999999999999E-2</v>
      </c>
      <c r="J158" s="51">
        <v>50000</v>
      </c>
      <c r="K158" s="181">
        <f t="shared" si="12"/>
        <v>523642655.45338112</v>
      </c>
      <c r="L158" s="124">
        <v>1.7999999999999999E-2</v>
      </c>
      <c r="M158" s="51">
        <f t="shared" si="10"/>
        <v>523692655.45338112</v>
      </c>
      <c r="N158" s="188">
        <f t="shared" si="11"/>
        <v>868278642.65072143</v>
      </c>
    </row>
    <row r="159" spans="1:14" ht="17.25" thickBot="1" x14ac:dyDescent="0.35">
      <c r="A159" s="27"/>
      <c r="B159" s="208"/>
      <c r="C159" s="29">
        <v>12</v>
      </c>
      <c r="D159" s="168">
        <v>0</v>
      </c>
      <c r="E159" s="151">
        <v>0</v>
      </c>
      <c r="F159" s="148">
        <v>0</v>
      </c>
      <c r="G159" s="148">
        <v>0</v>
      </c>
      <c r="H159" s="49">
        <f t="shared" si="9"/>
        <v>350788534.96689242</v>
      </c>
      <c r="I159" s="152">
        <v>1.7999999999999999E-2</v>
      </c>
      <c r="J159" s="51">
        <v>50000</v>
      </c>
      <c r="K159" s="181">
        <f t="shared" si="12"/>
        <v>533017323.25154197</v>
      </c>
      <c r="L159" s="125">
        <v>1.7999999999999999E-2</v>
      </c>
      <c r="M159" s="51">
        <f t="shared" si="10"/>
        <v>533067323.25154197</v>
      </c>
      <c r="N159" s="188">
        <f t="shared" si="11"/>
        <v>883855858.21843433</v>
      </c>
    </row>
    <row r="160" spans="1:14" x14ac:dyDescent="0.3">
      <c r="A160" s="27">
        <v>14</v>
      </c>
      <c r="B160" s="208">
        <v>2035</v>
      </c>
      <c r="C160" s="36">
        <v>1</v>
      </c>
      <c r="D160" s="168">
        <v>0</v>
      </c>
      <c r="E160" s="151">
        <v>0</v>
      </c>
      <c r="F160" s="148">
        <v>0</v>
      </c>
      <c r="G160" s="148">
        <v>0</v>
      </c>
      <c r="H160" s="49">
        <f t="shared" si="9"/>
        <v>357102728.59629649</v>
      </c>
      <c r="I160" s="152">
        <v>1.7999999999999999E-2</v>
      </c>
      <c r="J160" s="51">
        <v>50000</v>
      </c>
      <c r="K160" s="181">
        <f t="shared" si="12"/>
        <v>535099192.54454815</v>
      </c>
      <c r="L160" s="123">
        <v>4.0000000000000001E-3</v>
      </c>
      <c r="M160" s="51">
        <f t="shared" si="10"/>
        <v>535149192.54454815</v>
      </c>
      <c r="N160" s="188">
        <f t="shared" si="11"/>
        <v>892251921.14084458</v>
      </c>
    </row>
    <row r="161" spans="1:14" x14ac:dyDescent="0.3">
      <c r="A161" s="27"/>
      <c r="B161" s="208"/>
      <c r="C161" s="37">
        <v>2</v>
      </c>
      <c r="D161" s="168">
        <v>0</v>
      </c>
      <c r="E161" s="151">
        <v>0</v>
      </c>
      <c r="F161" s="148">
        <v>0</v>
      </c>
      <c r="G161" s="148">
        <v>0</v>
      </c>
      <c r="H161" s="49">
        <f t="shared" si="9"/>
        <v>363530577.71102983</v>
      </c>
      <c r="I161" s="152">
        <v>1.7999999999999999E-2</v>
      </c>
      <c r="J161" s="51">
        <v>50000</v>
      </c>
      <c r="K161" s="181">
        <f t="shared" si="12"/>
        <v>544680078.01034999</v>
      </c>
      <c r="L161" s="34">
        <v>1.7999999999999999E-2</v>
      </c>
      <c r="M161" s="51">
        <f t="shared" si="10"/>
        <v>544730078.01034999</v>
      </c>
      <c r="N161" s="188">
        <f t="shared" si="11"/>
        <v>908260655.72137976</v>
      </c>
    </row>
    <row r="162" spans="1:14" x14ac:dyDescent="0.3">
      <c r="A162" s="27"/>
      <c r="B162" s="208"/>
      <c r="C162" s="37">
        <v>3</v>
      </c>
      <c r="D162" s="168">
        <v>0</v>
      </c>
      <c r="E162" s="151">
        <v>0</v>
      </c>
      <c r="F162" s="148">
        <v>0</v>
      </c>
      <c r="G162" s="148">
        <v>0</v>
      </c>
      <c r="H162" s="49">
        <f t="shared" si="9"/>
        <v>370074128.10982835</v>
      </c>
      <c r="I162" s="152">
        <v>1.7999999999999999E-2</v>
      </c>
      <c r="J162" s="51">
        <v>50000</v>
      </c>
      <c r="K162" s="181">
        <f t="shared" si="12"/>
        <v>554433419.41453624</v>
      </c>
      <c r="L162" s="34">
        <v>1.7999999999999999E-2</v>
      </c>
      <c r="M162" s="51">
        <f t="shared" si="10"/>
        <v>554483419.41453624</v>
      </c>
      <c r="N162" s="188">
        <f t="shared" si="11"/>
        <v>924557547.52436459</v>
      </c>
    </row>
    <row r="163" spans="1:14" x14ac:dyDescent="0.3">
      <c r="A163" s="27"/>
      <c r="B163" s="208"/>
      <c r="C163" s="37">
        <v>4</v>
      </c>
      <c r="D163" s="168">
        <v>0</v>
      </c>
      <c r="E163" s="151">
        <v>0</v>
      </c>
      <c r="F163" s="148">
        <v>0</v>
      </c>
      <c r="G163" s="148">
        <v>0</v>
      </c>
      <c r="H163" s="49">
        <f t="shared" si="9"/>
        <v>376735462.41580528</v>
      </c>
      <c r="I163" s="152">
        <v>1.7999999999999999E-2</v>
      </c>
      <c r="J163" s="51">
        <v>50000</v>
      </c>
      <c r="K163" s="181">
        <f t="shared" si="12"/>
        <v>564362320.96399784</v>
      </c>
      <c r="L163" s="34">
        <v>1.7999999999999999E-2</v>
      </c>
      <c r="M163" s="51">
        <f t="shared" si="10"/>
        <v>564412320.96399784</v>
      </c>
      <c r="N163" s="188">
        <f t="shared" si="11"/>
        <v>941147783.37980318</v>
      </c>
    </row>
    <row r="164" spans="1:14" x14ac:dyDescent="0.3">
      <c r="A164" s="27"/>
      <c r="B164" s="208"/>
      <c r="C164" s="37">
        <v>5</v>
      </c>
      <c r="D164" s="168">
        <v>0</v>
      </c>
      <c r="E164" s="151">
        <v>0</v>
      </c>
      <c r="F164" s="148">
        <v>0</v>
      </c>
      <c r="G164" s="148">
        <v>0</v>
      </c>
      <c r="H164" s="49">
        <f t="shared" si="9"/>
        <v>383516700.73928976</v>
      </c>
      <c r="I164" s="152">
        <v>1.7999999999999999E-2</v>
      </c>
      <c r="J164" s="51">
        <v>50000</v>
      </c>
      <c r="K164" s="181">
        <f t="shared" si="12"/>
        <v>574469942.74134982</v>
      </c>
      <c r="L164" s="34">
        <v>1.7999999999999999E-2</v>
      </c>
      <c r="M164" s="51">
        <f t="shared" si="10"/>
        <v>574519942.74134982</v>
      </c>
      <c r="N164" s="188">
        <f t="shared" si="11"/>
        <v>958036643.48063958</v>
      </c>
    </row>
    <row r="165" spans="1:14" x14ac:dyDescent="0.3">
      <c r="A165" s="27"/>
      <c r="B165" s="208"/>
      <c r="C165" s="37">
        <v>6</v>
      </c>
      <c r="D165" s="168">
        <v>0</v>
      </c>
      <c r="E165" s="151">
        <v>0</v>
      </c>
      <c r="F165" s="148">
        <v>0</v>
      </c>
      <c r="G165" s="148">
        <v>0</v>
      </c>
      <c r="H165" s="49">
        <f t="shared" si="9"/>
        <v>390420001.352597</v>
      </c>
      <c r="I165" s="152">
        <v>1.7999999999999999E-2</v>
      </c>
      <c r="J165" s="51">
        <v>50000</v>
      </c>
      <c r="K165" s="181">
        <f t="shared" si="12"/>
        <v>584759501.71069407</v>
      </c>
      <c r="L165" s="34">
        <v>1.7999999999999999E-2</v>
      </c>
      <c r="M165" s="51">
        <f t="shared" si="10"/>
        <v>584809501.71069407</v>
      </c>
      <c r="N165" s="188">
        <f t="shared" si="11"/>
        <v>975229503.06329107</v>
      </c>
    </row>
    <row r="166" spans="1:14" x14ac:dyDescent="0.3">
      <c r="A166" s="27"/>
      <c r="B166" s="208"/>
      <c r="C166" s="37">
        <v>7</v>
      </c>
      <c r="D166" s="168">
        <v>0</v>
      </c>
      <c r="E166" s="151">
        <v>0</v>
      </c>
      <c r="F166" s="148">
        <v>0</v>
      </c>
      <c r="G166" s="148">
        <v>0</v>
      </c>
      <c r="H166" s="49">
        <f t="shared" si="9"/>
        <v>397447561.37694377</v>
      </c>
      <c r="I166" s="152">
        <v>1.7999999999999999E-2</v>
      </c>
      <c r="J166" s="51">
        <v>50000</v>
      </c>
      <c r="K166" s="181">
        <f t="shared" si="12"/>
        <v>595234272.74148655</v>
      </c>
      <c r="L166" s="34">
        <v>1.7999999999999999E-2</v>
      </c>
      <c r="M166" s="51">
        <f t="shared" si="10"/>
        <v>595284272.74148655</v>
      </c>
      <c r="N166" s="188">
        <f t="shared" si="11"/>
        <v>992731834.11843038</v>
      </c>
    </row>
    <row r="167" spans="1:14" x14ac:dyDescent="0.3">
      <c r="A167" s="27"/>
      <c r="B167" s="208"/>
      <c r="C167" s="37">
        <v>8</v>
      </c>
      <c r="D167" s="168">
        <v>0</v>
      </c>
      <c r="E167" s="151">
        <v>0</v>
      </c>
      <c r="F167" s="148">
        <v>0</v>
      </c>
      <c r="G167" s="148">
        <v>0</v>
      </c>
      <c r="H167" s="49">
        <f t="shared" si="9"/>
        <v>404601617.48172873</v>
      </c>
      <c r="I167" s="152">
        <v>1.7999999999999999E-2</v>
      </c>
      <c r="J167" s="51">
        <v>50000</v>
      </c>
      <c r="K167" s="181">
        <f t="shared" si="12"/>
        <v>605897589.65083325</v>
      </c>
      <c r="L167" s="34">
        <v>1.7999999999999999E-2</v>
      </c>
      <c r="M167" s="51">
        <f t="shared" si="10"/>
        <v>605947589.65083325</v>
      </c>
      <c r="N167" s="188">
        <f t="shared" si="11"/>
        <v>1010549207.1325619</v>
      </c>
    </row>
    <row r="168" spans="1:14" x14ac:dyDescent="0.3">
      <c r="A168" s="27"/>
      <c r="B168" s="208"/>
      <c r="C168" s="37">
        <v>9</v>
      </c>
      <c r="D168" s="168">
        <v>0</v>
      </c>
      <c r="E168" s="151">
        <v>0</v>
      </c>
      <c r="F168" s="148">
        <v>0</v>
      </c>
      <c r="G168" s="148">
        <v>0</v>
      </c>
      <c r="H168" s="49">
        <f t="shared" si="9"/>
        <v>411884446.59639984</v>
      </c>
      <c r="I168" s="152">
        <v>1.7999999999999999E-2</v>
      </c>
      <c r="J168" s="51">
        <v>50000</v>
      </c>
      <c r="K168" s="181">
        <f t="shared" si="12"/>
        <v>616752846.2645483</v>
      </c>
      <c r="L168" s="34">
        <v>1.7999999999999999E-2</v>
      </c>
      <c r="M168" s="51">
        <f t="shared" si="10"/>
        <v>616802846.2645483</v>
      </c>
      <c r="N168" s="188">
        <f t="shared" si="11"/>
        <v>1028687292.8609481</v>
      </c>
    </row>
    <row r="169" spans="1:14" x14ac:dyDescent="0.3">
      <c r="A169" s="27"/>
      <c r="B169" s="208"/>
      <c r="C169" s="37">
        <v>10</v>
      </c>
      <c r="D169" s="168">
        <v>0</v>
      </c>
      <c r="E169" s="151">
        <v>0</v>
      </c>
      <c r="F169" s="148">
        <v>0</v>
      </c>
      <c r="G169" s="148">
        <v>0</v>
      </c>
      <c r="H169" s="49">
        <f t="shared" si="9"/>
        <v>419298366.63513505</v>
      </c>
      <c r="I169" s="152">
        <v>1.7999999999999999E-2</v>
      </c>
      <c r="J169" s="51">
        <v>50000</v>
      </c>
      <c r="K169" s="181">
        <f t="shared" si="12"/>
        <v>627803497.49731016</v>
      </c>
      <c r="L169" s="34">
        <v>1.7999999999999999E-2</v>
      </c>
      <c r="M169" s="51">
        <f t="shared" si="10"/>
        <v>627853497.49731016</v>
      </c>
      <c r="N169" s="188">
        <f t="shared" si="11"/>
        <v>1047151864.1324452</v>
      </c>
    </row>
    <row r="170" spans="1:14" ht="17.25" thickBot="1" x14ac:dyDescent="0.35">
      <c r="A170" s="27"/>
      <c r="B170" s="208"/>
      <c r="C170" s="39">
        <v>11</v>
      </c>
      <c r="D170" s="168">
        <v>0</v>
      </c>
      <c r="E170" s="151">
        <v>0</v>
      </c>
      <c r="F170" s="148">
        <v>0</v>
      </c>
      <c r="G170" s="148">
        <v>0</v>
      </c>
      <c r="H170" s="49">
        <f t="shared" si="9"/>
        <v>426845737.23456746</v>
      </c>
      <c r="I170" s="152">
        <v>1.7999999999999999E-2</v>
      </c>
      <c r="J170" s="51">
        <v>50000</v>
      </c>
      <c r="K170" s="181">
        <f t="shared" si="12"/>
        <v>639053060.45226169</v>
      </c>
      <c r="L170" s="124">
        <v>1.7999999999999999E-2</v>
      </c>
      <c r="M170" s="51">
        <f t="shared" si="10"/>
        <v>639103060.45226169</v>
      </c>
      <c r="N170" s="188">
        <f t="shared" si="11"/>
        <v>1065948797.6868291</v>
      </c>
    </row>
    <row r="171" spans="1:14" ht="17.25" thickBot="1" x14ac:dyDescent="0.35">
      <c r="A171" s="27"/>
      <c r="B171" s="208"/>
      <c r="C171" s="29">
        <v>12</v>
      </c>
      <c r="D171" s="168">
        <v>0</v>
      </c>
      <c r="E171" s="151">
        <v>0</v>
      </c>
      <c r="F171" s="148">
        <v>0</v>
      </c>
      <c r="G171" s="148">
        <v>0</v>
      </c>
      <c r="H171" s="49">
        <f t="shared" si="9"/>
        <v>434528960.50478965</v>
      </c>
      <c r="I171" s="152">
        <v>1.7999999999999999E-2</v>
      </c>
      <c r="J171" s="51">
        <v>50000</v>
      </c>
      <c r="K171" s="181">
        <f t="shared" si="12"/>
        <v>650505115.54040241</v>
      </c>
      <c r="L171" s="125">
        <v>1.7999999999999999E-2</v>
      </c>
      <c r="M171" s="51">
        <f t="shared" si="10"/>
        <v>650555115.54040241</v>
      </c>
      <c r="N171" s="188">
        <f t="shared" si="11"/>
        <v>1085084076.045192</v>
      </c>
    </row>
    <row r="172" spans="1:14" x14ac:dyDescent="0.3">
      <c r="A172" s="27">
        <v>15</v>
      </c>
      <c r="B172" s="208">
        <v>2036</v>
      </c>
      <c r="C172" s="36">
        <v>1</v>
      </c>
      <c r="D172" s="168">
        <v>0</v>
      </c>
      <c r="E172" s="151">
        <v>0</v>
      </c>
      <c r="F172" s="148">
        <v>0</v>
      </c>
      <c r="G172" s="148">
        <v>0</v>
      </c>
      <c r="H172" s="49">
        <f t="shared" si="9"/>
        <v>442350481.79387587</v>
      </c>
      <c r="I172" s="152">
        <v>1.7999999999999999E-2</v>
      </c>
      <c r="J172" s="51">
        <v>50000</v>
      </c>
      <c r="K172" s="181">
        <f t="shared" si="12"/>
        <v>653056936.00256407</v>
      </c>
      <c r="L172" s="123">
        <v>4.0000000000000001E-3</v>
      </c>
      <c r="M172" s="51">
        <f t="shared" si="10"/>
        <v>653106936.00256407</v>
      </c>
      <c r="N172" s="188">
        <f t="shared" si="11"/>
        <v>1095457417.7964399</v>
      </c>
    </row>
    <row r="173" spans="1:14" x14ac:dyDescent="0.3">
      <c r="A173" s="27"/>
      <c r="B173" s="208"/>
      <c r="C173" s="37">
        <v>2</v>
      </c>
      <c r="D173" s="168">
        <v>0</v>
      </c>
      <c r="E173" s="151">
        <v>0</v>
      </c>
      <c r="F173" s="148">
        <v>0</v>
      </c>
      <c r="G173" s="148">
        <v>0</v>
      </c>
      <c r="H173" s="49">
        <f t="shared" si="9"/>
        <v>450312790.46616566</v>
      </c>
      <c r="I173" s="152">
        <v>1.7999999999999999E-2</v>
      </c>
      <c r="J173" s="51">
        <v>50000</v>
      </c>
      <c r="K173" s="181">
        <f t="shared" si="12"/>
        <v>664761060.85061026</v>
      </c>
      <c r="L173" s="34">
        <v>1.7999999999999999E-2</v>
      </c>
      <c r="M173" s="51">
        <f t="shared" si="10"/>
        <v>664811060.85061026</v>
      </c>
      <c r="N173" s="188">
        <f t="shared" si="11"/>
        <v>1115123851.3167758</v>
      </c>
    </row>
    <row r="174" spans="1:14" x14ac:dyDescent="0.3">
      <c r="A174" s="27"/>
      <c r="B174" s="208"/>
      <c r="C174" s="37">
        <v>3</v>
      </c>
      <c r="D174" s="168">
        <v>0</v>
      </c>
      <c r="E174" s="151">
        <v>0</v>
      </c>
      <c r="F174" s="148">
        <v>0</v>
      </c>
      <c r="G174" s="148">
        <v>0</v>
      </c>
      <c r="H174" s="49">
        <f t="shared" si="9"/>
        <v>458418420.69455665</v>
      </c>
      <c r="I174" s="152">
        <v>1.7999999999999999E-2</v>
      </c>
      <c r="J174" s="51">
        <v>50000</v>
      </c>
      <c r="K174" s="181">
        <f t="shared" si="12"/>
        <v>676675859.94592118</v>
      </c>
      <c r="L174" s="34">
        <v>1.7999999999999999E-2</v>
      </c>
      <c r="M174" s="51">
        <f t="shared" si="10"/>
        <v>676725859.94592118</v>
      </c>
      <c r="N174" s="188">
        <f t="shared" si="11"/>
        <v>1135144280.6404779</v>
      </c>
    </row>
    <row r="175" spans="1:14" x14ac:dyDescent="0.3">
      <c r="A175" s="27"/>
      <c r="B175" s="208"/>
      <c r="C175" s="37">
        <v>4</v>
      </c>
      <c r="D175" s="168">
        <v>0</v>
      </c>
      <c r="E175" s="151">
        <v>0</v>
      </c>
      <c r="F175" s="148">
        <v>0</v>
      </c>
      <c r="G175" s="148">
        <v>0</v>
      </c>
      <c r="H175" s="49">
        <f t="shared" si="9"/>
        <v>466669952.26705867</v>
      </c>
      <c r="I175" s="152">
        <v>1.7999999999999999E-2</v>
      </c>
      <c r="J175" s="51">
        <v>50000</v>
      </c>
      <c r="K175" s="181">
        <f t="shared" si="12"/>
        <v>688805125.42494774</v>
      </c>
      <c r="L175" s="34">
        <v>1.7999999999999999E-2</v>
      </c>
      <c r="M175" s="51">
        <f t="shared" si="10"/>
        <v>688855125.42494774</v>
      </c>
      <c r="N175" s="188">
        <f t="shared" si="11"/>
        <v>1155525077.6920063</v>
      </c>
    </row>
    <row r="176" spans="1:14" x14ac:dyDescent="0.3">
      <c r="A176" s="27"/>
      <c r="B176" s="208"/>
      <c r="C176" s="37">
        <v>5</v>
      </c>
      <c r="D176" s="168">
        <v>0</v>
      </c>
      <c r="E176" s="151">
        <v>0</v>
      </c>
      <c r="F176" s="148">
        <v>0</v>
      </c>
      <c r="G176" s="148">
        <v>0</v>
      </c>
      <c r="H176" s="49">
        <f t="shared" si="9"/>
        <v>475070011.4078657</v>
      </c>
      <c r="I176" s="152">
        <v>1.7999999999999999E-2</v>
      </c>
      <c r="J176" s="51">
        <v>50000</v>
      </c>
      <c r="K176" s="181">
        <f t="shared" si="12"/>
        <v>701152717.6825968</v>
      </c>
      <c r="L176" s="34">
        <v>1.7999999999999999E-2</v>
      </c>
      <c r="M176" s="51">
        <f t="shared" si="10"/>
        <v>701202717.6825968</v>
      </c>
      <c r="N176" s="188">
        <f t="shared" si="11"/>
        <v>1176272729.0904624</v>
      </c>
    </row>
    <row r="177" spans="1:14" x14ac:dyDescent="0.3">
      <c r="A177" s="27"/>
      <c r="B177" s="208"/>
      <c r="C177" s="37">
        <v>6</v>
      </c>
      <c r="D177" s="168">
        <v>0</v>
      </c>
      <c r="E177" s="151">
        <v>0</v>
      </c>
      <c r="F177" s="148">
        <v>0</v>
      </c>
      <c r="G177" s="148">
        <v>0</v>
      </c>
      <c r="H177" s="49">
        <f t="shared" si="9"/>
        <v>483621271.61320728</v>
      </c>
      <c r="I177" s="152">
        <v>1.7999999999999999E-2</v>
      </c>
      <c r="J177" s="51">
        <v>50000</v>
      </c>
      <c r="K177" s="181">
        <f t="shared" si="12"/>
        <v>713722566.60088348</v>
      </c>
      <c r="L177" s="34">
        <v>1.7999999999999999E-2</v>
      </c>
      <c r="M177" s="51">
        <f t="shared" si="10"/>
        <v>713772566.60088348</v>
      </c>
      <c r="N177" s="188">
        <f t="shared" si="11"/>
        <v>1197393838.2140908</v>
      </c>
    </row>
    <row r="178" spans="1:14" x14ac:dyDescent="0.3">
      <c r="A178" s="27"/>
      <c r="B178" s="208"/>
      <c r="C178" s="37">
        <v>7</v>
      </c>
      <c r="D178" s="168">
        <v>0</v>
      </c>
      <c r="E178" s="151">
        <v>0</v>
      </c>
      <c r="F178" s="148">
        <v>0</v>
      </c>
      <c r="G178" s="148">
        <v>0</v>
      </c>
      <c r="H178" s="49">
        <f t="shared" si="9"/>
        <v>492326454.50224501</v>
      </c>
      <c r="I178" s="152">
        <v>1.7999999999999999E-2</v>
      </c>
      <c r="J178" s="51">
        <v>50000</v>
      </c>
      <c r="K178" s="181">
        <f t="shared" si="12"/>
        <v>726518672.79969943</v>
      </c>
      <c r="L178" s="34">
        <v>1.7999999999999999E-2</v>
      </c>
      <c r="M178" s="51">
        <f t="shared" si="10"/>
        <v>726568672.79969943</v>
      </c>
      <c r="N178" s="188">
        <f t="shared" si="11"/>
        <v>1218895127.3019445</v>
      </c>
    </row>
    <row r="179" spans="1:14" x14ac:dyDescent="0.3">
      <c r="A179" s="27"/>
      <c r="B179" s="208"/>
      <c r="C179" s="37">
        <v>8</v>
      </c>
      <c r="D179" s="168">
        <v>0</v>
      </c>
      <c r="E179" s="151">
        <v>0</v>
      </c>
      <c r="F179" s="148">
        <v>0</v>
      </c>
      <c r="G179" s="148">
        <v>0</v>
      </c>
      <c r="H179" s="49">
        <f t="shared" si="9"/>
        <v>501188330.68328542</v>
      </c>
      <c r="I179" s="152">
        <v>1.7999999999999999E-2</v>
      </c>
      <c r="J179" s="51">
        <v>50000</v>
      </c>
      <c r="K179" s="181">
        <f t="shared" si="12"/>
        <v>739545108.91009402</v>
      </c>
      <c r="L179" s="34">
        <v>1.7999999999999999E-2</v>
      </c>
      <c r="M179" s="51">
        <f t="shared" si="10"/>
        <v>739595108.91009402</v>
      </c>
      <c r="N179" s="188">
        <f t="shared" si="11"/>
        <v>1240783439.5933795</v>
      </c>
    </row>
    <row r="180" spans="1:14" x14ac:dyDescent="0.3">
      <c r="A180" s="27"/>
      <c r="B180" s="208"/>
      <c r="C180" s="37">
        <v>9</v>
      </c>
      <c r="D180" s="168">
        <v>0</v>
      </c>
      <c r="E180" s="151">
        <v>0</v>
      </c>
      <c r="F180" s="148">
        <v>0</v>
      </c>
      <c r="G180" s="148">
        <v>0</v>
      </c>
      <c r="H180" s="49">
        <f t="shared" si="9"/>
        <v>510209720.63558453</v>
      </c>
      <c r="I180" s="152">
        <v>1.7999999999999999E-2</v>
      </c>
      <c r="J180" s="51">
        <v>50000</v>
      </c>
      <c r="K180" s="181">
        <f t="shared" si="12"/>
        <v>752806020.87047577</v>
      </c>
      <c r="L180" s="34">
        <v>1.7999999999999999E-2</v>
      </c>
      <c r="M180" s="51">
        <f t="shared" si="10"/>
        <v>752856020.87047577</v>
      </c>
      <c r="N180" s="188">
        <f t="shared" si="11"/>
        <v>1263065741.5060604</v>
      </c>
    </row>
    <row r="181" spans="1:14" x14ac:dyDescent="0.3">
      <c r="A181" s="27"/>
      <c r="B181" s="208"/>
      <c r="C181" s="37">
        <v>10</v>
      </c>
      <c r="D181" s="168">
        <v>0</v>
      </c>
      <c r="E181" s="151">
        <v>0</v>
      </c>
      <c r="F181" s="148">
        <v>0</v>
      </c>
      <c r="G181" s="148">
        <v>0</v>
      </c>
      <c r="H181" s="49">
        <f t="shared" si="9"/>
        <v>519393495.60702503</v>
      </c>
      <c r="I181" s="152">
        <v>1.7999999999999999E-2</v>
      </c>
      <c r="J181" s="51">
        <v>50000</v>
      </c>
      <c r="K181" s="181">
        <f t="shared" si="12"/>
        <v>766305629.24614429</v>
      </c>
      <c r="L181" s="34">
        <v>1.7999999999999999E-2</v>
      </c>
      <c r="M181" s="51">
        <f t="shared" si="10"/>
        <v>766355629.24614429</v>
      </c>
      <c r="N181" s="188">
        <f t="shared" si="11"/>
        <v>1285749124.8531694</v>
      </c>
    </row>
    <row r="182" spans="1:14" ht="17.25" thickBot="1" x14ac:dyDescent="0.35">
      <c r="A182" s="27"/>
      <c r="B182" s="208"/>
      <c r="C182" s="39">
        <v>11</v>
      </c>
      <c r="D182" s="168">
        <v>0</v>
      </c>
      <c r="E182" s="151">
        <v>0</v>
      </c>
      <c r="F182" s="148">
        <v>0</v>
      </c>
      <c r="G182" s="148">
        <v>0</v>
      </c>
      <c r="H182" s="49">
        <f t="shared" si="9"/>
        <v>528742578.52795148</v>
      </c>
      <c r="I182" s="152">
        <v>1.7999999999999999E-2</v>
      </c>
      <c r="J182" s="51">
        <v>50000</v>
      </c>
      <c r="K182" s="181">
        <f t="shared" si="12"/>
        <v>780048230.57257485</v>
      </c>
      <c r="L182" s="124">
        <v>1.7999999999999999E-2</v>
      </c>
      <c r="M182" s="51">
        <f t="shared" si="10"/>
        <v>780098230.57257485</v>
      </c>
      <c r="N182" s="188">
        <f t="shared" si="11"/>
        <v>1308840809.1005263</v>
      </c>
    </row>
    <row r="183" spans="1:14" ht="17.25" thickBot="1" x14ac:dyDescent="0.35">
      <c r="A183" s="27"/>
      <c r="B183" s="208"/>
      <c r="C183" s="29">
        <v>12</v>
      </c>
      <c r="D183" s="168">
        <v>0</v>
      </c>
      <c r="E183" s="151">
        <v>0</v>
      </c>
      <c r="F183" s="148">
        <v>0</v>
      </c>
      <c r="G183" s="148">
        <v>0</v>
      </c>
      <c r="H183" s="49">
        <f t="shared" si="9"/>
        <v>538259944.94145465</v>
      </c>
      <c r="I183" s="152">
        <v>1.7999999999999999E-2</v>
      </c>
      <c r="J183" s="51">
        <v>50000</v>
      </c>
      <c r="K183" s="181">
        <f t="shared" si="12"/>
        <v>794038198.7228812</v>
      </c>
      <c r="L183" s="125">
        <v>1.7999999999999999E-2</v>
      </c>
      <c r="M183" s="51">
        <f t="shared" si="10"/>
        <v>794088198.7228812</v>
      </c>
      <c r="N183" s="188">
        <f t="shared" si="11"/>
        <v>1332348143.6643357</v>
      </c>
    </row>
    <row r="184" spans="1:14" x14ac:dyDescent="0.3">
      <c r="A184" s="27">
        <v>16</v>
      </c>
      <c r="B184" s="208">
        <v>2037</v>
      </c>
      <c r="C184" s="36">
        <v>1</v>
      </c>
      <c r="D184" s="168">
        <v>0</v>
      </c>
      <c r="E184" s="151">
        <v>0</v>
      </c>
      <c r="F184" s="148">
        <v>0</v>
      </c>
      <c r="G184" s="148">
        <v>0</v>
      </c>
      <c r="H184" s="49">
        <f t="shared" si="9"/>
        <v>547948623.95040083</v>
      </c>
      <c r="I184" s="152">
        <v>1.7999999999999999E-2</v>
      </c>
      <c r="J184" s="51">
        <v>50000</v>
      </c>
      <c r="K184" s="181">
        <f t="shared" si="12"/>
        <v>797164151.51777267</v>
      </c>
      <c r="L184" s="123">
        <v>4.0000000000000001E-3</v>
      </c>
      <c r="M184" s="51">
        <f t="shared" si="10"/>
        <v>797214151.51777267</v>
      </c>
      <c r="N184" s="188">
        <f t="shared" si="11"/>
        <v>1345162775.4681735</v>
      </c>
    </row>
    <row r="185" spans="1:14" x14ac:dyDescent="0.3">
      <c r="A185" s="27"/>
      <c r="B185" s="208"/>
      <c r="C185" s="37">
        <v>2</v>
      </c>
      <c r="D185" s="168">
        <v>0</v>
      </c>
      <c r="E185" s="151">
        <v>0</v>
      </c>
      <c r="F185" s="148">
        <v>0</v>
      </c>
      <c r="G185" s="148">
        <v>0</v>
      </c>
      <c r="H185" s="49">
        <f t="shared" si="9"/>
        <v>557811699.18150806</v>
      </c>
      <c r="I185" s="152">
        <v>1.7999999999999999E-2</v>
      </c>
      <c r="J185" s="51">
        <v>50000</v>
      </c>
      <c r="K185" s="181">
        <f t="shared" si="12"/>
        <v>811462206.24509263</v>
      </c>
      <c r="L185" s="34">
        <v>1.7999999999999999E-2</v>
      </c>
      <c r="M185" s="51">
        <f t="shared" si="10"/>
        <v>811512206.24509263</v>
      </c>
      <c r="N185" s="188">
        <f t="shared" si="11"/>
        <v>1369323905.4266007</v>
      </c>
    </row>
    <row r="186" spans="1:14" x14ac:dyDescent="0.3">
      <c r="A186" s="27"/>
      <c r="B186" s="208"/>
      <c r="C186" s="37">
        <v>3</v>
      </c>
      <c r="D186" s="168">
        <v>0</v>
      </c>
      <c r="E186" s="151">
        <v>0</v>
      </c>
      <c r="F186" s="148">
        <v>0</v>
      </c>
      <c r="G186" s="148">
        <v>0</v>
      </c>
      <c r="H186" s="49">
        <f t="shared" si="9"/>
        <v>567852309.76677525</v>
      </c>
      <c r="I186" s="152">
        <v>1.7999999999999999E-2</v>
      </c>
      <c r="J186" s="51">
        <v>50000</v>
      </c>
      <c r="K186" s="181">
        <f t="shared" si="12"/>
        <v>826017625.95750427</v>
      </c>
      <c r="L186" s="34">
        <v>1.7999999999999999E-2</v>
      </c>
      <c r="M186" s="51">
        <f t="shared" si="10"/>
        <v>826067625.95750427</v>
      </c>
      <c r="N186" s="188">
        <f t="shared" si="11"/>
        <v>1393919935.7242794</v>
      </c>
    </row>
    <row r="187" spans="1:14" x14ac:dyDescent="0.3">
      <c r="A187" s="27"/>
      <c r="B187" s="208"/>
      <c r="C187" s="37">
        <v>4</v>
      </c>
      <c r="D187" s="168">
        <v>0</v>
      </c>
      <c r="E187" s="151">
        <v>0</v>
      </c>
      <c r="F187" s="148">
        <v>0</v>
      </c>
      <c r="G187" s="148">
        <v>0</v>
      </c>
      <c r="H187" s="49">
        <f t="shared" si="9"/>
        <v>578073651.34257722</v>
      </c>
      <c r="I187" s="152">
        <v>1.7999999999999999E-2</v>
      </c>
      <c r="J187" s="51">
        <v>50000</v>
      </c>
      <c r="K187" s="181">
        <f t="shared" si="12"/>
        <v>840835043.22473931</v>
      </c>
      <c r="L187" s="34">
        <v>1.7999999999999999E-2</v>
      </c>
      <c r="M187" s="51">
        <f t="shared" si="10"/>
        <v>840885043.22473931</v>
      </c>
      <c r="N187" s="188">
        <f t="shared" si="11"/>
        <v>1418958694.5673165</v>
      </c>
    </row>
    <row r="188" spans="1:14" x14ac:dyDescent="0.3">
      <c r="A188" s="27"/>
      <c r="B188" s="208"/>
      <c r="C188" s="37">
        <v>5</v>
      </c>
      <c r="D188" s="168">
        <v>0</v>
      </c>
      <c r="E188" s="151">
        <v>0</v>
      </c>
      <c r="F188" s="148">
        <v>0</v>
      </c>
      <c r="G188" s="148">
        <v>0</v>
      </c>
      <c r="H188" s="49">
        <f t="shared" si="9"/>
        <v>588478977.06674361</v>
      </c>
      <c r="I188" s="152">
        <v>1.7999999999999999E-2</v>
      </c>
      <c r="J188" s="51">
        <v>50000</v>
      </c>
      <c r="K188" s="181">
        <f t="shared" si="12"/>
        <v>855919174.00278461</v>
      </c>
      <c r="L188" s="34">
        <v>1.7999999999999999E-2</v>
      </c>
      <c r="M188" s="51">
        <f t="shared" si="10"/>
        <v>855969174.00278461</v>
      </c>
      <c r="N188" s="188">
        <f t="shared" si="11"/>
        <v>1444448151.0695281</v>
      </c>
    </row>
    <row r="189" spans="1:14" x14ac:dyDescent="0.3">
      <c r="A189" s="27"/>
      <c r="B189" s="208"/>
      <c r="C189" s="37">
        <v>6</v>
      </c>
      <c r="D189" s="168">
        <v>0</v>
      </c>
      <c r="E189" s="151">
        <v>0</v>
      </c>
      <c r="F189" s="148">
        <v>0</v>
      </c>
      <c r="G189" s="148">
        <v>0</v>
      </c>
      <c r="H189" s="49">
        <f t="shared" si="9"/>
        <v>599071598.65394497</v>
      </c>
      <c r="I189" s="152">
        <v>1.7999999999999999E-2</v>
      </c>
      <c r="J189" s="51">
        <v>50000</v>
      </c>
      <c r="K189" s="181">
        <f t="shared" si="12"/>
        <v>871274819.13483477</v>
      </c>
      <c r="L189" s="34">
        <v>1.7999999999999999E-2</v>
      </c>
      <c r="M189" s="51">
        <f t="shared" si="10"/>
        <v>871324819.13483477</v>
      </c>
      <c r="N189" s="188">
        <f t="shared" si="11"/>
        <v>1470396417.7887797</v>
      </c>
    </row>
    <row r="190" spans="1:14" x14ac:dyDescent="0.3">
      <c r="A190" s="27"/>
      <c r="B190" s="208"/>
      <c r="C190" s="37">
        <v>7</v>
      </c>
      <c r="D190" s="168">
        <v>0</v>
      </c>
      <c r="E190" s="151">
        <v>0</v>
      </c>
      <c r="F190" s="148">
        <v>0</v>
      </c>
      <c r="G190" s="148">
        <v>0</v>
      </c>
      <c r="H190" s="49">
        <f t="shared" si="9"/>
        <v>609854887.42971599</v>
      </c>
      <c r="I190" s="152">
        <v>1.7999999999999999E-2</v>
      </c>
      <c r="J190" s="51">
        <v>50000</v>
      </c>
      <c r="K190" s="181">
        <f t="shared" si="12"/>
        <v>886906865.87926173</v>
      </c>
      <c r="L190" s="34">
        <v>1.7999999999999999E-2</v>
      </c>
      <c r="M190" s="51">
        <f t="shared" si="10"/>
        <v>886956865.87926173</v>
      </c>
      <c r="N190" s="188">
        <f t="shared" si="11"/>
        <v>1496811753.3089776</v>
      </c>
    </row>
    <row r="191" spans="1:14" x14ac:dyDescent="0.3">
      <c r="A191" s="27"/>
      <c r="B191" s="208"/>
      <c r="C191" s="37">
        <v>8</v>
      </c>
      <c r="D191" s="168">
        <v>0</v>
      </c>
      <c r="E191" s="151">
        <v>0</v>
      </c>
      <c r="F191" s="148">
        <v>0</v>
      </c>
      <c r="G191" s="148">
        <v>0</v>
      </c>
      <c r="H191" s="49">
        <f t="shared" si="9"/>
        <v>620832275.40345085</v>
      </c>
      <c r="I191" s="152">
        <v>1.7999999999999999E-2</v>
      </c>
      <c r="J191" s="51">
        <v>50000</v>
      </c>
      <c r="K191" s="181">
        <f t="shared" si="12"/>
        <v>902820289.46508849</v>
      </c>
      <c r="L191" s="34">
        <v>1.7999999999999999E-2</v>
      </c>
      <c r="M191" s="51">
        <f t="shared" si="10"/>
        <v>902870289.46508849</v>
      </c>
      <c r="N191" s="188">
        <f t="shared" si="11"/>
        <v>1523702564.8685393</v>
      </c>
    </row>
    <row r="192" spans="1:14" x14ac:dyDescent="0.3">
      <c r="A192" s="27"/>
      <c r="B192" s="208"/>
      <c r="C192" s="37">
        <v>9</v>
      </c>
      <c r="D192" s="168">
        <v>0</v>
      </c>
      <c r="E192" s="151">
        <v>0</v>
      </c>
      <c r="F192" s="148">
        <v>0</v>
      </c>
      <c r="G192" s="148">
        <v>0</v>
      </c>
      <c r="H192" s="49">
        <f t="shared" si="9"/>
        <v>632007256.36071301</v>
      </c>
      <c r="I192" s="152">
        <v>1.7999999999999999E-2</v>
      </c>
      <c r="J192" s="51">
        <v>50000</v>
      </c>
      <c r="K192" s="181">
        <f t="shared" si="12"/>
        <v>919020154.6754601</v>
      </c>
      <c r="L192" s="34">
        <v>1.7999999999999999E-2</v>
      </c>
      <c r="M192" s="51">
        <f t="shared" si="10"/>
        <v>919070154.6754601</v>
      </c>
      <c r="N192" s="188">
        <f t="shared" si="11"/>
        <v>1551077411.0361731</v>
      </c>
    </row>
    <row r="193" spans="1:14" x14ac:dyDescent="0.3">
      <c r="A193" s="27"/>
      <c r="B193" s="208"/>
      <c r="C193" s="37">
        <v>10</v>
      </c>
      <c r="D193" s="168">
        <v>0</v>
      </c>
      <c r="E193" s="151">
        <v>0</v>
      </c>
      <c r="F193" s="148">
        <v>0</v>
      </c>
      <c r="G193" s="148">
        <v>0</v>
      </c>
      <c r="H193" s="49">
        <f t="shared" si="9"/>
        <v>643383386.9752059</v>
      </c>
      <c r="I193" s="152">
        <v>1.7999999999999999E-2</v>
      </c>
      <c r="J193" s="51">
        <v>50000</v>
      </c>
      <c r="K193" s="181">
        <f t="shared" si="12"/>
        <v>935511617.45961833</v>
      </c>
      <c r="L193" s="34">
        <v>1.7999999999999999E-2</v>
      </c>
      <c r="M193" s="51">
        <f t="shared" si="10"/>
        <v>935561617.45961833</v>
      </c>
      <c r="N193" s="188">
        <f t="shared" si="11"/>
        <v>1578945004.4348242</v>
      </c>
    </row>
    <row r="194" spans="1:14" ht="17.25" thickBot="1" x14ac:dyDescent="0.35">
      <c r="A194" s="38"/>
      <c r="B194" s="208"/>
      <c r="C194" s="39">
        <v>11</v>
      </c>
      <c r="D194" s="168">
        <v>0</v>
      </c>
      <c r="E194" s="151">
        <v>0</v>
      </c>
      <c r="F194" s="148">
        <v>0</v>
      </c>
      <c r="G194" s="148">
        <v>0</v>
      </c>
      <c r="H194" s="49">
        <f t="shared" si="9"/>
        <v>654964287.94075966</v>
      </c>
      <c r="I194" s="152">
        <v>1.7999999999999999E-2</v>
      </c>
      <c r="J194" s="51">
        <v>50000</v>
      </c>
      <c r="K194" s="181">
        <f t="shared" si="12"/>
        <v>952299926.5738914</v>
      </c>
      <c r="L194" s="124">
        <v>1.7999999999999999E-2</v>
      </c>
      <c r="M194" s="51">
        <f t="shared" si="10"/>
        <v>952349926.5738914</v>
      </c>
      <c r="N194" s="188">
        <f t="shared" si="11"/>
        <v>1607314214.5146511</v>
      </c>
    </row>
    <row r="195" spans="1:14" s="43" customFormat="1" ht="17.25" thickBot="1" x14ac:dyDescent="0.35">
      <c r="A195" s="40"/>
      <c r="B195" s="208"/>
      <c r="C195" s="29">
        <v>12</v>
      </c>
      <c r="D195" s="168">
        <v>0</v>
      </c>
      <c r="E195" s="151">
        <v>0</v>
      </c>
      <c r="F195" s="148">
        <v>0</v>
      </c>
      <c r="G195" s="148">
        <v>0</v>
      </c>
      <c r="H195" s="49">
        <f t="shared" si="9"/>
        <v>666753645.12369335</v>
      </c>
      <c r="I195" s="152">
        <v>1.7999999999999999E-2</v>
      </c>
      <c r="J195" s="51">
        <v>50000</v>
      </c>
      <c r="K195" s="181">
        <f t="shared" si="12"/>
        <v>969390425.25222147</v>
      </c>
      <c r="L195" s="125">
        <v>1.7999999999999999E-2</v>
      </c>
      <c r="M195" s="51">
        <f t="shared" si="10"/>
        <v>969440425.25222147</v>
      </c>
      <c r="N195" s="188">
        <f t="shared" si="11"/>
        <v>1636194070.3759148</v>
      </c>
    </row>
    <row r="196" spans="1:14" s="60" customFormat="1" x14ac:dyDescent="0.3">
      <c r="A196" s="58" t="s">
        <v>91</v>
      </c>
      <c r="B196" s="205">
        <v>2038</v>
      </c>
      <c r="C196" s="59">
        <v>1</v>
      </c>
      <c r="D196" s="168">
        <v>0</v>
      </c>
      <c r="E196" s="151">
        <v>0</v>
      </c>
      <c r="F196" s="148">
        <v>0</v>
      </c>
      <c r="G196" s="148">
        <v>0</v>
      </c>
      <c r="H196" s="49">
        <f t="shared" si="9"/>
        <v>678755210.73591983</v>
      </c>
      <c r="I196" s="152">
        <v>1.7999999999999999E-2</v>
      </c>
      <c r="J196" s="51">
        <v>50000</v>
      </c>
      <c r="K196" s="181">
        <f t="shared" si="12"/>
        <v>973217786.95323038</v>
      </c>
      <c r="L196" s="123">
        <v>4.0000000000000001E-3</v>
      </c>
      <c r="M196" s="51">
        <f t="shared" si="10"/>
        <v>973267786.95323038</v>
      </c>
      <c r="N196" s="188">
        <f t="shared" si="11"/>
        <v>1652022997.6891503</v>
      </c>
    </row>
    <row r="197" spans="1:14" s="60" customFormat="1" x14ac:dyDescent="0.3">
      <c r="A197" s="61"/>
      <c r="B197" s="205"/>
      <c r="C197" s="62">
        <v>2</v>
      </c>
      <c r="D197" s="168">
        <v>0</v>
      </c>
      <c r="E197" s="151">
        <v>0</v>
      </c>
      <c r="F197" s="148">
        <v>0</v>
      </c>
      <c r="G197" s="148">
        <v>0</v>
      </c>
      <c r="H197" s="49">
        <f t="shared" si="9"/>
        <v>690972804.52916634</v>
      </c>
      <c r="I197" s="152">
        <v>1.7999999999999999E-2</v>
      </c>
      <c r="J197" s="51">
        <v>50000</v>
      </c>
      <c r="K197" s="181">
        <f t="shared" si="12"/>
        <v>990684807.11838853</v>
      </c>
      <c r="L197" s="34">
        <v>1.7999999999999999E-2</v>
      </c>
      <c r="M197" s="51">
        <f t="shared" si="10"/>
        <v>990734807.11838853</v>
      </c>
      <c r="N197" s="188">
        <f t="shared" si="11"/>
        <v>1681707611.6475549</v>
      </c>
    </row>
    <row r="198" spans="1:14" s="60" customFormat="1" x14ac:dyDescent="0.3">
      <c r="A198" s="61"/>
      <c r="B198" s="205"/>
      <c r="C198" s="62">
        <v>3</v>
      </c>
      <c r="D198" s="168">
        <v>0</v>
      </c>
      <c r="E198" s="151">
        <v>0</v>
      </c>
      <c r="F198" s="148">
        <v>0</v>
      </c>
      <c r="G198" s="148">
        <v>0</v>
      </c>
      <c r="H198" s="49">
        <f t="shared" si="9"/>
        <v>703410315.01069129</v>
      </c>
      <c r="I198" s="152">
        <v>1.7999999999999999E-2</v>
      </c>
      <c r="J198" s="51">
        <v>50000</v>
      </c>
      <c r="K198" s="181">
        <f t="shared" si="12"/>
        <v>1008466233.6465195</v>
      </c>
      <c r="L198" s="34">
        <v>1.7999999999999999E-2</v>
      </c>
      <c r="M198" s="51">
        <f t="shared" si="10"/>
        <v>1008516233.6465195</v>
      </c>
      <c r="N198" s="188">
        <f t="shared" si="11"/>
        <v>1711926548.6572108</v>
      </c>
    </row>
    <row r="199" spans="1:14" s="60" customFormat="1" x14ac:dyDescent="0.3">
      <c r="A199" s="61"/>
      <c r="B199" s="205"/>
      <c r="C199" s="62">
        <v>4</v>
      </c>
      <c r="D199" s="168">
        <v>0</v>
      </c>
      <c r="E199" s="151">
        <v>0</v>
      </c>
      <c r="F199" s="148">
        <v>0</v>
      </c>
      <c r="G199" s="148">
        <v>0</v>
      </c>
      <c r="H199" s="49">
        <f t="shared" si="9"/>
        <v>716071700.68088377</v>
      </c>
      <c r="I199" s="152">
        <v>1.7999999999999999E-2</v>
      </c>
      <c r="J199" s="51">
        <v>50000</v>
      </c>
      <c r="K199" s="181">
        <f t="shared" si="12"/>
        <v>1026567725.8521569</v>
      </c>
      <c r="L199" s="34">
        <v>1.7999999999999999E-2</v>
      </c>
      <c r="M199" s="51">
        <f t="shared" si="10"/>
        <v>1026617725.8521569</v>
      </c>
      <c r="N199" s="188">
        <f t="shared" si="11"/>
        <v>1742689426.5330405</v>
      </c>
    </row>
    <row r="200" spans="1:14" s="60" customFormat="1" x14ac:dyDescent="0.3">
      <c r="A200" s="61"/>
      <c r="B200" s="205"/>
      <c r="C200" s="62">
        <v>5</v>
      </c>
      <c r="D200" s="168">
        <v>0</v>
      </c>
      <c r="E200" s="151">
        <v>0</v>
      </c>
      <c r="F200" s="148">
        <v>0</v>
      </c>
      <c r="G200" s="148">
        <v>0</v>
      </c>
      <c r="H200" s="49">
        <f t="shared" si="9"/>
        <v>728960991.2931397</v>
      </c>
      <c r="I200" s="152">
        <v>1.7999999999999999E-2</v>
      </c>
      <c r="J200" s="51">
        <v>50000</v>
      </c>
      <c r="K200" s="181">
        <f t="shared" si="12"/>
        <v>1044995044.9174957</v>
      </c>
      <c r="L200" s="34">
        <v>1.7999999999999999E-2</v>
      </c>
      <c r="M200" s="51">
        <f t="shared" si="10"/>
        <v>1045045044.9174957</v>
      </c>
      <c r="N200" s="188">
        <f t="shared" si="11"/>
        <v>1774006036.2106354</v>
      </c>
    </row>
    <row r="201" spans="1:14" s="60" customFormat="1" x14ac:dyDescent="0.3">
      <c r="A201" s="61"/>
      <c r="B201" s="205"/>
      <c r="C201" s="62">
        <v>6</v>
      </c>
      <c r="D201" s="168">
        <v>0</v>
      </c>
      <c r="E201" s="151">
        <v>0</v>
      </c>
      <c r="F201" s="148">
        <v>0</v>
      </c>
      <c r="G201" s="148">
        <v>0</v>
      </c>
      <c r="H201" s="49">
        <f t="shared" si="9"/>
        <v>742082289.1364162</v>
      </c>
      <c r="I201" s="152">
        <v>1.7999999999999999E-2</v>
      </c>
      <c r="J201" s="51">
        <v>50000</v>
      </c>
      <c r="K201" s="181">
        <f t="shared" si="12"/>
        <v>1063754055.7260107</v>
      </c>
      <c r="L201" s="34">
        <v>1.7999999999999999E-2</v>
      </c>
      <c r="M201" s="51">
        <f t="shared" si="10"/>
        <v>1063804055.7260107</v>
      </c>
      <c r="N201" s="188">
        <f t="shared" si="11"/>
        <v>1805886344.8624268</v>
      </c>
    </row>
    <row r="202" spans="1:14" s="60" customFormat="1" x14ac:dyDescent="0.3">
      <c r="A202" s="61"/>
      <c r="B202" s="205"/>
      <c r="C202" s="62">
        <v>7</v>
      </c>
      <c r="D202" s="168">
        <v>0</v>
      </c>
      <c r="E202" s="151">
        <v>0</v>
      </c>
      <c r="F202" s="148">
        <v>0</v>
      </c>
      <c r="G202" s="148">
        <v>0</v>
      </c>
      <c r="H202" s="49">
        <f t="shared" si="9"/>
        <v>755439770.34087169</v>
      </c>
      <c r="I202" s="152">
        <v>1.7999999999999999E-2</v>
      </c>
      <c r="J202" s="51">
        <v>50000</v>
      </c>
      <c r="K202" s="181">
        <f t="shared" si="12"/>
        <v>1082850728.7290788</v>
      </c>
      <c r="L202" s="34">
        <v>1.7999999999999999E-2</v>
      </c>
      <c r="M202" s="51">
        <f t="shared" si="10"/>
        <v>1082900728.7290788</v>
      </c>
      <c r="N202" s="188">
        <f t="shared" si="11"/>
        <v>1838340499.0699506</v>
      </c>
    </row>
    <row r="203" spans="1:14" s="60" customFormat="1" x14ac:dyDescent="0.3">
      <c r="A203" s="61"/>
      <c r="B203" s="205"/>
      <c r="C203" s="62">
        <v>8</v>
      </c>
      <c r="D203" s="168">
        <v>0</v>
      </c>
      <c r="E203" s="151">
        <v>0</v>
      </c>
      <c r="F203" s="148">
        <v>0</v>
      </c>
      <c r="G203" s="148">
        <v>0</v>
      </c>
      <c r="H203" s="49">
        <f t="shared" si="9"/>
        <v>769037686.20700741</v>
      </c>
      <c r="I203" s="152">
        <v>1.7999999999999999E-2</v>
      </c>
      <c r="J203" s="51">
        <v>50000</v>
      </c>
      <c r="K203" s="181">
        <f t="shared" si="12"/>
        <v>1102291141.8462021</v>
      </c>
      <c r="L203" s="34">
        <v>1.7999999999999999E-2</v>
      </c>
      <c r="M203" s="51">
        <f t="shared" si="10"/>
        <v>1102341141.8462021</v>
      </c>
      <c r="N203" s="188">
        <f t="shared" si="11"/>
        <v>1871378828.0532095</v>
      </c>
    </row>
    <row r="204" spans="1:14" s="60" customFormat="1" x14ac:dyDescent="0.3">
      <c r="A204" s="61"/>
      <c r="B204" s="205"/>
      <c r="C204" s="62">
        <v>9</v>
      </c>
      <c r="D204" s="168">
        <v>0</v>
      </c>
      <c r="E204" s="151">
        <v>0</v>
      </c>
      <c r="F204" s="148">
        <v>0</v>
      </c>
      <c r="G204" s="148">
        <v>0</v>
      </c>
      <c r="H204" s="49">
        <f t="shared" si="9"/>
        <v>782880364.55873358</v>
      </c>
      <c r="I204" s="152">
        <v>1.7999999999999999E-2</v>
      </c>
      <c r="J204" s="51">
        <v>50000</v>
      </c>
      <c r="K204" s="181">
        <f t="shared" si="12"/>
        <v>1122081482.3994339</v>
      </c>
      <c r="L204" s="34">
        <v>1.7999999999999999E-2</v>
      </c>
      <c r="M204" s="51">
        <f t="shared" si="10"/>
        <v>1122131482.3994339</v>
      </c>
      <c r="N204" s="188">
        <f t="shared" si="11"/>
        <v>1905011846.9581676</v>
      </c>
    </row>
    <row r="205" spans="1:14" s="60" customFormat="1" x14ac:dyDescent="0.3">
      <c r="A205" s="61"/>
      <c r="B205" s="205"/>
      <c r="C205" s="62">
        <v>10</v>
      </c>
      <c r="D205" s="168">
        <v>0</v>
      </c>
      <c r="E205" s="151">
        <v>0</v>
      </c>
      <c r="F205" s="148">
        <v>0</v>
      </c>
      <c r="G205" s="148">
        <v>0</v>
      </c>
      <c r="H205" s="49">
        <f t="shared" si="9"/>
        <v>796972211.12079084</v>
      </c>
      <c r="I205" s="152">
        <v>1.7999999999999999E-2</v>
      </c>
      <c r="J205" s="51">
        <v>50000</v>
      </c>
      <c r="K205" s="181">
        <f t="shared" si="12"/>
        <v>1142228049.0826237</v>
      </c>
      <c r="L205" s="34">
        <v>1.7999999999999999E-2</v>
      </c>
      <c r="M205" s="51">
        <f t="shared" si="10"/>
        <v>1142278049.0826237</v>
      </c>
      <c r="N205" s="188">
        <f t="shared" si="11"/>
        <v>1939250260.2034144</v>
      </c>
    </row>
    <row r="206" spans="1:14" s="60" customFormat="1" ht="17.25" thickBot="1" x14ac:dyDescent="0.35">
      <c r="A206" s="63"/>
      <c r="B206" s="205"/>
      <c r="C206" s="64">
        <v>11</v>
      </c>
      <c r="D206" s="168">
        <v>0</v>
      </c>
      <c r="E206" s="151">
        <v>0</v>
      </c>
      <c r="F206" s="148">
        <v>0</v>
      </c>
      <c r="G206" s="148">
        <v>0</v>
      </c>
      <c r="H206" s="49">
        <f t="shared" si="9"/>
        <v>811317710.92096508</v>
      </c>
      <c r="I206" s="152">
        <v>1.7999999999999999E-2</v>
      </c>
      <c r="J206" s="51">
        <v>50000</v>
      </c>
      <c r="K206" s="181">
        <f t="shared" si="12"/>
        <v>1162737253.9661109</v>
      </c>
      <c r="L206" s="124">
        <v>1.7999999999999999E-2</v>
      </c>
      <c r="M206" s="51">
        <f t="shared" si="10"/>
        <v>1162787253.9661109</v>
      </c>
      <c r="N206" s="188">
        <f t="shared" si="11"/>
        <v>1974104964.8870759</v>
      </c>
    </row>
    <row r="207" spans="1:14" s="67" customFormat="1" ht="17.25" thickBot="1" x14ac:dyDescent="0.35">
      <c r="A207" s="65"/>
      <c r="B207" s="205"/>
      <c r="C207" s="66">
        <v>12</v>
      </c>
      <c r="D207" s="168">
        <v>0</v>
      </c>
      <c r="E207" s="151">
        <v>0</v>
      </c>
      <c r="F207" s="148">
        <v>0</v>
      </c>
      <c r="G207" s="148">
        <v>0</v>
      </c>
      <c r="H207" s="49">
        <f t="shared" si="9"/>
        <v>825921429.71754241</v>
      </c>
      <c r="I207" s="152">
        <v>1.7999999999999999E-2</v>
      </c>
      <c r="J207" s="51">
        <v>50000</v>
      </c>
      <c r="K207" s="181">
        <f t="shared" si="12"/>
        <v>1183615624.5375009</v>
      </c>
      <c r="L207" s="125">
        <v>1.7999999999999999E-2</v>
      </c>
      <c r="M207" s="51">
        <f t="shared" si="10"/>
        <v>1183665624.5375009</v>
      </c>
      <c r="N207" s="188">
        <f t="shared" si="11"/>
        <v>2009587054.2550433</v>
      </c>
    </row>
    <row r="208" spans="1:14" s="60" customFormat="1" x14ac:dyDescent="0.3">
      <c r="A208" s="58">
        <v>18</v>
      </c>
      <c r="B208" s="205">
        <v>2039</v>
      </c>
      <c r="C208" s="59">
        <v>1</v>
      </c>
      <c r="D208" s="168">
        <v>0</v>
      </c>
      <c r="E208" s="151">
        <v>0</v>
      </c>
      <c r="F208" s="148">
        <v>0</v>
      </c>
      <c r="G208" s="148">
        <v>0</v>
      </c>
      <c r="H208" s="49">
        <f t="shared" si="9"/>
        <v>840788015.45245814</v>
      </c>
      <c r="I208" s="152">
        <v>1.7999999999999999E-2</v>
      </c>
      <c r="J208" s="51">
        <v>50000</v>
      </c>
      <c r="K208" s="181">
        <f t="shared" si="12"/>
        <v>1188299887.035651</v>
      </c>
      <c r="L208" s="123">
        <v>4.0000000000000001E-3</v>
      </c>
      <c r="M208" s="51">
        <f t="shared" si="10"/>
        <v>1188349887.035651</v>
      </c>
      <c r="N208" s="188">
        <f t="shared" si="11"/>
        <v>2029137902.4881091</v>
      </c>
    </row>
    <row r="209" spans="1:14" s="60" customFormat="1" x14ac:dyDescent="0.3">
      <c r="A209" s="61"/>
      <c r="B209" s="205"/>
      <c r="C209" s="62">
        <v>2</v>
      </c>
      <c r="D209" s="168">
        <v>0</v>
      </c>
      <c r="E209" s="151">
        <v>0</v>
      </c>
      <c r="F209" s="148">
        <v>0</v>
      </c>
      <c r="G209" s="148">
        <v>0</v>
      </c>
      <c r="H209" s="49">
        <f t="shared" si="9"/>
        <v>855922199.73060238</v>
      </c>
      <c r="I209" s="152">
        <v>1.7999999999999999E-2</v>
      </c>
      <c r="J209" s="51">
        <v>50000</v>
      </c>
      <c r="K209" s="181">
        <f t="shared" si="12"/>
        <v>1209638385.0022926</v>
      </c>
      <c r="L209" s="34">
        <v>1.7999999999999999E-2</v>
      </c>
      <c r="M209" s="51">
        <f t="shared" si="10"/>
        <v>1209688385.0022926</v>
      </c>
      <c r="N209" s="188">
        <f t="shared" si="11"/>
        <v>2065610584.7328949</v>
      </c>
    </row>
    <row r="210" spans="1:14" s="60" customFormat="1" x14ac:dyDescent="0.3">
      <c r="A210" s="61"/>
      <c r="B210" s="205"/>
      <c r="C210" s="62">
        <v>3</v>
      </c>
      <c r="D210" s="168">
        <v>0</v>
      </c>
      <c r="E210" s="151">
        <v>0</v>
      </c>
      <c r="F210" s="148">
        <v>0</v>
      </c>
      <c r="G210" s="148">
        <v>0</v>
      </c>
      <c r="H210" s="49">
        <f t="shared" si="9"/>
        <v>871328799.32575321</v>
      </c>
      <c r="I210" s="152">
        <v>1.7999999999999999E-2</v>
      </c>
      <c r="J210" s="51">
        <v>50000</v>
      </c>
      <c r="K210" s="181">
        <f t="shared" si="12"/>
        <v>1231360975.9323339</v>
      </c>
      <c r="L210" s="34">
        <v>1.7999999999999999E-2</v>
      </c>
      <c r="M210" s="51">
        <f t="shared" si="10"/>
        <v>1231410975.9323339</v>
      </c>
      <c r="N210" s="188">
        <f t="shared" si="11"/>
        <v>2102739775.2580872</v>
      </c>
    </row>
    <row r="211" spans="1:14" s="60" customFormat="1" x14ac:dyDescent="0.3">
      <c r="A211" s="61"/>
      <c r="B211" s="205"/>
      <c r="C211" s="62">
        <v>4</v>
      </c>
      <c r="D211" s="168">
        <v>0</v>
      </c>
      <c r="E211" s="151">
        <v>0</v>
      </c>
      <c r="F211" s="148">
        <v>0</v>
      </c>
      <c r="G211" s="148">
        <v>0</v>
      </c>
      <c r="H211" s="49">
        <f t="shared" si="9"/>
        <v>887012717.71361673</v>
      </c>
      <c r="I211" s="152">
        <v>1.7999999999999999E-2</v>
      </c>
      <c r="J211" s="51">
        <v>50000</v>
      </c>
      <c r="K211" s="181">
        <f t="shared" si="12"/>
        <v>1253474573.4991159</v>
      </c>
      <c r="L211" s="34">
        <v>1.7999999999999999E-2</v>
      </c>
      <c r="M211" s="51">
        <f t="shared" si="10"/>
        <v>1253524573.4991159</v>
      </c>
      <c r="N211" s="188">
        <f t="shared" si="11"/>
        <v>2140537291.2127328</v>
      </c>
    </row>
    <row r="212" spans="1:14" s="60" customFormat="1" x14ac:dyDescent="0.3">
      <c r="A212" s="61"/>
      <c r="B212" s="205"/>
      <c r="C212" s="62">
        <v>5</v>
      </c>
      <c r="D212" s="168">
        <v>0</v>
      </c>
      <c r="E212" s="151">
        <v>0</v>
      </c>
      <c r="F212" s="148">
        <v>0</v>
      </c>
      <c r="G212" s="148">
        <v>0</v>
      </c>
      <c r="H212" s="49">
        <f t="shared" si="9"/>
        <v>902978946.63246179</v>
      </c>
      <c r="I212" s="152">
        <v>1.7999999999999999E-2</v>
      </c>
      <c r="J212" s="51">
        <v>50000</v>
      </c>
      <c r="K212" s="181">
        <f t="shared" si="12"/>
        <v>1275986215.8220999</v>
      </c>
      <c r="L212" s="34">
        <v>1.7999999999999999E-2</v>
      </c>
      <c r="M212" s="51">
        <f t="shared" si="10"/>
        <v>1276036215.8220999</v>
      </c>
      <c r="N212" s="188">
        <f t="shared" si="11"/>
        <v>2179015162.4545617</v>
      </c>
    </row>
    <row r="213" spans="1:14" s="60" customFormat="1" x14ac:dyDescent="0.3">
      <c r="A213" s="61"/>
      <c r="B213" s="205"/>
      <c r="C213" s="62">
        <v>6</v>
      </c>
      <c r="D213" s="168">
        <v>0</v>
      </c>
      <c r="E213" s="151">
        <v>0</v>
      </c>
      <c r="F213" s="148">
        <v>0</v>
      </c>
      <c r="G213" s="148">
        <v>0</v>
      </c>
      <c r="H213" s="49">
        <f t="shared" si="9"/>
        <v>919232567.67184615</v>
      </c>
      <c r="I213" s="152">
        <v>1.7999999999999999E-2</v>
      </c>
      <c r="J213" s="51">
        <v>50000</v>
      </c>
      <c r="K213" s="181">
        <f t="shared" si="12"/>
        <v>1298903067.7068977</v>
      </c>
      <c r="L213" s="34">
        <v>1.7999999999999999E-2</v>
      </c>
      <c r="M213" s="51">
        <f t="shared" si="10"/>
        <v>1298953067.7068977</v>
      </c>
      <c r="N213" s="188">
        <f t="shared" si="11"/>
        <v>2218185635.3787441</v>
      </c>
    </row>
    <row r="214" spans="1:14" s="60" customFormat="1" x14ac:dyDescent="0.3">
      <c r="A214" s="61"/>
      <c r="B214" s="205"/>
      <c r="C214" s="62">
        <v>7</v>
      </c>
      <c r="D214" s="168">
        <v>0</v>
      </c>
      <c r="E214" s="151">
        <v>0</v>
      </c>
      <c r="F214" s="148">
        <v>0</v>
      </c>
      <c r="G214" s="148">
        <v>0</v>
      </c>
      <c r="H214" s="49">
        <f t="shared" ref="H214:H255" si="13" xml:space="preserve"> (H213 + G214 + F214) + ((H213 + G214 + F214) * I214 )</f>
        <v>935778753.88993943</v>
      </c>
      <c r="I214" s="152">
        <v>1.7999999999999999E-2</v>
      </c>
      <c r="J214" s="51">
        <v>50000</v>
      </c>
      <c r="K214" s="181">
        <f t="shared" si="12"/>
        <v>1322232422.925622</v>
      </c>
      <c r="L214" s="34">
        <v>1.7999999999999999E-2</v>
      </c>
      <c r="M214" s="51">
        <f t="shared" ref="M214:M255" si="14" xml:space="preserve"> J214 + K214</f>
        <v>1322282422.925622</v>
      </c>
      <c r="N214" s="188">
        <f t="shared" ref="N214:N255" si="15" xml:space="preserve"> H214 + M214</f>
        <v>2258061176.8155613</v>
      </c>
    </row>
    <row r="215" spans="1:14" s="60" customFormat="1" x14ac:dyDescent="0.3">
      <c r="A215" s="61"/>
      <c r="B215" s="205"/>
      <c r="C215" s="62">
        <v>8</v>
      </c>
      <c r="D215" s="168">
        <v>0</v>
      </c>
      <c r="E215" s="151">
        <v>0</v>
      </c>
      <c r="F215" s="148">
        <v>0</v>
      </c>
      <c r="G215" s="148">
        <v>0</v>
      </c>
      <c r="H215" s="49">
        <f t="shared" si="13"/>
        <v>952622771.45995831</v>
      </c>
      <c r="I215" s="152">
        <v>1.7999999999999999E-2</v>
      </c>
      <c r="J215" s="51">
        <v>50000</v>
      </c>
      <c r="K215" s="181">
        <f t="shared" si="12"/>
        <v>1345981706.5382831</v>
      </c>
      <c r="L215" s="34">
        <v>1.7999999999999999E-2</v>
      </c>
      <c r="M215" s="51">
        <f t="shared" si="14"/>
        <v>1346031706.5382831</v>
      </c>
      <c r="N215" s="188">
        <f t="shared" si="15"/>
        <v>2298654477.9982414</v>
      </c>
    </row>
    <row r="216" spans="1:14" s="60" customFormat="1" x14ac:dyDescent="0.3">
      <c r="A216" s="61"/>
      <c r="B216" s="205"/>
      <c r="C216" s="62">
        <v>9</v>
      </c>
      <c r="D216" s="168">
        <v>0</v>
      </c>
      <c r="E216" s="151">
        <v>0</v>
      </c>
      <c r="F216" s="148">
        <v>0</v>
      </c>
      <c r="G216" s="148">
        <v>0</v>
      </c>
      <c r="H216" s="49">
        <f t="shared" si="13"/>
        <v>969769981.34623754</v>
      </c>
      <c r="I216" s="152">
        <v>1.7999999999999999E-2</v>
      </c>
      <c r="J216" s="51">
        <v>50000</v>
      </c>
      <c r="K216" s="181">
        <f t="shared" ref="K216:K255" si="16" xml:space="preserve"> (K215 + D216 - E216 - J216) + ((K215 + D216 - E216 - J216) * L216)</f>
        <v>1370158477.2559721</v>
      </c>
      <c r="L216" s="34">
        <v>1.7999999999999999E-2</v>
      </c>
      <c r="M216" s="51">
        <f t="shared" si="14"/>
        <v>1370208477.2559721</v>
      </c>
      <c r="N216" s="188">
        <f t="shared" si="15"/>
        <v>2339978458.6022096</v>
      </c>
    </row>
    <row r="217" spans="1:14" s="60" customFormat="1" x14ac:dyDescent="0.3">
      <c r="A217" s="61"/>
      <c r="B217" s="205"/>
      <c r="C217" s="62">
        <v>10</v>
      </c>
      <c r="D217" s="168">
        <v>0</v>
      </c>
      <c r="E217" s="151">
        <v>0</v>
      </c>
      <c r="F217" s="148">
        <v>0</v>
      </c>
      <c r="G217" s="148">
        <v>0</v>
      </c>
      <c r="H217" s="49">
        <f t="shared" si="13"/>
        <v>987225841.01046979</v>
      </c>
      <c r="I217" s="152">
        <v>1.7999999999999999E-2</v>
      </c>
      <c r="J217" s="51">
        <v>50000</v>
      </c>
      <c r="K217" s="181">
        <f t="shared" si="16"/>
        <v>1394770429.8465796</v>
      </c>
      <c r="L217" s="34">
        <v>1.7999999999999999E-2</v>
      </c>
      <c r="M217" s="51">
        <f t="shared" si="14"/>
        <v>1394820429.8465796</v>
      </c>
      <c r="N217" s="188">
        <f t="shared" si="15"/>
        <v>2382046270.8570495</v>
      </c>
    </row>
    <row r="218" spans="1:14" s="60" customFormat="1" ht="17.25" thickBot="1" x14ac:dyDescent="0.35">
      <c r="A218" s="63"/>
      <c r="B218" s="205"/>
      <c r="C218" s="64">
        <v>11</v>
      </c>
      <c r="D218" s="168">
        <v>0</v>
      </c>
      <c r="E218" s="151">
        <v>0</v>
      </c>
      <c r="F218" s="148">
        <v>0</v>
      </c>
      <c r="G218" s="148">
        <v>0</v>
      </c>
      <c r="H218" s="49">
        <f t="shared" si="13"/>
        <v>1004995906.1486583</v>
      </c>
      <c r="I218" s="152">
        <v>1.7999999999999999E-2</v>
      </c>
      <c r="J218" s="51">
        <v>50000</v>
      </c>
      <c r="K218" s="181">
        <f t="shared" si="16"/>
        <v>1419825397.583818</v>
      </c>
      <c r="L218" s="124">
        <v>1.7999999999999999E-2</v>
      </c>
      <c r="M218" s="51">
        <f t="shared" si="14"/>
        <v>1419875397.583818</v>
      </c>
      <c r="N218" s="188">
        <f t="shared" si="15"/>
        <v>2424871303.7324762</v>
      </c>
    </row>
    <row r="219" spans="1:14" s="60" customFormat="1" ht="17.25" thickBot="1" x14ac:dyDescent="0.35">
      <c r="A219" s="65"/>
      <c r="B219" s="205"/>
      <c r="C219" s="66">
        <v>12</v>
      </c>
      <c r="D219" s="168">
        <v>0</v>
      </c>
      <c r="E219" s="151">
        <v>0</v>
      </c>
      <c r="F219" s="148">
        <v>0</v>
      </c>
      <c r="G219" s="148">
        <v>0</v>
      </c>
      <c r="H219" s="49">
        <f t="shared" si="13"/>
        <v>1023085832.4593341</v>
      </c>
      <c r="I219" s="152">
        <v>1.7999999999999999E-2</v>
      </c>
      <c r="J219" s="51">
        <v>50000</v>
      </c>
      <c r="K219" s="181">
        <f t="shared" si="16"/>
        <v>1445331354.7403266</v>
      </c>
      <c r="L219" s="125">
        <v>1.7999999999999999E-2</v>
      </c>
      <c r="M219" s="51">
        <f t="shared" si="14"/>
        <v>1445381354.7403266</v>
      </c>
      <c r="N219" s="188">
        <f t="shared" si="15"/>
        <v>2468467187.1996608</v>
      </c>
    </row>
    <row r="220" spans="1:14" s="60" customFormat="1" x14ac:dyDescent="0.3">
      <c r="A220" s="58">
        <v>19</v>
      </c>
      <c r="B220" s="205">
        <v>2040</v>
      </c>
      <c r="C220" s="59">
        <v>1</v>
      </c>
      <c r="D220" s="168">
        <v>0</v>
      </c>
      <c r="E220" s="151">
        <v>0</v>
      </c>
      <c r="F220" s="148">
        <v>0</v>
      </c>
      <c r="G220" s="148">
        <v>0</v>
      </c>
      <c r="H220" s="49">
        <f t="shared" si="13"/>
        <v>1041501377.4436022</v>
      </c>
      <c r="I220" s="152">
        <v>1.7999999999999999E-2</v>
      </c>
      <c r="J220" s="51">
        <v>50000</v>
      </c>
      <c r="K220" s="181">
        <f t="shared" si="16"/>
        <v>1451062480.1592879</v>
      </c>
      <c r="L220" s="123">
        <v>4.0000000000000001E-3</v>
      </c>
      <c r="M220" s="51">
        <f t="shared" si="14"/>
        <v>1451112480.1592879</v>
      </c>
      <c r="N220" s="188">
        <f t="shared" si="15"/>
        <v>2492613857.60289</v>
      </c>
    </row>
    <row r="221" spans="1:14" s="60" customFormat="1" x14ac:dyDescent="0.3">
      <c r="A221" s="61"/>
      <c r="B221" s="205"/>
      <c r="C221" s="62">
        <v>2</v>
      </c>
      <c r="D221" s="168">
        <v>0</v>
      </c>
      <c r="E221" s="151">
        <v>0</v>
      </c>
      <c r="F221" s="148">
        <v>0</v>
      </c>
      <c r="G221" s="148">
        <v>0</v>
      </c>
      <c r="H221" s="49">
        <f t="shared" si="13"/>
        <v>1060248402.2375871</v>
      </c>
      <c r="I221" s="152">
        <v>1.7999999999999999E-2</v>
      </c>
      <c r="J221" s="51">
        <v>50000</v>
      </c>
      <c r="K221" s="181">
        <f t="shared" si="16"/>
        <v>1477130704.802155</v>
      </c>
      <c r="L221" s="34">
        <v>1.7999999999999999E-2</v>
      </c>
      <c r="M221" s="51">
        <f t="shared" si="14"/>
        <v>1477180704.802155</v>
      </c>
      <c r="N221" s="188">
        <f t="shared" si="15"/>
        <v>2537429107.039742</v>
      </c>
    </row>
    <row r="222" spans="1:14" s="60" customFormat="1" x14ac:dyDescent="0.3">
      <c r="A222" s="61"/>
      <c r="B222" s="205"/>
      <c r="C222" s="62">
        <v>3</v>
      </c>
      <c r="D222" s="168">
        <v>0</v>
      </c>
      <c r="E222" s="151">
        <v>0</v>
      </c>
      <c r="F222" s="148">
        <v>0</v>
      </c>
      <c r="G222" s="148">
        <v>0</v>
      </c>
      <c r="H222" s="49">
        <f t="shared" si="13"/>
        <v>1079332873.4778636</v>
      </c>
      <c r="I222" s="152">
        <v>1.7999999999999999E-2</v>
      </c>
      <c r="J222" s="51">
        <v>50000</v>
      </c>
      <c r="K222" s="181">
        <f t="shared" si="16"/>
        <v>1503668157.4885938</v>
      </c>
      <c r="L222" s="34">
        <v>1.7999999999999999E-2</v>
      </c>
      <c r="M222" s="51">
        <f t="shared" si="14"/>
        <v>1503718157.4885938</v>
      </c>
      <c r="N222" s="188">
        <f t="shared" si="15"/>
        <v>2583051030.9664574</v>
      </c>
    </row>
    <row r="223" spans="1:14" s="60" customFormat="1" x14ac:dyDescent="0.3">
      <c r="A223" s="61"/>
      <c r="B223" s="205"/>
      <c r="C223" s="62">
        <v>4</v>
      </c>
      <c r="D223" s="168">
        <v>0</v>
      </c>
      <c r="E223" s="151">
        <v>0</v>
      </c>
      <c r="F223" s="148">
        <v>0</v>
      </c>
      <c r="G223" s="148">
        <v>0</v>
      </c>
      <c r="H223" s="49">
        <f t="shared" si="13"/>
        <v>1098760865.2004652</v>
      </c>
      <c r="I223" s="152">
        <v>1.7999999999999999E-2</v>
      </c>
      <c r="J223" s="51">
        <v>50000</v>
      </c>
      <c r="K223" s="181">
        <f t="shared" si="16"/>
        <v>1530683284.3233886</v>
      </c>
      <c r="L223" s="34">
        <v>1.7999999999999999E-2</v>
      </c>
      <c r="M223" s="51">
        <f t="shared" si="14"/>
        <v>1530733284.3233886</v>
      </c>
      <c r="N223" s="188">
        <f t="shared" si="15"/>
        <v>2629494149.5238538</v>
      </c>
    </row>
    <row r="224" spans="1:14" s="60" customFormat="1" x14ac:dyDescent="0.3">
      <c r="A224" s="61"/>
      <c r="B224" s="205"/>
      <c r="C224" s="62">
        <v>5</v>
      </c>
      <c r="D224" s="168">
        <v>0</v>
      </c>
      <c r="E224" s="151">
        <v>0</v>
      </c>
      <c r="F224" s="148">
        <v>0</v>
      </c>
      <c r="G224" s="148">
        <v>0</v>
      </c>
      <c r="H224" s="49">
        <f t="shared" si="13"/>
        <v>1118538560.7740736</v>
      </c>
      <c r="I224" s="152">
        <v>1.7999999999999999E-2</v>
      </c>
      <c r="J224" s="51">
        <v>50000</v>
      </c>
      <c r="K224" s="181">
        <f t="shared" si="16"/>
        <v>1558184683.4412096</v>
      </c>
      <c r="L224" s="34">
        <v>1.7999999999999999E-2</v>
      </c>
      <c r="M224" s="51">
        <f t="shared" si="14"/>
        <v>1558234683.4412096</v>
      </c>
      <c r="N224" s="188">
        <f t="shared" si="15"/>
        <v>2676773244.2152834</v>
      </c>
    </row>
    <row r="225" spans="1:14" s="60" customFormat="1" x14ac:dyDescent="0.3">
      <c r="A225" s="61"/>
      <c r="B225" s="205"/>
      <c r="C225" s="62">
        <v>6</v>
      </c>
      <c r="D225" s="168">
        <v>0</v>
      </c>
      <c r="E225" s="151">
        <v>0</v>
      </c>
      <c r="F225" s="148">
        <v>0</v>
      </c>
      <c r="G225" s="148">
        <v>0</v>
      </c>
      <c r="H225" s="49">
        <f t="shared" si="13"/>
        <v>1138672254.8680069</v>
      </c>
      <c r="I225" s="152">
        <v>1.7999999999999999E-2</v>
      </c>
      <c r="J225" s="51">
        <v>50000</v>
      </c>
      <c r="K225" s="181">
        <f t="shared" si="16"/>
        <v>1586181107.7431514</v>
      </c>
      <c r="L225" s="34">
        <v>1.7999999999999999E-2</v>
      </c>
      <c r="M225" s="51">
        <f t="shared" si="14"/>
        <v>1586231107.7431514</v>
      </c>
      <c r="N225" s="188">
        <f t="shared" si="15"/>
        <v>2724903362.6111584</v>
      </c>
    </row>
    <row r="226" spans="1:14" s="60" customFormat="1" x14ac:dyDescent="0.3">
      <c r="A226" s="61"/>
      <c r="B226" s="205"/>
      <c r="C226" s="62">
        <v>7</v>
      </c>
      <c r="D226" s="168">
        <v>0</v>
      </c>
      <c r="E226" s="151">
        <v>0</v>
      </c>
      <c r="F226" s="148">
        <v>0</v>
      </c>
      <c r="G226" s="148">
        <v>0</v>
      </c>
      <c r="H226" s="49">
        <f t="shared" si="13"/>
        <v>1159168355.455631</v>
      </c>
      <c r="I226" s="152">
        <v>1.7999999999999999E-2</v>
      </c>
      <c r="J226" s="51">
        <v>50000</v>
      </c>
      <c r="K226" s="181">
        <f t="shared" si="16"/>
        <v>1614681467.6825283</v>
      </c>
      <c r="L226" s="34">
        <v>1.7999999999999999E-2</v>
      </c>
      <c r="M226" s="51">
        <f t="shared" si="14"/>
        <v>1614731467.6825283</v>
      </c>
      <c r="N226" s="188">
        <f t="shared" si="15"/>
        <v>2773899823.1381593</v>
      </c>
    </row>
    <row r="227" spans="1:14" s="60" customFormat="1" x14ac:dyDescent="0.3">
      <c r="A227" s="61"/>
      <c r="B227" s="205"/>
      <c r="C227" s="62">
        <v>8</v>
      </c>
      <c r="D227" s="168">
        <v>0</v>
      </c>
      <c r="E227" s="151">
        <v>0</v>
      </c>
      <c r="F227" s="148">
        <v>0</v>
      </c>
      <c r="G227" s="148">
        <v>0</v>
      </c>
      <c r="H227" s="49">
        <f t="shared" si="13"/>
        <v>1180033385.8538325</v>
      </c>
      <c r="I227" s="152">
        <v>1.7999999999999999E-2</v>
      </c>
      <c r="J227" s="51">
        <v>50000</v>
      </c>
      <c r="K227" s="181">
        <f t="shared" si="16"/>
        <v>1643694834.1008139</v>
      </c>
      <c r="L227" s="34">
        <v>1.7999999999999999E-2</v>
      </c>
      <c r="M227" s="51">
        <f t="shared" si="14"/>
        <v>1643744834.1008139</v>
      </c>
      <c r="N227" s="188">
        <f t="shared" si="15"/>
        <v>2823778219.9546461</v>
      </c>
    </row>
    <row r="228" spans="1:14" s="60" customFormat="1" x14ac:dyDescent="0.3">
      <c r="A228" s="61"/>
      <c r="B228" s="205"/>
      <c r="C228" s="62">
        <v>9</v>
      </c>
      <c r="D228" s="168">
        <v>0</v>
      </c>
      <c r="E228" s="151">
        <v>0</v>
      </c>
      <c r="F228" s="148">
        <v>0</v>
      </c>
      <c r="G228" s="148">
        <v>0</v>
      </c>
      <c r="H228" s="49">
        <f t="shared" si="13"/>
        <v>1201273986.7992015</v>
      </c>
      <c r="I228" s="152">
        <v>1.7999999999999999E-2</v>
      </c>
      <c r="J228" s="51">
        <v>50000</v>
      </c>
      <c r="K228" s="181">
        <f t="shared" si="16"/>
        <v>1673230441.1146286</v>
      </c>
      <c r="L228" s="34">
        <v>1.7999999999999999E-2</v>
      </c>
      <c r="M228" s="51">
        <f t="shared" si="14"/>
        <v>1673280441.1146286</v>
      </c>
      <c r="N228" s="188">
        <f t="shared" si="15"/>
        <v>2874554427.9138298</v>
      </c>
    </row>
    <row r="229" spans="1:14" s="60" customFormat="1" x14ac:dyDescent="0.3">
      <c r="A229" s="61"/>
      <c r="B229" s="205"/>
      <c r="C229" s="62">
        <v>10</v>
      </c>
      <c r="D229" s="168">
        <v>0</v>
      </c>
      <c r="E229" s="151">
        <v>0</v>
      </c>
      <c r="F229" s="148">
        <v>0</v>
      </c>
      <c r="G229" s="148">
        <v>0</v>
      </c>
      <c r="H229" s="49">
        <f t="shared" si="13"/>
        <v>1222896918.5615871</v>
      </c>
      <c r="I229" s="152">
        <v>1.7999999999999999E-2</v>
      </c>
      <c r="J229" s="51">
        <v>50000</v>
      </c>
      <c r="K229" s="181">
        <f t="shared" si="16"/>
        <v>1703297689.0546918</v>
      </c>
      <c r="L229" s="34">
        <v>1.7999999999999999E-2</v>
      </c>
      <c r="M229" s="51">
        <f t="shared" si="14"/>
        <v>1703347689.0546918</v>
      </c>
      <c r="N229" s="188">
        <f t="shared" si="15"/>
        <v>2926244607.6162786</v>
      </c>
    </row>
    <row r="230" spans="1:14" s="60" customFormat="1" ht="17.25" thickBot="1" x14ac:dyDescent="0.35">
      <c r="A230" s="63"/>
      <c r="B230" s="205"/>
      <c r="C230" s="64">
        <v>11</v>
      </c>
      <c r="D230" s="168">
        <v>0</v>
      </c>
      <c r="E230" s="151">
        <v>0</v>
      </c>
      <c r="F230" s="148">
        <v>0</v>
      </c>
      <c r="G230" s="148">
        <v>0</v>
      </c>
      <c r="H230" s="49">
        <f t="shared" si="13"/>
        <v>1244909063.0956957</v>
      </c>
      <c r="I230" s="152">
        <v>1.7999999999999999E-2</v>
      </c>
      <c r="J230" s="51">
        <v>50000</v>
      </c>
      <c r="K230" s="181">
        <f t="shared" si="16"/>
        <v>1733906147.4576762</v>
      </c>
      <c r="L230" s="124">
        <v>1.7999999999999999E-2</v>
      </c>
      <c r="M230" s="51">
        <f t="shared" si="14"/>
        <v>1733956147.4576762</v>
      </c>
      <c r="N230" s="188">
        <f t="shared" si="15"/>
        <v>2978865210.5533719</v>
      </c>
    </row>
    <row r="231" spans="1:14" s="60" customFormat="1" ht="17.25" thickBot="1" x14ac:dyDescent="0.35">
      <c r="A231" s="65"/>
      <c r="B231" s="205"/>
      <c r="C231" s="66">
        <v>12</v>
      </c>
      <c r="D231" s="168">
        <v>0</v>
      </c>
      <c r="E231" s="151">
        <v>0</v>
      </c>
      <c r="F231" s="148">
        <v>0</v>
      </c>
      <c r="G231" s="148">
        <v>0</v>
      </c>
      <c r="H231" s="49">
        <f t="shared" si="13"/>
        <v>1267317426.2314184</v>
      </c>
      <c r="I231" s="152">
        <v>1.7999999999999999E-2</v>
      </c>
      <c r="J231" s="51">
        <v>50000</v>
      </c>
      <c r="K231" s="181">
        <f t="shared" si="16"/>
        <v>1765065558.1119144</v>
      </c>
      <c r="L231" s="125">
        <v>1.7999999999999999E-2</v>
      </c>
      <c r="M231" s="51">
        <f t="shared" si="14"/>
        <v>1765115558.1119144</v>
      </c>
      <c r="N231" s="188">
        <f t="shared" si="15"/>
        <v>3032432984.3433328</v>
      </c>
    </row>
    <row r="232" spans="1:14" s="60" customFormat="1" x14ac:dyDescent="0.3">
      <c r="A232" s="58">
        <v>20</v>
      </c>
      <c r="B232" s="205">
        <v>2041</v>
      </c>
      <c r="C232" s="59">
        <v>1</v>
      </c>
      <c r="D232" s="168">
        <v>0</v>
      </c>
      <c r="E232" s="151">
        <v>0</v>
      </c>
      <c r="F232" s="148">
        <v>0</v>
      </c>
      <c r="G232" s="148">
        <v>0</v>
      </c>
      <c r="H232" s="49">
        <f t="shared" si="13"/>
        <v>1290129139.903584</v>
      </c>
      <c r="I232" s="152">
        <v>1.7999999999999999E-2</v>
      </c>
      <c r="J232" s="51">
        <v>50000</v>
      </c>
      <c r="K232" s="181">
        <f t="shared" si="16"/>
        <v>1772075620.344362</v>
      </c>
      <c r="L232" s="123">
        <v>4.0000000000000001E-3</v>
      </c>
      <c r="M232" s="51">
        <f t="shared" si="14"/>
        <v>1772125620.344362</v>
      </c>
      <c r="N232" s="188">
        <f t="shared" si="15"/>
        <v>3062254760.2479458</v>
      </c>
    </row>
    <row r="233" spans="1:14" s="60" customFormat="1" x14ac:dyDescent="0.3">
      <c r="A233" s="61"/>
      <c r="B233" s="205"/>
      <c r="C233" s="62">
        <v>2</v>
      </c>
      <c r="D233" s="168">
        <v>0</v>
      </c>
      <c r="E233" s="151">
        <v>0</v>
      </c>
      <c r="F233" s="148">
        <v>0</v>
      </c>
      <c r="G233" s="148">
        <v>0</v>
      </c>
      <c r="H233" s="49">
        <f t="shared" si="13"/>
        <v>1313351464.4218485</v>
      </c>
      <c r="I233" s="152">
        <v>1.7999999999999999E-2</v>
      </c>
      <c r="J233" s="51">
        <v>50000</v>
      </c>
      <c r="K233" s="181">
        <f t="shared" si="16"/>
        <v>1803922081.5105605</v>
      </c>
      <c r="L233" s="34">
        <v>1.7999999999999999E-2</v>
      </c>
      <c r="M233" s="51">
        <f t="shared" si="14"/>
        <v>1803972081.5105605</v>
      </c>
      <c r="N233" s="188">
        <f t="shared" si="15"/>
        <v>3117323545.9324093</v>
      </c>
    </row>
    <row r="234" spans="1:14" s="60" customFormat="1" x14ac:dyDescent="0.3">
      <c r="A234" s="61"/>
      <c r="B234" s="205"/>
      <c r="C234" s="62">
        <v>3</v>
      </c>
      <c r="D234" s="168">
        <v>0</v>
      </c>
      <c r="E234" s="151">
        <v>0</v>
      </c>
      <c r="F234" s="148">
        <v>0</v>
      </c>
      <c r="G234" s="148">
        <v>0</v>
      </c>
      <c r="H234" s="49">
        <f t="shared" si="13"/>
        <v>1336991790.7814417</v>
      </c>
      <c r="I234" s="152">
        <v>1.7999999999999999E-2</v>
      </c>
      <c r="J234" s="51">
        <v>50000</v>
      </c>
      <c r="K234" s="181">
        <f t="shared" si="16"/>
        <v>1836341778.9777505</v>
      </c>
      <c r="L234" s="34">
        <v>1.7999999999999999E-2</v>
      </c>
      <c r="M234" s="51">
        <f t="shared" si="14"/>
        <v>1836391778.9777505</v>
      </c>
      <c r="N234" s="188">
        <f t="shared" si="15"/>
        <v>3173383569.7591925</v>
      </c>
    </row>
    <row r="235" spans="1:14" s="60" customFormat="1" x14ac:dyDescent="0.3">
      <c r="A235" s="61"/>
      <c r="B235" s="205"/>
      <c r="C235" s="62">
        <v>4</v>
      </c>
      <c r="D235" s="168">
        <v>0</v>
      </c>
      <c r="E235" s="151">
        <v>0</v>
      </c>
      <c r="F235" s="148">
        <v>0</v>
      </c>
      <c r="G235" s="148">
        <v>0</v>
      </c>
      <c r="H235" s="49">
        <f t="shared" si="13"/>
        <v>1361057643.0155077</v>
      </c>
      <c r="I235" s="152">
        <v>1.7999999999999999E-2</v>
      </c>
      <c r="J235" s="51">
        <v>50000</v>
      </c>
      <c r="K235" s="181">
        <f t="shared" si="16"/>
        <v>1869345030.9993501</v>
      </c>
      <c r="L235" s="34">
        <v>1.7999999999999999E-2</v>
      </c>
      <c r="M235" s="51">
        <f t="shared" si="14"/>
        <v>1869395030.9993501</v>
      </c>
      <c r="N235" s="188">
        <f t="shared" si="15"/>
        <v>3230452674.0148578</v>
      </c>
    </row>
    <row r="236" spans="1:14" s="60" customFormat="1" x14ac:dyDescent="0.3">
      <c r="A236" s="61"/>
      <c r="B236" s="205"/>
      <c r="C236" s="62">
        <v>5</v>
      </c>
      <c r="D236" s="168">
        <v>0</v>
      </c>
      <c r="E236" s="151">
        <v>0</v>
      </c>
      <c r="F236" s="148">
        <v>0</v>
      </c>
      <c r="G236" s="148">
        <v>0</v>
      </c>
      <c r="H236" s="49">
        <f t="shared" si="13"/>
        <v>1385556680.5897868</v>
      </c>
      <c r="I236" s="152">
        <v>1.7999999999999999E-2</v>
      </c>
      <c r="J236" s="51">
        <v>50000</v>
      </c>
      <c r="K236" s="181">
        <f t="shared" si="16"/>
        <v>1902942341.5573385</v>
      </c>
      <c r="L236" s="34">
        <v>1.7999999999999999E-2</v>
      </c>
      <c r="M236" s="51">
        <f t="shared" si="14"/>
        <v>1902992341.5573385</v>
      </c>
      <c r="N236" s="188">
        <f t="shared" si="15"/>
        <v>3288549022.1471252</v>
      </c>
    </row>
    <row r="237" spans="1:14" s="60" customFormat="1" x14ac:dyDescent="0.3">
      <c r="A237" s="61"/>
      <c r="B237" s="205"/>
      <c r="C237" s="62">
        <v>6</v>
      </c>
      <c r="D237" s="168">
        <v>0</v>
      </c>
      <c r="E237" s="151">
        <v>0</v>
      </c>
      <c r="F237" s="148">
        <v>0</v>
      </c>
      <c r="G237" s="148">
        <v>0</v>
      </c>
      <c r="H237" s="49">
        <f t="shared" si="13"/>
        <v>1410496700.8404028</v>
      </c>
      <c r="I237" s="152">
        <v>1.7999999999999999E-2</v>
      </c>
      <c r="J237" s="51">
        <v>50000</v>
      </c>
      <c r="K237" s="181">
        <f t="shared" si="16"/>
        <v>1937144403.7053707</v>
      </c>
      <c r="L237" s="34">
        <v>1.7999999999999999E-2</v>
      </c>
      <c r="M237" s="51">
        <f t="shared" si="14"/>
        <v>1937194403.7053707</v>
      </c>
      <c r="N237" s="188">
        <f t="shared" si="15"/>
        <v>3347691104.5457735</v>
      </c>
    </row>
    <row r="238" spans="1:14" s="60" customFormat="1" x14ac:dyDescent="0.3">
      <c r="A238" s="61"/>
      <c r="B238" s="205"/>
      <c r="C238" s="62">
        <v>7</v>
      </c>
      <c r="D238" s="168">
        <v>0</v>
      </c>
      <c r="E238" s="151">
        <v>0</v>
      </c>
      <c r="F238" s="148">
        <v>0</v>
      </c>
      <c r="G238" s="148">
        <v>0</v>
      </c>
      <c r="H238" s="49">
        <f t="shared" si="13"/>
        <v>1435885641.4555302</v>
      </c>
      <c r="I238" s="152">
        <v>1.7999999999999999E-2</v>
      </c>
      <c r="J238" s="51">
        <v>50000</v>
      </c>
      <c r="K238" s="181">
        <f t="shared" si="16"/>
        <v>1971962102.9720674</v>
      </c>
      <c r="L238" s="34">
        <v>1.7999999999999999E-2</v>
      </c>
      <c r="M238" s="51">
        <f t="shared" si="14"/>
        <v>1972012102.9720674</v>
      </c>
      <c r="N238" s="188">
        <f t="shared" si="15"/>
        <v>3407897744.4275975</v>
      </c>
    </row>
    <row r="239" spans="1:14" s="60" customFormat="1" x14ac:dyDescent="0.3">
      <c r="A239" s="61"/>
      <c r="B239" s="205"/>
      <c r="C239" s="62">
        <v>8</v>
      </c>
      <c r="D239" s="168">
        <v>0</v>
      </c>
      <c r="E239" s="151">
        <v>0</v>
      </c>
      <c r="F239" s="148">
        <v>0</v>
      </c>
      <c r="G239" s="148">
        <v>0</v>
      </c>
      <c r="H239" s="49">
        <f t="shared" si="13"/>
        <v>1461731583.0017297</v>
      </c>
      <c r="I239" s="152">
        <v>1.7999999999999999E-2</v>
      </c>
      <c r="J239" s="51">
        <v>50000</v>
      </c>
      <c r="K239" s="181">
        <f t="shared" si="16"/>
        <v>2007406520.8255646</v>
      </c>
      <c r="L239" s="34">
        <v>1.7999999999999999E-2</v>
      </c>
      <c r="M239" s="51">
        <f t="shared" si="14"/>
        <v>2007456520.8255646</v>
      </c>
      <c r="N239" s="188">
        <f t="shared" si="15"/>
        <v>3469188103.8272943</v>
      </c>
    </row>
    <row r="240" spans="1:14" s="60" customFormat="1" x14ac:dyDescent="0.3">
      <c r="A240" s="61"/>
      <c r="B240" s="205"/>
      <c r="C240" s="62">
        <v>9</v>
      </c>
      <c r="D240" s="168">
        <v>0</v>
      </c>
      <c r="E240" s="151">
        <v>0</v>
      </c>
      <c r="F240" s="148">
        <v>0</v>
      </c>
      <c r="G240" s="148">
        <v>0</v>
      </c>
      <c r="H240" s="49">
        <f t="shared" si="13"/>
        <v>1488042751.4957609</v>
      </c>
      <c r="I240" s="152">
        <v>1.7999999999999999E-2</v>
      </c>
      <c r="J240" s="51">
        <v>50000</v>
      </c>
      <c r="K240" s="181">
        <f t="shared" si="16"/>
        <v>2043488938.2004247</v>
      </c>
      <c r="L240" s="34">
        <v>1.7999999999999999E-2</v>
      </c>
      <c r="M240" s="51">
        <f t="shared" si="14"/>
        <v>2043538938.2004247</v>
      </c>
      <c r="N240" s="188">
        <f t="shared" si="15"/>
        <v>3531581689.6961856</v>
      </c>
    </row>
    <row r="241" spans="1:14" s="60" customFormat="1" x14ac:dyDescent="0.3">
      <c r="A241" s="61"/>
      <c r="B241" s="205"/>
      <c r="C241" s="62">
        <v>10</v>
      </c>
      <c r="D241" s="168">
        <v>0</v>
      </c>
      <c r="E241" s="151">
        <v>0</v>
      </c>
      <c r="F241" s="148">
        <v>0</v>
      </c>
      <c r="G241" s="148">
        <v>0</v>
      </c>
      <c r="H241" s="49">
        <f t="shared" si="13"/>
        <v>1514827521.0226846</v>
      </c>
      <c r="I241" s="152">
        <v>1.7999999999999999E-2</v>
      </c>
      <c r="J241" s="51">
        <v>50000</v>
      </c>
      <c r="K241" s="181">
        <f t="shared" si="16"/>
        <v>2080220839.0880322</v>
      </c>
      <c r="L241" s="34">
        <v>1.7999999999999999E-2</v>
      </c>
      <c r="M241" s="51">
        <f t="shared" si="14"/>
        <v>2080270839.0880322</v>
      </c>
      <c r="N241" s="188">
        <f t="shared" si="15"/>
        <v>3595098360.1107168</v>
      </c>
    </row>
    <row r="242" spans="1:14" s="60" customFormat="1" ht="17.25" thickBot="1" x14ac:dyDescent="0.35">
      <c r="A242" s="63"/>
      <c r="B242" s="205"/>
      <c r="C242" s="64">
        <v>11</v>
      </c>
      <c r="D242" s="168">
        <v>0</v>
      </c>
      <c r="E242" s="151">
        <v>0</v>
      </c>
      <c r="F242" s="148">
        <v>0</v>
      </c>
      <c r="G242" s="148">
        <v>0</v>
      </c>
      <c r="H242" s="49">
        <f t="shared" si="13"/>
        <v>1542094416.401093</v>
      </c>
      <c r="I242" s="152">
        <v>1.7999999999999999E-2</v>
      </c>
      <c r="J242" s="51">
        <v>50000</v>
      </c>
      <c r="K242" s="181">
        <f t="shared" si="16"/>
        <v>2117613914.1916168</v>
      </c>
      <c r="L242" s="124">
        <v>1.7999999999999999E-2</v>
      </c>
      <c r="M242" s="51">
        <f t="shared" si="14"/>
        <v>2117663914.1916168</v>
      </c>
      <c r="N242" s="188">
        <f t="shared" si="15"/>
        <v>3659758330.5927095</v>
      </c>
    </row>
    <row r="243" spans="1:14" s="60" customFormat="1" ht="17.25" thickBot="1" x14ac:dyDescent="0.35">
      <c r="A243" s="65"/>
      <c r="B243" s="205"/>
      <c r="C243" s="66">
        <v>12</v>
      </c>
      <c r="D243" s="168">
        <v>0</v>
      </c>
      <c r="E243" s="151">
        <v>0</v>
      </c>
      <c r="F243" s="148">
        <v>0</v>
      </c>
      <c r="G243" s="148">
        <v>0</v>
      </c>
      <c r="H243" s="49">
        <f t="shared" si="13"/>
        <v>1569852115.8963127</v>
      </c>
      <c r="I243" s="152">
        <v>1.7999999999999999E-2</v>
      </c>
      <c r="J243" s="51">
        <v>50000</v>
      </c>
      <c r="K243" s="181">
        <f t="shared" si="16"/>
        <v>2155680064.6470656</v>
      </c>
      <c r="L243" s="125">
        <v>1.7999999999999999E-2</v>
      </c>
      <c r="M243" s="51">
        <f t="shared" si="14"/>
        <v>2155730064.6470656</v>
      </c>
      <c r="N243" s="188">
        <f t="shared" si="15"/>
        <v>3725582180.5433784</v>
      </c>
    </row>
    <row r="244" spans="1:14" s="60" customFormat="1" x14ac:dyDescent="0.3">
      <c r="A244" s="58">
        <v>21</v>
      </c>
      <c r="B244" s="205">
        <v>2042</v>
      </c>
      <c r="C244" s="59">
        <v>1</v>
      </c>
      <c r="D244" s="168">
        <v>0</v>
      </c>
      <c r="E244" s="151">
        <v>0</v>
      </c>
      <c r="F244" s="148">
        <v>0</v>
      </c>
      <c r="G244" s="148">
        <v>0</v>
      </c>
      <c r="H244" s="49">
        <f t="shared" si="13"/>
        <v>1598109453.9824464</v>
      </c>
      <c r="I244" s="152">
        <v>1.7999999999999999E-2</v>
      </c>
      <c r="J244" s="51">
        <v>50000</v>
      </c>
      <c r="K244" s="181">
        <f t="shared" si="16"/>
        <v>2164252584.905654</v>
      </c>
      <c r="L244" s="123">
        <v>4.0000000000000001E-3</v>
      </c>
      <c r="M244" s="51">
        <f t="shared" si="14"/>
        <v>2164302584.905654</v>
      </c>
      <c r="N244" s="188">
        <f t="shared" si="15"/>
        <v>3762412038.8881006</v>
      </c>
    </row>
    <row r="245" spans="1:14" s="60" customFormat="1" x14ac:dyDescent="0.3">
      <c r="A245" s="61"/>
      <c r="B245" s="205"/>
      <c r="C245" s="62">
        <v>2</v>
      </c>
      <c r="D245" s="168">
        <v>0</v>
      </c>
      <c r="E245" s="151">
        <v>0</v>
      </c>
      <c r="F245" s="148">
        <v>0</v>
      </c>
      <c r="G245" s="148">
        <v>0</v>
      </c>
      <c r="H245" s="49">
        <f t="shared" si="13"/>
        <v>1626875424.1541305</v>
      </c>
      <c r="I245" s="152">
        <v>1.7999999999999999E-2</v>
      </c>
      <c r="J245" s="51">
        <v>50000</v>
      </c>
      <c r="K245" s="181">
        <f t="shared" si="16"/>
        <v>2203158231.4339557</v>
      </c>
      <c r="L245" s="34">
        <v>1.7999999999999999E-2</v>
      </c>
      <c r="M245" s="51">
        <f t="shared" si="14"/>
        <v>2203208231.4339557</v>
      </c>
      <c r="N245" s="188">
        <f t="shared" si="15"/>
        <v>3830083655.5880861</v>
      </c>
    </row>
    <row r="246" spans="1:14" s="60" customFormat="1" x14ac:dyDescent="0.3">
      <c r="A246" s="61"/>
      <c r="B246" s="205"/>
      <c r="C246" s="62">
        <v>3</v>
      </c>
      <c r="D246" s="168">
        <v>0</v>
      </c>
      <c r="E246" s="151">
        <v>0</v>
      </c>
      <c r="F246" s="148">
        <v>0</v>
      </c>
      <c r="G246" s="148">
        <v>0</v>
      </c>
      <c r="H246" s="49">
        <f t="shared" si="13"/>
        <v>1656159181.7889049</v>
      </c>
      <c r="I246" s="152">
        <v>1.7999999999999999E-2</v>
      </c>
      <c r="J246" s="51">
        <v>50000</v>
      </c>
      <c r="K246" s="181">
        <f t="shared" si="16"/>
        <v>2242764179.5997667</v>
      </c>
      <c r="L246" s="34">
        <v>1.7999999999999999E-2</v>
      </c>
      <c r="M246" s="51">
        <f t="shared" si="14"/>
        <v>2242814179.5997667</v>
      </c>
      <c r="N246" s="188">
        <f t="shared" si="15"/>
        <v>3898973361.3886719</v>
      </c>
    </row>
    <row r="247" spans="1:14" s="60" customFormat="1" x14ac:dyDescent="0.3">
      <c r="A247" s="61"/>
      <c r="B247" s="205"/>
      <c r="C247" s="62">
        <v>4</v>
      </c>
      <c r="D247" s="168">
        <v>0</v>
      </c>
      <c r="E247" s="151">
        <v>0</v>
      </c>
      <c r="F247" s="148">
        <v>0</v>
      </c>
      <c r="G247" s="148">
        <v>0</v>
      </c>
      <c r="H247" s="49">
        <f t="shared" si="13"/>
        <v>1685970047.0611053</v>
      </c>
      <c r="I247" s="152">
        <v>1.7999999999999999E-2</v>
      </c>
      <c r="J247" s="51">
        <v>50000</v>
      </c>
      <c r="K247" s="181">
        <f t="shared" si="16"/>
        <v>2283083034.8325624</v>
      </c>
      <c r="L247" s="34">
        <v>1.7999999999999999E-2</v>
      </c>
      <c r="M247" s="51">
        <f t="shared" si="14"/>
        <v>2283133034.8325624</v>
      </c>
      <c r="N247" s="188">
        <f t="shared" si="15"/>
        <v>3969103081.8936677</v>
      </c>
    </row>
    <row r="248" spans="1:14" s="60" customFormat="1" x14ac:dyDescent="0.3">
      <c r="A248" s="61"/>
      <c r="B248" s="205"/>
      <c r="C248" s="62">
        <v>5</v>
      </c>
      <c r="D248" s="168">
        <v>0</v>
      </c>
      <c r="E248" s="151">
        <v>0</v>
      </c>
      <c r="F248" s="148">
        <v>0</v>
      </c>
      <c r="G248" s="148">
        <v>0</v>
      </c>
      <c r="H248" s="49">
        <f t="shared" si="13"/>
        <v>1716317507.908205</v>
      </c>
      <c r="I248" s="152">
        <v>1.7999999999999999E-2</v>
      </c>
      <c r="J248" s="51">
        <v>50000</v>
      </c>
      <c r="K248" s="181">
        <f t="shared" si="16"/>
        <v>2324127629.4595485</v>
      </c>
      <c r="L248" s="34">
        <v>1.7999999999999999E-2</v>
      </c>
      <c r="M248" s="51">
        <f t="shared" si="14"/>
        <v>2324177629.4595485</v>
      </c>
      <c r="N248" s="188">
        <f t="shared" si="15"/>
        <v>4040495137.3677535</v>
      </c>
    </row>
    <row r="249" spans="1:14" s="60" customFormat="1" x14ac:dyDescent="0.3">
      <c r="A249" s="61"/>
      <c r="B249" s="205"/>
      <c r="C249" s="62">
        <v>6</v>
      </c>
      <c r="D249" s="168">
        <v>0</v>
      </c>
      <c r="E249" s="151">
        <v>0</v>
      </c>
      <c r="F249" s="148">
        <v>0</v>
      </c>
      <c r="G249" s="148">
        <v>0</v>
      </c>
      <c r="H249" s="49">
        <f t="shared" si="13"/>
        <v>1747211223.0505526</v>
      </c>
      <c r="I249" s="152">
        <v>1.7999999999999999E-2</v>
      </c>
      <c r="J249" s="51">
        <v>50000</v>
      </c>
      <c r="K249" s="181">
        <f t="shared" si="16"/>
        <v>2365911026.7898202</v>
      </c>
      <c r="L249" s="34">
        <v>1.7999999999999999E-2</v>
      </c>
      <c r="M249" s="51">
        <f t="shared" si="14"/>
        <v>2365961026.7898202</v>
      </c>
      <c r="N249" s="188">
        <f t="shared" si="15"/>
        <v>4113172249.840373</v>
      </c>
    </row>
    <row r="250" spans="1:14" s="60" customFormat="1" x14ac:dyDescent="0.3">
      <c r="A250" s="61"/>
      <c r="B250" s="205"/>
      <c r="C250" s="62">
        <v>7</v>
      </c>
      <c r="D250" s="168">
        <v>0</v>
      </c>
      <c r="E250" s="151">
        <v>0</v>
      </c>
      <c r="F250" s="148">
        <v>0</v>
      </c>
      <c r="G250" s="148">
        <v>0</v>
      </c>
      <c r="H250" s="49">
        <f t="shared" si="13"/>
        <v>1778661025.0654626</v>
      </c>
      <c r="I250" s="152">
        <v>1.7999999999999999E-2</v>
      </c>
      <c r="J250" s="51">
        <v>50000</v>
      </c>
      <c r="K250" s="181">
        <f t="shared" si="16"/>
        <v>2408446525.272037</v>
      </c>
      <c r="L250" s="34">
        <v>1.7999999999999999E-2</v>
      </c>
      <c r="M250" s="51">
        <f t="shared" si="14"/>
        <v>2408496525.272037</v>
      </c>
      <c r="N250" s="188">
        <f t="shared" si="15"/>
        <v>4187157550.3374996</v>
      </c>
    </row>
    <row r="251" spans="1:14" s="60" customFormat="1" x14ac:dyDescent="0.3">
      <c r="A251" s="61"/>
      <c r="B251" s="205"/>
      <c r="C251" s="62">
        <v>8</v>
      </c>
      <c r="D251" s="168">
        <v>0</v>
      </c>
      <c r="E251" s="151">
        <v>0</v>
      </c>
      <c r="F251" s="148">
        <v>0</v>
      </c>
      <c r="G251" s="148">
        <v>0</v>
      </c>
      <c r="H251" s="49">
        <f t="shared" si="13"/>
        <v>1810676923.5166409</v>
      </c>
      <c r="I251" s="152">
        <v>1.7999999999999999E-2</v>
      </c>
      <c r="J251" s="51">
        <v>50000</v>
      </c>
      <c r="K251" s="181">
        <f t="shared" si="16"/>
        <v>2451747662.7269335</v>
      </c>
      <c r="L251" s="34">
        <v>1.7999999999999999E-2</v>
      </c>
      <c r="M251" s="51">
        <f t="shared" si="14"/>
        <v>2451797662.7269335</v>
      </c>
      <c r="N251" s="188">
        <f t="shared" si="15"/>
        <v>4262474586.2435741</v>
      </c>
    </row>
    <row r="252" spans="1:14" s="60" customFormat="1" x14ac:dyDescent="0.3">
      <c r="A252" s="61"/>
      <c r="B252" s="205"/>
      <c r="C252" s="62">
        <v>9</v>
      </c>
      <c r="D252" s="168">
        <v>0</v>
      </c>
      <c r="E252" s="151">
        <v>0</v>
      </c>
      <c r="F252" s="148">
        <v>0</v>
      </c>
      <c r="G252" s="148">
        <v>0</v>
      </c>
      <c r="H252" s="49">
        <f t="shared" si="13"/>
        <v>1843269108.1399405</v>
      </c>
      <c r="I252" s="152">
        <v>1.7999999999999999E-2</v>
      </c>
      <c r="J252" s="51">
        <v>50000</v>
      </c>
      <c r="K252" s="181">
        <f t="shared" si="16"/>
        <v>2495828220.6560183</v>
      </c>
      <c r="L252" s="34">
        <v>1.7999999999999999E-2</v>
      </c>
      <c r="M252" s="51">
        <f t="shared" si="14"/>
        <v>2495878220.6560183</v>
      </c>
      <c r="N252" s="188">
        <f t="shared" si="15"/>
        <v>4339147328.7959585</v>
      </c>
    </row>
    <row r="253" spans="1:14" s="60" customFormat="1" x14ac:dyDescent="0.3">
      <c r="A253" s="61"/>
      <c r="B253" s="205"/>
      <c r="C253" s="62">
        <v>10</v>
      </c>
      <c r="D253" s="168">
        <v>0</v>
      </c>
      <c r="E253" s="151">
        <v>0</v>
      </c>
      <c r="F253" s="148">
        <v>0</v>
      </c>
      <c r="G253" s="148">
        <v>0</v>
      </c>
      <c r="H253" s="49">
        <f t="shared" si="13"/>
        <v>1876447952.0864594</v>
      </c>
      <c r="I253" s="152">
        <v>1.7999999999999999E-2</v>
      </c>
      <c r="J253" s="51">
        <v>50000</v>
      </c>
      <c r="K253" s="181">
        <f t="shared" si="16"/>
        <v>2540702228.6278267</v>
      </c>
      <c r="L253" s="34">
        <v>1.7999999999999999E-2</v>
      </c>
      <c r="M253" s="51">
        <f t="shared" si="14"/>
        <v>2540752228.6278267</v>
      </c>
      <c r="N253" s="188">
        <f t="shared" si="15"/>
        <v>4417200180.7142859</v>
      </c>
    </row>
    <row r="254" spans="1:14" s="60" customFormat="1" ht="17.25" thickBot="1" x14ac:dyDescent="0.35">
      <c r="A254" s="63"/>
      <c r="B254" s="205"/>
      <c r="C254" s="64">
        <v>11</v>
      </c>
      <c r="D254" s="168">
        <v>0</v>
      </c>
      <c r="E254" s="151">
        <v>0</v>
      </c>
      <c r="F254" s="148">
        <v>0</v>
      </c>
      <c r="G254" s="148">
        <v>0</v>
      </c>
      <c r="H254" s="49">
        <f t="shared" si="13"/>
        <v>1910224015.2240157</v>
      </c>
      <c r="I254" s="152">
        <v>1.7999999999999999E-2</v>
      </c>
      <c r="J254" s="51">
        <v>50000</v>
      </c>
      <c r="K254" s="181">
        <f t="shared" si="16"/>
        <v>2586383968.7431273</v>
      </c>
      <c r="L254" s="124">
        <v>1.7999999999999999E-2</v>
      </c>
      <c r="M254" s="51">
        <f t="shared" si="14"/>
        <v>2586433968.7431273</v>
      </c>
      <c r="N254" s="188">
        <f t="shared" si="15"/>
        <v>4496657983.9671431</v>
      </c>
    </row>
    <row r="255" spans="1:14" s="60" customFormat="1" ht="17.25" thickBot="1" x14ac:dyDescent="0.35">
      <c r="A255" s="65"/>
      <c r="B255" s="205"/>
      <c r="C255" s="66">
        <v>12</v>
      </c>
      <c r="D255" s="168">
        <v>0</v>
      </c>
      <c r="E255" s="151">
        <v>0</v>
      </c>
      <c r="F255" s="148">
        <v>0</v>
      </c>
      <c r="G255" s="148">
        <v>0</v>
      </c>
      <c r="H255" s="49">
        <f t="shared" si="13"/>
        <v>1944608047.4980481</v>
      </c>
      <c r="I255" s="152">
        <v>1.7999999999999999E-2</v>
      </c>
      <c r="J255" s="51">
        <v>50000</v>
      </c>
      <c r="K255" s="181">
        <f t="shared" si="16"/>
        <v>2632887980.1805038</v>
      </c>
      <c r="L255" s="125">
        <v>1.7999999999999999E-2</v>
      </c>
      <c r="M255" s="51">
        <f t="shared" si="14"/>
        <v>2632937980.1805038</v>
      </c>
      <c r="N255" s="188">
        <f t="shared" si="15"/>
        <v>4577546027.6785517</v>
      </c>
    </row>
  </sheetData>
  <mergeCells count="26">
    <mergeCell ref="J1:M1"/>
    <mergeCell ref="B4:B15"/>
    <mergeCell ref="A1:C2"/>
    <mergeCell ref="D1:G1"/>
    <mergeCell ref="H1:I1"/>
    <mergeCell ref="B28:B39"/>
    <mergeCell ref="B40:B51"/>
    <mergeCell ref="B52:B63"/>
    <mergeCell ref="B64:B75"/>
    <mergeCell ref="B76:B87"/>
    <mergeCell ref="B232:B243"/>
    <mergeCell ref="B244:B255"/>
    <mergeCell ref="N1:N2"/>
    <mergeCell ref="B160:B171"/>
    <mergeCell ref="B172:B183"/>
    <mergeCell ref="B184:B195"/>
    <mergeCell ref="B196:B207"/>
    <mergeCell ref="B208:B219"/>
    <mergeCell ref="B220:B231"/>
    <mergeCell ref="B88:B99"/>
    <mergeCell ref="B100:B111"/>
    <mergeCell ref="B112:B123"/>
    <mergeCell ref="B124:B135"/>
    <mergeCell ref="B136:B147"/>
    <mergeCell ref="B148:B159"/>
    <mergeCell ref="B16:B2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3"/>
  <sheetViews>
    <sheetView tabSelected="1" topLeftCell="H1" workbookViewId="0">
      <selection activeCell="R11" sqref="R11"/>
    </sheetView>
  </sheetViews>
  <sheetFormatPr defaultRowHeight="16.5" x14ac:dyDescent="0.3"/>
  <cols>
    <col min="1" max="1" width="5.5" bestFit="1" customWidth="1"/>
    <col min="2" max="2" width="11.125" bestFit="1" customWidth="1"/>
    <col min="3" max="3" width="12.875" bestFit="1" customWidth="1"/>
    <col min="4" max="4" width="10.75" style="26" bestFit="1" customWidth="1"/>
    <col min="5" max="5" width="11.75" style="260" bestFit="1" customWidth="1"/>
    <col min="6" max="6" width="11" customWidth="1"/>
    <col min="7" max="7" width="11.75" bestFit="1" customWidth="1"/>
    <col min="8" max="8" width="9" style="260" customWidth="1"/>
    <col min="9" max="9" width="11.75" bestFit="1" customWidth="1"/>
    <col min="10" max="10" width="11.375" bestFit="1" customWidth="1"/>
    <col min="11" max="11" width="9.25" bestFit="1" customWidth="1"/>
    <col min="12" max="12" width="11.75" bestFit="1" customWidth="1"/>
    <col min="13" max="13" width="9.5" bestFit="1" customWidth="1"/>
    <col min="14" max="14" width="7" customWidth="1"/>
    <col min="15" max="16" width="9.25" bestFit="1" customWidth="1"/>
    <col min="17" max="17" width="12.5" bestFit="1" customWidth="1"/>
    <col min="18" max="19" width="11.75" bestFit="1" customWidth="1"/>
    <col min="20" max="21" width="12.875" bestFit="1" customWidth="1"/>
  </cols>
  <sheetData>
    <row r="1" spans="1:21" ht="17.25" thickBot="1" x14ac:dyDescent="0.35">
      <c r="G1" s="219" t="s">
        <v>167</v>
      </c>
      <c r="H1" s="219"/>
    </row>
    <row r="2" spans="1:21" ht="17.25" thickBot="1" x14ac:dyDescent="0.35">
      <c r="D2" s="26" t="s">
        <v>0</v>
      </c>
      <c r="E2" s="260" t="s">
        <v>1</v>
      </c>
      <c r="F2" t="s">
        <v>170</v>
      </c>
      <c r="G2" s="20" t="s">
        <v>171</v>
      </c>
      <c r="H2" s="260" t="s">
        <v>166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12</v>
      </c>
      <c r="P2" t="s">
        <v>9</v>
      </c>
      <c r="Q2" t="s">
        <v>2</v>
      </c>
      <c r="R2" t="s">
        <v>10</v>
      </c>
      <c r="S2" t="s">
        <v>13</v>
      </c>
      <c r="T2" s="108" t="s">
        <v>11</v>
      </c>
    </row>
    <row r="3" spans="1:21" s="267" customFormat="1" x14ac:dyDescent="0.3">
      <c r="A3" s="220">
        <v>2023</v>
      </c>
      <c r="B3" s="267" t="s">
        <v>76</v>
      </c>
      <c r="C3" s="268">
        <v>8340000</v>
      </c>
      <c r="D3" s="268">
        <v>0</v>
      </c>
      <c r="E3" s="268">
        <v>2500000</v>
      </c>
      <c r="F3" s="268"/>
      <c r="G3" s="268"/>
      <c r="H3" s="268"/>
      <c r="I3" s="268">
        <v>300000</v>
      </c>
      <c r="J3" s="268">
        <v>100000</v>
      </c>
      <c r="K3" s="268">
        <v>450000</v>
      </c>
      <c r="L3" s="268">
        <v>100000</v>
      </c>
      <c r="M3" s="268">
        <v>170000</v>
      </c>
      <c r="N3" s="268">
        <v>0</v>
      </c>
      <c r="O3" s="268">
        <v>100000</v>
      </c>
      <c r="P3" s="268">
        <v>0</v>
      </c>
      <c r="Q3" s="268">
        <v>3300000</v>
      </c>
      <c r="R3" s="268">
        <v>1300000</v>
      </c>
      <c r="S3" s="268">
        <f t="shared" ref="S3:S14" si="0">SUM(D3:R3)</f>
        <v>8320000</v>
      </c>
      <c r="T3" s="269">
        <f t="shared" ref="T3:T34" si="1" xml:space="preserve"> C3 - S3</f>
        <v>20000</v>
      </c>
      <c r="U3" s="268">
        <f xml:space="preserve"> 7150000 + T3</f>
        <v>7170000</v>
      </c>
    </row>
    <row r="4" spans="1:21" s="202" customFormat="1" x14ac:dyDescent="0.3">
      <c r="A4" s="221"/>
      <c r="B4" s="202" t="s">
        <v>77</v>
      </c>
      <c r="C4" s="203">
        <f xml:space="preserve"> U3</f>
        <v>7170000</v>
      </c>
      <c r="D4" s="203">
        <v>0</v>
      </c>
      <c r="E4" s="203">
        <v>2500000</v>
      </c>
      <c r="F4" s="203"/>
      <c r="G4" s="203"/>
      <c r="H4" s="203"/>
      <c r="I4" s="203">
        <v>300000</v>
      </c>
      <c r="J4" s="203">
        <v>100000</v>
      </c>
      <c r="K4" s="203">
        <v>450000</v>
      </c>
      <c r="L4" s="203">
        <v>100000</v>
      </c>
      <c r="M4" s="203">
        <v>170000</v>
      </c>
      <c r="N4" s="203">
        <v>0</v>
      </c>
      <c r="O4" s="203">
        <v>100000</v>
      </c>
      <c r="P4" s="203">
        <v>0</v>
      </c>
      <c r="Q4" s="203">
        <v>3500000</v>
      </c>
      <c r="R4" s="203">
        <v>0</v>
      </c>
      <c r="S4" s="203">
        <f t="shared" si="0"/>
        <v>7220000</v>
      </c>
      <c r="T4" s="204">
        <f t="shared" si="1"/>
        <v>-50000</v>
      </c>
      <c r="U4" s="203">
        <f t="shared" ref="U4:U14" si="2" xml:space="preserve"> 7150000 + T4</f>
        <v>7100000</v>
      </c>
    </row>
    <row r="5" spans="1:21" s="270" customFormat="1" x14ac:dyDescent="0.3">
      <c r="A5" s="221"/>
      <c r="B5" s="270" t="s">
        <v>78</v>
      </c>
      <c r="C5" s="271">
        <f t="shared" ref="C5:C14" si="3" xml:space="preserve"> U4</f>
        <v>7100000</v>
      </c>
      <c r="D5" s="271">
        <v>650000</v>
      </c>
      <c r="E5" s="271">
        <v>2500000</v>
      </c>
      <c r="F5" s="271"/>
      <c r="G5" s="271"/>
      <c r="H5" s="271"/>
      <c r="I5" s="271">
        <v>300000</v>
      </c>
      <c r="J5" s="271">
        <v>100000</v>
      </c>
      <c r="K5" s="271">
        <v>450000</v>
      </c>
      <c r="L5" s="271">
        <v>100000</v>
      </c>
      <c r="M5" s="271">
        <v>170000</v>
      </c>
      <c r="N5" s="271">
        <v>0</v>
      </c>
      <c r="O5" s="271">
        <v>100000</v>
      </c>
      <c r="P5" s="271">
        <v>0</v>
      </c>
      <c r="Q5" s="271">
        <v>2500000</v>
      </c>
      <c r="R5" s="271">
        <v>0</v>
      </c>
      <c r="S5" s="271">
        <f t="shared" si="0"/>
        <v>6870000</v>
      </c>
      <c r="T5" s="272">
        <f t="shared" si="1"/>
        <v>230000</v>
      </c>
      <c r="U5" s="271">
        <f t="shared" si="2"/>
        <v>7380000</v>
      </c>
    </row>
    <row r="6" spans="1:21" s="202" customFormat="1" x14ac:dyDescent="0.3">
      <c r="A6" s="221"/>
      <c r="B6" s="202" t="s">
        <v>79</v>
      </c>
      <c r="C6" s="203">
        <f t="shared" si="3"/>
        <v>7380000</v>
      </c>
      <c r="D6" s="203">
        <v>1885000</v>
      </c>
      <c r="E6" s="203">
        <v>500000</v>
      </c>
      <c r="F6" s="203"/>
      <c r="G6" s="203"/>
      <c r="H6" s="203"/>
      <c r="I6" s="203">
        <v>500000</v>
      </c>
      <c r="J6" s="203">
        <v>100000</v>
      </c>
      <c r="K6" s="203">
        <v>450000</v>
      </c>
      <c r="L6" s="203">
        <v>100000</v>
      </c>
      <c r="M6" s="203">
        <v>170000</v>
      </c>
      <c r="N6" s="203">
        <v>0</v>
      </c>
      <c r="O6" s="203">
        <v>100000</v>
      </c>
      <c r="P6" s="203">
        <v>0</v>
      </c>
      <c r="Q6" s="203">
        <v>2550000</v>
      </c>
      <c r="R6" s="203">
        <v>0</v>
      </c>
      <c r="S6" s="203">
        <f t="shared" si="0"/>
        <v>6355000</v>
      </c>
      <c r="T6" s="204">
        <f t="shared" si="1"/>
        <v>1025000</v>
      </c>
      <c r="U6" s="203">
        <f t="shared" si="2"/>
        <v>8175000</v>
      </c>
    </row>
    <row r="7" spans="1:21" s="202" customFormat="1" x14ac:dyDescent="0.3">
      <c r="A7" s="221"/>
      <c r="B7" s="202" t="s">
        <v>80</v>
      </c>
      <c r="C7" s="203">
        <f t="shared" si="3"/>
        <v>8175000</v>
      </c>
      <c r="D7" s="203">
        <v>1000000</v>
      </c>
      <c r="E7" s="203">
        <v>100000</v>
      </c>
      <c r="F7" s="203">
        <v>420000</v>
      </c>
      <c r="G7" s="203">
        <v>100000</v>
      </c>
      <c r="H7" s="203">
        <v>400000</v>
      </c>
      <c r="I7" s="203">
        <v>500000</v>
      </c>
      <c r="J7" s="203">
        <v>100000</v>
      </c>
      <c r="K7" s="203">
        <v>630000</v>
      </c>
      <c r="L7" s="203">
        <v>100000</v>
      </c>
      <c r="M7" s="203">
        <v>170000</v>
      </c>
      <c r="N7" s="203">
        <v>0</v>
      </c>
      <c r="O7" s="203">
        <v>100000</v>
      </c>
      <c r="P7" s="203">
        <v>0</v>
      </c>
      <c r="Q7" s="203">
        <v>2800000</v>
      </c>
      <c r="R7" s="203">
        <v>400000</v>
      </c>
      <c r="S7" s="203">
        <f t="shared" si="0"/>
        <v>6820000</v>
      </c>
      <c r="T7" s="204">
        <f t="shared" si="1"/>
        <v>1355000</v>
      </c>
      <c r="U7" s="203">
        <f t="shared" si="2"/>
        <v>8505000</v>
      </c>
    </row>
    <row r="8" spans="1:21" s="202" customFormat="1" x14ac:dyDescent="0.3">
      <c r="A8" s="221"/>
      <c r="B8" s="202" t="s">
        <v>81</v>
      </c>
      <c r="C8" s="203">
        <f t="shared" si="3"/>
        <v>8505000</v>
      </c>
      <c r="D8" s="203">
        <v>1000000</v>
      </c>
      <c r="E8" s="203">
        <v>1000000</v>
      </c>
      <c r="F8" s="203">
        <v>420000</v>
      </c>
      <c r="G8" s="203">
        <v>750000</v>
      </c>
      <c r="H8" s="203">
        <v>500000</v>
      </c>
      <c r="I8" s="203">
        <v>500000</v>
      </c>
      <c r="J8" s="203">
        <v>100000</v>
      </c>
      <c r="K8" s="203">
        <v>630000</v>
      </c>
      <c r="L8" s="203">
        <v>100000</v>
      </c>
      <c r="M8" s="203">
        <v>170000</v>
      </c>
      <c r="N8" s="203">
        <v>0</v>
      </c>
      <c r="O8" s="203">
        <v>100000</v>
      </c>
      <c r="P8" s="203">
        <v>0</v>
      </c>
      <c r="Q8" s="203">
        <v>2900000</v>
      </c>
      <c r="R8" s="203">
        <v>0</v>
      </c>
      <c r="S8" s="203">
        <f t="shared" si="0"/>
        <v>8170000</v>
      </c>
      <c r="T8" s="204">
        <f t="shared" si="1"/>
        <v>335000</v>
      </c>
      <c r="U8" s="203">
        <f t="shared" si="2"/>
        <v>7485000</v>
      </c>
    </row>
    <row r="9" spans="1:21" s="202" customFormat="1" x14ac:dyDescent="0.3">
      <c r="A9" s="221"/>
      <c r="B9" s="202" t="s">
        <v>82</v>
      </c>
      <c r="C9" s="203">
        <f t="shared" si="3"/>
        <v>7485000</v>
      </c>
      <c r="D9" s="203">
        <v>1000000</v>
      </c>
      <c r="E9" s="203">
        <v>1000000</v>
      </c>
      <c r="F9" s="203">
        <v>420000</v>
      </c>
      <c r="G9" s="203">
        <v>750000</v>
      </c>
      <c r="H9" s="203">
        <v>500000</v>
      </c>
      <c r="I9" s="203">
        <v>500000</v>
      </c>
      <c r="J9" s="203">
        <v>100000</v>
      </c>
      <c r="K9" s="203">
        <v>630000</v>
      </c>
      <c r="L9" s="203">
        <v>100000</v>
      </c>
      <c r="M9" s="203">
        <v>170000</v>
      </c>
      <c r="N9" s="203">
        <v>0</v>
      </c>
      <c r="O9" s="203">
        <v>100000</v>
      </c>
      <c r="P9" s="203">
        <v>0</v>
      </c>
      <c r="Q9" s="203">
        <v>2000000</v>
      </c>
      <c r="R9" s="203">
        <v>0</v>
      </c>
      <c r="S9" s="203">
        <f t="shared" si="0"/>
        <v>7270000</v>
      </c>
      <c r="T9" s="204">
        <f t="shared" si="1"/>
        <v>215000</v>
      </c>
      <c r="U9" s="203">
        <f t="shared" si="2"/>
        <v>7365000</v>
      </c>
    </row>
    <row r="10" spans="1:21" s="202" customFormat="1" x14ac:dyDescent="0.3">
      <c r="A10" s="221"/>
      <c r="B10" s="202" t="s">
        <v>83</v>
      </c>
      <c r="C10" s="203">
        <f t="shared" si="3"/>
        <v>7365000</v>
      </c>
      <c r="D10" s="203">
        <v>1000000</v>
      </c>
      <c r="E10" s="203">
        <v>1000000</v>
      </c>
      <c r="F10" s="203">
        <v>420000</v>
      </c>
      <c r="G10" s="203">
        <v>750000</v>
      </c>
      <c r="H10" s="203">
        <v>500000</v>
      </c>
      <c r="I10" s="203">
        <v>500000</v>
      </c>
      <c r="J10" s="203">
        <v>100000</v>
      </c>
      <c r="K10" s="203">
        <v>630000</v>
      </c>
      <c r="L10" s="203">
        <v>100000</v>
      </c>
      <c r="M10" s="203">
        <v>170000</v>
      </c>
      <c r="N10" s="203">
        <v>0</v>
      </c>
      <c r="O10" s="203">
        <v>100000</v>
      </c>
      <c r="P10" s="203">
        <v>0</v>
      </c>
      <c r="Q10" s="203">
        <v>2000000</v>
      </c>
      <c r="R10" s="203">
        <v>0</v>
      </c>
      <c r="S10" s="203">
        <f t="shared" si="0"/>
        <v>7270000</v>
      </c>
      <c r="T10" s="204">
        <f t="shared" si="1"/>
        <v>95000</v>
      </c>
      <c r="U10" s="203">
        <f xml:space="preserve"> 11350000 + T10</f>
        <v>11445000</v>
      </c>
    </row>
    <row r="11" spans="1:21" s="109" customFormat="1" x14ac:dyDescent="0.3">
      <c r="A11" s="221"/>
      <c r="B11" s="109" t="s">
        <v>84</v>
      </c>
      <c r="C11" s="112">
        <f t="shared" si="3"/>
        <v>11445000</v>
      </c>
      <c r="D11" s="263">
        <v>1000000</v>
      </c>
      <c r="E11" s="261">
        <v>1000000</v>
      </c>
      <c r="F11" s="110">
        <v>420000</v>
      </c>
      <c r="G11" s="110">
        <v>400000</v>
      </c>
      <c r="H11" s="261">
        <v>100000</v>
      </c>
      <c r="I11" s="110">
        <v>400000</v>
      </c>
      <c r="J11" s="112">
        <v>100000</v>
      </c>
      <c r="K11" s="110">
        <v>630000</v>
      </c>
      <c r="L11" s="112">
        <v>100000</v>
      </c>
      <c r="M11" s="112">
        <v>150000</v>
      </c>
      <c r="N11" s="112">
        <v>0</v>
      </c>
      <c r="O11" s="112">
        <v>100000</v>
      </c>
      <c r="P11" s="112">
        <v>0</v>
      </c>
      <c r="Q11" s="110">
        <v>2000000</v>
      </c>
      <c r="R11" s="273">
        <v>580000</v>
      </c>
      <c r="S11" s="112">
        <f t="shared" si="0"/>
        <v>6980000</v>
      </c>
      <c r="T11" s="22">
        <f t="shared" si="1"/>
        <v>4465000</v>
      </c>
      <c r="U11" s="112">
        <f xml:space="preserve"> 7150000 + T11</f>
        <v>11615000</v>
      </c>
    </row>
    <row r="12" spans="1:21" s="111" customFormat="1" x14ac:dyDescent="0.3">
      <c r="A12" s="221"/>
      <c r="B12" s="111" t="s">
        <v>85</v>
      </c>
      <c r="C12" s="110">
        <f t="shared" si="3"/>
        <v>11615000</v>
      </c>
      <c r="D12" s="263">
        <v>1000000</v>
      </c>
      <c r="E12" s="261">
        <v>1000000</v>
      </c>
      <c r="F12" s="110">
        <v>420000</v>
      </c>
      <c r="G12" s="110">
        <v>400000</v>
      </c>
      <c r="H12" s="261">
        <v>100000</v>
      </c>
      <c r="I12" s="110">
        <v>400000</v>
      </c>
      <c r="J12" s="110">
        <v>100000</v>
      </c>
      <c r="K12" s="110">
        <v>630000</v>
      </c>
      <c r="L12" s="110">
        <v>100000</v>
      </c>
      <c r="M12" s="112">
        <v>150000</v>
      </c>
      <c r="N12" s="110">
        <v>0</v>
      </c>
      <c r="O12" s="110">
        <v>100000</v>
      </c>
      <c r="P12" s="110">
        <v>0</v>
      </c>
      <c r="Q12" s="110">
        <v>2000000</v>
      </c>
      <c r="R12" s="273">
        <v>580000</v>
      </c>
      <c r="S12" s="110">
        <f t="shared" si="0"/>
        <v>6980000</v>
      </c>
      <c r="T12" s="18">
        <f t="shared" si="1"/>
        <v>4635000</v>
      </c>
      <c r="U12" s="110">
        <f t="shared" si="2"/>
        <v>11785000</v>
      </c>
    </row>
    <row r="13" spans="1:21" s="111" customFormat="1" x14ac:dyDescent="0.3">
      <c r="A13" s="221"/>
      <c r="B13" s="111" t="s">
        <v>86</v>
      </c>
      <c r="C13" s="110">
        <f t="shared" si="3"/>
        <v>11785000</v>
      </c>
      <c r="D13" s="263">
        <v>1000000</v>
      </c>
      <c r="E13" s="261">
        <v>1000000</v>
      </c>
      <c r="F13" s="110">
        <v>420000</v>
      </c>
      <c r="G13" s="110">
        <v>400000</v>
      </c>
      <c r="H13" s="261">
        <v>100000</v>
      </c>
      <c r="I13" s="110">
        <v>400000</v>
      </c>
      <c r="J13" s="110">
        <v>100000</v>
      </c>
      <c r="K13" s="110">
        <v>630000</v>
      </c>
      <c r="L13" s="110">
        <v>100000</v>
      </c>
      <c r="M13" s="112">
        <v>150000</v>
      </c>
      <c r="N13" s="110">
        <v>0</v>
      </c>
      <c r="O13" s="110">
        <v>100000</v>
      </c>
      <c r="P13" s="110">
        <v>0</v>
      </c>
      <c r="Q13" s="110">
        <v>2000000</v>
      </c>
      <c r="R13" s="273">
        <v>580000</v>
      </c>
      <c r="S13" s="110">
        <f t="shared" si="0"/>
        <v>6980000</v>
      </c>
      <c r="T13" s="18">
        <f t="shared" si="1"/>
        <v>4805000</v>
      </c>
      <c r="U13" s="110">
        <f t="shared" si="2"/>
        <v>11955000</v>
      </c>
    </row>
    <row r="14" spans="1:21" s="113" customFormat="1" ht="17.25" thickBot="1" x14ac:dyDescent="0.35">
      <c r="A14" s="222"/>
      <c r="B14" s="24" t="s">
        <v>87</v>
      </c>
      <c r="C14" s="25">
        <f t="shared" si="3"/>
        <v>11955000</v>
      </c>
      <c r="D14" s="264">
        <v>1000000</v>
      </c>
      <c r="E14" s="262">
        <v>1000000</v>
      </c>
      <c r="F14" s="25">
        <v>420000</v>
      </c>
      <c r="G14" s="110">
        <v>400000</v>
      </c>
      <c r="H14" s="261">
        <v>100000</v>
      </c>
      <c r="I14" s="110">
        <v>400000</v>
      </c>
      <c r="J14" s="25">
        <v>100000</v>
      </c>
      <c r="K14" s="25">
        <v>630000</v>
      </c>
      <c r="L14" s="25">
        <v>100000</v>
      </c>
      <c r="M14" s="112">
        <v>150000</v>
      </c>
      <c r="N14" s="25">
        <v>0</v>
      </c>
      <c r="O14" s="25">
        <v>100000</v>
      </c>
      <c r="P14" s="25">
        <v>0</v>
      </c>
      <c r="Q14" s="110">
        <v>2000000</v>
      </c>
      <c r="R14" s="273">
        <v>580000</v>
      </c>
      <c r="S14" s="25">
        <f t="shared" si="0"/>
        <v>6980000</v>
      </c>
      <c r="T14" s="19">
        <f t="shared" si="1"/>
        <v>4975000</v>
      </c>
      <c r="U14" s="25">
        <f t="shared" si="2"/>
        <v>12125000</v>
      </c>
    </row>
    <row r="15" spans="1:21" s="111" customFormat="1" x14ac:dyDescent="0.3">
      <c r="A15" s="220">
        <v>2024</v>
      </c>
      <c r="B15" s="111" t="s">
        <v>76</v>
      </c>
      <c r="C15" s="110">
        <f xml:space="preserve"> U14</f>
        <v>12125000</v>
      </c>
      <c r="D15" s="263">
        <v>1000000</v>
      </c>
      <c r="E15" s="261">
        <v>1000000</v>
      </c>
      <c r="F15" s="110">
        <v>420000</v>
      </c>
      <c r="G15" s="110">
        <v>400000</v>
      </c>
      <c r="H15" s="261">
        <v>100000</v>
      </c>
      <c r="I15" s="110">
        <v>400000</v>
      </c>
      <c r="J15" s="110">
        <v>100000</v>
      </c>
      <c r="K15" s="110">
        <v>630000</v>
      </c>
      <c r="L15" s="110">
        <v>100000</v>
      </c>
      <c r="M15" s="112">
        <v>150000</v>
      </c>
      <c r="N15" s="110">
        <v>0</v>
      </c>
      <c r="O15" s="110">
        <v>100000</v>
      </c>
      <c r="P15" s="110">
        <v>0</v>
      </c>
      <c r="Q15" s="110">
        <v>2000000</v>
      </c>
      <c r="R15" s="273">
        <v>580000</v>
      </c>
      <c r="S15" s="110">
        <f t="shared" ref="S15:S38" si="4">SUM(D15:R15)</f>
        <v>6980000</v>
      </c>
      <c r="T15" s="23">
        <f t="shared" si="1"/>
        <v>5145000</v>
      </c>
      <c r="U15" s="110">
        <f xml:space="preserve"> 7150000 + T15</f>
        <v>12295000</v>
      </c>
    </row>
    <row r="16" spans="1:21" s="109" customFormat="1" x14ac:dyDescent="0.3">
      <c r="A16" s="221"/>
      <c r="B16" s="109" t="s">
        <v>77</v>
      </c>
      <c r="C16" s="112">
        <f xml:space="preserve"> U15</f>
        <v>12295000</v>
      </c>
      <c r="D16" s="263">
        <v>1000000</v>
      </c>
      <c r="E16" s="261">
        <v>1000000</v>
      </c>
      <c r="F16" s="110">
        <v>420000</v>
      </c>
      <c r="G16" s="110">
        <v>400000</v>
      </c>
      <c r="H16" s="261">
        <v>100000</v>
      </c>
      <c r="I16" s="110">
        <v>400000</v>
      </c>
      <c r="J16" s="112">
        <v>100000</v>
      </c>
      <c r="K16" s="110">
        <v>630000</v>
      </c>
      <c r="L16" s="112">
        <v>100000</v>
      </c>
      <c r="M16" s="112">
        <v>150000</v>
      </c>
      <c r="N16" s="112">
        <v>0</v>
      </c>
      <c r="O16" s="112">
        <v>100000</v>
      </c>
      <c r="P16" s="112">
        <v>0</v>
      </c>
      <c r="Q16" s="110">
        <v>2000000</v>
      </c>
      <c r="R16" s="273">
        <v>580000</v>
      </c>
      <c r="S16" s="112">
        <f t="shared" si="4"/>
        <v>6980000</v>
      </c>
      <c r="T16" s="22">
        <f t="shared" si="1"/>
        <v>5315000</v>
      </c>
      <c r="U16" s="112">
        <f t="shared" ref="U16:U26" si="5" xml:space="preserve"> 7150000 + T16</f>
        <v>12465000</v>
      </c>
    </row>
    <row r="17" spans="1:21" s="111" customFormat="1" x14ac:dyDescent="0.3">
      <c r="A17" s="221"/>
      <c r="B17" s="111" t="s">
        <v>78</v>
      </c>
      <c r="C17" s="110">
        <f t="shared" ref="C17:C26" si="6" xml:space="preserve"> U16</f>
        <v>12465000</v>
      </c>
      <c r="D17" s="263">
        <v>1000000</v>
      </c>
      <c r="E17" s="261">
        <v>1000000</v>
      </c>
      <c r="F17" s="110">
        <v>420000</v>
      </c>
      <c r="G17" s="110">
        <v>400000</v>
      </c>
      <c r="H17" s="261">
        <v>100000</v>
      </c>
      <c r="I17" s="110">
        <v>400000</v>
      </c>
      <c r="J17" s="110">
        <v>100000</v>
      </c>
      <c r="K17" s="110">
        <v>630000</v>
      </c>
      <c r="L17" s="110">
        <v>100000</v>
      </c>
      <c r="M17" s="112">
        <v>150000</v>
      </c>
      <c r="N17" s="110">
        <v>0</v>
      </c>
      <c r="O17" s="110">
        <v>100000</v>
      </c>
      <c r="P17" s="110">
        <v>0</v>
      </c>
      <c r="Q17" s="110">
        <v>2000000</v>
      </c>
      <c r="R17" s="273">
        <v>580000</v>
      </c>
      <c r="S17" s="110">
        <f t="shared" si="4"/>
        <v>6980000</v>
      </c>
      <c r="T17" s="18">
        <f t="shared" si="1"/>
        <v>5485000</v>
      </c>
      <c r="U17" s="110">
        <f t="shared" si="5"/>
        <v>12635000</v>
      </c>
    </row>
    <row r="18" spans="1:21" s="111" customFormat="1" x14ac:dyDescent="0.3">
      <c r="A18" s="221"/>
      <c r="B18" s="111" t="s">
        <v>79</v>
      </c>
      <c r="C18" s="110">
        <f t="shared" si="6"/>
        <v>12635000</v>
      </c>
      <c r="D18" s="263">
        <v>1000000</v>
      </c>
      <c r="E18" s="261">
        <v>1000000</v>
      </c>
      <c r="F18" s="110">
        <v>420000</v>
      </c>
      <c r="G18" s="110">
        <v>400000</v>
      </c>
      <c r="H18" s="261">
        <v>100000</v>
      </c>
      <c r="I18" s="110">
        <v>400000</v>
      </c>
      <c r="J18" s="110">
        <v>100000</v>
      </c>
      <c r="K18" s="110">
        <v>630000</v>
      </c>
      <c r="L18" s="110">
        <v>100000</v>
      </c>
      <c r="M18" s="112">
        <v>150000</v>
      </c>
      <c r="N18" s="110">
        <v>0</v>
      </c>
      <c r="O18" s="110">
        <v>100000</v>
      </c>
      <c r="P18" s="110">
        <v>0</v>
      </c>
      <c r="Q18" s="110">
        <v>2000000</v>
      </c>
      <c r="R18" s="110">
        <v>0</v>
      </c>
      <c r="S18" s="110">
        <f t="shared" si="4"/>
        <v>6400000</v>
      </c>
      <c r="T18" s="18">
        <f t="shared" si="1"/>
        <v>6235000</v>
      </c>
      <c r="U18" s="110">
        <f t="shared" si="5"/>
        <v>13385000</v>
      </c>
    </row>
    <row r="19" spans="1:21" s="111" customFormat="1" x14ac:dyDescent="0.3">
      <c r="A19" s="221"/>
      <c r="B19" s="111" t="s">
        <v>80</v>
      </c>
      <c r="C19" s="110">
        <f t="shared" si="6"/>
        <v>13385000</v>
      </c>
      <c r="D19" s="263">
        <v>1000000</v>
      </c>
      <c r="E19" s="261">
        <v>1000000</v>
      </c>
      <c r="F19" s="110">
        <v>420000</v>
      </c>
      <c r="G19" s="110">
        <v>400000</v>
      </c>
      <c r="H19" s="261">
        <v>100000</v>
      </c>
      <c r="I19" s="110">
        <v>400000</v>
      </c>
      <c r="J19" s="110">
        <v>100000</v>
      </c>
      <c r="K19" s="110">
        <v>630000</v>
      </c>
      <c r="L19" s="110">
        <v>100000</v>
      </c>
      <c r="M19" s="112">
        <v>150000</v>
      </c>
      <c r="N19" s="110">
        <v>0</v>
      </c>
      <c r="O19" s="110">
        <v>100000</v>
      </c>
      <c r="P19" s="110">
        <v>0</v>
      </c>
      <c r="Q19" s="110">
        <v>2000000</v>
      </c>
      <c r="R19" s="110">
        <v>0</v>
      </c>
      <c r="S19" s="110">
        <f t="shared" si="4"/>
        <v>6400000</v>
      </c>
      <c r="T19" s="18">
        <f t="shared" si="1"/>
        <v>6985000</v>
      </c>
      <c r="U19" s="110">
        <f t="shared" si="5"/>
        <v>14135000</v>
      </c>
    </row>
    <row r="20" spans="1:21" s="111" customFormat="1" x14ac:dyDescent="0.3">
      <c r="A20" s="221"/>
      <c r="B20" s="111" t="s">
        <v>81</v>
      </c>
      <c r="C20" s="110">
        <f t="shared" si="6"/>
        <v>14135000</v>
      </c>
      <c r="D20" s="263">
        <v>1000000</v>
      </c>
      <c r="E20" s="261">
        <v>1000000</v>
      </c>
      <c r="F20" s="110">
        <v>420000</v>
      </c>
      <c r="G20" s="110">
        <v>400000</v>
      </c>
      <c r="H20" s="261">
        <v>100000</v>
      </c>
      <c r="I20" s="110">
        <v>400000</v>
      </c>
      <c r="J20" s="110">
        <v>100000</v>
      </c>
      <c r="K20" s="110">
        <v>630000</v>
      </c>
      <c r="L20" s="110">
        <v>100000</v>
      </c>
      <c r="M20" s="112">
        <v>150000</v>
      </c>
      <c r="N20" s="110">
        <v>0</v>
      </c>
      <c r="O20" s="110">
        <v>100000</v>
      </c>
      <c r="P20" s="110">
        <v>0</v>
      </c>
      <c r="Q20" s="110">
        <v>2000000</v>
      </c>
      <c r="R20" s="110">
        <v>0</v>
      </c>
      <c r="S20" s="110">
        <f t="shared" si="4"/>
        <v>6400000</v>
      </c>
      <c r="T20" s="18">
        <f t="shared" si="1"/>
        <v>7735000</v>
      </c>
      <c r="U20" s="110">
        <f t="shared" si="5"/>
        <v>14885000</v>
      </c>
    </row>
    <row r="21" spans="1:21" s="111" customFormat="1" x14ac:dyDescent="0.3">
      <c r="A21" s="221"/>
      <c r="B21" s="111" t="s">
        <v>82</v>
      </c>
      <c r="C21" s="110">
        <f t="shared" si="6"/>
        <v>14885000</v>
      </c>
      <c r="D21" s="263">
        <v>1000000</v>
      </c>
      <c r="E21" s="261">
        <v>1000000</v>
      </c>
      <c r="F21" s="110">
        <v>420000</v>
      </c>
      <c r="G21" s="110">
        <v>400000</v>
      </c>
      <c r="H21" s="261">
        <v>100000</v>
      </c>
      <c r="I21" s="110">
        <v>400000</v>
      </c>
      <c r="J21" s="110">
        <v>100000</v>
      </c>
      <c r="K21" s="110">
        <v>630000</v>
      </c>
      <c r="L21" s="110">
        <v>100000</v>
      </c>
      <c r="M21" s="112">
        <v>150000</v>
      </c>
      <c r="N21" s="110">
        <v>0</v>
      </c>
      <c r="O21" s="110">
        <v>100000</v>
      </c>
      <c r="P21" s="110">
        <v>0</v>
      </c>
      <c r="Q21" s="110">
        <v>2000000</v>
      </c>
      <c r="R21" s="110">
        <v>0</v>
      </c>
      <c r="S21" s="110">
        <f t="shared" si="4"/>
        <v>6400000</v>
      </c>
      <c r="T21" s="18">
        <f t="shared" si="1"/>
        <v>8485000</v>
      </c>
      <c r="U21" s="110">
        <f t="shared" si="5"/>
        <v>15635000</v>
      </c>
    </row>
    <row r="22" spans="1:21" s="111" customFormat="1" x14ac:dyDescent="0.3">
      <c r="A22" s="221"/>
      <c r="B22" s="111" t="s">
        <v>83</v>
      </c>
      <c r="C22" s="110">
        <f t="shared" si="6"/>
        <v>15635000</v>
      </c>
      <c r="D22" s="263">
        <v>1000000</v>
      </c>
      <c r="E22" s="261">
        <v>1000000</v>
      </c>
      <c r="F22" s="110">
        <v>420000</v>
      </c>
      <c r="G22" s="110">
        <v>400000</v>
      </c>
      <c r="H22" s="261">
        <v>100000</v>
      </c>
      <c r="I22" s="110">
        <v>400000</v>
      </c>
      <c r="J22" s="110">
        <v>100000</v>
      </c>
      <c r="K22" s="110">
        <v>630000</v>
      </c>
      <c r="L22" s="110">
        <v>100000</v>
      </c>
      <c r="M22" s="112">
        <v>150000</v>
      </c>
      <c r="N22" s="110">
        <v>0</v>
      </c>
      <c r="O22" s="110">
        <v>100000</v>
      </c>
      <c r="P22" s="110">
        <v>0</v>
      </c>
      <c r="Q22" s="110">
        <v>2000000</v>
      </c>
      <c r="R22" s="110">
        <v>0</v>
      </c>
      <c r="S22" s="110">
        <f t="shared" si="4"/>
        <v>6400000</v>
      </c>
      <c r="T22" s="18">
        <f t="shared" si="1"/>
        <v>9235000</v>
      </c>
      <c r="U22" s="110">
        <f t="shared" si="5"/>
        <v>16385000</v>
      </c>
    </row>
    <row r="23" spans="1:21" s="111" customFormat="1" x14ac:dyDescent="0.3">
      <c r="A23" s="221"/>
      <c r="B23" s="111" t="s">
        <v>84</v>
      </c>
      <c r="C23" s="110">
        <f t="shared" si="6"/>
        <v>16385000</v>
      </c>
      <c r="D23" s="263">
        <v>1000000</v>
      </c>
      <c r="E23" s="261">
        <v>1000000</v>
      </c>
      <c r="F23" s="110">
        <v>420000</v>
      </c>
      <c r="G23" s="110">
        <v>400000</v>
      </c>
      <c r="H23" s="261">
        <v>100000</v>
      </c>
      <c r="I23" s="110">
        <v>400000</v>
      </c>
      <c r="J23" s="110">
        <v>100000</v>
      </c>
      <c r="K23" s="110">
        <v>630000</v>
      </c>
      <c r="L23" s="110">
        <v>100000</v>
      </c>
      <c r="M23" s="112">
        <v>150000</v>
      </c>
      <c r="N23" s="110">
        <v>0</v>
      </c>
      <c r="O23" s="110">
        <v>100000</v>
      </c>
      <c r="P23" s="110">
        <v>0</v>
      </c>
      <c r="Q23" s="110">
        <v>2000000</v>
      </c>
      <c r="R23" s="110">
        <v>0</v>
      </c>
      <c r="S23" s="110">
        <f t="shared" si="4"/>
        <v>6400000</v>
      </c>
      <c r="T23" s="18">
        <f t="shared" si="1"/>
        <v>9985000</v>
      </c>
      <c r="U23" s="110">
        <f t="shared" si="5"/>
        <v>17135000</v>
      </c>
    </row>
    <row r="24" spans="1:21" s="111" customFormat="1" x14ac:dyDescent="0.3">
      <c r="A24" s="221"/>
      <c r="B24" s="111" t="s">
        <v>85</v>
      </c>
      <c r="C24" s="110">
        <f t="shared" si="6"/>
        <v>17135000</v>
      </c>
      <c r="D24" s="263">
        <v>1000000</v>
      </c>
      <c r="E24" s="261">
        <v>1000000</v>
      </c>
      <c r="F24" s="110">
        <v>420000</v>
      </c>
      <c r="G24" s="110">
        <v>400000</v>
      </c>
      <c r="H24" s="261">
        <v>100000</v>
      </c>
      <c r="I24" s="110">
        <v>400000</v>
      </c>
      <c r="J24" s="110">
        <v>100000</v>
      </c>
      <c r="K24" s="110">
        <v>630000</v>
      </c>
      <c r="L24" s="110">
        <v>100000</v>
      </c>
      <c r="M24" s="112">
        <v>150000</v>
      </c>
      <c r="N24" s="110">
        <v>0</v>
      </c>
      <c r="O24" s="110">
        <v>100000</v>
      </c>
      <c r="P24" s="110">
        <v>0</v>
      </c>
      <c r="Q24" s="110">
        <v>2000000</v>
      </c>
      <c r="R24" s="110">
        <v>0</v>
      </c>
      <c r="S24" s="110">
        <f t="shared" si="4"/>
        <v>6400000</v>
      </c>
      <c r="T24" s="18">
        <f t="shared" si="1"/>
        <v>10735000</v>
      </c>
      <c r="U24" s="110">
        <f t="shared" si="5"/>
        <v>17885000</v>
      </c>
    </row>
    <row r="25" spans="1:21" s="111" customFormat="1" x14ac:dyDescent="0.3">
      <c r="A25" s="221"/>
      <c r="B25" s="111" t="s">
        <v>86</v>
      </c>
      <c r="C25" s="110">
        <f t="shared" si="6"/>
        <v>17885000</v>
      </c>
      <c r="D25" s="263">
        <v>1000000</v>
      </c>
      <c r="E25" s="261">
        <v>1000000</v>
      </c>
      <c r="F25" s="110">
        <v>420000</v>
      </c>
      <c r="G25" s="110">
        <v>400000</v>
      </c>
      <c r="H25" s="261">
        <v>100000</v>
      </c>
      <c r="I25" s="110">
        <v>400000</v>
      </c>
      <c r="J25" s="110">
        <v>100000</v>
      </c>
      <c r="K25" s="110">
        <v>630000</v>
      </c>
      <c r="L25" s="110">
        <v>100000</v>
      </c>
      <c r="M25" s="112">
        <v>150000</v>
      </c>
      <c r="N25" s="110">
        <v>0</v>
      </c>
      <c r="O25" s="110">
        <v>100000</v>
      </c>
      <c r="P25" s="110">
        <v>0</v>
      </c>
      <c r="Q25" s="110">
        <v>2000000</v>
      </c>
      <c r="R25" s="110">
        <v>0</v>
      </c>
      <c r="S25" s="110">
        <f t="shared" si="4"/>
        <v>6400000</v>
      </c>
      <c r="T25" s="18">
        <f t="shared" si="1"/>
        <v>11485000</v>
      </c>
      <c r="U25" s="110">
        <f t="shared" si="5"/>
        <v>18635000</v>
      </c>
    </row>
    <row r="26" spans="1:21" s="113" customFormat="1" ht="17.25" thickBot="1" x14ac:dyDescent="0.35">
      <c r="A26" s="222"/>
      <c r="B26" s="24" t="s">
        <v>87</v>
      </c>
      <c r="C26" s="25">
        <f t="shared" si="6"/>
        <v>18635000</v>
      </c>
      <c r="D26" s="264">
        <v>1000000</v>
      </c>
      <c r="E26" s="262">
        <v>1000000</v>
      </c>
      <c r="F26" s="25">
        <v>420000</v>
      </c>
      <c r="G26" s="110">
        <v>400000</v>
      </c>
      <c r="H26" s="261">
        <v>100000</v>
      </c>
      <c r="I26" s="110">
        <v>400000</v>
      </c>
      <c r="J26" s="25">
        <v>100000</v>
      </c>
      <c r="K26" s="25">
        <v>630000</v>
      </c>
      <c r="L26" s="25">
        <v>100000</v>
      </c>
      <c r="M26" s="112">
        <v>150000</v>
      </c>
      <c r="N26" s="25">
        <v>0</v>
      </c>
      <c r="O26" s="25">
        <v>100000</v>
      </c>
      <c r="P26" s="25">
        <v>0</v>
      </c>
      <c r="Q26" s="110">
        <v>2000000</v>
      </c>
      <c r="R26" s="110">
        <v>0</v>
      </c>
      <c r="S26" s="25">
        <f t="shared" si="4"/>
        <v>6400000</v>
      </c>
      <c r="T26" s="19">
        <f t="shared" si="1"/>
        <v>12235000</v>
      </c>
      <c r="U26" s="25">
        <f t="shared" si="5"/>
        <v>19385000</v>
      </c>
    </row>
    <row r="27" spans="1:21" x14ac:dyDescent="0.3">
      <c r="A27" s="220">
        <v>2025</v>
      </c>
      <c r="B27" t="s">
        <v>76</v>
      </c>
      <c r="C27" s="1">
        <f xml:space="preserve"> U26</f>
        <v>19385000</v>
      </c>
      <c r="D27" s="265">
        <v>1000000</v>
      </c>
      <c r="E27" s="261">
        <v>1000000</v>
      </c>
      <c r="F27" s="110">
        <v>420000</v>
      </c>
      <c r="G27" s="110">
        <v>400000</v>
      </c>
      <c r="H27" s="261">
        <v>100000</v>
      </c>
      <c r="I27" s="110">
        <v>400000</v>
      </c>
      <c r="J27" s="1">
        <v>100000</v>
      </c>
      <c r="K27" s="110">
        <v>630000</v>
      </c>
      <c r="L27" s="1">
        <v>100000</v>
      </c>
      <c r="M27" s="112">
        <v>150000</v>
      </c>
      <c r="N27" s="1">
        <v>0</v>
      </c>
      <c r="O27" s="1">
        <v>100000</v>
      </c>
      <c r="P27" s="1">
        <v>0</v>
      </c>
      <c r="Q27" s="110">
        <v>2000000</v>
      </c>
      <c r="R27" s="110">
        <v>0</v>
      </c>
      <c r="S27" s="1">
        <f t="shared" si="4"/>
        <v>6400000</v>
      </c>
      <c r="T27" s="23">
        <f t="shared" si="1"/>
        <v>12985000</v>
      </c>
      <c r="U27" s="1">
        <f xml:space="preserve"> 7150000 + T27</f>
        <v>20135000</v>
      </c>
    </row>
    <row r="28" spans="1:21" x14ac:dyDescent="0.3">
      <c r="A28" s="221"/>
      <c r="B28" t="s">
        <v>77</v>
      </c>
      <c r="C28" s="1">
        <f xml:space="preserve"> U27</f>
        <v>20135000</v>
      </c>
      <c r="D28" s="265">
        <v>1000000</v>
      </c>
      <c r="E28" s="261">
        <v>1000000</v>
      </c>
      <c r="F28" s="110">
        <v>420000</v>
      </c>
      <c r="G28" s="110">
        <v>400000</v>
      </c>
      <c r="H28" s="261">
        <v>100000</v>
      </c>
      <c r="I28" s="110">
        <v>400000</v>
      </c>
      <c r="J28" s="1">
        <v>100000</v>
      </c>
      <c r="K28" s="110">
        <v>630000</v>
      </c>
      <c r="L28" s="1">
        <v>100000</v>
      </c>
      <c r="M28" s="112">
        <v>150000</v>
      </c>
      <c r="N28" s="1">
        <v>0</v>
      </c>
      <c r="O28" s="1">
        <v>100000</v>
      </c>
      <c r="P28" s="1">
        <v>0</v>
      </c>
      <c r="Q28" s="110">
        <v>2000000</v>
      </c>
      <c r="R28" s="110">
        <v>0</v>
      </c>
      <c r="S28" s="1">
        <f t="shared" si="4"/>
        <v>6400000</v>
      </c>
      <c r="T28" s="18">
        <f t="shared" si="1"/>
        <v>13735000</v>
      </c>
      <c r="U28" s="1">
        <f t="shared" ref="U28:U38" si="7" xml:space="preserve"> 7150000 + T28</f>
        <v>20885000</v>
      </c>
    </row>
    <row r="29" spans="1:21" x14ac:dyDescent="0.3">
      <c r="A29" s="221"/>
      <c r="B29" t="s">
        <v>78</v>
      </c>
      <c r="C29" s="1">
        <f t="shared" ref="C29:C38" si="8" xml:space="preserve"> U28</f>
        <v>20885000</v>
      </c>
      <c r="D29" s="265">
        <v>1000000</v>
      </c>
      <c r="E29" s="261">
        <v>1000000</v>
      </c>
      <c r="F29" s="110">
        <v>420000</v>
      </c>
      <c r="G29" s="110">
        <v>400000</v>
      </c>
      <c r="H29" s="261">
        <v>100000</v>
      </c>
      <c r="I29" s="110">
        <v>400000</v>
      </c>
      <c r="J29" s="1">
        <v>100000</v>
      </c>
      <c r="K29" s="110">
        <v>630000</v>
      </c>
      <c r="L29" s="1">
        <v>100000</v>
      </c>
      <c r="M29" s="112">
        <v>150000</v>
      </c>
      <c r="N29" s="1">
        <v>0</v>
      </c>
      <c r="O29" s="1">
        <v>100000</v>
      </c>
      <c r="P29" s="1">
        <v>0</v>
      </c>
      <c r="Q29" s="110">
        <v>2000000</v>
      </c>
      <c r="R29" s="110">
        <v>0</v>
      </c>
      <c r="S29" s="1">
        <f t="shared" si="4"/>
        <v>6400000</v>
      </c>
      <c r="T29" s="18">
        <f t="shared" si="1"/>
        <v>14485000</v>
      </c>
      <c r="U29" s="1">
        <f t="shared" si="7"/>
        <v>21635000</v>
      </c>
    </row>
    <row r="30" spans="1:21" x14ac:dyDescent="0.3">
      <c r="A30" s="221"/>
      <c r="B30" t="s">
        <v>79</v>
      </c>
      <c r="C30" s="1">
        <f t="shared" si="8"/>
        <v>21635000</v>
      </c>
      <c r="D30" s="265">
        <v>1000000</v>
      </c>
      <c r="E30" s="261">
        <v>1000000</v>
      </c>
      <c r="F30" s="110">
        <v>420000</v>
      </c>
      <c r="G30" s="110">
        <v>400000</v>
      </c>
      <c r="H30" s="261">
        <v>100000</v>
      </c>
      <c r="I30" s="110">
        <v>400000</v>
      </c>
      <c r="J30" s="1">
        <v>100000</v>
      </c>
      <c r="K30" s="110">
        <v>630000</v>
      </c>
      <c r="L30" s="1">
        <v>100000</v>
      </c>
      <c r="M30" s="112">
        <v>150000</v>
      </c>
      <c r="N30" s="1">
        <v>0</v>
      </c>
      <c r="O30" s="1">
        <v>100000</v>
      </c>
      <c r="P30" s="1">
        <v>0</v>
      </c>
      <c r="Q30" s="110">
        <v>2000000</v>
      </c>
      <c r="R30" s="110">
        <v>0</v>
      </c>
      <c r="S30" s="1">
        <f t="shared" si="4"/>
        <v>6400000</v>
      </c>
      <c r="T30" s="18">
        <f t="shared" si="1"/>
        <v>15235000</v>
      </c>
      <c r="U30" s="1">
        <f t="shared" si="7"/>
        <v>22385000</v>
      </c>
    </row>
    <row r="31" spans="1:21" x14ac:dyDescent="0.3">
      <c r="A31" s="221"/>
      <c r="B31" t="s">
        <v>80</v>
      </c>
      <c r="C31" s="1">
        <f t="shared" si="8"/>
        <v>22385000</v>
      </c>
      <c r="D31" s="265">
        <v>1000000</v>
      </c>
      <c r="E31" s="261">
        <v>1000000</v>
      </c>
      <c r="F31" s="110">
        <v>420000</v>
      </c>
      <c r="G31" s="110">
        <v>400000</v>
      </c>
      <c r="H31" s="261">
        <v>100000</v>
      </c>
      <c r="I31" s="110">
        <v>400000</v>
      </c>
      <c r="J31" s="1">
        <v>100000</v>
      </c>
      <c r="K31" s="110">
        <v>630000</v>
      </c>
      <c r="L31" s="1">
        <v>100000</v>
      </c>
      <c r="M31" s="112">
        <v>150000</v>
      </c>
      <c r="N31" s="1">
        <v>0</v>
      </c>
      <c r="O31" s="1">
        <v>100000</v>
      </c>
      <c r="P31" s="1">
        <v>0</v>
      </c>
      <c r="Q31" s="110">
        <v>2000000</v>
      </c>
      <c r="R31" s="110">
        <v>0</v>
      </c>
      <c r="S31" s="1">
        <f t="shared" si="4"/>
        <v>6400000</v>
      </c>
      <c r="T31" s="18">
        <f t="shared" si="1"/>
        <v>15985000</v>
      </c>
      <c r="U31" s="1">
        <f t="shared" si="7"/>
        <v>23135000</v>
      </c>
    </row>
    <row r="32" spans="1:21" x14ac:dyDescent="0.3">
      <c r="A32" s="221"/>
      <c r="B32" t="s">
        <v>81</v>
      </c>
      <c r="C32" s="1">
        <f t="shared" si="8"/>
        <v>23135000</v>
      </c>
      <c r="D32" s="265">
        <v>1000000</v>
      </c>
      <c r="E32" s="261">
        <v>1000000</v>
      </c>
      <c r="F32" s="110">
        <v>420000</v>
      </c>
      <c r="G32" s="110">
        <v>400000</v>
      </c>
      <c r="H32" s="261">
        <v>100000</v>
      </c>
      <c r="I32" s="110">
        <v>400000</v>
      </c>
      <c r="J32" s="1">
        <v>100000</v>
      </c>
      <c r="K32" s="110">
        <v>630000</v>
      </c>
      <c r="L32" s="1">
        <v>100000</v>
      </c>
      <c r="M32" s="112">
        <v>150000</v>
      </c>
      <c r="N32" s="1">
        <v>0</v>
      </c>
      <c r="O32" s="1">
        <v>100000</v>
      </c>
      <c r="P32" s="1">
        <v>0</v>
      </c>
      <c r="Q32" s="110">
        <v>2000000</v>
      </c>
      <c r="R32" s="110">
        <v>0</v>
      </c>
      <c r="S32" s="1">
        <f t="shared" si="4"/>
        <v>6400000</v>
      </c>
      <c r="T32" s="18">
        <f t="shared" si="1"/>
        <v>16735000</v>
      </c>
      <c r="U32" s="1">
        <f t="shared" si="7"/>
        <v>23885000</v>
      </c>
    </row>
    <row r="33" spans="1:21" x14ac:dyDescent="0.3">
      <c r="A33" s="221"/>
      <c r="B33" t="s">
        <v>82</v>
      </c>
      <c r="C33" s="1">
        <f t="shared" si="8"/>
        <v>23885000</v>
      </c>
      <c r="D33" s="265">
        <v>1000000</v>
      </c>
      <c r="E33" s="261">
        <v>1000000</v>
      </c>
      <c r="F33" s="110">
        <v>420000</v>
      </c>
      <c r="G33" s="110">
        <v>400000</v>
      </c>
      <c r="H33" s="261">
        <v>100000</v>
      </c>
      <c r="I33" s="110">
        <v>400000</v>
      </c>
      <c r="J33" s="1">
        <v>100000</v>
      </c>
      <c r="K33" s="110">
        <v>630000</v>
      </c>
      <c r="L33" s="1">
        <v>100000</v>
      </c>
      <c r="M33" s="112">
        <v>150000</v>
      </c>
      <c r="N33" s="1">
        <v>0</v>
      </c>
      <c r="O33" s="1">
        <v>100000</v>
      </c>
      <c r="P33" s="1">
        <v>0</v>
      </c>
      <c r="Q33" s="110">
        <v>2000000</v>
      </c>
      <c r="R33" s="110">
        <v>0</v>
      </c>
      <c r="S33" s="1">
        <f t="shared" si="4"/>
        <v>6400000</v>
      </c>
      <c r="T33" s="18">
        <f t="shared" si="1"/>
        <v>17485000</v>
      </c>
      <c r="U33" s="1">
        <f t="shared" si="7"/>
        <v>24635000</v>
      </c>
    </row>
    <row r="34" spans="1:21" x14ac:dyDescent="0.3">
      <c r="A34" s="221"/>
      <c r="B34" t="s">
        <v>83</v>
      </c>
      <c r="C34" s="1">
        <f t="shared" si="8"/>
        <v>24635000</v>
      </c>
      <c r="D34" s="265">
        <v>1000000</v>
      </c>
      <c r="E34" s="261">
        <v>1000000</v>
      </c>
      <c r="F34" s="110">
        <v>420000</v>
      </c>
      <c r="G34" s="110">
        <v>400000</v>
      </c>
      <c r="H34" s="261">
        <v>100000</v>
      </c>
      <c r="I34" s="110">
        <v>400000</v>
      </c>
      <c r="J34" s="1">
        <v>100000</v>
      </c>
      <c r="K34" s="110">
        <v>630000</v>
      </c>
      <c r="L34" s="1">
        <v>100000</v>
      </c>
      <c r="M34" s="112">
        <v>150000</v>
      </c>
      <c r="N34" s="1">
        <v>0</v>
      </c>
      <c r="O34" s="1">
        <v>100000</v>
      </c>
      <c r="P34" s="1">
        <v>0</v>
      </c>
      <c r="Q34" s="110">
        <v>2000000</v>
      </c>
      <c r="R34" s="110">
        <v>0</v>
      </c>
      <c r="S34" s="1">
        <f t="shared" si="4"/>
        <v>6400000</v>
      </c>
      <c r="T34" s="18">
        <f t="shared" si="1"/>
        <v>18235000</v>
      </c>
      <c r="U34" s="1">
        <f t="shared" si="7"/>
        <v>25385000</v>
      </c>
    </row>
    <row r="35" spans="1:21" s="114" customFormat="1" x14ac:dyDescent="0.3">
      <c r="A35" s="221"/>
      <c r="B35" s="114" t="s">
        <v>84</v>
      </c>
      <c r="C35" s="115">
        <f t="shared" si="8"/>
        <v>25385000</v>
      </c>
      <c r="D35" s="266">
        <v>1000000</v>
      </c>
      <c r="E35" s="116">
        <v>1000000</v>
      </c>
      <c r="F35" s="116">
        <v>420000</v>
      </c>
      <c r="G35" s="110">
        <v>400000</v>
      </c>
      <c r="H35" s="261">
        <v>100000</v>
      </c>
      <c r="I35" s="110">
        <v>400000</v>
      </c>
      <c r="J35" s="115">
        <v>100000</v>
      </c>
      <c r="K35" s="116">
        <v>630000</v>
      </c>
      <c r="L35" s="115">
        <v>100000</v>
      </c>
      <c r="M35" s="112">
        <v>150000</v>
      </c>
      <c r="N35" s="115">
        <v>0</v>
      </c>
      <c r="O35" s="115">
        <v>100000</v>
      </c>
      <c r="P35" s="115">
        <v>0</v>
      </c>
      <c r="Q35" s="110">
        <v>2000000</v>
      </c>
      <c r="R35" s="110">
        <v>0</v>
      </c>
      <c r="S35" s="115">
        <f t="shared" si="4"/>
        <v>6400000</v>
      </c>
      <c r="T35" s="117">
        <f t="shared" ref="T35:T66" si="9" xml:space="preserve"> C35 - S35</f>
        <v>18985000</v>
      </c>
      <c r="U35" s="115">
        <f t="shared" si="7"/>
        <v>26135000</v>
      </c>
    </row>
    <row r="36" spans="1:21" x14ac:dyDescent="0.3">
      <c r="A36" s="221"/>
      <c r="B36" t="s">
        <v>85</v>
      </c>
      <c r="C36" s="1">
        <f t="shared" si="8"/>
        <v>26135000</v>
      </c>
      <c r="D36" s="265">
        <v>1000000</v>
      </c>
      <c r="E36" s="261">
        <v>1000000</v>
      </c>
      <c r="F36" s="110">
        <v>420000</v>
      </c>
      <c r="G36" s="110">
        <v>400000</v>
      </c>
      <c r="H36" s="261">
        <v>100000</v>
      </c>
      <c r="I36" s="110">
        <v>400000</v>
      </c>
      <c r="J36" s="1">
        <v>100000</v>
      </c>
      <c r="K36" s="110">
        <v>630000</v>
      </c>
      <c r="L36" s="1">
        <v>100000</v>
      </c>
      <c r="M36" s="112">
        <v>150000</v>
      </c>
      <c r="N36" s="1">
        <v>0</v>
      </c>
      <c r="O36" s="1">
        <v>100000</v>
      </c>
      <c r="P36" s="1">
        <v>0</v>
      </c>
      <c r="Q36" s="110">
        <v>2000000</v>
      </c>
      <c r="R36" s="110">
        <v>0</v>
      </c>
      <c r="S36" s="1">
        <f t="shared" si="4"/>
        <v>6400000</v>
      </c>
      <c r="T36" s="18">
        <f t="shared" si="9"/>
        <v>19735000</v>
      </c>
      <c r="U36" s="1">
        <f t="shared" si="7"/>
        <v>26885000</v>
      </c>
    </row>
    <row r="37" spans="1:21" x14ac:dyDescent="0.3">
      <c r="A37" s="221"/>
      <c r="B37" t="s">
        <v>86</v>
      </c>
      <c r="C37" s="1">
        <f t="shared" si="8"/>
        <v>26885000</v>
      </c>
      <c r="D37" s="265">
        <v>1000000</v>
      </c>
      <c r="E37" s="261">
        <v>1000000</v>
      </c>
      <c r="F37" s="110">
        <v>420000</v>
      </c>
      <c r="G37" s="110">
        <v>400000</v>
      </c>
      <c r="H37" s="261">
        <v>100000</v>
      </c>
      <c r="I37" s="110">
        <v>400000</v>
      </c>
      <c r="J37" s="1">
        <v>100000</v>
      </c>
      <c r="K37" s="110">
        <v>630000</v>
      </c>
      <c r="L37" s="1">
        <v>100000</v>
      </c>
      <c r="M37" s="112">
        <v>150000</v>
      </c>
      <c r="N37" s="1">
        <v>0</v>
      </c>
      <c r="O37" s="1">
        <v>100000</v>
      </c>
      <c r="P37" s="1">
        <v>0</v>
      </c>
      <c r="Q37" s="110">
        <v>2000000</v>
      </c>
      <c r="R37" s="110">
        <v>0</v>
      </c>
      <c r="S37" s="1">
        <f t="shared" si="4"/>
        <v>6400000</v>
      </c>
      <c r="T37" s="18">
        <f t="shared" si="9"/>
        <v>20485000</v>
      </c>
      <c r="U37" s="1">
        <f t="shared" si="7"/>
        <v>27635000</v>
      </c>
    </row>
    <row r="38" spans="1:21" ht="17.25" thickBot="1" x14ac:dyDescent="0.35">
      <c r="A38" s="222"/>
      <c r="B38" s="24" t="s">
        <v>87</v>
      </c>
      <c r="C38" s="25">
        <f t="shared" si="8"/>
        <v>27635000</v>
      </c>
      <c r="D38" s="265">
        <v>1000000</v>
      </c>
      <c r="E38" s="261">
        <v>1000000</v>
      </c>
      <c r="F38" s="110">
        <v>420000</v>
      </c>
      <c r="G38" s="110">
        <v>400000</v>
      </c>
      <c r="H38" s="261">
        <v>100000</v>
      </c>
      <c r="I38" s="110">
        <v>400000</v>
      </c>
      <c r="J38" s="25">
        <v>100000</v>
      </c>
      <c r="K38" s="110">
        <v>630000</v>
      </c>
      <c r="L38" s="25">
        <v>100000</v>
      </c>
      <c r="M38" s="112">
        <v>150000</v>
      </c>
      <c r="N38" s="25">
        <v>0</v>
      </c>
      <c r="O38" s="25">
        <v>100000</v>
      </c>
      <c r="P38" s="25">
        <v>0</v>
      </c>
      <c r="Q38" s="110">
        <v>2000000</v>
      </c>
      <c r="R38" s="110">
        <v>0</v>
      </c>
      <c r="S38" s="25">
        <f t="shared" si="4"/>
        <v>6400000</v>
      </c>
      <c r="T38" s="19">
        <f t="shared" si="9"/>
        <v>21235000</v>
      </c>
      <c r="U38" s="25">
        <f t="shared" si="7"/>
        <v>28385000</v>
      </c>
    </row>
    <row r="39" spans="1:21" x14ac:dyDescent="0.3">
      <c r="A39" s="220">
        <v>2026</v>
      </c>
      <c r="B39" t="s">
        <v>76</v>
      </c>
      <c r="C39" s="1">
        <f xml:space="preserve"> U38</f>
        <v>28385000</v>
      </c>
      <c r="D39" s="265">
        <v>1000000</v>
      </c>
      <c r="E39" s="261">
        <v>1000000</v>
      </c>
      <c r="F39" s="110">
        <v>420000</v>
      </c>
      <c r="G39" s="110">
        <v>400000</v>
      </c>
      <c r="H39" s="261">
        <v>100000</v>
      </c>
      <c r="I39" s="110">
        <v>400000</v>
      </c>
      <c r="J39" s="1">
        <v>100000</v>
      </c>
      <c r="K39" s="110">
        <v>630000</v>
      </c>
      <c r="L39" s="1">
        <v>100000</v>
      </c>
      <c r="M39" s="112">
        <v>150000</v>
      </c>
      <c r="N39" s="1">
        <v>0</v>
      </c>
      <c r="O39" s="1">
        <v>100000</v>
      </c>
      <c r="P39" s="1">
        <v>0</v>
      </c>
      <c r="Q39" s="110">
        <v>2000000</v>
      </c>
      <c r="R39" s="110">
        <v>0</v>
      </c>
      <c r="S39" s="1">
        <f t="shared" ref="S39:S50" si="10">SUM(D39:R39)</f>
        <v>6400000</v>
      </c>
      <c r="T39" s="23">
        <f t="shared" si="9"/>
        <v>21985000</v>
      </c>
      <c r="U39" s="1">
        <f xml:space="preserve"> 7150000 + T39</f>
        <v>29135000</v>
      </c>
    </row>
    <row r="40" spans="1:21" s="20" customFormat="1" x14ac:dyDescent="0.3">
      <c r="A40" s="221"/>
      <c r="B40" s="20" t="s">
        <v>77</v>
      </c>
      <c r="C40" s="21">
        <f xml:space="preserve"> U39</f>
        <v>29135000</v>
      </c>
      <c r="D40" s="265">
        <v>1000000</v>
      </c>
      <c r="E40" s="261">
        <v>1000000</v>
      </c>
      <c r="F40" s="110">
        <v>420000</v>
      </c>
      <c r="G40" s="110">
        <v>400000</v>
      </c>
      <c r="H40" s="261">
        <v>100000</v>
      </c>
      <c r="I40" s="110">
        <v>400000</v>
      </c>
      <c r="J40" s="21">
        <v>100000</v>
      </c>
      <c r="K40" s="110">
        <v>630000</v>
      </c>
      <c r="L40" s="21">
        <v>100000</v>
      </c>
      <c r="M40" s="112">
        <v>150000</v>
      </c>
      <c r="N40" s="21">
        <v>0</v>
      </c>
      <c r="O40" s="21">
        <v>100000</v>
      </c>
      <c r="P40" s="21">
        <v>0</v>
      </c>
      <c r="Q40" s="110">
        <v>2000000</v>
      </c>
      <c r="R40" s="110">
        <v>0</v>
      </c>
      <c r="S40" s="21">
        <f t="shared" si="10"/>
        <v>6400000</v>
      </c>
      <c r="T40" s="22">
        <f t="shared" si="9"/>
        <v>22735000</v>
      </c>
      <c r="U40" s="21">
        <f t="shared" ref="U40:U50" si="11" xml:space="preserve"> 7150000 + T40</f>
        <v>29885000</v>
      </c>
    </row>
    <row r="41" spans="1:21" s="82" customFormat="1" x14ac:dyDescent="0.3">
      <c r="A41" s="221"/>
      <c r="B41" s="82" t="s">
        <v>78</v>
      </c>
      <c r="C41" s="83">
        <f t="shared" ref="C41:C50" si="12" xml:space="preserve"> U40</f>
        <v>29885000</v>
      </c>
      <c r="D41" s="265">
        <v>1000000</v>
      </c>
      <c r="E41" s="261">
        <v>1000000</v>
      </c>
      <c r="F41" s="110">
        <v>420000</v>
      </c>
      <c r="G41" s="110">
        <v>400000</v>
      </c>
      <c r="H41" s="261">
        <v>100000</v>
      </c>
      <c r="I41" s="110">
        <v>400000</v>
      </c>
      <c r="J41" s="83">
        <v>100000</v>
      </c>
      <c r="K41" s="110">
        <v>630000</v>
      </c>
      <c r="L41" s="83">
        <v>100000</v>
      </c>
      <c r="M41" s="112">
        <v>150000</v>
      </c>
      <c r="N41" s="83">
        <v>0</v>
      </c>
      <c r="O41" s="83">
        <v>100000</v>
      </c>
      <c r="P41" s="83">
        <v>0</v>
      </c>
      <c r="Q41" s="110">
        <v>2000000</v>
      </c>
      <c r="R41" s="110">
        <v>0</v>
      </c>
      <c r="S41" s="83">
        <f t="shared" si="10"/>
        <v>6400000</v>
      </c>
      <c r="T41" s="84">
        <f t="shared" si="9"/>
        <v>23485000</v>
      </c>
      <c r="U41" s="83">
        <f t="shared" si="11"/>
        <v>30635000</v>
      </c>
    </row>
    <row r="42" spans="1:21" s="82" customFormat="1" x14ac:dyDescent="0.3">
      <c r="A42" s="221"/>
      <c r="B42" s="82" t="s">
        <v>79</v>
      </c>
      <c r="C42" s="83">
        <f t="shared" si="12"/>
        <v>30635000</v>
      </c>
      <c r="D42" s="265">
        <v>1000000</v>
      </c>
      <c r="E42" s="261">
        <v>1000000</v>
      </c>
      <c r="F42" s="110">
        <v>420000</v>
      </c>
      <c r="G42" s="110">
        <v>400000</v>
      </c>
      <c r="H42" s="261">
        <v>100000</v>
      </c>
      <c r="I42" s="110">
        <v>400000</v>
      </c>
      <c r="J42" s="83">
        <v>100000</v>
      </c>
      <c r="K42" s="110">
        <v>630000</v>
      </c>
      <c r="L42" s="83">
        <v>100000</v>
      </c>
      <c r="M42" s="112">
        <v>150000</v>
      </c>
      <c r="N42" s="83">
        <v>0</v>
      </c>
      <c r="O42" s="83">
        <v>100000</v>
      </c>
      <c r="P42" s="83">
        <v>0</v>
      </c>
      <c r="Q42" s="110">
        <v>2000000</v>
      </c>
      <c r="R42" s="110">
        <v>0</v>
      </c>
      <c r="S42" s="83">
        <f t="shared" si="10"/>
        <v>6400000</v>
      </c>
      <c r="T42" s="84">
        <f t="shared" si="9"/>
        <v>24235000</v>
      </c>
      <c r="U42" s="83">
        <f t="shared" si="11"/>
        <v>31385000</v>
      </c>
    </row>
    <row r="43" spans="1:21" s="82" customFormat="1" x14ac:dyDescent="0.3">
      <c r="A43" s="221"/>
      <c r="B43" s="82" t="s">
        <v>80</v>
      </c>
      <c r="C43" s="83">
        <f t="shared" si="12"/>
        <v>31385000</v>
      </c>
      <c r="D43" s="265">
        <v>1000000</v>
      </c>
      <c r="E43" s="261">
        <v>1000000</v>
      </c>
      <c r="F43" s="110">
        <v>420000</v>
      </c>
      <c r="G43" s="110">
        <v>400000</v>
      </c>
      <c r="H43" s="261">
        <v>100000</v>
      </c>
      <c r="I43" s="110">
        <v>400000</v>
      </c>
      <c r="J43" s="83">
        <v>100000</v>
      </c>
      <c r="K43" s="110">
        <v>630000</v>
      </c>
      <c r="L43" s="83">
        <v>100000</v>
      </c>
      <c r="M43" s="112">
        <v>150000</v>
      </c>
      <c r="N43" s="83">
        <v>0</v>
      </c>
      <c r="O43" s="83">
        <v>100000</v>
      </c>
      <c r="P43" s="83">
        <v>0</v>
      </c>
      <c r="Q43" s="110">
        <v>2000000</v>
      </c>
      <c r="R43" s="110">
        <v>0</v>
      </c>
      <c r="S43" s="83">
        <f t="shared" si="10"/>
        <v>6400000</v>
      </c>
      <c r="T43" s="84">
        <f t="shared" si="9"/>
        <v>24985000</v>
      </c>
      <c r="U43" s="83">
        <f t="shared" si="11"/>
        <v>32135000</v>
      </c>
    </row>
    <row r="44" spans="1:21" s="82" customFormat="1" x14ac:dyDescent="0.3">
      <c r="A44" s="221"/>
      <c r="B44" s="82" t="s">
        <v>81</v>
      </c>
      <c r="C44" s="83">
        <f t="shared" si="12"/>
        <v>32135000</v>
      </c>
      <c r="D44" s="265">
        <v>1000000</v>
      </c>
      <c r="E44" s="261">
        <v>1000000</v>
      </c>
      <c r="F44" s="110">
        <v>420000</v>
      </c>
      <c r="G44" s="110">
        <v>400000</v>
      </c>
      <c r="H44" s="261">
        <v>100000</v>
      </c>
      <c r="I44" s="110">
        <v>400000</v>
      </c>
      <c r="J44" s="83">
        <v>100000</v>
      </c>
      <c r="K44" s="110">
        <v>630000</v>
      </c>
      <c r="L44" s="83">
        <v>100000</v>
      </c>
      <c r="M44" s="112">
        <v>150000</v>
      </c>
      <c r="N44" s="83">
        <v>0</v>
      </c>
      <c r="O44" s="83">
        <v>100000</v>
      </c>
      <c r="P44" s="83">
        <v>0</v>
      </c>
      <c r="Q44" s="110">
        <v>2000000</v>
      </c>
      <c r="R44" s="110">
        <v>0</v>
      </c>
      <c r="S44" s="83">
        <f t="shared" si="10"/>
        <v>6400000</v>
      </c>
      <c r="T44" s="84">
        <f t="shared" si="9"/>
        <v>25735000</v>
      </c>
      <c r="U44" s="83">
        <f t="shared" si="11"/>
        <v>32885000</v>
      </c>
    </row>
    <row r="45" spans="1:21" s="82" customFormat="1" x14ac:dyDescent="0.3">
      <c r="A45" s="221"/>
      <c r="B45" s="82" t="s">
        <v>82</v>
      </c>
      <c r="C45" s="83">
        <f t="shared" si="12"/>
        <v>32885000</v>
      </c>
      <c r="D45" s="265">
        <v>1000000</v>
      </c>
      <c r="E45" s="261">
        <v>1000000</v>
      </c>
      <c r="F45" s="110">
        <v>420000</v>
      </c>
      <c r="G45" s="110">
        <v>400000</v>
      </c>
      <c r="H45" s="261">
        <v>100000</v>
      </c>
      <c r="I45" s="110">
        <v>400000</v>
      </c>
      <c r="J45" s="83">
        <v>100000</v>
      </c>
      <c r="K45" s="110">
        <v>630000</v>
      </c>
      <c r="L45" s="83">
        <v>100000</v>
      </c>
      <c r="M45" s="112">
        <v>150000</v>
      </c>
      <c r="N45" s="83">
        <v>0</v>
      </c>
      <c r="O45" s="83">
        <v>100000</v>
      </c>
      <c r="P45" s="83">
        <v>0</v>
      </c>
      <c r="Q45" s="110">
        <v>2000000</v>
      </c>
      <c r="R45" s="110">
        <v>0</v>
      </c>
      <c r="S45" s="83">
        <f t="shared" si="10"/>
        <v>6400000</v>
      </c>
      <c r="T45" s="84">
        <f t="shared" si="9"/>
        <v>26485000</v>
      </c>
      <c r="U45" s="83">
        <f t="shared" si="11"/>
        <v>33635000</v>
      </c>
    </row>
    <row r="46" spans="1:21" s="82" customFormat="1" x14ac:dyDescent="0.3">
      <c r="A46" s="221"/>
      <c r="B46" s="82" t="s">
        <v>83</v>
      </c>
      <c r="C46" s="83">
        <f t="shared" si="12"/>
        <v>33635000</v>
      </c>
      <c r="D46" s="265">
        <v>1000000</v>
      </c>
      <c r="E46" s="261">
        <v>1000000</v>
      </c>
      <c r="F46" s="110">
        <v>420000</v>
      </c>
      <c r="G46" s="110">
        <v>400000</v>
      </c>
      <c r="H46" s="261">
        <v>100000</v>
      </c>
      <c r="I46" s="110">
        <v>400000</v>
      </c>
      <c r="J46" s="83">
        <v>100000</v>
      </c>
      <c r="K46" s="110">
        <v>630000</v>
      </c>
      <c r="L46" s="83">
        <v>100000</v>
      </c>
      <c r="M46" s="112">
        <v>150000</v>
      </c>
      <c r="N46" s="83">
        <v>0</v>
      </c>
      <c r="O46" s="83">
        <v>100000</v>
      </c>
      <c r="P46" s="83">
        <v>0</v>
      </c>
      <c r="Q46" s="110">
        <v>2000000</v>
      </c>
      <c r="R46" s="110">
        <v>0</v>
      </c>
      <c r="S46" s="83">
        <f t="shared" si="10"/>
        <v>6400000</v>
      </c>
      <c r="T46" s="84">
        <f t="shared" si="9"/>
        <v>27235000</v>
      </c>
      <c r="U46" s="83">
        <f t="shared" si="11"/>
        <v>34385000</v>
      </c>
    </row>
    <row r="47" spans="1:21" s="82" customFormat="1" x14ac:dyDescent="0.3">
      <c r="A47" s="221"/>
      <c r="B47" s="82" t="s">
        <v>84</v>
      </c>
      <c r="C47" s="83">
        <f t="shared" si="12"/>
        <v>34385000</v>
      </c>
      <c r="D47" s="265">
        <v>1000000</v>
      </c>
      <c r="E47" s="261">
        <v>1000000</v>
      </c>
      <c r="F47" s="110">
        <v>420000</v>
      </c>
      <c r="G47" s="110">
        <v>400000</v>
      </c>
      <c r="H47" s="261">
        <v>100000</v>
      </c>
      <c r="I47" s="110">
        <v>400000</v>
      </c>
      <c r="J47" s="83">
        <v>100000</v>
      </c>
      <c r="K47" s="110">
        <v>630000</v>
      </c>
      <c r="L47" s="83">
        <v>100000</v>
      </c>
      <c r="M47" s="112">
        <v>150000</v>
      </c>
      <c r="N47" s="83">
        <v>0</v>
      </c>
      <c r="O47" s="83">
        <v>100000</v>
      </c>
      <c r="P47" s="83">
        <v>0</v>
      </c>
      <c r="Q47" s="110">
        <v>2000000</v>
      </c>
      <c r="R47" s="110">
        <v>0</v>
      </c>
      <c r="S47" s="83">
        <f t="shared" si="10"/>
        <v>6400000</v>
      </c>
      <c r="T47" s="84">
        <f t="shared" si="9"/>
        <v>27985000</v>
      </c>
      <c r="U47" s="83">
        <f t="shared" si="11"/>
        <v>35135000</v>
      </c>
    </row>
    <row r="48" spans="1:21" s="82" customFormat="1" x14ac:dyDescent="0.3">
      <c r="A48" s="221"/>
      <c r="B48" s="82" t="s">
        <v>85</v>
      </c>
      <c r="C48" s="83">
        <f t="shared" si="12"/>
        <v>35135000</v>
      </c>
      <c r="D48" s="265">
        <v>1000000</v>
      </c>
      <c r="E48" s="261">
        <v>1000000</v>
      </c>
      <c r="F48" s="110">
        <v>420000</v>
      </c>
      <c r="G48" s="110">
        <v>400000</v>
      </c>
      <c r="H48" s="261">
        <v>100000</v>
      </c>
      <c r="I48" s="110">
        <v>400000</v>
      </c>
      <c r="J48" s="83">
        <v>100000</v>
      </c>
      <c r="K48" s="110">
        <v>630000</v>
      </c>
      <c r="L48" s="83">
        <v>100000</v>
      </c>
      <c r="M48" s="112">
        <v>150000</v>
      </c>
      <c r="N48" s="83">
        <v>0</v>
      </c>
      <c r="O48" s="83">
        <v>100000</v>
      </c>
      <c r="P48" s="83">
        <v>0</v>
      </c>
      <c r="Q48" s="110">
        <v>2000000</v>
      </c>
      <c r="R48" s="110">
        <v>0</v>
      </c>
      <c r="S48" s="83">
        <f t="shared" si="10"/>
        <v>6400000</v>
      </c>
      <c r="T48" s="84">
        <f t="shared" si="9"/>
        <v>28735000</v>
      </c>
      <c r="U48" s="83">
        <f t="shared" si="11"/>
        <v>35885000</v>
      </c>
    </row>
    <row r="49" spans="1:21" s="82" customFormat="1" x14ac:dyDescent="0.3">
      <c r="A49" s="221"/>
      <c r="B49" s="82" t="s">
        <v>86</v>
      </c>
      <c r="C49" s="83">
        <f t="shared" si="12"/>
        <v>35885000</v>
      </c>
      <c r="D49" s="265">
        <v>1000000</v>
      </c>
      <c r="E49" s="261">
        <v>1000000</v>
      </c>
      <c r="F49" s="110">
        <v>420000</v>
      </c>
      <c r="G49" s="110">
        <v>400000</v>
      </c>
      <c r="H49" s="261">
        <v>100000</v>
      </c>
      <c r="I49" s="110">
        <v>400000</v>
      </c>
      <c r="J49" s="83">
        <v>100000</v>
      </c>
      <c r="K49" s="110">
        <v>630000</v>
      </c>
      <c r="L49" s="83">
        <v>100000</v>
      </c>
      <c r="M49" s="112">
        <v>150000</v>
      </c>
      <c r="N49" s="83">
        <v>0</v>
      </c>
      <c r="O49" s="83">
        <v>100000</v>
      </c>
      <c r="P49" s="83">
        <v>0</v>
      </c>
      <c r="Q49" s="110">
        <v>2000000</v>
      </c>
      <c r="R49" s="110">
        <v>0</v>
      </c>
      <c r="S49" s="83">
        <f t="shared" si="10"/>
        <v>6400000</v>
      </c>
      <c r="T49" s="84">
        <f t="shared" si="9"/>
        <v>29485000</v>
      </c>
      <c r="U49" s="83">
        <f t="shared" si="11"/>
        <v>36635000</v>
      </c>
    </row>
    <row r="50" spans="1:21" s="88" customFormat="1" ht="17.25" thickBot="1" x14ac:dyDescent="0.35">
      <c r="A50" s="222"/>
      <c r="B50" s="85" t="s">
        <v>87</v>
      </c>
      <c r="C50" s="86">
        <f t="shared" si="12"/>
        <v>36635000</v>
      </c>
      <c r="D50" s="265">
        <v>1000000</v>
      </c>
      <c r="E50" s="261">
        <v>1000000</v>
      </c>
      <c r="F50" s="110">
        <v>420000</v>
      </c>
      <c r="G50" s="110">
        <v>400000</v>
      </c>
      <c r="H50" s="261">
        <v>100000</v>
      </c>
      <c r="I50" s="110">
        <v>400000</v>
      </c>
      <c r="J50" s="86">
        <v>100000</v>
      </c>
      <c r="K50" s="110">
        <v>630000</v>
      </c>
      <c r="L50" s="86">
        <v>100000</v>
      </c>
      <c r="M50" s="112">
        <v>150000</v>
      </c>
      <c r="N50" s="86">
        <v>0</v>
      </c>
      <c r="O50" s="86">
        <v>100000</v>
      </c>
      <c r="P50" s="86">
        <v>0</v>
      </c>
      <c r="Q50" s="110">
        <v>2000000</v>
      </c>
      <c r="R50" s="110">
        <v>0</v>
      </c>
      <c r="S50" s="86">
        <f t="shared" si="10"/>
        <v>6400000</v>
      </c>
      <c r="T50" s="87">
        <f t="shared" si="9"/>
        <v>30235000</v>
      </c>
      <c r="U50" s="86">
        <f t="shared" si="11"/>
        <v>37385000</v>
      </c>
    </row>
    <row r="51" spans="1:21" s="82" customFormat="1" x14ac:dyDescent="0.3">
      <c r="A51" s="223">
        <v>2027</v>
      </c>
      <c r="B51" s="82" t="s">
        <v>76</v>
      </c>
      <c r="C51" s="83">
        <f xml:space="preserve"> U50</f>
        <v>37385000</v>
      </c>
      <c r="D51" s="265">
        <v>1000000</v>
      </c>
      <c r="E51" s="261">
        <v>1000000</v>
      </c>
      <c r="F51" s="110">
        <v>420000</v>
      </c>
      <c r="G51" s="110">
        <v>400000</v>
      </c>
      <c r="H51" s="261">
        <v>100000</v>
      </c>
      <c r="I51" s="110">
        <v>400000</v>
      </c>
      <c r="J51" s="83">
        <v>100000</v>
      </c>
      <c r="K51" s="110">
        <v>630000</v>
      </c>
      <c r="L51" s="83">
        <v>100000</v>
      </c>
      <c r="M51" s="112">
        <v>150000</v>
      </c>
      <c r="N51" s="83">
        <v>0</v>
      </c>
      <c r="O51" s="83">
        <v>100000</v>
      </c>
      <c r="P51" s="83">
        <v>0</v>
      </c>
      <c r="Q51" s="110">
        <v>2000000</v>
      </c>
      <c r="R51" s="110">
        <v>0</v>
      </c>
      <c r="S51" s="83">
        <f t="shared" ref="S51:S62" si="13">SUM(D51:R51)</f>
        <v>6400000</v>
      </c>
      <c r="T51" s="89">
        <f t="shared" si="9"/>
        <v>30985000</v>
      </c>
      <c r="U51" s="83">
        <f xml:space="preserve"> 7150000 + T51</f>
        <v>38135000</v>
      </c>
    </row>
    <row r="52" spans="1:21" s="82" customFormat="1" x14ac:dyDescent="0.3">
      <c r="A52" s="224"/>
      <c r="B52" s="82" t="s">
        <v>77</v>
      </c>
      <c r="C52" s="83">
        <f xml:space="preserve"> U51</f>
        <v>38135000</v>
      </c>
      <c r="D52" s="265">
        <v>1000000</v>
      </c>
      <c r="E52" s="261">
        <v>1000000</v>
      </c>
      <c r="F52" s="110">
        <v>420000</v>
      </c>
      <c r="G52" s="110">
        <v>400000</v>
      </c>
      <c r="H52" s="261">
        <v>100000</v>
      </c>
      <c r="I52" s="110">
        <v>400000</v>
      </c>
      <c r="J52" s="83">
        <v>100000</v>
      </c>
      <c r="K52" s="110">
        <v>630000</v>
      </c>
      <c r="L52" s="83">
        <v>100000</v>
      </c>
      <c r="M52" s="112">
        <v>150000</v>
      </c>
      <c r="N52" s="83">
        <v>0</v>
      </c>
      <c r="O52" s="83">
        <v>100000</v>
      </c>
      <c r="P52" s="83">
        <v>0</v>
      </c>
      <c r="Q52" s="110">
        <v>2000000</v>
      </c>
      <c r="R52" s="110">
        <v>0</v>
      </c>
      <c r="S52" s="83">
        <f t="shared" si="13"/>
        <v>6400000</v>
      </c>
      <c r="T52" s="84">
        <f t="shared" si="9"/>
        <v>31735000</v>
      </c>
      <c r="U52" s="83">
        <f t="shared" ref="U52:U62" si="14" xml:space="preserve"> 7150000 + T52</f>
        <v>38885000</v>
      </c>
    </row>
    <row r="53" spans="1:21" s="82" customFormat="1" x14ac:dyDescent="0.3">
      <c r="A53" s="224"/>
      <c r="B53" s="82" t="s">
        <v>78</v>
      </c>
      <c r="C53" s="83">
        <f t="shared" ref="C53:C62" si="15" xml:space="preserve"> U52</f>
        <v>38885000</v>
      </c>
      <c r="D53" s="265">
        <v>1000000</v>
      </c>
      <c r="E53" s="261">
        <v>1000000</v>
      </c>
      <c r="F53" s="110">
        <v>420000</v>
      </c>
      <c r="G53" s="110">
        <v>400000</v>
      </c>
      <c r="H53" s="261">
        <v>100000</v>
      </c>
      <c r="I53" s="110">
        <v>400000</v>
      </c>
      <c r="J53" s="83">
        <v>100000</v>
      </c>
      <c r="K53" s="110">
        <v>630000</v>
      </c>
      <c r="L53" s="83">
        <v>100000</v>
      </c>
      <c r="M53" s="112">
        <v>150000</v>
      </c>
      <c r="N53" s="83">
        <v>0</v>
      </c>
      <c r="O53" s="83">
        <v>100000</v>
      </c>
      <c r="P53" s="83">
        <v>0</v>
      </c>
      <c r="Q53" s="110">
        <v>2000000</v>
      </c>
      <c r="R53" s="110">
        <v>0</v>
      </c>
      <c r="S53" s="83">
        <f t="shared" si="13"/>
        <v>6400000</v>
      </c>
      <c r="T53" s="84">
        <f t="shared" si="9"/>
        <v>32485000</v>
      </c>
      <c r="U53" s="83">
        <f t="shared" si="14"/>
        <v>39635000</v>
      </c>
    </row>
    <row r="54" spans="1:21" s="82" customFormat="1" x14ac:dyDescent="0.3">
      <c r="A54" s="224"/>
      <c r="B54" s="82" t="s">
        <v>79</v>
      </c>
      <c r="C54" s="83">
        <f t="shared" si="15"/>
        <v>39635000</v>
      </c>
      <c r="D54" s="265">
        <v>1000000</v>
      </c>
      <c r="E54" s="261">
        <v>1000000</v>
      </c>
      <c r="F54" s="110">
        <v>420000</v>
      </c>
      <c r="G54" s="110">
        <v>400000</v>
      </c>
      <c r="H54" s="261">
        <v>100000</v>
      </c>
      <c r="I54" s="110">
        <v>400000</v>
      </c>
      <c r="J54" s="83">
        <v>100000</v>
      </c>
      <c r="K54" s="110">
        <v>630000</v>
      </c>
      <c r="L54" s="83">
        <v>100000</v>
      </c>
      <c r="M54" s="112">
        <v>150000</v>
      </c>
      <c r="N54" s="83">
        <v>0</v>
      </c>
      <c r="O54" s="83">
        <v>100000</v>
      </c>
      <c r="P54" s="83">
        <v>0</v>
      </c>
      <c r="Q54" s="110">
        <v>2000000</v>
      </c>
      <c r="R54" s="110">
        <v>0</v>
      </c>
      <c r="S54" s="83">
        <f t="shared" si="13"/>
        <v>6400000</v>
      </c>
      <c r="T54" s="84">
        <f t="shared" si="9"/>
        <v>33235000</v>
      </c>
      <c r="U54" s="83">
        <f t="shared" si="14"/>
        <v>40385000</v>
      </c>
    </row>
    <row r="55" spans="1:21" s="82" customFormat="1" x14ac:dyDescent="0.3">
      <c r="A55" s="224"/>
      <c r="B55" s="82" t="s">
        <v>80</v>
      </c>
      <c r="C55" s="83">
        <f t="shared" si="15"/>
        <v>40385000</v>
      </c>
      <c r="D55" s="265">
        <v>1000000</v>
      </c>
      <c r="E55" s="261">
        <v>1000000</v>
      </c>
      <c r="F55" s="110">
        <v>420000</v>
      </c>
      <c r="G55" s="110">
        <v>400000</v>
      </c>
      <c r="H55" s="261">
        <v>100000</v>
      </c>
      <c r="I55" s="110">
        <v>400000</v>
      </c>
      <c r="J55" s="83">
        <v>100000</v>
      </c>
      <c r="K55" s="110">
        <v>630000</v>
      </c>
      <c r="L55" s="83">
        <v>100000</v>
      </c>
      <c r="M55" s="112">
        <v>150000</v>
      </c>
      <c r="N55" s="83">
        <v>0</v>
      </c>
      <c r="O55" s="83">
        <v>100000</v>
      </c>
      <c r="P55" s="83">
        <v>0</v>
      </c>
      <c r="Q55" s="110">
        <v>2000000</v>
      </c>
      <c r="R55" s="110">
        <v>0</v>
      </c>
      <c r="S55" s="83">
        <f t="shared" si="13"/>
        <v>6400000</v>
      </c>
      <c r="T55" s="84">
        <f t="shared" si="9"/>
        <v>33985000</v>
      </c>
      <c r="U55" s="83">
        <f t="shared" si="14"/>
        <v>41135000</v>
      </c>
    </row>
    <row r="56" spans="1:21" s="82" customFormat="1" x14ac:dyDescent="0.3">
      <c r="A56" s="224"/>
      <c r="B56" s="82" t="s">
        <v>81</v>
      </c>
      <c r="C56" s="83">
        <f t="shared" si="15"/>
        <v>41135000</v>
      </c>
      <c r="D56" s="265">
        <v>1000000</v>
      </c>
      <c r="E56" s="261">
        <v>1000000</v>
      </c>
      <c r="F56" s="110">
        <v>420000</v>
      </c>
      <c r="G56" s="110">
        <v>400000</v>
      </c>
      <c r="H56" s="261">
        <v>100000</v>
      </c>
      <c r="I56" s="110">
        <v>400000</v>
      </c>
      <c r="J56" s="83">
        <v>100000</v>
      </c>
      <c r="K56" s="110">
        <v>630000</v>
      </c>
      <c r="L56" s="83">
        <v>100000</v>
      </c>
      <c r="M56" s="112">
        <v>150000</v>
      </c>
      <c r="N56" s="83">
        <v>0</v>
      </c>
      <c r="O56" s="83">
        <v>100000</v>
      </c>
      <c r="P56" s="83">
        <v>0</v>
      </c>
      <c r="Q56" s="110">
        <v>2000000</v>
      </c>
      <c r="R56" s="110">
        <v>0</v>
      </c>
      <c r="S56" s="83">
        <f t="shared" si="13"/>
        <v>6400000</v>
      </c>
      <c r="T56" s="84">
        <f t="shared" si="9"/>
        <v>34735000</v>
      </c>
      <c r="U56" s="83">
        <f t="shared" si="14"/>
        <v>41885000</v>
      </c>
    </row>
    <row r="57" spans="1:21" s="82" customFormat="1" x14ac:dyDescent="0.3">
      <c r="A57" s="224"/>
      <c r="B57" s="82" t="s">
        <v>82</v>
      </c>
      <c r="C57" s="83">
        <f t="shared" si="15"/>
        <v>41885000</v>
      </c>
      <c r="D57" s="265">
        <v>1000000</v>
      </c>
      <c r="E57" s="261">
        <v>1000000</v>
      </c>
      <c r="F57" s="110">
        <v>420000</v>
      </c>
      <c r="G57" s="110">
        <v>400000</v>
      </c>
      <c r="H57" s="261">
        <v>100000</v>
      </c>
      <c r="I57" s="110">
        <v>400000</v>
      </c>
      <c r="J57" s="83">
        <v>100000</v>
      </c>
      <c r="K57" s="110">
        <v>630000</v>
      </c>
      <c r="L57" s="83">
        <v>100000</v>
      </c>
      <c r="M57" s="112">
        <v>150000</v>
      </c>
      <c r="N57" s="83">
        <v>0</v>
      </c>
      <c r="O57" s="83">
        <v>100000</v>
      </c>
      <c r="P57" s="83">
        <v>0</v>
      </c>
      <c r="Q57" s="110">
        <v>2000000</v>
      </c>
      <c r="R57" s="110">
        <v>0</v>
      </c>
      <c r="S57" s="83">
        <f t="shared" si="13"/>
        <v>6400000</v>
      </c>
      <c r="T57" s="84">
        <f t="shared" si="9"/>
        <v>35485000</v>
      </c>
      <c r="U57" s="83">
        <f t="shared" si="14"/>
        <v>42635000</v>
      </c>
    </row>
    <row r="58" spans="1:21" s="82" customFormat="1" x14ac:dyDescent="0.3">
      <c r="A58" s="224"/>
      <c r="B58" s="82" t="s">
        <v>83</v>
      </c>
      <c r="C58" s="83">
        <f t="shared" si="15"/>
        <v>42635000</v>
      </c>
      <c r="D58" s="265">
        <v>1000000</v>
      </c>
      <c r="E58" s="261">
        <v>1000000</v>
      </c>
      <c r="F58" s="110">
        <v>420000</v>
      </c>
      <c r="G58" s="110">
        <v>400000</v>
      </c>
      <c r="H58" s="261">
        <v>100000</v>
      </c>
      <c r="I58" s="110">
        <v>400000</v>
      </c>
      <c r="J58" s="83">
        <v>100000</v>
      </c>
      <c r="K58" s="110">
        <v>630000</v>
      </c>
      <c r="L58" s="83">
        <v>100000</v>
      </c>
      <c r="M58" s="112">
        <v>150000</v>
      </c>
      <c r="N58" s="83">
        <v>0</v>
      </c>
      <c r="O58" s="83">
        <v>100000</v>
      </c>
      <c r="P58" s="83">
        <v>0</v>
      </c>
      <c r="Q58" s="110">
        <v>2000000</v>
      </c>
      <c r="R58" s="110">
        <v>0</v>
      </c>
      <c r="S58" s="83">
        <f t="shared" si="13"/>
        <v>6400000</v>
      </c>
      <c r="T58" s="84">
        <f t="shared" si="9"/>
        <v>36235000</v>
      </c>
      <c r="U58" s="83">
        <f t="shared" si="14"/>
        <v>43385000</v>
      </c>
    </row>
    <row r="59" spans="1:21" s="82" customFormat="1" x14ac:dyDescent="0.3">
      <c r="A59" s="224"/>
      <c r="B59" s="82" t="s">
        <v>84</v>
      </c>
      <c r="C59" s="83">
        <f t="shared" si="15"/>
        <v>43385000</v>
      </c>
      <c r="D59" s="265">
        <v>1000000</v>
      </c>
      <c r="E59" s="261">
        <v>1000000</v>
      </c>
      <c r="F59" s="110">
        <v>420000</v>
      </c>
      <c r="G59" s="110">
        <v>400000</v>
      </c>
      <c r="H59" s="261">
        <v>100000</v>
      </c>
      <c r="I59" s="110">
        <v>400000</v>
      </c>
      <c r="J59" s="83">
        <v>100000</v>
      </c>
      <c r="K59" s="110">
        <v>630000</v>
      </c>
      <c r="L59" s="83">
        <v>100000</v>
      </c>
      <c r="M59" s="112">
        <v>150000</v>
      </c>
      <c r="N59" s="83">
        <v>0</v>
      </c>
      <c r="O59" s="83">
        <v>100000</v>
      </c>
      <c r="P59" s="83">
        <v>0</v>
      </c>
      <c r="Q59" s="110">
        <v>2000000</v>
      </c>
      <c r="R59" s="110">
        <v>0</v>
      </c>
      <c r="S59" s="83">
        <f t="shared" si="13"/>
        <v>6400000</v>
      </c>
      <c r="T59" s="84">
        <f t="shared" si="9"/>
        <v>36985000</v>
      </c>
      <c r="U59" s="83">
        <f t="shared" si="14"/>
        <v>44135000</v>
      </c>
    </row>
    <row r="60" spans="1:21" s="82" customFormat="1" x14ac:dyDescent="0.3">
      <c r="A60" s="224"/>
      <c r="B60" s="82" t="s">
        <v>85</v>
      </c>
      <c r="C60" s="83">
        <f t="shared" si="15"/>
        <v>44135000</v>
      </c>
      <c r="D60" s="265">
        <v>1000000</v>
      </c>
      <c r="E60" s="261">
        <v>1000000</v>
      </c>
      <c r="F60" s="110">
        <v>420000</v>
      </c>
      <c r="G60" s="110">
        <v>400000</v>
      </c>
      <c r="H60" s="261">
        <v>100000</v>
      </c>
      <c r="I60" s="110">
        <v>400000</v>
      </c>
      <c r="J60" s="83">
        <v>100000</v>
      </c>
      <c r="K60" s="110">
        <v>630000</v>
      </c>
      <c r="L60" s="83">
        <v>100000</v>
      </c>
      <c r="M60" s="112">
        <v>150000</v>
      </c>
      <c r="N60" s="83">
        <v>0</v>
      </c>
      <c r="O60" s="83">
        <v>100000</v>
      </c>
      <c r="P60" s="83">
        <v>0</v>
      </c>
      <c r="Q60" s="110">
        <v>2000000</v>
      </c>
      <c r="R60" s="110">
        <v>0</v>
      </c>
      <c r="S60" s="83">
        <f t="shared" si="13"/>
        <v>6400000</v>
      </c>
      <c r="T60" s="84">
        <f t="shared" si="9"/>
        <v>37735000</v>
      </c>
      <c r="U60" s="83">
        <f t="shared" si="14"/>
        <v>44885000</v>
      </c>
    </row>
    <row r="61" spans="1:21" s="82" customFormat="1" x14ac:dyDescent="0.3">
      <c r="A61" s="224"/>
      <c r="B61" s="82" t="s">
        <v>86</v>
      </c>
      <c r="C61" s="83">
        <f t="shared" si="15"/>
        <v>44885000</v>
      </c>
      <c r="D61" s="265">
        <v>1000000</v>
      </c>
      <c r="E61" s="261">
        <v>1000000</v>
      </c>
      <c r="F61" s="110">
        <v>420000</v>
      </c>
      <c r="G61" s="110">
        <v>400000</v>
      </c>
      <c r="H61" s="261">
        <v>100000</v>
      </c>
      <c r="I61" s="110">
        <v>400000</v>
      </c>
      <c r="J61" s="83">
        <v>100000</v>
      </c>
      <c r="K61" s="110">
        <v>630000</v>
      </c>
      <c r="L61" s="83">
        <v>100000</v>
      </c>
      <c r="M61" s="112">
        <v>150000</v>
      </c>
      <c r="N61" s="83">
        <v>0</v>
      </c>
      <c r="O61" s="83">
        <v>100000</v>
      </c>
      <c r="P61" s="83">
        <v>0</v>
      </c>
      <c r="Q61" s="110">
        <v>2000000</v>
      </c>
      <c r="R61" s="110">
        <v>0</v>
      </c>
      <c r="S61" s="83">
        <f t="shared" si="13"/>
        <v>6400000</v>
      </c>
      <c r="T61" s="84">
        <f t="shared" si="9"/>
        <v>38485000</v>
      </c>
      <c r="U61" s="83">
        <f t="shared" si="14"/>
        <v>45635000</v>
      </c>
    </row>
    <row r="62" spans="1:21" s="88" customFormat="1" ht="17.25" thickBot="1" x14ac:dyDescent="0.35">
      <c r="A62" s="225"/>
      <c r="B62" s="85" t="s">
        <v>87</v>
      </c>
      <c r="C62" s="86">
        <f t="shared" si="15"/>
        <v>45635000</v>
      </c>
      <c r="D62" s="265">
        <v>1000000</v>
      </c>
      <c r="E62" s="261">
        <v>1000000</v>
      </c>
      <c r="F62" s="110">
        <v>420000</v>
      </c>
      <c r="G62" s="110">
        <v>400000</v>
      </c>
      <c r="H62" s="261">
        <v>100000</v>
      </c>
      <c r="I62" s="110">
        <v>400000</v>
      </c>
      <c r="J62" s="86">
        <v>100000</v>
      </c>
      <c r="K62" s="110">
        <v>630000</v>
      </c>
      <c r="L62" s="86">
        <v>100000</v>
      </c>
      <c r="M62" s="112">
        <v>150000</v>
      </c>
      <c r="N62" s="86">
        <v>0</v>
      </c>
      <c r="O62" s="86">
        <v>100000</v>
      </c>
      <c r="P62" s="86">
        <v>0</v>
      </c>
      <c r="Q62" s="110">
        <v>2000000</v>
      </c>
      <c r="R62" s="110">
        <v>0</v>
      </c>
      <c r="S62" s="86">
        <f t="shared" si="13"/>
        <v>6400000</v>
      </c>
      <c r="T62" s="87">
        <f t="shared" si="9"/>
        <v>39235000</v>
      </c>
      <c r="U62" s="86">
        <f t="shared" si="14"/>
        <v>46385000</v>
      </c>
    </row>
    <row r="63" spans="1:21" s="82" customFormat="1" x14ac:dyDescent="0.3">
      <c r="A63" s="223">
        <v>2028</v>
      </c>
      <c r="B63" s="82" t="s">
        <v>76</v>
      </c>
      <c r="C63" s="83">
        <f xml:space="preserve"> U62</f>
        <v>46385000</v>
      </c>
      <c r="D63" s="265">
        <v>1000000</v>
      </c>
      <c r="E63" s="261">
        <v>1000000</v>
      </c>
      <c r="F63" s="110">
        <v>420000</v>
      </c>
      <c r="G63" s="110">
        <v>400000</v>
      </c>
      <c r="H63" s="261">
        <v>100000</v>
      </c>
      <c r="I63" s="110">
        <v>400000</v>
      </c>
      <c r="J63" s="83">
        <v>100000</v>
      </c>
      <c r="K63" s="110">
        <v>630000</v>
      </c>
      <c r="L63" s="83">
        <v>100000</v>
      </c>
      <c r="M63" s="112">
        <v>150000</v>
      </c>
      <c r="N63" s="83">
        <v>0</v>
      </c>
      <c r="O63" s="83">
        <v>100000</v>
      </c>
      <c r="P63" s="83">
        <v>0</v>
      </c>
      <c r="Q63" s="110">
        <v>2000000</v>
      </c>
      <c r="R63" s="110">
        <v>0</v>
      </c>
      <c r="S63" s="83">
        <f t="shared" ref="S63:S74" si="16">SUM(D63:R63)</f>
        <v>6400000</v>
      </c>
      <c r="T63" s="89">
        <f t="shared" si="9"/>
        <v>39985000</v>
      </c>
      <c r="U63" s="83">
        <f xml:space="preserve"> 7150000 + T63</f>
        <v>47135000</v>
      </c>
    </row>
    <row r="64" spans="1:21" s="82" customFormat="1" x14ac:dyDescent="0.3">
      <c r="A64" s="224"/>
      <c r="B64" s="82" t="s">
        <v>77</v>
      </c>
      <c r="C64" s="83">
        <f xml:space="preserve"> U63</f>
        <v>47135000</v>
      </c>
      <c r="D64" s="265">
        <v>1000000</v>
      </c>
      <c r="E64" s="261">
        <v>1000000</v>
      </c>
      <c r="F64" s="110">
        <v>420000</v>
      </c>
      <c r="G64" s="110">
        <v>400000</v>
      </c>
      <c r="H64" s="261">
        <v>100000</v>
      </c>
      <c r="I64" s="110">
        <v>400000</v>
      </c>
      <c r="J64" s="83">
        <v>100000</v>
      </c>
      <c r="K64" s="110">
        <v>630000</v>
      </c>
      <c r="L64" s="83">
        <v>100000</v>
      </c>
      <c r="M64" s="112">
        <v>150000</v>
      </c>
      <c r="N64" s="83">
        <v>0</v>
      </c>
      <c r="O64" s="83">
        <v>100000</v>
      </c>
      <c r="P64" s="83">
        <v>0</v>
      </c>
      <c r="Q64" s="110">
        <v>2000000</v>
      </c>
      <c r="R64" s="110">
        <v>0</v>
      </c>
      <c r="S64" s="83">
        <f t="shared" si="16"/>
        <v>6400000</v>
      </c>
      <c r="T64" s="84">
        <f t="shared" si="9"/>
        <v>40735000</v>
      </c>
      <c r="U64" s="83">
        <f t="shared" ref="U64:U74" si="17" xml:space="preserve"> 7150000 + T64</f>
        <v>47885000</v>
      </c>
    </row>
    <row r="65" spans="1:21" s="82" customFormat="1" x14ac:dyDescent="0.3">
      <c r="A65" s="224"/>
      <c r="B65" s="82" t="s">
        <v>78</v>
      </c>
      <c r="C65" s="83">
        <f t="shared" ref="C65:C74" si="18" xml:space="preserve"> U64</f>
        <v>47885000</v>
      </c>
      <c r="D65" s="265">
        <v>1000000</v>
      </c>
      <c r="E65" s="261">
        <v>1000000</v>
      </c>
      <c r="F65" s="110">
        <v>420000</v>
      </c>
      <c r="G65" s="110">
        <v>400000</v>
      </c>
      <c r="H65" s="261">
        <v>100000</v>
      </c>
      <c r="I65" s="110">
        <v>400000</v>
      </c>
      <c r="J65" s="83">
        <v>100000</v>
      </c>
      <c r="K65" s="110">
        <v>630000</v>
      </c>
      <c r="L65" s="83">
        <v>100000</v>
      </c>
      <c r="M65" s="112">
        <v>150000</v>
      </c>
      <c r="N65" s="83">
        <v>0</v>
      </c>
      <c r="O65" s="83">
        <v>100000</v>
      </c>
      <c r="P65" s="83">
        <v>0</v>
      </c>
      <c r="Q65" s="110">
        <v>2000000</v>
      </c>
      <c r="R65" s="110">
        <v>0</v>
      </c>
      <c r="S65" s="83">
        <f t="shared" si="16"/>
        <v>6400000</v>
      </c>
      <c r="T65" s="84">
        <f t="shared" si="9"/>
        <v>41485000</v>
      </c>
      <c r="U65" s="83">
        <f t="shared" si="17"/>
        <v>48635000</v>
      </c>
    </row>
    <row r="66" spans="1:21" s="82" customFormat="1" x14ac:dyDescent="0.3">
      <c r="A66" s="224"/>
      <c r="B66" s="82" t="s">
        <v>79</v>
      </c>
      <c r="C66" s="83">
        <f t="shared" si="18"/>
        <v>48635000</v>
      </c>
      <c r="D66" s="265">
        <v>1000000</v>
      </c>
      <c r="E66" s="261">
        <v>1000000</v>
      </c>
      <c r="F66" s="110">
        <v>420000</v>
      </c>
      <c r="G66" s="110">
        <v>400000</v>
      </c>
      <c r="H66" s="261">
        <v>100000</v>
      </c>
      <c r="I66" s="110">
        <v>400000</v>
      </c>
      <c r="J66" s="83">
        <v>100000</v>
      </c>
      <c r="K66" s="110">
        <v>630000</v>
      </c>
      <c r="L66" s="83">
        <v>100000</v>
      </c>
      <c r="M66" s="112">
        <v>150000</v>
      </c>
      <c r="N66" s="83">
        <v>0</v>
      </c>
      <c r="O66" s="83">
        <v>100000</v>
      </c>
      <c r="P66" s="83">
        <v>0</v>
      </c>
      <c r="Q66" s="110">
        <v>2000000</v>
      </c>
      <c r="R66" s="110">
        <v>0</v>
      </c>
      <c r="S66" s="83">
        <f t="shared" si="16"/>
        <v>6400000</v>
      </c>
      <c r="T66" s="84">
        <f t="shared" si="9"/>
        <v>42235000</v>
      </c>
      <c r="U66" s="83">
        <f t="shared" si="17"/>
        <v>49385000</v>
      </c>
    </row>
    <row r="67" spans="1:21" s="82" customFormat="1" x14ac:dyDescent="0.3">
      <c r="A67" s="224"/>
      <c r="B67" s="82" t="s">
        <v>80</v>
      </c>
      <c r="C67" s="83">
        <f t="shared" si="18"/>
        <v>49385000</v>
      </c>
      <c r="D67" s="265">
        <v>1000000</v>
      </c>
      <c r="E67" s="261">
        <v>1000000</v>
      </c>
      <c r="F67" s="110">
        <v>420000</v>
      </c>
      <c r="G67" s="110">
        <v>400000</v>
      </c>
      <c r="H67" s="261">
        <v>100000</v>
      </c>
      <c r="I67" s="110">
        <v>400000</v>
      </c>
      <c r="J67" s="83">
        <v>100000</v>
      </c>
      <c r="K67" s="110">
        <v>630000</v>
      </c>
      <c r="L67" s="83">
        <v>100000</v>
      </c>
      <c r="M67" s="112">
        <v>150000</v>
      </c>
      <c r="N67" s="83">
        <v>0</v>
      </c>
      <c r="O67" s="83">
        <v>100000</v>
      </c>
      <c r="P67" s="83">
        <v>0</v>
      </c>
      <c r="Q67" s="110">
        <v>2000000</v>
      </c>
      <c r="R67" s="110">
        <v>0</v>
      </c>
      <c r="S67" s="83">
        <f t="shared" si="16"/>
        <v>6400000</v>
      </c>
      <c r="T67" s="84">
        <f t="shared" ref="T67:T98" si="19" xml:space="preserve"> C67 - S67</f>
        <v>42985000</v>
      </c>
      <c r="U67" s="83">
        <f t="shared" si="17"/>
        <v>50135000</v>
      </c>
    </row>
    <row r="68" spans="1:21" s="82" customFormat="1" x14ac:dyDescent="0.3">
      <c r="A68" s="224"/>
      <c r="B68" s="82" t="s">
        <v>81</v>
      </c>
      <c r="C68" s="83">
        <f t="shared" si="18"/>
        <v>50135000</v>
      </c>
      <c r="D68" s="265">
        <v>1000000</v>
      </c>
      <c r="E68" s="261">
        <v>1000000</v>
      </c>
      <c r="F68" s="110">
        <v>420000</v>
      </c>
      <c r="G68" s="110">
        <v>400000</v>
      </c>
      <c r="H68" s="261">
        <v>100000</v>
      </c>
      <c r="I68" s="110">
        <v>400000</v>
      </c>
      <c r="J68" s="83">
        <v>100000</v>
      </c>
      <c r="K68" s="110">
        <v>630000</v>
      </c>
      <c r="L68" s="83">
        <v>100000</v>
      </c>
      <c r="M68" s="112">
        <v>150000</v>
      </c>
      <c r="N68" s="83">
        <v>0</v>
      </c>
      <c r="O68" s="83">
        <v>100000</v>
      </c>
      <c r="P68" s="83">
        <v>0</v>
      </c>
      <c r="Q68" s="110">
        <v>2000000</v>
      </c>
      <c r="R68" s="110">
        <v>0</v>
      </c>
      <c r="S68" s="83">
        <f t="shared" si="16"/>
        <v>6400000</v>
      </c>
      <c r="T68" s="84">
        <f t="shared" si="19"/>
        <v>43735000</v>
      </c>
      <c r="U68" s="83">
        <f t="shared" si="17"/>
        <v>50885000</v>
      </c>
    </row>
    <row r="69" spans="1:21" s="82" customFormat="1" x14ac:dyDescent="0.3">
      <c r="A69" s="224"/>
      <c r="B69" s="82" t="s">
        <v>82</v>
      </c>
      <c r="C69" s="83">
        <f t="shared" si="18"/>
        <v>50885000</v>
      </c>
      <c r="D69" s="265">
        <v>1000000</v>
      </c>
      <c r="E69" s="261">
        <v>1000000</v>
      </c>
      <c r="F69" s="110">
        <v>420000</v>
      </c>
      <c r="G69" s="110">
        <v>400000</v>
      </c>
      <c r="H69" s="261">
        <v>100000</v>
      </c>
      <c r="I69" s="110">
        <v>400000</v>
      </c>
      <c r="J69" s="83">
        <v>100000</v>
      </c>
      <c r="K69" s="110">
        <v>630000</v>
      </c>
      <c r="L69" s="83">
        <v>100000</v>
      </c>
      <c r="M69" s="112">
        <v>150000</v>
      </c>
      <c r="N69" s="83">
        <v>0</v>
      </c>
      <c r="O69" s="83">
        <v>100000</v>
      </c>
      <c r="P69" s="83">
        <v>0</v>
      </c>
      <c r="Q69" s="110">
        <v>2000000</v>
      </c>
      <c r="R69" s="110">
        <v>0</v>
      </c>
      <c r="S69" s="83">
        <f t="shared" si="16"/>
        <v>6400000</v>
      </c>
      <c r="T69" s="84">
        <f t="shared" si="19"/>
        <v>44485000</v>
      </c>
      <c r="U69" s="83">
        <f t="shared" si="17"/>
        <v>51635000</v>
      </c>
    </row>
    <row r="70" spans="1:21" s="82" customFormat="1" x14ac:dyDescent="0.3">
      <c r="A70" s="224"/>
      <c r="B70" s="82" t="s">
        <v>83</v>
      </c>
      <c r="C70" s="83">
        <f t="shared" si="18"/>
        <v>51635000</v>
      </c>
      <c r="D70" s="265">
        <v>1000000</v>
      </c>
      <c r="E70" s="261">
        <v>1000000</v>
      </c>
      <c r="F70" s="110">
        <v>420000</v>
      </c>
      <c r="G70" s="110">
        <v>400000</v>
      </c>
      <c r="H70" s="261">
        <v>100000</v>
      </c>
      <c r="I70" s="110">
        <v>400000</v>
      </c>
      <c r="J70" s="83">
        <v>100000</v>
      </c>
      <c r="K70" s="110">
        <v>630000</v>
      </c>
      <c r="L70" s="83">
        <v>100000</v>
      </c>
      <c r="M70" s="112">
        <v>150000</v>
      </c>
      <c r="N70" s="83">
        <v>0</v>
      </c>
      <c r="O70" s="83">
        <v>100000</v>
      </c>
      <c r="P70" s="83">
        <v>0</v>
      </c>
      <c r="Q70" s="110">
        <v>2000000</v>
      </c>
      <c r="R70" s="110">
        <v>0</v>
      </c>
      <c r="S70" s="83">
        <f t="shared" si="16"/>
        <v>6400000</v>
      </c>
      <c r="T70" s="84">
        <f t="shared" si="19"/>
        <v>45235000</v>
      </c>
      <c r="U70" s="83">
        <f t="shared" si="17"/>
        <v>52385000</v>
      </c>
    </row>
    <row r="71" spans="1:21" s="82" customFormat="1" x14ac:dyDescent="0.3">
      <c r="A71" s="224"/>
      <c r="B71" s="82" t="s">
        <v>84</v>
      </c>
      <c r="C71" s="83">
        <f t="shared" si="18"/>
        <v>52385000</v>
      </c>
      <c r="D71" s="265">
        <v>1000000</v>
      </c>
      <c r="E71" s="261">
        <v>1000000</v>
      </c>
      <c r="F71" s="110">
        <v>420000</v>
      </c>
      <c r="G71" s="110">
        <v>400000</v>
      </c>
      <c r="H71" s="261">
        <v>100000</v>
      </c>
      <c r="I71" s="110">
        <v>400000</v>
      </c>
      <c r="J71" s="83">
        <v>100000</v>
      </c>
      <c r="K71" s="110">
        <v>630000</v>
      </c>
      <c r="L71" s="83">
        <v>100000</v>
      </c>
      <c r="M71" s="112">
        <v>150000</v>
      </c>
      <c r="N71" s="83">
        <v>0</v>
      </c>
      <c r="O71" s="83">
        <v>100000</v>
      </c>
      <c r="P71" s="83">
        <v>0</v>
      </c>
      <c r="Q71" s="110">
        <v>2000000</v>
      </c>
      <c r="R71" s="110">
        <v>0</v>
      </c>
      <c r="S71" s="83">
        <f t="shared" si="16"/>
        <v>6400000</v>
      </c>
      <c r="T71" s="84">
        <f t="shared" si="19"/>
        <v>45985000</v>
      </c>
      <c r="U71" s="83">
        <f t="shared" si="17"/>
        <v>53135000</v>
      </c>
    </row>
    <row r="72" spans="1:21" s="82" customFormat="1" x14ac:dyDescent="0.3">
      <c r="A72" s="224"/>
      <c r="B72" s="82" t="s">
        <v>85</v>
      </c>
      <c r="C72" s="83">
        <f t="shared" si="18"/>
        <v>53135000</v>
      </c>
      <c r="D72" s="265">
        <v>1000000</v>
      </c>
      <c r="E72" s="261">
        <v>1000000</v>
      </c>
      <c r="F72" s="110">
        <v>420000</v>
      </c>
      <c r="G72" s="110">
        <v>400000</v>
      </c>
      <c r="H72" s="261">
        <v>100000</v>
      </c>
      <c r="I72" s="110">
        <v>400000</v>
      </c>
      <c r="J72" s="83">
        <v>100000</v>
      </c>
      <c r="K72" s="110">
        <v>630000</v>
      </c>
      <c r="L72" s="83">
        <v>100000</v>
      </c>
      <c r="M72" s="112">
        <v>150000</v>
      </c>
      <c r="N72" s="83">
        <v>0</v>
      </c>
      <c r="O72" s="83">
        <v>100000</v>
      </c>
      <c r="P72" s="83">
        <v>0</v>
      </c>
      <c r="Q72" s="110">
        <v>2000000</v>
      </c>
      <c r="R72" s="110">
        <v>0</v>
      </c>
      <c r="S72" s="83">
        <f t="shared" si="16"/>
        <v>6400000</v>
      </c>
      <c r="T72" s="84">
        <f t="shared" si="19"/>
        <v>46735000</v>
      </c>
      <c r="U72" s="83">
        <f t="shared" si="17"/>
        <v>53885000</v>
      </c>
    </row>
    <row r="73" spans="1:21" s="82" customFormat="1" x14ac:dyDescent="0.3">
      <c r="A73" s="224"/>
      <c r="B73" s="82" t="s">
        <v>86</v>
      </c>
      <c r="C73" s="83">
        <f t="shared" si="18"/>
        <v>53885000</v>
      </c>
      <c r="D73" s="265">
        <v>1000000</v>
      </c>
      <c r="E73" s="261">
        <v>1000000</v>
      </c>
      <c r="F73" s="110">
        <v>420000</v>
      </c>
      <c r="G73" s="110">
        <v>400000</v>
      </c>
      <c r="H73" s="261">
        <v>100000</v>
      </c>
      <c r="I73" s="110">
        <v>400000</v>
      </c>
      <c r="J73" s="83">
        <v>100000</v>
      </c>
      <c r="K73" s="110">
        <v>630000</v>
      </c>
      <c r="L73" s="83">
        <v>100000</v>
      </c>
      <c r="M73" s="112">
        <v>150000</v>
      </c>
      <c r="N73" s="83">
        <v>0</v>
      </c>
      <c r="O73" s="83">
        <v>100000</v>
      </c>
      <c r="P73" s="83">
        <v>0</v>
      </c>
      <c r="Q73" s="110">
        <v>2000000</v>
      </c>
      <c r="R73" s="110">
        <v>0</v>
      </c>
      <c r="S73" s="83">
        <f t="shared" si="16"/>
        <v>6400000</v>
      </c>
      <c r="T73" s="84">
        <f t="shared" si="19"/>
        <v>47485000</v>
      </c>
      <c r="U73" s="83">
        <f t="shared" si="17"/>
        <v>54635000</v>
      </c>
    </row>
    <row r="74" spans="1:21" s="88" customFormat="1" ht="17.25" thickBot="1" x14ac:dyDescent="0.35">
      <c r="A74" s="225"/>
      <c r="B74" s="85" t="s">
        <v>87</v>
      </c>
      <c r="C74" s="86">
        <f t="shared" si="18"/>
        <v>54635000</v>
      </c>
      <c r="D74" s="265">
        <v>1000000</v>
      </c>
      <c r="E74" s="261">
        <v>1000000</v>
      </c>
      <c r="F74" s="110">
        <v>420000</v>
      </c>
      <c r="G74" s="110">
        <v>400000</v>
      </c>
      <c r="H74" s="261">
        <v>100000</v>
      </c>
      <c r="I74" s="110">
        <v>400000</v>
      </c>
      <c r="J74" s="86">
        <v>100000</v>
      </c>
      <c r="K74" s="110">
        <v>630000</v>
      </c>
      <c r="L74" s="86">
        <v>100000</v>
      </c>
      <c r="M74" s="112">
        <v>150000</v>
      </c>
      <c r="N74" s="86">
        <v>0</v>
      </c>
      <c r="O74" s="86">
        <v>100000</v>
      </c>
      <c r="P74" s="86">
        <v>0</v>
      </c>
      <c r="Q74" s="110">
        <v>2000000</v>
      </c>
      <c r="R74" s="110">
        <v>0</v>
      </c>
      <c r="S74" s="86">
        <f t="shared" si="16"/>
        <v>6400000</v>
      </c>
      <c r="T74" s="87">
        <f t="shared" si="19"/>
        <v>48235000</v>
      </c>
      <c r="U74" s="86">
        <f t="shared" si="17"/>
        <v>55385000</v>
      </c>
    </row>
    <row r="75" spans="1:21" s="82" customFormat="1" x14ac:dyDescent="0.3">
      <c r="A75" s="223">
        <v>2029</v>
      </c>
      <c r="B75" s="82" t="s">
        <v>76</v>
      </c>
      <c r="C75" s="83">
        <f xml:space="preserve"> U74</f>
        <v>55385000</v>
      </c>
      <c r="D75" s="265">
        <v>1000000</v>
      </c>
      <c r="E75" s="261">
        <v>1000000</v>
      </c>
      <c r="F75" s="110">
        <v>420000</v>
      </c>
      <c r="G75" s="110">
        <v>400000</v>
      </c>
      <c r="H75" s="261">
        <v>100000</v>
      </c>
      <c r="I75" s="110">
        <v>400000</v>
      </c>
      <c r="J75" s="83">
        <v>100000</v>
      </c>
      <c r="K75" s="110">
        <v>630000</v>
      </c>
      <c r="L75" s="83">
        <v>100000</v>
      </c>
      <c r="M75" s="112">
        <v>150000</v>
      </c>
      <c r="N75" s="83">
        <v>0</v>
      </c>
      <c r="O75" s="83">
        <v>100000</v>
      </c>
      <c r="P75" s="83">
        <v>0</v>
      </c>
      <c r="Q75" s="110">
        <v>2000000</v>
      </c>
      <c r="R75" s="110">
        <v>0</v>
      </c>
      <c r="S75" s="83">
        <f t="shared" ref="S75:S86" si="20">SUM(D75:R75)</f>
        <v>6400000</v>
      </c>
      <c r="T75" s="89">
        <f t="shared" si="19"/>
        <v>48985000</v>
      </c>
      <c r="U75" s="83">
        <f xml:space="preserve"> 7150000 + T75</f>
        <v>56135000</v>
      </c>
    </row>
    <row r="76" spans="1:21" s="82" customFormat="1" x14ac:dyDescent="0.3">
      <c r="A76" s="224"/>
      <c r="B76" s="82" t="s">
        <v>77</v>
      </c>
      <c r="C76" s="83">
        <f xml:space="preserve"> U75</f>
        <v>56135000</v>
      </c>
      <c r="D76" s="265">
        <v>1000000</v>
      </c>
      <c r="E76" s="261">
        <v>1000000</v>
      </c>
      <c r="F76" s="110">
        <v>420000</v>
      </c>
      <c r="G76" s="110">
        <v>400000</v>
      </c>
      <c r="H76" s="261">
        <v>100000</v>
      </c>
      <c r="I76" s="110">
        <v>400000</v>
      </c>
      <c r="J76" s="83">
        <v>100000</v>
      </c>
      <c r="K76" s="110">
        <v>630000</v>
      </c>
      <c r="L76" s="83">
        <v>100000</v>
      </c>
      <c r="M76" s="112">
        <v>150000</v>
      </c>
      <c r="N76" s="83">
        <v>0</v>
      </c>
      <c r="O76" s="83">
        <v>100000</v>
      </c>
      <c r="P76" s="83">
        <v>0</v>
      </c>
      <c r="Q76" s="110">
        <v>2000000</v>
      </c>
      <c r="R76" s="110">
        <v>0</v>
      </c>
      <c r="S76" s="83">
        <f t="shared" si="20"/>
        <v>6400000</v>
      </c>
      <c r="T76" s="84">
        <f t="shared" si="19"/>
        <v>49735000</v>
      </c>
      <c r="U76" s="83">
        <f t="shared" ref="U76:U86" si="21" xml:space="preserve"> 7150000 + T76</f>
        <v>56885000</v>
      </c>
    </row>
    <row r="77" spans="1:21" s="82" customFormat="1" x14ac:dyDescent="0.3">
      <c r="A77" s="224"/>
      <c r="B77" s="82" t="s">
        <v>78</v>
      </c>
      <c r="C77" s="83">
        <f t="shared" ref="C77:C86" si="22" xml:space="preserve"> U76</f>
        <v>56885000</v>
      </c>
      <c r="D77" s="265">
        <v>1000000</v>
      </c>
      <c r="E77" s="261">
        <v>1000000</v>
      </c>
      <c r="F77" s="110">
        <v>420000</v>
      </c>
      <c r="G77" s="110">
        <v>400000</v>
      </c>
      <c r="H77" s="261">
        <v>100000</v>
      </c>
      <c r="I77" s="110">
        <v>400000</v>
      </c>
      <c r="J77" s="83">
        <v>100000</v>
      </c>
      <c r="K77" s="110">
        <v>630000</v>
      </c>
      <c r="L77" s="83">
        <v>100000</v>
      </c>
      <c r="M77" s="112">
        <v>150000</v>
      </c>
      <c r="N77" s="83">
        <v>0</v>
      </c>
      <c r="O77" s="83">
        <v>100000</v>
      </c>
      <c r="P77" s="83">
        <v>0</v>
      </c>
      <c r="Q77" s="110">
        <v>2000000</v>
      </c>
      <c r="R77" s="110">
        <v>0</v>
      </c>
      <c r="S77" s="83">
        <f t="shared" si="20"/>
        <v>6400000</v>
      </c>
      <c r="T77" s="84">
        <f t="shared" si="19"/>
        <v>50485000</v>
      </c>
      <c r="U77" s="83">
        <f t="shared" si="21"/>
        <v>57635000</v>
      </c>
    </row>
    <row r="78" spans="1:21" s="82" customFormat="1" x14ac:dyDescent="0.3">
      <c r="A78" s="224"/>
      <c r="B78" s="82" t="s">
        <v>79</v>
      </c>
      <c r="C78" s="83">
        <f t="shared" si="22"/>
        <v>57635000</v>
      </c>
      <c r="D78" s="265">
        <v>1000000</v>
      </c>
      <c r="E78" s="261">
        <v>1000000</v>
      </c>
      <c r="F78" s="110">
        <v>420000</v>
      </c>
      <c r="G78" s="110">
        <v>400000</v>
      </c>
      <c r="H78" s="261">
        <v>100000</v>
      </c>
      <c r="I78" s="110">
        <v>400000</v>
      </c>
      <c r="J78" s="83">
        <v>100000</v>
      </c>
      <c r="K78" s="110">
        <v>630000</v>
      </c>
      <c r="L78" s="83">
        <v>100000</v>
      </c>
      <c r="M78" s="112">
        <v>150000</v>
      </c>
      <c r="N78" s="83">
        <v>0</v>
      </c>
      <c r="O78" s="83">
        <v>100000</v>
      </c>
      <c r="P78" s="83">
        <v>0</v>
      </c>
      <c r="Q78" s="110">
        <v>2000000</v>
      </c>
      <c r="R78" s="110">
        <v>0</v>
      </c>
      <c r="S78" s="83">
        <f t="shared" si="20"/>
        <v>6400000</v>
      </c>
      <c r="T78" s="84">
        <f t="shared" si="19"/>
        <v>51235000</v>
      </c>
      <c r="U78" s="83">
        <f t="shared" si="21"/>
        <v>58385000</v>
      </c>
    </row>
    <row r="79" spans="1:21" s="82" customFormat="1" x14ac:dyDescent="0.3">
      <c r="A79" s="224"/>
      <c r="B79" s="82" t="s">
        <v>80</v>
      </c>
      <c r="C79" s="83">
        <f t="shared" si="22"/>
        <v>58385000</v>
      </c>
      <c r="D79" s="265">
        <v>1000000</v>
      </c>
      <c r="E79" s="261">
        <v>1000000</v>
      </c>
      <c r="F79" s="110">
        <v>420000</v>
      </c>
      <c r="G79" s="110">
        <v>400000</v>
      </c>
      <c r="H79" s="261">
        <v>100000</v>
      </c>
      <c r="I79" s="110">
        <v>400000</v>
      </c>
      <c r="J79" s="83">
        <v>100000</v>
      </c>
      <c r="K79" s="110">
        <v>630000</v>
      </c>
      <c r="L79" s="83">
        <v>100000</v>
      </c>
      <c r="M79" s="112">
        <v>150000</v>
      </c>
      <c r="N79" s="83">
        <v>0</v>
      </c>
      <c r="O79" s="83">
        <v>100000</v>
      </c>
      <c r="P79" s="83">
        <v>0</v>
      </c>
      <c r="Q79" s="110">
        <v>2000000</v>
      </c>
      <c r="R79" s="110">
        <v>0</v>
      </c>
      <c r="S79" s="83">
        <f t="shared" si="20"/>
        <v>6400000</v>
      </c>
      <c r="T79" s="84">
        <f t="shared" si="19"/>
        <v>51985000</v>
      </c>
      <c r="U79" s="83">
        <f t="shared" si="21"/>
        <v>59135000</v>
      </c>
    </row>
    <row r="80" spans="1:21" s="82" customFormat="1" x14ac:dyDescent="0.3">
      <c r="A80" s="224"/>
      <c r="B80" s="82" t="s">
        <v>81</v>
      </c>
      <c r="C80" s="83">
        <f t="shared" si="22"/>
        <v>59135000</v>
      </c>
      <c r="D80" s="265">
        <v>1000000</v>
      </c>
      <c r="E80" s="261">
        <v>1000000</v>
      </c>
      <c r="F80" s="110">
        <v>420000</v>
      </c>
      <c r="G80" s="110">
        <v>400000</v>
      </c>
      <c r="H80" s="261">
        <v>100000</v>
      </c>
      <c r="I80" s="110">
        <v>400000</v>
      </c>
      <c r="J80" s="83">
        <v>100000</v>
      </c>
      <c r="K80" s="110">
        <v>630000</v>
      </c>
      <c r="L80" s="83">
        <v>100000</v>
      </c>
      <c r="M80" s="112">
        <v>150000</v>
      </c>
      <c r="N80" s="83">
        <v>0</v>
      </c>
      <c r="O80" s="83">
        <v>100000</v>
      </c>
      <c r="P80" s="83">
        <v>0</v>
      </c>
      <c r="Q80" s="110">
        <v>2000000</v>
      </c>
      <c r="R80" s="110">
        <v>0</v>
      </c>
      <c r="S80" s="83">
        <f t="shared" si="20"/>
        <v>6400000</v>
      </c>
      <c r="T80" s="84">
        <f t="shared" si="19"/>
        <v>52735000</v>
      </c>
      <c r="U80" s="83">
        <f t="shared" si="21"/>
        <v>59885000</v>
      </c>
    </row>
    <row r="81" spans="1:21" s="82" customFormat="1" x14ac:dyDescent="0.3">
      <c r="A81" s="224"/>
      <c r="B81" s="82" t="s">
        <v>82</v>
      </c>
      <c r="C81" s="83">
        <f t="shared" si="22"/>
        <v>59885000</v>
      </c>
      <c r="D81" s="265">
        <v>1000000</v>
      </c>
      <c r="E81" s="261">
        <v>1000000</v>
      </c>
      <c r="F81" s="110">
        <v>420000</v>
      </c>
      <c r="G81" s="110">
        <v>400000</v>
      </c>
      <c r="H81" s="261">
        <v>100000</v>
      </c>
      <c r="I81" s="110">
        <v>400000</v>
      </c>
      <c r="J81" s="83">
        <v>100000</v>
      </c>
      <c r="K81" s="110">
        <v>630000</v>
      </c>
      <c r="L81" s="83">
        <v>100000</v>
      </c>
      <c r="M81" s="112">
        <v>150000</v>
      </c>
      <c r="N81" s="83">
        <v>0</v>
      </c>
      <c r="O81" s="83">
        <v>100000</v>
      </c>
      <c r="P81" s="83">
        <v>0</v>
      </c>
      <c r="Q81" s="110">
        <v>2000000</v>
      </c>
      <c r="R81" s="110">
        <v>0</v>
      </c>
      <c r="S81" s="83">
        <f t="shared" si="20"/>
        <v>6400000</v>
      </c>
      <c r="T81" s="84">
        <f t="shared" si="19"/>
        <v>53485000</v>
      </c>
      <c r="U81" s="83">
        <f t="shared" si="21"/>
        <v>60635000</v>
      </c>
    </row>
    <row r="82" spans="1:21" s="82" customFormat="1" x14ac:dyDescent="0.3">
      <c r="A82" s="224"/>
      <c r="B82" s="82" t="s">
        <v>83</v>
      </c>
      <c r="C82" s="83">
        <f t="shared" si="22"/>
        <v>60635000</v>
      </c>
      <c r="D82" s="265">
        <v>1000000</v>
      </c>
      <c r="E82" s="261">
        <v>1000000</v>
      </c>
      <c r="F82" s="110">
        <v>420000</v>
      </c>
      <c r="G82" s="110">
        <v>400000</v>
      </c>
      <c r="H82" s="261">
        <v>100000</v>
      </c>
      <c r="I82" s="110">
        <v>400000</v>
      </c>
      <c r="J82" s="83">
        <v>100000</v>
      </c>
      <c r="K82" s="110">
        <v>630000</v>
      </c>
      <c r="L82" s="83">
        <v>100000</v>
      </c>
      <c r="M82" s="112">
        <v>150000</v>
      </c>
      <c r="N82" s="83">
        <v>0</v>
      </c>
      <c r="O82" s="83">
        <v>100000</v>
      </c>
      <c r="P82" s="83">
        <v>0</v>
      </c>
      <c r="Q82" s="110">
        <v>2000000</v>
      </c>
      <c r="R82" s="110">
        <v>0</v>
      </c>
      <c r="S82" s="83">
        <f t="shared" si="20"/>
        <v>6400000</v>
      </c>
      <c r="T82" s="84">
        <f t="shared" si="19"/>
        <v>54235000</v>
      </c>
      <c r="U82" s="83">
        <f t="shared" si="21"/>
        <v>61385000</v>
      </c>
    </row>
    <row r="83" spans="1:21" s="82" customFormat="1" x14ac:dyDescent="0.3">
      <c r="A83" s="224"/>
      <c r="B83" s="82" t="s">
        <v>84</v>
      </c>
      <c r="C83" s="83">
        <f t="shared" si="22"/>
        <v>61385000</v>
      </c>
      <c r="D83" s="265">
        <v>1000000</v>
      </c>
      <c r="E83" s="261">
        <v>1000000</v>
      </c>
      <c r="F83" s="110">
        <v>420000</v>
      </c>
      <c r="G83" s="110">
        <v>400000</v>
      </c>
      <c r="H83" s="261">
        <v>100000</v>
      </c>
      <c r="I83" s="110">
        <v>400000</v>
      </c>
      <c r="J83" s="83">
        <v>100000</v>
      </c>
      <c r="K83" s="110">
        <v>630000</v>
      </c>
      <c r="L83" s="83">
        <v>100000</v>
      </c>
      <c r="M83" s="112">
        <v>150000</v>
      </c>
      <c r="N83" s="83">
        <v>0</v>
      </c>
      <c r="O83" s="83">
        <v>100000</v>
      </c>
      <c r="P83" s="83">
        <v>0</v>
      </c>
      <c r="Q83" s="110">
        <v>2000000</v>
      </c>
      <c r="R83" s="110">
        <v>0</v>
      </c>
      <c r="S83" s="83">
        <f t="shared" si="20"/>
        <v>6400000</v>
      </c>
      <c r="T83" s="84">
        <f t="shared" si="19"/>
        <v>54985000</v>
      </c>
      <c r="U83" s="83">
        <f t="shared" si="21"/>
        <v>62135000</v>
      </c>
    </row>
    <row r="84" spans="1:21" s="82" customFormat="1" x14ac:dyDescent="0.3">
      <c r="A84" s="224"/>
      <c r="B84" s="82" t="s">
        <v>85</v>
      </c>
      <c r="C84" s="83">
        <f t="shared" si="22"/>
        <v>62135000</v>
      </c>
      <c r="D84" s="265">
        <v>1000000</v>
      </c>
      <c r="E84" s="261">
        <v>1000000</v>
      </c>
      <c r="F84" s="110">
        <v>420000</v>
      </c>
      <c r="G84" s="110">
        <v>400000</v>
      </c>
      <c r="H84" s="261">
        <v>100000</v>
      </c>
      <c r="I84" s="110">
        <v>400000</v>
      </c>
      <c r="J84" s="83">
        <v>100000</v>
      </c>
      <c r="K84" s="110">
        <v>630000</v>
      </c>
      <c r="L84" s="83">
        <v>100000</v>
      </c>
      <c r="M84" s="112">
        <v>150000</v>
      </c>
      <c r="N84" s="83">
        <v>0</v>
      </c>
      <c r="O84" s="83">
        <v>100000</v>
      </c>
      <c r="P84" s="83">
        <v>0</v>
      </c>
      <c r="Q84" s="110">
        <v>2000000</v>
      </c>
      <c r="R84" s="110">
        <v>0</v>
      </c>
      <c r="S84" s="83">
        <f t="shared" si="20"/>
        <v>6400000</v>
      </c>
      <c r="T84" s="84">
        <f t="shared" si="19"/>
        <v>55735000</v>
      </c>
      <c r="U84" s="83">
        <f t="shared" si="21"/>
        <v>62885000</v>
      </c>
    </row>
    <row r="85" spans="1:21" s="82" customFormat="1" x14ac:dyDescent="0.3">
      <c r="A85" s="224"/>
      <c r="B85" s="82" t="s">
        <v>86</v>
      </c>
      <c r="C85" s="83">
        <f t="shared" si="22"/>
        <v>62885000</v>
      </c>
      <c r="D85" s="265">
        <v>1000000</v>
      </c>
      <c r="E85" s="261">
        <v>1000000</v>
      </c>
      <c r="F85" s="110">
        <v>420000</v>
      </c>
      <c r="G85" s="110">
        <v>400000</v>
      </c>
      <c r="H85" s="261">
        <v>100000</v>
      </c>
      <c r="I85" s="110">
        <v>400000</v>
      </c>
      <c r="J85" s="83">
        <v>100000</v>
      </c>
      <c r="K85" s="110">
        <v>630000</v>
      </c>
      <c r="L85" s="83">
        <v>100000</v>
      </c>
      <c r="M85" s="112">
        <v>150000</v>
      </c>
      <c r="N85" s="83">
        <v>0</v>
      </c>
      <c r="O85" s="83">
        <v>100000</v>
      </c>
      <c r="P85" s="83">
        <v>0</v>
      </c>
      <c r="Q85" s="110">
        <v>2000000</v>
      </c>
      <c r="R85" s="110">
        <v>0</v>
      </c>
      <c r="S85" s="83">
        <f t="shared" si="20"/>
        <v>6400000</v>
      </c>
      <c r="T85" s="84">
        <f t="shared" si="19"/>
        <v>56485000</v>
      </c>
      <c r="U85" s="83">
        <f t="shared" si="21"/>
        <v>63635000</v>
      </c>
    </row>
    <row r="86" spans="1:21" s="88" customFormat="1" ht="17.25" thickBot="1" x14ac:dyDescent="0.35">
      <c r="A86" s="225"/>
      <c r="B86" s="85" t="s">
        <v>87</v>
      </c>
      <c r="C86" s="86">
        <f t="shared" si="22"/>
        <v>63635000</v>
      </c>
      <c r="D86" s="265">
        <v>1000000</v>
      </c>
      <c r="E86" s="261">
        <v>1000000</v>
      </c>
      <c r="F86" s="110">
        <v>420000</v>
      </c>
      <c r="G86" s="110">
        <v>400000</v>
      </c>
      <c r="H86" s="261">
        <v>100000</v>
      </c>
      <c r="I86" s="110">
        <v>400000</v>
      </c>
      <c r="J86" s="86">
        <v>100000</v>
      </c>
      <c r="K86" s="110">
        <v>630000</v>
      </c>
      <c r="L86" s="86">
        <v>100000</v>
      </c>
      <c r="M86" s="112">
        <v>150000</v>
      </c>
      <c r="N86" s="86">
        <v>0</v>
      </c>
      <c r="O86" s="86">
        <v>100000</v>
      </c>
      <c r="P86" s="86">
        <v>0</v>
      </c>
      <c r="Q86" s="110">
        <v>2000000</v>
      </c>
      <c r="R86" s="110">
        <v>0</v>
      </c>
      <c r="S86" s="86">
        <f t="shared" si="20"/>
        <v>6400000</v>
      </c>
      <c r="T86" s="87">
        <f t="shared" si="19"/>
        <v>57235000</v>
      </c>
      <c r="U86" s="86">
        <f t="shared" si="21"/>
        <v>64385000</v>
      </c>
    </row>
    <row r="87" spans="1:21" s="82" customFormat="1" x14ac:dyDescent="0.3">
      <c r="A87" s="223">
        <v>2030</v>
      </c>
      <c r="B87" s="82" t="s">
        <v>76</v>
      </c>
      <c r="C87" s="83">
        <f xml:space="preserve"> U86</f>
        <v>64385000</v>
      </c>
      <c r="D87" s="265">
        <v>1000000</v>
      </c>
      <c r="E87" s="261">
        <v>1000000</v>
      </c>
      <c r="F87" s="110">
        <v>420000</v>
      </c>
      <c r="G87" s="110">
        <v>400000</v>
      </c>
      <c r="H87" s="261">
        <v>100000</v>
      </c>
      <c r="I87" s="110">
        <v>400000</v>
      </c>
      <c r="J87" s="83">
        <v>100000</v>
      </c>
      <c r="K87" s="110">
        <v>630000</v>
      </c>
      <c r="L87" s="83">
        <v>100000</v>
      </c>
      <c r="M87" s="112">
        <v>150000</v>
      </c>
      <c r="N87" s="83">
        <v>0</v>
      </c>
      <c r="O87" s="83">
        <v>100000</v>
      </c>
      <c r="P87" s="83">
        <v>0</v>
      </c>
      <c r="Q87" s="110">
        <v>2000000</v>
      </c>
      <c r="R87" s="110">
        <v>0</v>
      </c>
      <c r="S87" s="83">
        <f t="shared" ref="S87:S98" si="23">SUM(D87:R87)</f>
        <v>6400000</v>
      </c>
      <c r="T87" s="89">
        <f t="shared" si="19"/>
        <v>57985000</v>
      </c>
      <c r="U87" s="83">
        <f xml:space="preserve"> 7150000 + T87</f>
        <v>65135000</v>
      </c>
    </row>
    <row r="88" spans="1:21" s="82" customFormat="1" x14ac:dyDescent="0.3">
      <c r="A88" s="224"/>
      <c r="B88" s="82" t="s">
        <v>77</v>
      </c>
      <c r="C88" s="83">
        <f xml:space="preserve"> U87</f>
        <v>65135000</v>
      </c>
      <c r="D88" s="265">
        <v>1000000</v>
      </c>
      <c r="E88" s="261">
        <v>1000000</v>
      </c>
      <c r="F88" s="110">
        <v>420000</v>
      </c>
      <c r="G88" s="110">
        <v>400000</v>
      </c>
      <c r="H88" s="261">
        <v>100000</v>
      </c>
      <c r="I88" s="110">
        <v>400000</v>
      </c>
      <c r="J88" s="83">
        <v>100000</v>
      </c>
      <c r="K88" s="110">
        <v>630000</v>
      </c>
      <c r="L88" s="83">
        <v>100000</v>
      </c>
      <c r="M88" s="112">
        <v>150000</v>
      </c>
      <c r="N88" s="83">
        <v>0</v>
      </c>
      <c r="O88" s="83">
        <v>100000</v>
      </c>
      <c r="P88" s="83">
        <v>0</v>
      </c>
      <c r="Q88" s="110">
        <v>2000000</v>
      </c>
      <c r="R88" s="110">
        <v>0</v>
      </c>
      <c r="S88" s="83">
        <f t="shared" si="23"/>
        <v>6400000</v>
      </c>
      <c r="T88" s="84">
        <f t="shared" si="19"/>
        <v>58735000</v>
      </c>
      <c r="U88" s="83">
        <f t="shared" ref="U88:U98" si="24" xml:space="preserve"> 7150000 + T88</f>
        <v>65885000</v>
      </c>
    </row>
    <row r="89" spans="1:21" s="82" customFormat="1" x14ac:dyDescent="0.3">
      <c r="A89" s="224"/>
      <c r="B89" s="82" t="s">
        <v>78</v>
      </c>
      <c r="C89" s="83">
        <f t="shared" ref="C89:C98" si="25" xml:space="preserve"> U88</f>
        <v>65885000</v>
      </c>
      <c r="D89" s="265">
        <v>1000000</v>
      </c>
      <c r="E89" s="261">
        <v>1000000</v>
      </c>
      <c r="F89" s="110">
        <v>420000</v>
      </c>
      <c r="G89" s="110">
        <v>400000</v>
      </c>
      <c r="H89" s="261">
        <v>100000</v>
      </c>
      <c r="I89" s="110">
        <v>400000</v>
      </c>
      <c r="J89" s="83">
        <v>100000</v>
      </c>
      <c r="K89" s="110">
        <v>630000</v>
      </c>
      <c r="L89" s="83">
        <v>100000</v>
      </c>
      <c r="M89" s="112">
        <v>150000</v>
      </c>
      <c r="N89" s="83">
        <v>0</v>
      </c>
      <c r="O89" s="83">
        <v>100000</v>
      </c>
      <c r="P89" s="83">
        <v>0</v>
      </c>
      <c r="Q89" s="110">
        <v>2000000</v>
      </c>
      <c r="R89" s="110">
        <v>0</v>
      </c>
      <c r="S89" s="83">
        <f t="shared" si="23"/>
        <v>6400000</v>
      </c>
      <c r="T89" s="84">
        <f t="shared" si="19"/>
        <v>59485000</v>
      </c>
      <c r="U89" s="83">
        <f t="shared" si="24"/>
        <v>66635000</v>
      </c>
    </row>
    <row r="90" spans="1:21" s="82" customFormat="1" x14ac:dyDescent="0.3">
      <c r="A90" s="224"/>
      <c r="B90" s="82" t="s">
        <v>79</v>
      </c>
      <c r="C90" s="83">
        <f t="shared" si="25"/>
        <v>66635000</v>
      </c>
      <c r="D90" s="265">
        <v>1000000</v>
      </c>
      <c r="E90" s="261">
        <v>1000000</v>
      </c>
      <c r="F90" s="110">
        <v>420000</v>
      </c>
      <c r="G90" s="110">
        <v>400000</v>
      </c>
      <c r="H90" s="261">
        <v>100000</v>
      </c>
      <c r="I90" s="110">
        <v>400000</v>
      </c>
      <c r="J90" s="83">
        <v>100000</v>
      </c>
      <c r="K90" s="110">
        <v>630000</v>
      </c>
      <c r="L90" s="83">
        <v>100000</v>
      </c>
      <c r="M90" s="112">
        <v>150000</v>
      </c>
      <c r="N90" s="83">
        <v>0</v>
      </c>
      <c r="O90" s="83">
        <v>100000</v>
      </c>
      <c r="P90" s="83">
        <v>0</v>
      </c>
      <c r="Q90" s="110">
        <v>2000000</v>
      </c>
      <c r="R90" s="110">
        <v>0</v>
      </c>
      <c r="S90" s="83">
        <f t="shared" si="23"/>
        <v>6400000</v>
      </c>
      <c r="T90" s="84">
        <f t="shared" si="19"/>
        <v>60235000</v>
      </c>
      <c r="U90" s="83">
        <f t="shared" si="24"/>
        <v>67385000</v>
      </c>
    </row>
    <row r="91" spans="1:21" s="82" customFormat="1" x14ac:dyDescent="0.3">
      <c r="A91" s="224"/>
      <c r="B91" s="82" t="s">
        <v>80</v>
      </c>
      <c r="C91" s="83">
        <f t="shared" si="25"/>
        <v>67385000</v>
      </c>
      <c r="D91" s="265">
        <v>1000000</v>
      </c>
      <c r="E91" s="261">
        <v>1000000</v>
      </c>
      <c r="F91" s="110">
        <v>420000</v>
      </c>
      <c r="G91" s="110">
        <v>400000</v>
      </c>
      <c r="H91" s="261">
        <v>100000</v>
      </c>
      <c r="I91" s="110">
        <v>400000</v>
      </c>
      <c r="J91" s="83">
        <v>100000</v>
      </c>
      <c r="K91" s="110">
        <v>630000</v>
      </c>
      <c r="L91" s="83">
        <v>100000</v>
      </c>
      <c r="M91" s="112">
        <v>150000</v>
      </c>
      <c r="N91" s="83">
        <v>0</v>
      </c>
      <c r="O91" s="83">
        <v>100000</v>
      </c>
      <c r="P91" s="83">
        <v>0</v>
      </c>
      <c r="Q91" s="110">
        <v>2000000</v>
      </c>
      <c r="R91" s="110">
        <v>0</v>
      </c>
      <c r="S91" s="83">
        <f t="shared" si="23"/>
        <v>6400000</v>
      </c>
      <c r="T91" s="84">
        <f t="shared" si="19"/>
        <v>60985000</v>
      </c>
      <c r="U91" s="83">
        <f t="shared" si="24"/>
        <v>68135000</v>
      </c>
    </row>
    <row r="92" spans="1:21" s="82" customFormat="1" x14ac:dyDescent="0.3">
      <c r="A92" s="224"/>
      <c r="B92" s="82" t="s">
        <v>81</v>
      </c>
      <c r="C92" s="83">
        <f t="shared" si="25"/>
        <v>68135000</v>
      </c>
      <c r="D92" s="265">
        <v>1000000</v>
      </c>
      <c r="E92" s="261">
        <v>1000000</v>
      </c>
      <c r="F92" s="110">
        <v>420000</v>
      </c>
      <c r="G92" s="110">
        <v>400000</v>
      </c>
      <c r="H92" s="261">
        <v>100000</v>
      </c>
      <c r="I92" s="110">
        <v>400000</v>
      </c>
      <c r="J92" s="83">
        <v>100000</v>
      </c>
      <c r="K92" s="110">
        <v>630000</v>
      </c>
      <c r="L92" s="83">
        <v>100000</v>
      </c>
      <c r="M92" s="112">
        <v>150000</v>
      </c>
      <c r="N92" s="83">
        <v>0</v>
      </c>
      <c r="O92" s="83">
        <v>100000</v>
      </c>
      <c r="P92" s="83">
        <v>0</v>
      </c>
      <c r="Q92" s="110">
        <v>2000000</v>
      </c>
      <c r="R92" s="110">
        <v>0</v>
      </c>
      <c r="S92" s="83">
        <f t="shared" si="23"/>
        <v>6400000</v>
      </c>
      <c r="T92" s="84">
        <f t="shared" si="19"/>
        <v>61735000</v>
      </c>
      <c r="U92" s="83">
        <f t="shared" si="24"/>
        <v>68885000</v>
      </c>
    </row>
    <row r="93" spans="1:21" s="82" customFormat="1" x14ac:dyDescent="0.3">
      <c r="A93" s="224"/>
      <c r="B93" s="82" t="s">
        <v>82</v>
      </c>
      <c r="C93" s="83">
        <f t="shared" si="25"/>
        <v>68885000</v>
      </c>
      <c r="D93" s="265">
        <v>1000000</v>
      </c>
      <c r="E93" s="261">
        <v>1000000</v>
      </c>
      <c r="F93" s="110">
        <v>420000</v>
      </c>
      <c r="G93" s="110">
        <v>400000</v>
      </c>
      <c r="H93" s="261">
        <v>100000</v>
      </c>
      <c r="I93" s="110">
        <v>400000</v>
      </c>
      <c r="J93" s="83">
        <v>100000</v>
      </c>
      <c r="K93" s="110">
        <v>630000</v>
      </c>
      <c r="L93" s="83">
        <v>100000</v>
      </c>
      <c r="M93" s="112">
        <v>150000</v>
      </c>
      <c r="N93" s="83">
        <v>0</v>
      </c>
      <c r="O93" s="83">
        <v>100000</v>
      </c>
      <c r="P93" s="83">
        <v>0</v>
      </c>
      <c r="Q93" s="110">
        <v>2000000</v>
      </c>
      <c r="R93" s="110">
        <v>0</v>
      </c>
      <c r="S93" s="83">
        <f t="shared" si="23"/>
        <v>6400000</v>
      </c>
      <c r="T93" s="84">
        <f t="shared" si="19"/>
        <v>62485000</v>
      </c>
      <c r="U93" s="83">
        <f t="shared" si="24"/>
        <v>69635000</v>
      </c>
    </row>
    <row r="94" spans="1:21" s="82" customFormat="1" x14ac:dyDescent="0.3">
      <c r="A94" s="224"/>
      <c r="B94" s="82" t="s">
        <v>83</v>
      </c>
      <c r="C94" s="83">
        <f t="shared" si="25"/>
        <v>69635000</v>
      </c>
      <c r="D94" s="265">
        <v>1000000</v>
      </c>
      <c r="E94" s="261">
        <v>1000000</v>
      </c>
      <c r="F94" s="110">
        <v>420000</v>
      </c>
      <c r="G94" s="110">
        <v>400000</v>
      </c>
      <c r="H94" s="261">
        <v>100000</v>
      </c>
      <c r="I94" s="110">
        <v>400000</v>
      </c>
      <c r="J94" s="83">
        <v>100000</v>
      </c>
      <c r="K94" s="110">
        <v>630000</v>
      </c>
      <c r="L94" s="83">
        <v>100000</v>
      </c>
      <c r="M94" s="112">
        <v>150000</v>
      </c>
      <c r="N94" s="83">
        <v>0</v>
      </c>
      <c r="O94" s="83">
        <v>100000</v>
      </c>
      <c r="P94" s="83">
        <v>0</v>
      </c>
      <c r="Q94" s="110">
        <v>2000000</v>
      </c>
      <c r="R94" s="110">
        <v>0</v>
      </c>
      <c r="S94" s="83">
        <f t="shared" si="23"/>
        <v>6400000</v>
      </c>
      <c r="T94" s="84">
        <f t="shared" si="19"/>
        <v>63235000</v>
      </c>
      <c r="U94" s="83">
        <f t="shared" si="24"/>
        <v>70385000</v>
      </c>
    </row>
    <row r="95" spans="1:21" s="82" customFormat="1" x14ac:dyDescent="0.3">
      <c r="A95" s="224"/>
      <c r="B95" s="82" t="s">
        <v>84</v>
      </c>
      <c r="C95" s="83">
        <f t="shared" si="25"/>
        <v>70385000</v>
      </c>
      <c r="D95" s="265">
        <v>1000000</v>
      </c>
      <c r="E95" s="261">
        <v>1000000</v>
      </c>
      <c r="F95" s="110">
        <v>420000</v>
      </c>
      <c r="G95" s="110">
        <v>400000</v>
      </c>
      <c r="H95" s="261">
        <v>100000</v>
      </c>
      <c r="I95" s="110">
        <v>400000</v>
      </c>
      <c r="J95" s="83">
        <v>100000</v>
      </c>
      <c r="K95" s="110">
        <v>630000</v>
      </c>
      <c r="L95" s="83">
        <v>100000</v>
      </c>
      <c r="M95" s="112">
        <v>150000</v>
      </c>
      <c r="N95" s="83">
        <v>0</v>
      </c>
      <c r="O95" s="83">
        <v>100000</v>
      </c>
      <c r="P95" s="83">
        <v>0</v>
      </c>
      <c r="Q95" s="110">
        <v>2000000</v>
      </c>
      <c r="R95" s="110">
        <v>0</v>
      </c>
      <c r="S95" s="83">
        <f t="shared" si="23"/>
        <v>6400000</v>
      </c>
      <c r="T95" s="84">
        <f t="shared" si="19"/>
        <v>63985000</v>
      </c>
      <c r="U95" s="83">
        <f t="shared" si="24"/>
        <v>71135000</v>
      </c>
    </row>
    <row r="96" spans="1:21" s="82" customFormat="1" x14ac:dyDescent="0.3">
      <c r="A96" s="224"/>
      <c r="B96" s="82" t="s">
        <v>85</v>
      </c>
      <c r="C96" s="83">
        <f t="shared" si="25"/>
        <v>71135000</v>
      </c>
      <c r="D96" s="265">
        <v>1000000</v>
      </c>
      <c r="E96" s="261">
        <v>1000000</v>
      </c>
      <c r="F96" s="110">
        <v>420000</v>
      </c>
      <c r="G96" s="110">
        <v>400000</v>
      </c>
      <c r="H96" s="261">
        <v>100000</v>
      </c>
      <c r="I96" s="110">
        <v>400000</v>
      </c>
      <c r="J96" s="83">
        <v>100000</v>
      </c>
      <c r="K96" s="110">
        <v>630000</v>
      </c>
      <c r="L96" s="83">
        <v>100000</v>
      </c>
      <c r="M96" s="112">
        <v>150000</v>
      </c>
      <c r="N96" s="83">
        <v>0</v>
      </c>
      <c r="O96" s="83">
        <v>100000</v>
      </c>
      <c r="P96" s="83">
        <v>0</v>
      </c>
      <c r="Q96" s="110">
        <v>2000000</v>
      </c>
      <c r="R96" s="110">
        <v>0</v>
      </c>
      <c r="S96" s="83">
        <f t="shared" si="23"/>
        <v>6400000</v>
      </c>
      <c r="T96" s="84">
        <f t="shared" si="19"/>
        <v>64735000</v>
      </c>
      <c r="U96" s="83">
        <f t="shared" si="24"/>
        <v>71885000</v>
      </c>
    </row>
    <row r="97" spans="1:21" s="82" customFormat="1" x14ac:dyDescent="0.3">
      <c r="A97" s="224"/>
      <c r="B97" s="82" t="s">
        <v>86</v>
      </c>
      <c r="C97" s="83">
        <f t="shared" si="25"/>
        <v>71885000</v>
      </c>
      <c r="D97" s="265">
        <v>1000000</v>
      </c>
      <c r="E97" s="261">
        <v>1000000</v>
      </c>
      <c r="F97" s="110">
        <v>420000</v>
      </c>
      <c r="G97" s="110">
        <v>400000</v>
      </c>
      <c r="H97" s="261">
        <v>100000</v>
      </c>
      <c r="I97" s="110">
        <v>400000</v>
      </c>
      <c r="J97" s="83">
        <v>100000</v>
      </c>
      <c r="K97" s="110">
        <v>630000</v>
      </c>
      <c r="L97" s="83">
        <v>100000</v>
      </c>
      <c r="M97" s="112">
        <v>150000</v>
      </c>
      <c r="N97" s="83">
        <v>0</v>
      </c>
      <c r="O97" s="83">
        <v>100000</v>
      </c>
      <c r="P97" s="83">
        <v>0</v>
      </c>
      <c r="Q97" s="110">
        <v>2000000</v>
      </c>
      <c r="R97" s="110">
        <v>0</v>
      </c>
      <c r="S97" s="83">
        <f t="shared" si="23"/>
        <v>6400000</v>
      </c>
      <c r="T97" s="84">
        <f t="shared" si="19"/>
        <v>65485000</v>
      </c>
      <c r="U97" s="83">
        <f t="shared" si="24"/>
        <v>72635000</v>
      </c>
    </row>
    <row r="98" spans="1:21" s="88" customFormat="1" ht="17.25" thickBot="1" x14ac:dyDescent="0.35">
      <c r="A98" s="225"/>
      <c r="B98" s="85" t="s">
        <v>87</v>
      </c>
      <c r="C98" s="86">
        <f t="shared" si="25"/>
        <v>72635000</v>
      </c>
      <c r="D98" s="265">
        <v>1000000</v>
      </c>
      <c r="E98" s="261">
        <v>1000000</v>
      </c>
      <c r="F98" s="110">
        <v>420000</v>
      </c>
      <c r="G98" s="110">
        <v>400000</v>
      </c>
      <c r="H98" s="261">
        <v>100000</v>
      </c>
      <c r="I98" s="110">
        <v>400000</v>
      </c>
      <c r="J98" s="86">
        <v>100000</v>
      </c>
      <c r="K98" s="110">
        <v>630000</v>
      </c>
      <c r="L98" s="86">
        <v>100000</v>
      </c>
      <c r="M98" s="112">
        <v>150000</v>
      </c>
      <c r="N98" s="86">
        <v>0</v>
      </c>
      <c r="O98" s="86">
        <v>100000</v>
      </c>
      <c r="P98" s="86">
        <v>0</v>
      </c>
      <c r="Q98" s="110">
        <v>2000000</v>
      </c>
      <c r="R98" s="110">
        <v>0</v>
      </c>
      <c r="S98" s="86">
        <f t="shared" si="23"/>
        <v>6400000</v>
      </c>
      <c r="T98" s="87">
        <f t="shared" si="19"/>
        <v>66235000</v>
      </c>
      <c r="U98" s="86">
        <f t="shared" si="24"/>
        <v>73385000</v>
      </c>
    </row>
    <row r="99" spans="1:21" s="82" customFormat="1" x14ac:dyDescent="0.3">
      <c r="A99" s="223">
        <v>2031</v>
      </c>
      <c r="B99" s="82" t="s">
        <v>76</v>
      </c>
      <c r="C99" s="83">
        <f xml:space="preserve"> U98</f>
        <v>73385000</v>
      </c>
      <c r="D99" s="265">
        <v>1000000</v>
      </c>
      <c r="E99" s="261">
        <v>1000000</v>
      </c>
      <c r="F99" s="110">
        <v>420000</v>
      </c>
      <c r="G99" s="110">
        <v>400000</v>
      </c>
      <c r="H99" s="261">
        <v>100000</v>
      </c>
      <c r="I99" s="110">
        <v>400000</v>
      </c>
      <c r="J99" s="83">
        <v>100000</v>
      </c>
      <c r="K99" s="110">
        <v>630000</v>
      </c>
      <c r="L99" s="83">
        <v>100000</v>
      </c>
      <c r="M99" s="112">
        <v>150000</v>
      </c>
      <c r="N99" s="83">
        <v>0</v>
      </c>
      <c r="O99" s="83">
        <v>100000</v>
      </c>
      <c r="P99" s="83">
        <v>0</v>
      </c>
      <c r="Q99" s="110">
        <v>2000000</v>
      </c>
      <c r="R99" s="110">
        <v>0</v>
      </c>
      <c r="S99" s="83">
        <f t="shared" ref="S99:S110" si="26">SUM(D99:R99)</f>
        <v>6400000</v>
      </c>
      <c r="T99" s="89">
        <f t="shared" ref="T99:T122" si="27" xml:space="preserve"> C99 - S99</f>
        <v>66985000</v>
      </c>
      <c r="U99" s="83">
        <f xml:space="preserve"> 7150000 + T99</f>
        <v>74135000</v>
      </c>
    </row>
    <row r="100" spans="1:21" s="82" customFormat="1" x14ac:dyDescent="0.3">
      <c r="A100" s="224"/>
      <c r="B100" s="82" t="s">
        <v>77</v>
      </c>
      <c r="C100" s="83">
        <f xml:space="preserve"> U99</f>
        <v>74135000</v>
      </c>
      <c r="D100" s="265">
        <v>1000000</v>
      </c>
      <c r="E100" s="261">
        <v>1000000</v>
      </c>
      <c r="F100" s="110">
        <v>420000</v>
      </c>
      <c r="G100" s="110">
        <v>400000</v>
      </c>
      <c r="H100" s="261">
        <v>100000</v>
      </c>
      <c r="I100" s="110">
        <v>400000</v>
      </c>
      <c r="J100" s="83">
        <v>100000</v>
      </c>
      <c r="K100" s="110">
        <v>630000</v>
      </c>
      <c r="L100" s="83">
        <v>100000</v>
      </c>
      <c r="M100" s="112">
        <v>150000</v>
      </c>
      <c r="N100" s="83">
        <v>0</v>
      </c>
      <c r="O100" s="83">
        <v>100000</v>
      </c>
      <c r="P100" s="83">
        <v>0</v>
      </c>
      <c r="Q100" s="110">
        <v>2000000</v>
      </c>
      <c r="R100" s="110">
        <v>0</v>
      </c>
      <c r="S100" s="83">
        <f t="shared" si="26"/>
        <v>6400000</v>
      </c>
      <c r="T100" s="84">
        <f t="shared" si="27"/>
        <v>67735000</v>
      </c>
      <c r="U100" s="83">
        <f t="shared" ref="U100:U110" si="28" xml:space="preserve"> 7150000 + T100</f>
        <v>74885000</v>
      </c>
    </row>
    <row r="101" spans="1:21" s="82" customFormat="1" x14ac:dyDescent="0.3">
      <c r="A101" s="224"/>
      <c r="B101" s="82" t="s">
        <v>78</v>
      </c>
      <c r="C101" s="83">
        <f t="shared" ref="C101:C110" si="29" xml:space="preserve"> U100</f>
        <v>74885000</v>
      </c>
      <c r="D101" s="265">
        <v>1000000</v>
      </c>
      <c r="E101" s="261">
        <v>1000000</v>
      </c>
      <c r="F101" s="110">
        <v>420000</v>
      </c>
      <c r="G101" s="110">
        <v>400000</v>
      </c>
      <c r="H101" s="261">
        <v>100000</v>
      </c>
      <c r="I101" s="110">
        <v>400000</v>
      </c>
      <c r="J101" s="83">
        <v>100000</v>
      </c>
      <c r="K101" s="110">
        <v>630000</v>
      </c>
      <c r="L101" s="83">
        <v>100000</v>
      </c>
      <c r="M101" s="112">
        <v>150000</v>
      </c>
      <c r="N101" s="83">
        <v>0</v>
      </c>
      <c r="O101" s="83">
        <v>100000</v>
      </c>
      <c r="P101" s="83">
        <v>0</v>
      </c>
      <c r="Q101" s="110">
        <v>2000000</v>
      </c>
      <c r="R101" s="110">
        <v>0</v>
      </c>
      <c r="S101" s="83">
        <f t="shared" si="26"/>
        <v>6400000</v>
      </c>
      <c r="T101" s="84">
        <f t="shared" si="27"/>
        <v>68485000</v>
      </c>
      <c r="U101" s="83">
        <f t="shared" si="28"/>
        <v>75635000</v>
      </c>
    </row>
    <row r="102" spans="1:21" s="82" customFormat="1" x14ac:dyDescent="0.3">
      <c r="A102" s="224"/>
      <c r="B102" s="82" t="s">
        <v>79</v>
      </c>
      <c r="C102" s="83">
        <f t="shared" si="29"/>
        <v>75635000</v>
      </c>
      <c r="D102" s="265">
        <v>1000000</v>
      </c>
      <c r="E102" s="261">
        <v>1000000</v>
      </c>
      <c r="F102" s="110">
        <v>420000</v>
      </c>
      <c r="G102" s="110">
        <v>400000</v>
      </c>
      <c r="H102" s="261">
        <v>100000</v>
      </c>
      <c r="I102" s="110">
        <v>400000</v>
      </c>
      <c r="J102" s="83">
        <v>100000</v>
      </c>
      <c r="K102" s="110">
        <v>630000</v>
      </c>
      <c r="L102" s="83">
        <v>100000</v>
      </c>
      <c r="M102" s="112">
        <v>150000</v>
      </c>
      <c r="N102" s="83">
        <v>0</v>
      </c>
      <c r="O102" s="83">
        <v>100000</v>
      </c>
      <c r="P102" s="83">
        <v>0</v>
      </c>
      <c r="Q102" s="110">
        <v>2000000</v>
      </c>
      <c r="R102" s="110">
        <v>0</v>
      </c>
      <c r="S102" s="83">
        <f t="shared" si="26"/>
        <v>6400000</v>
      </c>
      <c r="T102" s="84">
        <f t="shared" si="27"/>
        <v>69235000</v>
      </c>
      <c r="U102" s="83">
        <f t="shared" si="28"/>
        <v>76385000</v>
      </c>
    </row>
    <row r="103" spans="1:21" s="82" customFormat="1" x14ac:dyDescent="0.3">
      <c r="A103" s="224"/>
      <c r="B103" s="82" t="s">
        <v>80</v>
      </c>
      <c r="C103" s="83">
        <f t="shared" si="29"/>
        <v>76385000</v>
      </c>
      <c r="D103" s="265">
        <v>1000000</v>
      </c>
      <c r="E103" s="261">
        <v>1000000</v>
      </c>
      <c r="F103" s="110">
        <v>420000</v>
      </c>
      <c r="G103" s="110">
        <v>400000</v>
      </c>
      <c r="H103" s="261">
        <v>100000</v>
      </c>
      <c r="I103" s="110">
        <v>400000</v>
      </c>
      <c r="J103" s="83">
        <v>100000</v>
      </c>
      <c r="K103" s="110">
        <v>630000</v>
      </c>
      <c r="L103" s="83">
        <v>100000</v>
      </c>
      <c r="M103" s="112">
        <v>150000</v>
      </c>
      <c r="N103" s="83">
        <v>0</v>
      </c>
      <c r="O103" s="83">
        <v>100000</v>
      </c>
      <c r="P103" s="83">
        <v>0</v>
      </c>
      <c r="Q103" s="110">
        <v>2000000</v>
      </c>
      <c r="R103" s="110">
        <v>0</v>
      </c>
      <c r="S103" s="83">
        <f t="shared" si="26"/>
        <v>6400000</v>
      </c>
      <c r="T103" s="84">
        <f t="shared" si="27"/>
        <v>69985000</v>
      </c>
      <c r="U103" s="83">
        <f t="shared" si="28"/>
        <v>77135000</v>
      </c>
    </row>
    <row r="104" spans="1:21" s="82" customFormat="1" x14ac:dyDescent="0.3">
      <c r="A104" s="224"/>
      <c r="B104" s="82" t="s">
        <v>81</v>
      </c>
      <c r="C104" s="83">
        <f t="shared" si="29"/>
        <v>77135000</v>
      </c>
      <c r="D104" s="265">
        <v>1000000</v>
      </c>
      <c r="E104" s="261">
        <v>1000000</v>
      </c>
      <c r="F104" s="110">
        <v>420000</v>
      </c>
      <c r="G104" s="110">
        <v>400000</v>
      </c>
      <c r="H104" s="261">
        <v>100000</v>
      </c>
      <c r="I104" s="110">
        <v>400000</v>
      </c>
      <c r="J104" s="83">
        <v>100000</v>
      </c>
      <c r="K104" s="110">
        <v>630000</v>
      </c>
      <c r="L104" s="83">
        <v>100000</v>
      </c>
      <c r="M104" s="112">
        <v>150000</v>
      </c>
      <c r="N104" s="83">
        <v>0</v>
      </c>
      <c r="O104" s="83">
        <v>100000</v>
      </c>
      <c r="P104" s="83">
        <v>0</v>
      </c>
      <c r="Q104" s="110">
        <v>2000000</v>
      </c>
      <c r="R104" s="110">
        <v>0</v>
      </c>
      <c r="S104" s="83">
        <f t="shared" si="26"/>
        <v>6400000</v>
      </c>
      <c r="T104" s="84">
        <f t="shared" si="27"/>
        <v>70735000</v>
      </c>
      <c r="U104" s="83">
        <f t="shared" si="28"/>
        <v>77885000</v>
      </c>
    </row>
    <row r="105" spans="1:21" s="82" customFormat="1" x14ac:dyDescent="0.3">
      <c r="A105" s="224"/>
      <c r="B105" s="82" t="s">
        <v>82</v>
      </c>
      <c r="C105" s="83">
        <f t="shared" si="29"/>
        <v>77885000</v>
      </c>
      <c r="D105" s="265">
        <v>1000000</v>
      </c>
      <c r="E105" s="261">
        <v>1000000</v>
      </c>
      <c r="F105" s="110">
        <v>420000</v>
      </c>
      <c r="G105" s="110">
        <v>400000</v>
      </c>
      <c r="H105" s="261">
        <v>100000</v>
      </c>
      <c r="I105" s="110">
        <v>400000</v>
      </c>
      <c r="J105" s="83">
        <v>100000</v>
      </c>
      <c r="K105" s="110">
        <v>630000</v>
      </c>
      <c r="L105" s="83">
        <v>100000</v>
      </c>
      <c r="M105" s="112">
        <v>150000</v>
      </c>
      <c r="N105" s="83">
        <v>0</v>
      </c>
      <c r="O105" s="83">
        <v>100000</v>
      </c>
      <c r="P105" s="83">
        <v>0</v>
      </c>
      <c r="Q105" s="110">
        <v>2000000</v>
      </c>
      <c r="R105" s="110">
        <v>0</v>
      </c>
      <c r="S105" s="83">
        <f t="shared" si="26"/>
        <v>6400000</v>
      </c>
      <c r="T105" s="84">
        <f t="shared" si="27"/>
        <v>71485000</v>
      </c>
      <c r="U105" s="83">
        <f t="shared" si="28"/>
        <v>78635000</v>
      </c>
    </row>
    <row r="106" spans="1:21" s="82" customFormat="1" x14ac:dyDescent="0.3">
      <c r="A106" s="224"/>
      <c r="B106" s="82" t="s">
        <v>83</v>
      </c>
      <c r="C106" s="83">
        <f t="shared" si="29"/>
        <v>78635000</v>
      </c>
      <c r="D106" s="265">
        <v>1000000</v>
      </c>
      <c r="E106" s="261">
        <v>1000000</v>
      </c>
      <c r="F106" s="110">
        <v>420000</v>
      </c>
      <c r="G106" s="110">
        <v>400000</v>
      </c>
      <c r="H106" s="261">
        <v>100000</v>
      </c>
      <c r="I106" s="110">
        <v>400000</v>
      </c>
      <c r="J106" s="83">
        <v>100000</v>
      </c>
      <c r="K106" s="110">
        <v>630000</v>
      </c>
      <c r="L106" s="83">
        <v>100000</v>
      </c>
      <c r="M106" s="112">
        <v>150000</v>
      </c>
      <c r="N106" s="83">
        <v>0</v>
      </c>
      <c r="O106" s="83">
        <v>100000</v>
      </c>
      <c r="P106" s="83">
        <v>0</v>
      </c>
      <c r="Q106" s="110">
        <v>2000000</v>
      </c>
      <c r="R106" s="110">
        <v>0</v>
      </c>
      <c r="S106" s="83">
        <f t="shared" si="26"/>
        <v>6400000</v>
      </c>
      <c r="T106" s="84">
        <f t="shared" si="27"/>
        <v>72235000</v>
      </c>
      <c r="U106" s="83">
        <f t="shared" si="28"/>
        <v>79385000</v>
      </c>
    </row>
    <row r="107" spans="1:21" s="82" customFormat="1" x14ac:dyDescent="0.3">
      <c r="A107" s="224"/>
      <c r="B107" s="82" t="s">
        <v>84</v>
      </c>
      <c r="C107" s="83">
        <f t="shared" si="29"/>
        <v>79385000</v>
      </c>
      <c r="D107" s="265">
        <v>1000000</v>
      </c>
      <c r="E107" s="261">
        <v>1000000</v>
      </c>
      <c r="F107" s="110">
        <v>420000</v>
      </c>
      <c r="G107" s="110">
        <v>400000</v>
      </c>
      <c r="H107" s="261">
        <v>100000</v>
      </c>
      <c r="I107" s="110">
        <v>400000</v>
      </c>
      <c r="J107" s="83">
        <v>100000</v>
      </c>
      <c r="K107" s="110">
        <v>630000</v>
      </c>
      <c r="L107" s="83">
        <v>100000</v>
      </c>
      <c r="M107" s="112">
        <v>150000</v>
      </c>
      <c r="N107" s="83">
        <v>0</v>
      </c>
      <c r="O107" s="83">
        <v>100000</v>
      </c>
      <c r="P107" s="83">
        <v>0</v>
      </c>
      <c r="Q107" s="110">
        <v>2000000</v>
      </c>
      <c r="R107" s="110">
        <v>0</v>
      </c>
      <c r="S107" s="83">
        <f t="shared" si="26"/>
        <v>6400000</v>
      </c>
      <c r="T107" s="84">
        <f t="shared" si="27"/>
        <v>72985000</v>
      </c>
      <c r="U107" s="83">
        <f t="shared" si="28"/>
        <v>80135000</v>
      </c>
    </row>
    <row r="108" spans="1:21" s="82" customFormat="1" x14ac:dyDescent="0.3">
      <c r="A108" s="224"/>
      <c r="B108" s="82" t="s">
        <v>85</v>
      </c>
      <c r="C108" s="83">
        <f t="shared" si="29"/>
        <v>80135000</v>
      </c>
      <c r="D108" s="265">
        <v>1000000</v>
      </c>
      <c r="E108" s="261">
        <v>1000000</v>
      </c>
      <c r="F108" s="110">
        <v>420000</v>
      </c>
      <c r="G108" s="110">
        <v>400000</v>
      </c>
      <c r="H108" s="261">
        <v>100000</v>
      </c>
      <c r="I108" s="110">
        <v>400000</v>
      </c>
      <c r="J108" s="83">
        <v>100000</v>
      </c>
      <c r="K108" s="110">
        <v>630000</v>
      </c>
      <c r="L108" s="83">
        <v>100000</v>
      </c>
      <c r="M108" s="112">
        <v>150000</v>
      </c>
      <c r="N108" s="83">
        <v>0</v>
      </c>
      <c r="O108" s="83">
        <v>100000</v>
      </c>
      <c r="P108" s="83">
        <v>0</v>
      </c>
      <c r="Q108" s="110">
        <v>2000000</v>
      </c>
      <c r="R108" s="110">
        <v>0</v>
      </c>
      <c r="S108" s="83">
        <f t="shared" si="26"/>
        <v>6400000</v>
      </c>
      <c r="T108" s="84">
        <f t="shared" si="27"/>
        <v>73735000</v>
      </c>
      <c r="U108" s="83">
        <f t="shared" si="28"/>
        <v>80885000</v>
      </c>
    </row>
    <row r="109" spans="1:21" s="82" customFormat="1" x14ac:dyDescent="0.3">
      <c r="A109" s="224"/>
      <c r="B109" s="82" t="s">
        <v>86</v>
      </c>
      <c r="C109" s="83">
        <f t="shared" si="29"/>
        <v>80885000</v>
      </c>
      <c r="D109" s="265">
        <v>1000000</v>
      </c>
      <c r="E109" s="261">
        <v>1000000</v>
      </c>
      <c r="F109" s="110">
        <v>420000</v>
      </c>
      <c r="G109" s="110">
        <v>400000</v>
      </c>
      <c r="H109" s="261">
        <v>100000</v>
      </c>
      <c r="I109" s="110">
        <v>400000</v>
      </c>
      <c r="J109" s="83">
        <v>100000</v>
      </c>
      <c r="K109" s="110">
        <v>630000</v>
      </c>
      <c r="L109" s="83">
        <v>100000</v>
      </c>
      <c r="M109" s="112">
        <v>150000</v>
      </c>
      <c r="N109" s="83">
        <v>0</v>
      </c>
      <c r="O109" s="83">
        <v>100000</v>
      </c>
      <c r="P109" s="83">
        <v>0</v>
      </c>
      <c r="Q109" s="110">
        <v>2000000</v>
      </c>
      <c r="R109" s="110">
        <v>0</v>
      </c>
      <c r="S109" s="83">
        <f t="shared" si="26"/>
        <v>6400000</v>
      </c>
      <c r="T109" s="84">
        <f t="shared" si="27"/>
        <v>74485000</v>
      </c>
      <c r="U109" s="83">
        <f t="shared" si="28"/>
        <v>81635000</v>
      </c>
    </row>
    <row r="110" spans="1:21" s="88" customFormat="1" ht="17.25" thickBot="1" x14ac:dyDescent="0.35">
      <c r="A110" s="225"/>
      <c r="B110" s="85" t="s">
        <v>87</v>
      </c>
      <c r="C110" s="86">
        <f t="shared" si="29"/>
        <v>81635000</v>
      </c>
      <c r="D110" s="265">
        <v>1000000</v>
      </c>
      <c r="E110" s="261">
        <v>1000000</v>
      </c>
      <c r="F110" s="110">
        <v>420000</v>
      </c>
      <c r="G110" s="110">
        <v>400000</v>
      </c>
      <c r="H110" s="261">
        <v>100000</v>
      </c>
      <c r="I110" s="110">
        <v>400000</v>
      </c>
      <c r="J110" s="86">
        <v>100000</v>
      </c>
      <c r="K110" s="110">
        <v>630000</v>
      </c>
      <c r="L110" s="86">
        <v>100000</v>
      </c>
      <c r="M110" s="112">
        <v>150000</v>
      </c>
      <c r="N110" s="86">
        <v>0</v>
      </c>
      <c r="O110" s="86">
        <v>100000</v>
      </c>
      <c r="P110" s="86">
        <v>0</v>
      </c>
      <c r="Q110" s="110">
        <v>2000000</v>
      </c>
      <c r="R110" s="110">
        <v>0</v>
      </c>
      <c r="S110" s="86">
        <f t="shared" si="26"/>
        <v>6400000</v>
      </c>
      <c r="T110" s="87">
        <f t="shared" si="27"/>
        <v>75235000</v>
      </c>
      <c r="U110" s="86">
        <f t="shared" si="28"/>
        <v>82385000</v>
      </c>
    </row>
    <row r="111" spans="1:21" s="82" customFormat="1" x14ac:dyDescent="0.3">
      <c r="A111" s="223">
        <v>2032</v>
      </c>
      <c r="B111" s="82" t="s">
        <v>76</v>
      </c>
      <c r="C111" s="83">
        <f xml:space="preserve"> U110</f>
        <v>82385000</v>
      </c>
      <c r="D111" s="265">
        <v>1000000</v>
      </c>
      <c r="E111" s="261">
        <v>1000000</v>
      </c>
      <c r="F111" s="110">
        <v>420000</v>
      </c>
      <c r="G111" s="110">
        <v>400000</v>
      </c>
      <c r="H111" s="261">
        <v>100000</v>
      </c>
      <c r="I111" s="110">
        <v>400000</v>
      </c>
      <c r="J111" s="83">
        <v>100000</v>
      </c>
      <c r="K111" s="110">
        <v>630000</v>
      </c>
      <c r="L111" s="83">
        <v>100000</v>
      </c>
      <c r="M111" s="112">
        <v>150000</v>
      </c>
      <c r="N111" s="83">
        <v>0</v>
      </c>
      <c r="O111" s="83">
        <v>100000</v>
      </c>
      <c r="P111" s="83">
        <v>0</v>
      </c>
      <c r="Q111" s="110">
        <v>2000000</v>
      </c>
      <c r="R111" s="110">
        <v>0</v>
      </c>
      <c r="S111" s="83">
        <f t="shared" ref="S111:S122" si="30">SUM(D111:R111)</f>
        <v>6400000</v>
      </c>
      <c r="T111" s="89">
        <f t="shared" si="27"/>
        <v>75985000</v>
      </c>
      <c r="U111" s="83">
        <f xml:space="preserve"> 7150000 + T111</f>
        <v>83135000</v>
      </c>
    </row>
    <row r="112" spans="1:21" s="82" customFormat="1" x14ac:dyDescent="0.3">
      <c r="A112" s="224"/>
      <c r="B112" s="82" t="s">
        <v>77</v>
      </c>
      <c r="C112" s="83">
        <f xml:space="preserve"> U111</f>
        <v>83135000</v>
      </c>
      <c r="D112" s="265">
        <v>1000000</v>
      </c>
      <c r="E112" s="261">
        <v>1000000</v>
      </c>
      <c r="F112" s="110">
        <v>420000</v>
      </c>
      <c r="G112" s="110">
        <v>400000</v>
      </c>
      <c r="H112" s="261">
        <v>100000</v>
      </c>
      <c r="I112" s="110">
        <v>400000</v>
      </c>
      <c r="J112" s="83">
        <v>100000</v>
      </c>
      <c r="K112" s="110">
        <v>630000</v>
      </c>
      <c r="L112" s="83">
        <v>100000</v>
      </c>
      <c r="M112" s="112">
        <v>150000</v>
      </c>
      <c r="N112" s="83">
        <v>0</v>
      </c>
      <c r="O112" s="83">
        <v>100000</v>
      </c>
      <c r="P112" s="83">
        <v>0</v>
      </c>
      <c r="Q112" s="110">
        <v>2000000</v>
      </c>
      <c r="R112" s="110">
        <v>0</v>
      </c>
      <c r="S112" s="83">
        <f t="shared" si="30"/>
        <v>6400000</v>
      </c>
      <c r="T112" s="84">
        <f t="shared" si="27"/>
        <v>76735000</v>
      </c>
      <c r="U112" s="83">
        <f t="shared" ref="U112:U122" si="31" xml:space="preserve"> 7150000 + T112</f>
        <v>83885000</v>
      </c>
    </row>
    <row r="113" spans="1:21" s="82" customFormat="1" x14ac:dyDescent="0.3">
      <c r="A113" s="224"/>
      <c r="B113" s="82" t="s">
        <v>78</v>
      </c>
      <c r="C113" s="83">
        <f t="shared" ref="C113:C122" si="32" xml:space="preserve"> U112</f>
        <v>83885000</v>
      </c>
      <c r="D113" s="265">
        <v>1000000</v>
      </c>
      <c r="E113" s="261">
        <v>1000000</v>
      </c>
      <c r="F113" s="110">
        <v>420000</v>
      </c>
      <c r="G113" s="110">
        <v>400000</v>
      </c>
      <c r="H113" s="261">
        <v>100000</v>
      </c>
      <c r="I113" s="110">
        <v>400000</v>
      </c>
      <c r="J113" s="83">
        <v>100000</v>
      </c>
      <c r="K113" s="110">
        <v>630000</v>
      </c>
      <c r="L113" s="83">
        <v>100000</v>
      </c>
      <c r="M113" s="112">
        <v>150000</v>
      </c>
      <c r="N113" s="83">
        <v>0</v>
      </c>
      <c r="O113" s="83">
        <v>100000</v>
      </c>
      <c r="P113" s="83">
        <v>0</v>
      </c>
      <c r="Q113" s="110">
        <v>2000000</v>
      </c>
      <c r="R113" s="110">
        <v>0</v>
      </c>
      <c r="S113" s="83">
        <f t="shared" si="30"/>
        <v>6400000</v>
      </c>
      <c r="T113" s="84">
        <f t="shared" si="27"/>
        <v>77485000</v>
      </c>
      <c r="U113" s="83">
        <f t="shared" si="31"/>
        <v>84635000</v>
      </c>
    </row>
    <row r="114" spans="1:21" s="82" customFormat="1" x14ac:dyDescent="0.3">
      <c r="A114" s="224"/>
      <c r="B114" s="82" t="s">
        <v>79</v>
      </c>
      <c r="C114" s="83">
        <f t="shared" si="32"/>
        <v>84635000</v>
      </c>
      <c r="D114" s="265">
        <v>1000000</v>
      </c>
      <c r="E114" s="261">
        <v>1000000</v>
      </c>
      <c r="F114" s="110">
        <v>420000</v>
      </c>
      <c r="G114" s="110">
        <v>400000</v>
      </c>
      <c r="H114" s="261">
        <v>100000</v>
      </c>
      <c r="I114" s="110">
        <v>400000</v>
      </c>
      <c r="J114" s="83">
        <v>100000</v>
      </c>
      <c r="K114" s="110">
        <v>630000</v>
      </c>
      <c r="L114" s="83">
        <v>100000</v>
      </c>
      <c r="M114" s="112">
        <v>150000</v>
      </c>
      <c r="N114" s="83">
        <v>0</v>
      </c>
      <c r="O114" s="83">
        <v>100000</v>
      </c>
      <c r="P114" s="83">
        <v>0</v>
      </c>
      <c r="Q114" s="110">
        <v>2000000</v>
      </c>
      <c r="R114" s="110">
        <v>0</v>
      </c>
      <c r="S114" s="83">
        <f t="shared" si="30"/>
        <v>6400000</v>
      </c>
      <c r="T114" s="84">
        <f t="shared" si="27"/>
        <v>78235000</v>
      </c>
      <c r="U114" s="83">
        <f t="shared" si="31"/>
        <v>85385000</v>
      </c>
    </row>
    <row r="115" spans="1:21" s="82" customFormat="1" x14ac:dyDescent="0.3">
      <c r="A115" s="224"/>
      <c r="B115" s="82" t="s">
        <v>80</v>
      </c>
      <c r="C115" s="83">
        <f t="shared" si="32"/>
        <v>85385000</v>
      </c>
      <c r="D115" s="265">
        <v>1000000</v>
      </c>
      <c r="E115" s="261">
        <v>1000000</v>
      </c>
      <c r="F115" s="110">
        <v>420000</v>
      </c>
      <c r="G115" s="110">
        <v>400000</v>
      </c>
      <c r="H115" s="261">
        <v>100000</v>
      </c>
      <c r="I115" s="110">
        <v>400000</v>
      </c>
      <c r="J115" s="83">
        <v>100000</v>
      </c>
      <c r="K115" s="110">
        <v>630000</v>
      </c>
      <c r="L115" s="83">
        <v>100000</v>
      </c>
      <c r="M115" s="112">
        <v>150000</v>
      </c>
      <c r="N115" s="83">
        <v>0</v>
      </c>
      <c r="O115" s="83">
        <v>100000</v>
      </c>
      <c r="P115" s="83">
        <v>0</v>
      </c>
      <c r="Q115" s="110">
        <v>2000000</v>
      </c>
      <c r="R115" s="110">
        <v>0</v>
      </c>
      <c r="S115" s="83">
        <f t="shared" si="30"/>
        <v>6400000</v>
      </c>
      <c r="T115" s="84">
        <f t="shared" si="27"/>
        <v>78985000</v>
      </c>
      <c r="U115" s="83">
        <f t="shared" si="31"/>
        <v>86135000</v>
      </c>
    </row>
    <row r="116" spans="1:21" s="82" customFormat="1" x14ac:dyDescent="0.3">
      <c r="A116" s="224"/>
      <c r="B116" s="82" t="s">
        <v>81</v>
      </c>
      <c r="C116" s="83">
        <f t="shared" si="32"/>
        <v>86135000</v>
      </c>
      <c r="D116" s="265">
        <v>1000000</v>
      </c>
      <c r="E116" s="261">
        <v>1000000</v>
      </c>
      <c r="F116" s="110">
        <v>420000</v>
      </c>
      <c r="G116" s="110">
        <v>400000</v>
      </c>
      <c r="H116" s="261">
        <v>100000</v>
      </c>
      <c r="I116" s="110">
        <v>400000</v>
      </c>
      <c r="J116" s="83">
        <v>100000</v>
      </c>
      <c r="K116" s="110">
        <v>630000</v>
      </c>
      <c r="L116" s="83">
        <v>100000</v>
      </c>
      <c r="M116" s="112">
        <v>150000</v>
      </c>
      <c r="N116" s="83">
        <v>0</v>
      </c>
      <c r="O116" s="83">
        <v>100000</v>
      </c>
      <c r="P116" s="83">
        <v>0</v>
      </c>
      <c r="Q116" s="110">
        <v>2000000</v>
      </c>
      <c r="R116" s="110">
        <v>0</v>
      </c>
      <c r="S116" s="83">
        <f t="shared" si="30"/>
        <v>6400000</v>
      </c>
      <c r="T116" s="84">
        <f t="shared" si="27"/>
        <v>79735000</v>
      </c>
      <c r="U116" s="83">
        <f t="shared" si="31"/>
        <v>86885000</v>
      </c>
    </row>
    <row r="117" spans="1:21" s="82" customFormat="1" x14ac:dyDescent="0.3">
      <c r="A117" s="224"/>
      <c r="B117" s="82" t="s">
        <v>82</v>
      </c>
      <c r="C117" s="83">
        <f t="shared" si="32"/>
        <v>86885000</v>
      </c>
      <c r="D117" s="265">
        <v>1000000</v>
      </c>
      <c r="E117" s="261">
        <v>1000000</v>
      </c>
      <c r="F117" s="110">
        <v>420000</v>
      </c>
      <c r="G117" s="110">
        <v>400000</v>
      </c>
      <c r="H117" s="261">
        <v>100000</v>
      </c>
      <c r="I117" s="110">
        <v>400000</v>
      </c>
      <c r="J117" s="83">
        <v>100000</v>
      </c>
      <c r="K117" s="110">
        <v>630000</v>
      </c>
      <c r="L117" s="83">
        <v>100000</v>
      </c>
      <c r="M117" s="112">
        <v>150000</v>
      </c>
      <c r="N117" s="83">
        <v>0</v>
      </c>
      <c r="O117" s="83">
        <v>100000</v>
      </c>
      <c r="P117" s="83">
        <v>0</v>
      </c>
      <c r="Q117" s="110">
        <v>2000000</v>
      </c>
      <c r="R117" s="110">
        <v>0</v>
      </c>
      <c r="S117" s="83">
        <f t="shared" si="30"/>
        <v>6400000</v>
      </c>
      <c r="T117" s="84">
        <f t="shared" si="27"/>
        <v>80485000</v>
      </c>
      <c r="U117" s="83">
        <f t="shared" si="31"/>
        <v>87635000</v>
      </c>
    </row>
    <row r="118" spans="1:21" s="82" customFormat="1" x14ac:dyDescent="0.3">
      <c r="A118" s="224"/>
      <c r="B118" s="82" t="s">
        <v>83</v>
      </c>
      <c r="C118" s="83">
        <f t="shared" si="32"/>
        <v>87635000</v>
      </c>
      <c r="D118" s="265">
        <v>1000000</v>
      </c>
      <c r="E118" s="261">
        <v>1000000</v>
      </c>
      <c r="F118" s="110">
        <v>420000</v>
      </c>
      <c r="G118" s="110">
        <v>400000</v>
      </c>
      <c r="H118" s="261">
        <v>100000</v>
      </c>
      <c r="I118" s="110">
        <v>400000</v>
      </c>
      <c r="J118" s="83">
        <v>100000</v>
      </c>
      <c r="K118" s="110">
        <v>630000</v>
      </c>
      <c r="L118" s="83">
        <v>100000</v>
      </c>
      <c r="M118" s="112">
        <v>150000</v>
      </c>
      <c r="N118" s="83">
        <v>0</v>
      </c>
      <c r="O118" s="83">
        <v>100000</v>
      </c>
      <c r="P118" s="83">
        <v>0</v>
      </c>
      <c r="Q118" s="110">
        <v>2000000</v>
      </c>
      <c r="R118" s="110">
        <v>0</v>
      </c>
      <c r="S118" s="83">
        <f t="shared" si="30"/>
        <v>6400000</v>
      </c>
      <c r="T118" s="84">
        <f t="shared" si="27"/>
        <v>81235000</v>
      </c>
      <c r="U118" s="83">
        <f t="shared" si="31"/>
        <v>88385000</v>
      </c>
    </row>
    <row r="119" spans="1:21" s="82" customFormat="1" x14ac:dyDescent="0.3">
      <c r="A119" s="224"/>
      <c r="B119" s="82" t="s">
        <v>84</v>
      </c>
      <c r="C119" s="83">
        <f t="shared" si="32"/>
        <v>88385000</v>
      </c>
      <c r="D119" s="265">
        <v>1000000</v>
      </c>
      <c r="E119" s="261">
        <v>1000000</v>
      </c>
      <c r="F119" s="110">
        <v>420000</v>
      </c>
      <c r="G119" s="110">
        <v>400000</v>
      </c>
      <c r="H119" s="261">
        <v>100000</v>
      </c>
      <c r="I119" s="110">
        <v>400000</v>
      </c>
      <c r="J119" s="83">
        <v>100000</v>
      </c>
      <c r="K119" s="110">
        <v>630000</v>
      </c>
      <c r="L119" s="83">
        <v>100000</v>
      </c>
      <c r="M119" s="112">
        <v>150000</v>
      </c>
      <c r="N119" s="83">
        <v>0</v>
      </c>
      <c r="O119" s="83">
        <v>100000</v>
      </c>
      <c r="P119" s="83">
        <v>0</v>
      </c>
      <c r="Q119" s="110">
        <v>2000000</v>
      </c>
      <c r="R119" s="110">
        <v>0</v>
      </c>
      <c r="S119" s="83">
        <f t="shared" si="30"/>
        <v>6400000</v>
      </c>
      <c r="T119" s="84">
        <f t="shared" si="27"/>
        <v>81985000</v>
      </c>
      <c r="U119" s="83">
        <f t="shared" si="31"/>
        <v>89135000</v>
      </c>
    </row>
    <row r="120" spans="1:21" s="82" customFormat="1" x14ac:dyDescent="0.3">
      <c r="A120" s="224"/>
      <c r="B120" s="82" t="s">
        <v>85</v>
      </c>
      <c r="C120" s="83">
        <f t="shared" si="32"/>
        <v>89135000</v>
      </c>
      <c r="D120" s="265">
        <v>1000000</v>
      </c>
      <c r="E120" s="261">
        <v>1000000</v>
      </c>
      <c r="F120" s="110">
        <v>420000</v>
      </c>
      <c r="G120" s="110">
        <v>400000</v>
      </c>
      <c r="H120" s="261">
        <v>100000</v>
      </c>
      <c r="I120" s="110">
        <v>400000</v>
      </c>
      <c r="J120" s="83">
        <v>100000</v>
      </c>
      <c r="K120" s="110">
        <v>630000</v>
      </c>
      <c r="L120" s="83">
        <v>100000</v>
      </c>
      <c r="M120" s="112">
        <v>150000</v>
      </c>
      <c r="N120" s="83">
        <v>0</v>
      </c>
      <c r="O120" s="83">
        <v>100000</v>
      </c>
      <c r="P120" s="83">
        <v>0</v>
      </c>
      <c r="Q120" s="110">
        <v>2000000</v>
      </c>
      <c r="R120" s="110">
        <v>0</v>
      </c>
      <c r="S120" s="83">
        <f t="shared" si="30"/>
        <v>6400000</v>
      </c>
      <c r="T120" s="84">
        <f t="shared" si="27"/>
        <v>82735000</v>
      </c>
      <c r="U120" s="83">
        <f t="shared" si="31"/>
        <v>89885000</v>
      </c>
    </row>
    <row r="121" spans="1:21" s="82" customFormat="1" x14ac:dyDescent="0.3">
      <c r="A121" s="224"/>
      <c r="B121" s="82" t="s">
        <v>86</v>
      </c>
      <c r="C121" s="83">
        <f t="shared" si="32"/>
        <v>89885000</v>
      </c>
      <c r="D121" s="265">
        <v>1000000</v>
      </c>
      <c r="E121" s="261">
        <v>1000000</v>
      </c>
      <c r="F121" s="110">
        <v>420000</v>
      </c>
      <c r="G121" s="110">
        <v>400000</v>
      </c>
      <c r="H121" s="261">
        <v>100000</v>
      </c>
      <c r="I121" s="110">
        <v>400000</v>
      </c>
      <c r="J121" s="83">
        <v>100000</v>
      </c>
      <c r="K121" s="110">
        <v>630000</v>
      </c>
      <c r="L121" s="83">
        <v>100000</v>
      </c>
      <c r="M121" s="112">
        <v>150000</v>
      </c>
      <c r="N121" s="83">
        <v>0</v>
      </c>
      <c r="O121" s="83">
        <v>100000</v>
      </c>
      <c r="P121" s="83">
        <v>0</v>
      </c>
      <c r="Q121" s="110">
        <v>2000000</v>
      </c>
      <c r="R121" s="110">
        <v>0</v>
      </c>
      <c r="S121" s="83">
        <f t="shared" si="30"/>
        <v>6400000</v>
      </c>
      <c r="T121" s="84">
        <f t="shared" si="27"/>
        <v>83485000</v>
      </c>
      <c r="U121" s="83">
        <f t="shared" si="31"/>
        <v>90635000</v>
      </c>
    </row>
    <row r="122" spans="1:21" s="88" customFormat="1" ht="17.25" thickBot="1" x14ac:dyDescent="0.35">
      <c r="A122" s="225"/>
      <c r="B122" s="85" t="s">
        <v>87</v>
      </c>
      <c r="C122" s="86">
        <f t="shared" si="32"/>
        <v>90635000</v>
      </c>
      <c r="D122" s="265">
        <v>1000000</v>
      </c>
      <c r="E122" s="261">
        <v>1000000</v>
      </c>
      <c r="F122" s="110">
        <v>420000</v>
      </c>
      <c r="G122" s="110">
        <v>400000</v>
      </c>
      <c r="H122" s="261">
        <v>100000</v>
      </c>
      <c r="I122" s="110">
        <v>400000</v>
      </c>
      <c r="J122" s="86">
        <v>100000</v>
      </c>
      <c r="K122" s="110">
        <v>630000</v>
      </c>
      <c r="L122" s="86">
        <v>100000</v>
      </c>
      <c r="M122" s="112">
        <v>150000</v>
      </c>
      <c r="N122" s="86">
        <v>0</v>
      </c>
      <c r="O122" s="86">
        <v>100000</v>
      </c>
      <c r="P122" s="86">
        <v>0</v>
      </c>
      <c r="Q122" s="110">
        <v>2000000</v>
      </c>
      <c r="R122" s="110">
        <v>0</v>
      </c>
      <c r="S122" s="86">
        <f t="shared" si="30"/>
        <v>6400000</v>
      </c>
      <c r="T122" s="87">
        <f t="shared" si="27"/>
        <v>84235000</v>
      </c>
      <c r="U122" s="86">
        <f t="shared" si="31"/>
        <v>91385000</v>
      </c>
    </row>
    <row r="123" spans="1:21" x14ac:dyDescent="0.3">
      <c r="F123" s="1">
        <f>SUM(F7:F122)</f>
        <v>48720000</v>
      </c>
      <c r="G123" s="1">
        <f>SUM(G7:G122)</f>
        <v>47150000</v>
      </c>
    </row>
  </sheetData>
  <mergeCells count="11">
    <mergeCell ref="A111:A122"/>
    <mergeCell ref="A51:A62"/>
    <mergeCell ref="A63:A74"/>
    <mergeCell ref="A75:A86"/>
    <mergeCell ref="A87:A98"/>
    <mergeCell ref="A99:A110"/>
    <mergeCell ref="G1:H1"/>
    <mergeCell ref="A3:A14"/>
    <mergeCell ref="A15:A26"/>
    <mergeCell ref="A27:A38"/>
    <mergeCell ref="A39:A5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61AFE-825F-4669-B78F-E10BDCEEF433}">
  <dimension ref="A1:R37"/>
  <sheetViews>
    <sheetView topLeftCell="A10" workbookViewId="0">
      <selection activeCell="K25" sqref="K25"/>
    </sheetView>
  </sheetViews>
  <sheetFormatPr defaultRowHeight="16.5" x14ac:dyDescent="0.3"/>
  <cols>
    <col min="1" max="1" width="7.25" customWidth="1"/>
    <col min="2" max="2" width="11.125" bestFit="1" customWidth="1"/>
    <col min="3" max="3" width="11.375" customWidth="1"/>
    <col min="4" max="4" width="7.75" customWidth="1"/>
    <col min="6" max="6" width="10.625" bestFit="1" customWidth="1"/>
    <col min="7" max="7" width="10.75" bestFit="1" customWidth="1"/>
    <col min="9" max="9" width="10.75" bestFit="1" customWidth="1"/>
    <col min="11" max="11" width="10.75" bestFit="1" customWidth="1"/>
    <col min="12" max="12" width="10.625" bestFit="1" customWidth="1"/>
    <col min="15" max="15" width="10.625" bestFit="1" customWidth="1"/>
  </cols>
  <sheetData>
    <row r="1" spans="2:18" x14ac:dyDescent="0.3">
      <c r="B1" s="230"/>
      <c r="C1" s="230"/>
    </row>
    <row r="2" spans="2:18" x14ac:dyDescent="0.3">
      <c r="B2" s="229" t="s">
        <v>75</v>
      </c>
      <c r="C2" s="229"/>
      <c r="E2" s="226" t="s">
        <v>75</v>
      </c>
      <c r="F2" s="227"/>
      <c r="G2" s="227"/>
      <c r="H2" s="228"/>
      <c r="J2" s="226" t="s">
        <v>99</v>
      </c>
      <c r="K2" s="227"/>
      <c r="L2" s="227"/>
      <c r="M2" s="228"/>
      <c r="O2" s="226" t="s">
        <v>100</v>
      </c>
      <c r="P2" s="227"/>
      <c r="Q2" s="227"/>
      <c r="R2" s="228"/>
    </row>
    <row r="3" spans="2:18" x14ac:dyDescent="0.3">
      <c r="B3" s="6" t="s">
        <v>17</v>
      </c>
      <c r="C3" s="6" t="s">
        <v>18</v>
      </c>
      <c r="E3" s="6" t="s">
        <v>17</v>
      </c>
      <c r="F3" s="6" t="s">
        <v>14</v>
      </c>
      <c r="G3" s="6" t="s">
        <v>18</v>
      </c>
      <c r="H3" s="6" t="s">
        <v>21</v>
      </c>
      <c r="J3" s="6" t="s">
        <v>17</v>
      </c>
      <c r="K3" s="6" t="s">
        <v>14</v>
      </c>
      <c r="L3" s="6" t="s">
        <v>18</v>
      </c>
      <c r="M3" s="6" t="s">
        <v>21</v>
      </c>
      <c r="O3" s="6" t="s">
        <v>17</v>
      </c>
      <c r="P3" s="6" t="s">
        <v>14</v>
      </c>
      <c r="Q3" s="6" t="s">
        <v>18</v>
      </c>
      <c r="R3" s="6" t="s">
        <v>21</v>
      </c>
    </row>
    <row r="4" spans="2:18" x14ac:dyDescent="0.3">
      <c r="B4" s="5">
        <v>1</v>
      </c>
      <c r="C4" s="9">
        <v>85421</v>
      </c>
      <c r="E4" s="5">
        <v>1</v>
      </c>
      <c r="F4" s="69">
        <v>6895968</v>
      </c>
      <c r="G4" s="69">
        <v>20436</v>
      </c>
      <c r="H4" s="2">
        <f t="shared" ref="H4:H14" si="0">ROUND((G4/IF(F4=0,1,F4))*100,2)</f>
        <v>0.3</v>
      </c>
      <c r="J4" s="5">
        <v>1</v>
      </c>
      <c r="K4" s="69">
        <v>7800000</v>
      </c>
      <c r="L4" s="69">
        <v>-370000</v>
      </c>
      <c r="M4" s="2">
        <f t="shared" ref="M4:M14" si="1">ROUND((L4/IF(K4=0,1,K4))*100,2)</f>
        <v>-4.74</v>
      </c>
      <c r="O4" s="5">
        <v>1</v>
      </c>
      <c r="P4" s="69">
        <v>0</v>
      </c>
      <c r="Q4" s="69">
        <v>0</v>
      </c>
      <c r="R4" s="2">
        <f t="shared" ref="R4:R14" si="2">ROUND((Q4/IF(P4=0,1,P4))*100,2)</f>
        <v>0</v>
      </c>
    </row>
    <row r="5" spans="2:18" x14ac:dyDescent="0.3">
      <c r="B5" s="5">
        <v>2</v>
      </c>
      <c r="C5" s="9">
        <v>65302</v>
      </c>
      <c r="E5" s="5">
        <v>2</v>
      </c>
      <c r="F5" s="69">
        <v>2840710</v>
      </c>
      <c r="G5" s="69">
        <v>-263661</v>
      </c>
      <c r="H5" s="2">
        <f t="shared" si="0"/>
        <v>-9.2799999999999994</v>
      </c>
      <c r="J5" s="5">
        <v>2</v>
      </c>
      <c r="K5" s="69">
        <v>5700000</v>
      </c>
      <c r="L5" s="69">
        <v>56335</v>
      </c>
      <c r="M5" s="2">
        <f t="shared" si="1"/>
        <v>0.99</v>
      </c>
      <c r="O5" s="5">
        <v>2</v>
      </c>
      <c r="P5" s="69">
        <v>0</v>
      </c>
      <c r="Q5" s="69">
        <v>0</v>
      </c>
      <c r="R5" s="2">
        <f t="shared" si="2"/>
        <v>0</v>
      </c>
    </row>
    <row r="6" spans="2:18" x14ac:dyDescent="0.3">
      <c r="B6" s="5">
        <v>3</v>
      </c>
      <c r="C6" s="9">
        <v>93332</v>
      </c>
      <c r="E6" s="5">
        <v>3</v>
      </c>
      <c r="F6" s="69">
        <v>6714000</v>
      </c>
      <c r="G6" s="69">
        <v>-70497</v>
      </c>
      <c r="H6" s="2">
        <f t="shared" si="0"/>
        <v>-1.05</v>
      </c>
      <c r="J6" s="5">
        <v>3</v>
      </c>
      <c r="K6" s="69">
        <v>1271879</v>
      </c>
      <c r="L6" s="69">
        <v>-55655</v>
      </c>
      <c r="M6" s="2">
        <f t="shared" si="1"/>
        <v>-4.38</v>
      </c>
      <c r="O6" s="5">
        <v>3</v>
      </c>
      <c r="P6" s="69">
        <v>0</v>
      </c>
      <c r="Q6" s="69">
        <v>0</v>
      </c>
      <c r="R6" s="2">
        <f t="shared" si="2"/>
        <v>0</v>
      </c>
    </row>
    <row r="7" spans="2:18" x14ac:dyDescent="0.3">
      <c r="B7" s="5">
        <v>4</v>
      </c>
      <c r="C7" s="9">
        <v>0</v>
      </c>
      <c r="E7" s="5">
        <v>4</v>
      </c>
      <c r="F7" s="69">
        <v>3403333</v>
      </c>
      <c r="G7" s="3">
        <v>-11231</v>
      </c>
      <c r="H7" s="2">
        <f t="shared" si="0"/>
        <v>-0.33</v>
      </c>
      <c r="J7" s="5">
        <v>4</v>
      </c>
      <c r="K7" s="69">
        <v>2876888</v>
      </c>
      <c r="L7" s="3">
        <v>-12946</v>
      </c>
      <c r="M7" s="2">
        <f t="shared" si="1"/>
        <v>-0.45</v>
      </c>
      <c r="O7" s="5">
        <v>4</v>
      </c>
      <c r="P7" s="69">
        <v>0</v>
      </c>
      <c r="Q7" s="3">
        <v>0</v>
      </c>
      <c r="R7" s="2">
        <f t="shared" si="2"/>
        <v>0</v>
      </c>
    </row>
    <row r="8" spans="2:18" x14ac:dyDescent="0.3">
      <c r="B8" s="5">
        <v>5</v>
      </c>
      <c r="C8" s="9">
        <v>0</v>
      </c>
      <c r="E8" s="5">
        <v>5</v>
      </c>
      <c r="F8" s="69">
        <v>6778491</v>
      </c>
      <c r="G8" s="3">
        <v>156448</v>
      </c>
      <c r="H8" s="2">
        <f t="shared" si="0"/>
        <v>2.31</v>
      </c>
      <c r="J8" s="5">
        <v>5</v>
      </c>
      <c r="K8" s="69">
        <v>0</v>
      </c>
      <c r="L8" s="3">
        <v>0</v>
      </c>
      <c r="M8" s="2">
        <f t="shared" si="1"/>
        <v>0</v>
      </c>
      <c r="O8" s="5">
        <v>5</v>
      </c>
      <c r="P8" s="69">
        <v>0</v>
      </c>
      <c r="Q8" s="3">
        <v>0</v>
      </c>
      <c r="R8" s="2">
        <f t="shared" si="2"/>
        <v>0</v>
      </c>
    </row>
    <row r="9" spans="2:18" x14ac:dyDescent="0.3">
      <c r="B9" s="5">
        <v>6</v>
      </c>
      <c r="C9" s="10">
        <v>0</v>
      </c>
      <c r="E9" s="5">
        <v>6</v>
      </c>
      <c r="F9" s="69">
        <v>0</v>
      </c>
      <c r="G9" s="69">
        <v>0</v>
      </c>
      <c r="H9" s="2">
        <f t="shared" si="0"/>
        <v>0</v>
      </c>
      <c r="J9" s="5">
        <v>6</v>
      </c>
      <c r="K9" s="69">
        <v>0</v>
      </c>
      <c r="L9" s="69">
        <v>0</v>
      </c>
      <c r="M9" s="2">
        <f t="shared" si="1"/>
        <v>0</v>
      </c>
      <c r="O9" s="5">
        <v>6</v>
      </c>
      <c r="P9" s="69">
        <v>0</v>
      </c>
      <c r="Q9" s="69">
        <v>0</v>
      </c>
      <c r="R9" s="2">
        <f t="shared" si="2"/>
        <v>0</v>
      </c>
    </row>
    <row r="10" spans="2:18" x14ac:dyDescent="0.3">
      <c r="B10" s="5">
        <v>7</v>
      </c>
      <c r="C10" s="9">
        <v>0</v>
      </c>
      <c r="E10" s="5">
        <v>7</v>
      </c>
      <c r="F10" s="69">
        <v>0</v>
      </c>
      <c r="G10" s="3">
        <v>0</v>
      </c>
      <c r="H10" s="2">
        <f t="shared" si="0"/>
        <v>0</v>
      </c>
      <c r="J10" s="5">
        <v>7</v>
      </c>
      <c r="K10" s="69">
        <v>0</v>
      </c>
      <c r="L10" s="3">
        <v>0</v>
      </c>
      <c r="M10" s="2">
        <f t="shared" si="1"/>
        <v>0</v>
      </c>
      <c r="O10" s="5">
        <v>7</v>
      </c>
      <c r="P10" s="69">
        <v>0</v>
      </c>
      <c r="Q10" s="3">
        <v>0</v>
      </c>
      <c r="R10" s="2">
        <f t="shared" si="2"/>
        <v>0</v>
      </c>
    </row>
    <row r="11" spans="2:18" x14ac:dyDescent="0.3">
      <c r="B11" s="5">
        <v>8</v>
      </c>
      <c r="C11" s="9">
        <v>0</v>
      </c>
      <c r="E11" s="5">
        <v>8</v>
      </c>
      <c r="F11" s="69">
        <v>0</v>
      </c>
      <c r="G11" s="3">
        <v>0</v>
      </c>
      <c r="H11" s="2">
        <f t="shared" si="0"/>
        <v>0</v>
      </c>
      <c r="J11" s="5">
        <v>8</v>
      </c>
      <c r="K11" s="69">
        <v>0</v>
      </c>
      <c r="L11" s="3">
        <v>0</v>
      </c>
      <c r="M11" s="2">
        <f t="shared" si="1"/>
        <v>0</v>
      </c>
      <c r="O11" s="5">
        <v>8</v>
      </c>
      <c r="P11" s="69">
        <v>0</v>
      </c>
      <c r="Q11" s="3">
        <v>0</v>
      </c>
      <c r="R11" s="2">
        <f t="shared" si="2"/>
        <v>0</v>
      </c>
    </row>
    <row r="12" spans="2:18" x14ac:dyDescent="0.3">
      <c r="B12" s="8">
        <v>9</v>
      </c>
      <c r="C12" s="10">
        <v>0</v>
      </c>
      <c r="E12" s="8">
        <v>9</v>
      </c>
      <c r="F12" s="69">
        <v>0</v>
      </c>
      <c r="G12" s="69">
        <v>0</v>
      </c>
      <c r="H12" s="2">
        <f t="shared" si="0"/>
        <v>0</v>
      </c>
      <c r="J12" s="8">
        <v>9</v>
      </c>
      <c r="K12" s="69">
        <v>0</v>
      </c>
      <c r="L12" s="69">
        <v>0</v>
      </c>
      <c r="M12" s="2">
        <f t="shared" si="1"/>
        <v>0</v>
      </c>
      <c r="O12" s="8">
        <v>9</v>
      </c>
      <c r="P12" s="69">
        <v>0</v>
      </c>
      <c r="Q12" s="69">
        <v>0</v>
      </c>
      <c r="R12" s="2">
        <f t="shared" si="2"/>
        <v>0</v>
      </c>
    </row>
    <row r="13" spans="2:18" x14ac:dyDescent="0.3">
      <c r="B13" s="5">
        <v>10</v>
      </c>
      <c r="C13" s="9">
        <v>0</v>
      </c>
      <c r="E13" s="5">
        <v>10</v>
      </c>
      <c r="F13" s="69">
        <v>0</v>
      </c>
      <c r="G13" s="3">
        <v>0</v>
      </c>
      <c r="H13" s="2">
        <f t="shared" si="0"/>
        <v>0</v>
      </c>
      <c r="J13" s="5">
        <v>10</v>
      </c>
      <c r="K13" s="69">
        <v>0</v>
      </c>
      <c r="L13" s="3">
        <v>0</v>
      </c>
      <c r="M13" s="2">
        <f t="shared" si="1"/>
        <v>0</v>
      </c>
      <c r="O13" s="5">
        <v>10</v>
      </c>
      <c r="P13" s="69">
        <v>0</v>
      </c>
      <c r="Q13" s="3">
        <v>0</v>
      </c>
      <c r="R13" s="2">
        <f t="shared" si="2"/>
        <v>0</v>
      </c>
    </row>
    <row r="14" spans="2:18" x14ac:dyDescent="0.3">
      <c r="B14" s="6" t="s">
        <v>19</v>
      </c>
      <c r="C14" s="7">
        <f>SUM(C4:C13)</f>
        <v>244055</v>
      </c>
      <c r="E14" s="68"/>
      <c r="F14" s="3">
        <f>SUM(F4:F13)/IF(COUNTIF(F4:F13,"&gt;1")=0,1,COUNTIF(F4:F13,"&gt;1"))</f>
        <v>5326500.4000000004</v>
      </c>
      <c r="G14" s="3">
        <f>SUM(G4:G13)</f>
        <v>-168505</v>
      </c>
      <c r="H14" s="2">
        <f t="shared" si="0"/>
        <v>-3.16</v>
      </c>
      <c r="J14" s="68"/>
      <c r="K14" s="3">
        <f>SUM(K4:K13)/IF(COUNTIF(K4:K13,"&gt;1")=0,1,COUNTIF(K4:K13,"&gt;1"))</f>
        <v>4412191.75</v>
      </c>
      <c r="L14" s="3">
        <f>SUM(L4:L13)</f>
        <v>-382266</v>
      </c>
      <c r="M14" s="2">
        <f t="shared" si="1"/>
        <v>-8.66</v>
      </c>
      <c r="O14" s="68"/>
      <c r="P14" s="3">
        <f>SUM(P4:P13)/IF(COUNTIF(P4:P13,"&gt;1")=0,1,COUNTIF(P4:P13,"&gt;1"))</f>
        <v>0</v>
      </c>
      <c r="Q14" s="3">
        <f>SUM(Q4:Q13)</f>
        <v>0</v>
      </c>
      <c r="R14" s="2">
        <f t="shared" si="2"/>
        <v>0</v>
      </c>
    </row>
    <row r="15" spans="2:18" x14ac:dyDescent="0.3">
      <c r="B15" s="6" t="s">
        <v>14</v>
      </c>
      <c r="C15" s="7">
        <v>1342771</v>
      </c>
    </row>
    <row r="16" spans="2:18" x14ac:dyDescent="0.3">
      <c r="B16" s="6" t="s">
        <v>21</v>
      </c>
      <c r="C16" s="5">
        <f xml:space="preserve">  ROUND( (C14 / C15) * 100, 2 )</f>
        <v>18.18</v>
      </c>
    </row>
    <row r="17" spans="1:8" x14ac:dyDescent="0.3">
      <c r="B17" s="6" t="s">
        <v>22</v>
      </c>
      <c r="C17" s="3">
        <f xml:space="preserve"> C15 + C14</f>
        <v>1586826</v>
      </c>
    </row>
    <row r="18" spans="1:8" x14ac:dyDescent="0.3">
      <c r="B18" s="4"/>
    </row>
    <row r="19" spans="1:8" x14ac:dyDescent="0.3">
      <c r="B19">
        <v>1.1599999999999999</v>
      </c>
      <c r="C19">
        <f xml:space="preserve"> B19 /100</f>
        <v>1.1599999999999999E-2</v>
      </c>
    </row>
    <row r="20" spans="1:8" x14ac:dyDescent="0.3">
      <c r="A20" t="s">
        <v>125</v>
      </c>
      <c r="B20">
        <v>2833000</v>
      </c>
      <c r="C20">
        <f xml:space="preserve"> B20 / C19</f>
        <v>244224137.93103451</v>
      </c>
    </row>
    <row r="22" spans="1:8" x14ac:dyDescent="0.3">
      <c r="B22">
        <v>0.45</v>
      </c>
      <c r="C22">
        <f xml:space="preserve"> B22 /100</f>
        <v>4.5000000000000005E-3</v>
      </c>
    </row>
    <row r="23" spans="1:8" x14ac:dyDescent="0.3">
      <c r="B23">
        <v>12946</v>
      </c>
      <c r="C23">
        <f xml:space="preserve"> B23 / C22</f>
        <v>2876888.8888888885</v>
      </c>
    </row>
    <row r="25" spans="1:8" x14ac:dyDescent="0.3">
      <c r="B25" s="160" t="s">
        <v>176</v>
      </c>
      <c r="C25" s="160">
        <v>16696980</v>
      </c>
      <c r="E25" s="226" t="s">
        <v>177</v>
      </c>
      <c r="F25" s="227"/>
      <c r="G25" s="227"/>
      <c r="H25" s="228"/>
    </row>
    <row r="26" spans="1:8" x14ac:dyDescent="0.3">
      <c r="B26" s="162">
        <v>45301</v>
      </c>
      <c r="C26" s="2">
        <f xml:space="preserve"> C25 / 2</f>
        <v>8348490</v>
      </c>
      <c r="E26" s="161" t="s">
        <v>17</v>
      </c>
      <c r="F26" s="161" t="s">
        <v>14</v>
      </c>
      <c r="G26" s="161" t="s">
        <v>18</v>
      </c>
      <c r="H26" s="161" t="s">
        <v>21</v>
      </c>
    </row>
    <row r="27" spans="1:8" x14ac:dyDescent="0.3">
      <c r="B27" s="162">
        <v>45422</v>
      </c>
      <c r="C27" s="2">
        <f xml:space="preserve"> C25 / 2</f>
        <v>8348490</v>
      </c>
      <c r="E27" s="160">
        <v>1</v>
      </c>
      <c r="F27" s="69">
        <v>0</v>
      </c>
      <c r="G27" s="69">
        <v>0</v>
      </c>
      <c r="H27" s="2">
        <f t="shared" ref="H27:H37" si="3">ROUND((G27/IF(F27=0,1,F27))*100,2)</f>
        <v>0</v>
      </c>
    </row>
    <row r="28" spans="1:8" x14ac:dyDescent="0.3">
      <c r="E28" s="160">
        <v>2</v>
      </c>
      <c r="F28" s="69">
        <v>0</v>
      </c>
      <c r="G28" s="69">
        <v>0</v>
      </c>
      <c r="H28" s="2">
        <f t="shared" si="3"/>
        <v>0</v>
      </c>
    </row>
    <row r="29" spans="1:8" x14ac:dyDescent="0.3">
      <c r="E29" s="160">
        <v>3</v>
      </c>
      <c r="F29" s="69">
        <v>0</v>
      </c>
      <c r="G29" s="69">
        <v>0</v>
      </c>
      <c r="H29" s="2">
        <f t="shared" si="3"/>
        <v>0</v>
      </c>
    </row>
    <row r="30" spans="1:8" x14ac:dyDescent="0.3">
      <c r="E30" s="160">
        <v>4</v>
      </c>
      <c r="F30" s="69">
        <v>0</v>
      </c>
      <c r="G30" s="3">
        <v>0</v>
      </c>
      <c r="H30" s="2">
        <f t="shared" si="3"/>
        <v>0</v>
      </c>
    </row>
    <row r="31" spans="1:8" x14ac:dyDescent="0.3">
      <c r="E31" s="160">
        <v>5</v>
      </c>
      <c r="F31" s="69">
        <v>0</v>
      </c>
      <c r="G31" s="3">
        <v>0</v>
      </c>
      <c r="H31" s="2">
        <f t="shared" si="3"/>
        <v>0</v>
      </c>
    </row>
    <row r="32" spans="1:8" x14ac:dyDescent="0.3">
      <c r="E32" s="160">
        <v>6</v>
      </c>
      <c r="F32" s="69">
        <v>0</v>
      </c>
      <c r="G32" s="69">
        <v>0</v>
      </c>
      <c r="H32" s="2">
        <f t="shared" si="3"/>
        <v>0</v>
      </c>
    </row>
    <row r="33" spans="5:8" x14ac:dyDescent="0.3">
      <c r="E33" s="160">
        <v>7</v>
      </c>
      <c r="F33" s="69">
        <v>0</v>
      </c>
      <c r="G33" s="3">
        <v>0</v>
      </c>
      <c r="H33" s="2">
        <f t="shared" si="3"/>
        <v>0</v>
      </c>
    </row>
    <row r="34" spans="5:8" x14ac:dyDescent="0.3">
      <c r="E34" s="160">
        <v>8</v>
      </c>
      <c r="F34" s="69">
        <v>0</v>
      </c>
      <c r="G34" s="3">
        <v>0</v>
      </c>
      <c r="H34" s="2">
        <f t="shared" si="3"/>
        <v>0</v>
      </c>
    </row>
    <row r="35" spans="5:8" x14ac:dyDescent="0.3">
      <c r="E35" s="8">
        <v>9</v>
      </c>
      <c r="F35" s="69">
        <v>0</v>
      </c>
      <c r="G35" s="69">
        <v>0</v>
      </c>
      <c r="H35" s="2">
        <f t="shared" si="3"/>
        <v>0</v>
      </c>
    </row>
    <row r="36" spans="5:8" x14ac:dyDescent="0.3">
      <c r="E36" s="160">
        <v>10</v>
      </c>
      <c r="F36" s="69">
        <v>0</v>
      </c>
      <c r="G36" s="3">
        <v>0</v>
      </c>
      <c r="H36" s="2">
        <f t="shared" si="3"/>
        <v>0</v>
      </c>
    </row>
    <row r="37" spans="5:8" x14ac:dyDescent="0.3">
      <c r="E37" s="68"/>
      <c r="F37" s="3">
        <f>SUM(F27:F36)/IF(COUNTIF(F27:F36,"&gt;1")=0,1,COUNTIF(F27:F36,"&gt;1"))</f>
        <v>0</v>
      </c>
      <c r="G37" s="3">
        <f>SUM(G27:G36)</f>
        <v>0</v>
      </c>
      <c r="H37" s="2">
        <f t="shared" si="3"/>
        <v>0</v>
      </c>
    </row>
  </sheetData>
  <mergeCells count="6">
    <mergeCell ref="E25:H25"/>
    <mergeCell ref="O2:R2"/>
    <mergeCell ref="B2:C2"/>
    <mergeCell ref="B1:C1"/>
    <mergeCell ref="E2:H2"/>
    <mergeCell ref="J2:M2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69AB9-7A1F-4DFC-93D8-D4732EBA59F2}">
  <dimension ref="A3:N60"/>
  <sheetViews>
    <sheetView topLeftCell="A46" workbookViewId="0">
      <selection activeCell="G60" sqref="G60"/>
    </sheetView>
  </sheetViews>
  <sheetFormatPr defaultRowHeight="16.5" x14ac:dyDescent="0.3"/>
  <cols>
    <col min="2" max="2" width="16.875" customWidth="1"/>
    <col min="3" max="3" width="20.75" customWidth="1"/>
    <col min="4" max="4" width="32.375" customWidth="1"/>
    <col min="5" max="5" width="21.375" customWidth="1"/>
    <col min="6" max="6" width="22.75" customWidth="1"/>
    <col min="7" max="7" width="20.125" bestFit="1" customWidth="1"/>
    <col min="8" max="8" width="16" customWidth="1"/>
    <col min="9" max="9" width="26.875" customWidth="1"/>
    <col min="10" max="10" width="17.875" bestFit="1" customWidth="1"/>
    <col min="11" max="11" width="16" bestFit="1" customWidth="1"/>
    <col min="12" max="12" width="14.5" customWidth="1"/>
    <col min="13" max="13" width="25.75" customWidth="1"/>
  </cols>
  <sheetData>
    <row r="3" spans="3:14" x14ac:dyDescent="0.3">
      <c r="D3" s="214" t="s">
        <v>40</v>
      </c>
      <c r="E3" s="214"/>
      <c r="F3" s="214"/>
      <c r="G3" s="214"/>
      <c r="H3" s="214"/>
      <c r="I3" s="214"/>
      <c r="J3" s="214"/>
      <c r="K3" s="214"/>
      <c r="L3" s="214"/>
      <c r="M3" s="214"/>
      <c r="N3" s="214"/>
    </row>
    <row r="4" spans="3:14" x14ac:dyDescent="0.3">
      <c r="D4" s="214"/>
      <c r="E4" s="214"/>
      <c r="F4" s="214"/>
      <c r="G4" s="214"/>
      <c r="H4" s="214"/>
      <c r="I4" s="214"/>
      <c r="J4" s="214"/>
      <c r="K4" s="214"/>
      <c r="L4" s="214"/>
      <c r="M4" s="214"/>
      <c r="N4" s="214"/>
    </row>
    <row r="5" spans="3:14" x14ac:dyDescent="0.3">
      <c r="C5" t="s">
        <v>41</v>
      </c>
      <c r="D5" s="13" t="s">
        <v>43</v>
      </c>
      <c r="G5" t="s">
        <v>42</v>
      </c>
    </row>
    <row r="7" spans="3:14" x14ac:dyDescent="0.3">
      <c r="C7" s="15" t="s">
        <v>44</v>
      </c>
    </row>
    <row r="8" spans="3:14" x14ac:dyDescent="0.3">
      <c r="C8" s="16" t="s">
        <v>45</v>
      </c>
      <c r="D8" s="16" t="s">
        <v>46</v>
      </c>
      <c r="E8" s="16" t="s">
        <v>47</v>
      </c>
      <c r="F8" s="16" t="s">
        <v>48</v>
      </c>
      <c r="G8" s="16" t="s">
        <v>49</v>
      </c>
      <c r="H8" s="16" t="s">
        <v>50</v>
      </c>
      <c r="I8" s="16" t="s">
        <v>51</v>
      </c>
      <c r="J8" s="16" t="s">
        <v>52</v>
      </c>
      <c r="K8" s="16" t="s">
        <v>53</v>
      </c>
    </row>
    <row r="9" spans="3:14" ht="17.25" thickBot="1" x14ac:dyDescent="0.35">
      <c r="C9" s="53" t="s">
        <v>54</v>
      </c>
      <c r="D9" s="53">
        <v>3.46</v>
      </c>
      <c r="E9" s="53">
        <v>3.49</v>
      </c>
      <c r="F9" s="53">
        <v>3.52</v>
      </c>
      <c r="G9" s="53">
        <v>3.51</v>
      </c>
      <c r="H9" s="53">
        <v>3.44</v>
      </c>
      <c r="I9" s="53">
        <v>3.36</v>
      </c>
      <c r="J9" s="53">
        <v>3.27</v>
      </c>
      <c r="K9" s="53">
        <v>3.23</v>
      </c>
    </row>
    <row r="10" spans="3:14" ht="17.25" thickBot="1" x14ac:dyDescent="0.35">
      <c r="C10" s="53" t="s">
        <v>55</v>
      </c>
      <c r="D10" s="53">
        <v>3.94</v>
      </c>
      <c r="E10" s="53">
        <v>4.0599999999999996</v>
      </c>
      <c r="F10" s="53">
        <v>4.08</v>
      </c>
      <c r="G10" s="53">
        <v>4.09</v>
      </c>
      <c r="H10" s="53">
        <v>4.0999999999999996</v>
      </c>
      <c r="I10" s="53">
        <v>4.1100000000000003</v>
      </c>
      <c r="J10" s="53">
        <v>4.12</v>
      </c>
      <c r="K10" s="53">
        <v>4.28</v>
      </c>
    </row>
    <row r="11" spans="3:14" ht="17.25" thickBot="1" x14ac:dyDescent="0.35">
      <c r="C11" s="53" t="s">
        <v>56</v>
      </c>
      <c r="D11" s="53">
        <v>4.03</v>
      </c>
      <c r="E11" s="53">
        <v>4.17</v>
      </c>
      <c r="F11" s="53">
        <v>4.17</v>
      </c>
      <c r="G11" s="53">
        <v>4.18</v>
      </c>
      <c r="H11" s="53">
        <v>4.1900000000000004</v>
      </c>
      <c r="I11" s="53">
        <v>4.21</v>
      </c>
      <c r="J11" s="53">
        <v>4.24</v>
      </c>
      <c r="K11" s="53">
        <v>4.4000000000000004</v>
      </c>
    </row>
    <row r="12" spans="3:14" ht="17.25" thickBot="1" x14ac:dyDescent="0.35">
      <c r="C12" s="53" t="s">
        <v>57</v>
      </c>
      <c r="D12" s="53">
        <v>4.08</v>
      </c>
      <c r="E12" s="53">
        <v>4.21</v>
      </c>
      <c r="F12" s="53">
        <v>4.22</v>
      </c>
      <c r="G12" s="53">
        <v>4.22</v>
      </c>
      <c r="H12" s="53">
        <v>4.2300000000000004</v>
      </c>
      <c r="I12" s="53">
        <v>4.24</v>
      </c>
      <c r="J12" s="53">
        <v>4.28</v>
      </c>
      <c r="K12" s="53">
        <v>4.46</v>
      </c>
    </row>
    <row r="13" spans="3:14" ht="17.25" thickBot="1" x14ac:dyDescent="0.35">
      <c r="C13" s="53" t="s">
        <v>58</v>
      </c>
      <c r="D13" s="53">
        <v>4.0999999999999996</v>
      </c>
      <c r="E13" s="53">
        <v>4.2300000000000004</v>
      </c>
      <c r="F13" s="53">
        <v>4.24</v>
      </c>
      <c r="G13" s="53">
        <v>4.25</v>
      </c>
      <c r="H13" s="53">
        <v>4.2699999999999996</v>
      </c>
      <c r="I13" s="53">
        <v>4.29</v>
      </c>
      <c r="J13" s="53">
        <v>4.33</v>
      </c>
      <c r="K13" s="53">
        <v>4.55</v>
      </c>
    </row>
    <row r="14" spans="3:14" ht="17.25" thickBot="1" x14ac:dyDescent="0.35">
      <c r="C14" s="53" t="s">
        <v>59</v>
      </c>
      <c r="D14" s="53">
        <v>4.59</v>
      </c>
      <c r="E14" s="53">
        <v>4.8</v>
      </c>
      <c r="F14" s="53">
        <v>4.8</v>
      </c>
      <c r="G14" s="53">
        <v>4.8099999999999996</v>
      </c>
      <c r="H14" s="53">
        <v>4.83</v>
      </c>
      <c r="I14" s="53">
        <v>4.84</v>
      </c>
      <c r="J14" s="53">
        <v>4.8899999999999997</v>
      </c>
      <c r="K14" s="53">
        <v>5.19</v>
      </c>
    </row>
    <row r="15" spans="3:14" ht="17.25" thickBot="1" x14ac:dyDescent="0.35">
      <c r="C15" s="53" t="s">
        <v>60</v>
      </c>
      <c r="D15" s="53">
        <v>4.7300000000000004</v>
      </c>
      <c r="E15" s="53">
        <v>4.96</v>
      </c>
      <c r="F15" s="53">
        <v>4.96</v>
      </c>
      <c r="G15" s="53">
        <v>4.97</v>
      </c>
      <c r="H15" s="53">
        <v>5</v>
      </c>
      <c r="I15" s="53">
        <v>5.01</v>
      </c>
      <c r="J15" s="53">
        <v>5.16</v>
      </c>
      <c r="K15" s="53">
        <v>5.65</v>
      </c>
    </row>
    <row r="16" spans="3:14" ht="17.25" thickBot="1" x14ac:dyDescent="0.35">
      <c r="C16" s="53" t="s">
        <v>61</v>
      </c>
      <c r="D16" s="53">
        <v>4.9400000000000004</v>
      </c>
      <c r="E16" s="53">
        <v>5.18</v>
      </c>
      <c r="F16" s="53">
        <v>5.21</v>
      </c>
      <c r="G16" s="53">
        <v>5.23</v>
      </c>
      <c r="H16" s="53">
        <v>5.3</v>
      </c>
      <c r="I16" s="53">
        <v>5.35</v>
      </c>
      <c r="J16" s="53">
        <v>5.61</v>
      </c>
      <c r="K16" s="53">
        <v>6.25</v>
      </c>
    </row>
    <row r="17" spans="2:12" ht="17.25" thickBot="1" x14ac:dyDescent="0.35">
      <c r="C17" s="53" t="s">
        <v>62</v>
      </c>
      <c r="D17" s="53">
        <v>5.6</v>
      </c>
      <c r="E17" s="53">
        <v>6.16</v>
      </c>
      <c r="F17" s="53">
        <v>6.5</v>
      </c>
      <c r="G17" s="53">
        <v>6.71</v>
      </c>
      <c r="H17" s="53">
        <v>7.07</v>
      </c>
      <c r="I17" s="53">
        <v>7.59</v>
      </c>
      <c r="J17" s="53">
        <v>8.1300000000000008</v>
      </c>
      <c r="K17" s="53">
        <v>8.34</v>
      </c>
    </row>
    <row r="18" spans="2:12" ht="17.25" thickBot="1" x14ac:dyDescent="0.35">
      <c r="C18" s="53" t="s">
        <v>63</v>
      </c>
      <c r="D18" s="53">
        <v>5.98</v>
      </c>
      <c r="E18" s="53">
        <v>6.66</v>
      </c>
      <c r="F18" s="53">
        <v>7.08</v>
      </c>
      <c r="G18" s="53">
        <v>7.38</v>
      </c>
      <c r="H18" s="53">
        <v>7.88</v>
      </c>
      <c r="I18" s="53">
        <v>8.5299999999999994</v>
      </c>
      <c r="J18" s="53">
        <v>9.18</v>
      </c>
      <c r="K18" s="53">
        <v>9.39</v>
      </c>
    </row>
    <row r="19" spans="2:12" ht="17.25" thickBot="1" x14ac:dyDescent="0.35">
      <c r="C19" s="53" t="s">
        <v>64</v>
      </c>
      <c r="D19" s="53">
        <v>6.66</v>
      </c>
      <c r="E19" s="53">
        <v>7.45</v>
      </c>
      <c r="F19" s="53">
        <v>8.02</v>
      </c>
      <c r="G19" s="53">
        <v>8.36</v>
      </c>
      <c r="H19" s="53">
        <v>8.99</v>
      </c>
      <c r="I19" s="53">
        <v>9.68</v>
      </c>
      <c r="J19" s="53">
        <v>10.55</v>
      </c>
      <c r="K19" s="53">
        <v>10.81</v>
      </c>
      <c r="L19" s="14">
        <f xml:space="preserve"> K19 / 100</f>
        <v>0.1081</v>
      </c>
    </row>
    <row r="21" spans="2:12" x14ac:dyDescent="0.3">
      <c r="C21" s="55" t="s">
        <v>92</v>
      </c>
      <c r="D21" s="55" t="s">
        <v>94</v>
      </c>
      <c r="E21" s="55" t="s">
        <v>95</v>
      </c>
      <c r="F21" s="55" t="s">
        <v>97</v>
      </c>
      <c r="G21" s="55" t="s">
        <v>96</v>
      </c>
      <c r="H21" s="55" t="s">
        <v>93</v>
      </c>
      <c r="I21" s="55" t="s">
        <v>98</v>
      </c>
    </row>
    <row r="22" spans="2:12" x14ac:dyDescent="0.3">
      <c r="C22" s="3">
        <v>3340000</v>
      </c>
      <c r="D22" s="3">
        <v>5220000</v>
      </c>
      <c r="E22" s="3">
        <v>777170</v>
      </c>
      <c r="F22" s="3">
        <v>3748135</v>
      </c>
      <c r="G22" s="3">
        <v>9176143</v>
      </c>
      <c r="H22" s="3">
        <v>0</v>
      </c>
      <c r="I22" s="3">
        <f xml:space="preserve"> SUM(C22:H22)</f>
        <v>22261448</v>
      </c>
    </row>
    <row r="23" spans="2:12" x14ac:dyDescent="0.3">
      <c r="C23" s="3">
        <v>3340000</v>
      </c>
      <c r="D23" s="231">
        <f xml:space="preserve"> D22 + E22 + F22 + G22</f>
        <v>18921448</v>
      </c>
      <c r="E23" s="232"/>
      <c r="F23" s="232"/>
      <c r="G23" s="232"/>
      <c r="H23" s="3">
        <v>0</v>
      </c>
      <c r="I23" s="3">
        <f xml:space="preserve"> SUM(C23:H23)</f>
        <v>22261448</v>
      </c>
    </row>
    <row r="24" spans="2:12" x14ac:dyDescent="0.3">
      <c r="C24" s="56">
        <f xml:space="preserve"> C23/ I23 * 100</f>
        <v>15.003516393003727</v>
      </c>
      <c r="D24" s="233">
        <f xml:space="preserve"> D23 / I23 * 100</f>
        <v>84.996483606996279</v>
      </c>
      <c r="E24" s="234"/>
      <c r="F24" s="234"/>
      <c r="G24" s="235"/>
      <c r="H24" s="56">
        <f xml:space="preserve"> H23 / I23 * 100</f>
        <v>0</v>
      </c>
      <c r="I24" s="56">
        <f xml:space="preserve"> SUM(C24:H24)</f>
        <v>100</v>
      </c>
    </row>
    <row r="25" spans="2:12" x14ac:dyDescent="0.3">
      <c r="C25" s="54"/>
      <c r="D25" s="57">
        <f xml:space="preserve"> D22 / D23 * 100</f>
        <v>27.587740642259512</v>
      </c>
      <c r="E25" s="57">
        <f xml:space="preserve"> E22 / D23 * 100</f>
        <v>4.1073495009472847</v>
      </c>
      <c r="F25" s="57">
        <f xml:space="preserve"> F22 / D23 * 100</f>
        <v>19.808922657504858</v>
      </c>
      <c r="G25" s="57">
        <f xml:space="preserve"> G22 / D23 * 100</f>
        <v>48.495987199288344</v>
      </c>
      <c r="H25" s="2"/>
      <c r="I25" s="2"/>
    </row>
    <row r="26" spans="2:12" ht="17.25" thickBot="1" x14ac:dyDescent="0.35"/>
    <row r="27" spans="2:12" ht="17.25" thickBot="1" x14ac:dyDescent="0.35">
      <c r="B27" s="241" t="s">
        <v>105</v>
      </c>
      <c r="C27" s="245" t="s">
        <v>121</v>
      </c>
      <c r="D27" s="236" t="s">
        <v>103</v>
      </c>
      <c r="E27" s="237"/>
      <c r="F27" s="238"/>
      <c r="G27" s="241" t="s">
        <v>108</v>
      </c>
      <c r="H27" s="239" t="s">
        <v>124</v>
      </c>
      <c r="I27" s="242" t="s">
        <v>101</v>
      </c>
      <c r="J27" s="241" t="s">
        <v>111</v>
      </c>
      <c r="K27" s="241" t="s">
        <v>122</v>
      </c>
    </row>
    <row r="28" spans="2:12" ht="17.25" thickBot="1" x14ac:dyDescent="0.35">
      <c r="B28" s="240"/>
      <c r="C28" s="246"/>
      <c r="D28" s="241" t="s">
        <v>102</v>
      </c>
      <c r="E28" s="239" t="s">
        <v>107</v>
      </c>
      <c r="F28" s="247" t="s">
        <v>110</v>
      </c>
      <c r="G28" s="240"/>
      <c r="H28" s="240"/>
      <c r="I28" s="243"/>
      <c r="J28" s="240"/>
      <c r="K28" s="240"/>
    </row>
    <row r="29" spans="2:12" ht="37.5" customHeight="1" thickBot="1" x14ac:dyDescent="0.35">
      <c r="B29" s="240"/>
      <c r="C29" s="246"/>
      <c r="D29" s="240"/>
      <c r="E29" s="240"/>
      <c r="F29" s="248"/>
      <c r="G29" s="240"/>
      <c r="H29" s="240"/>
      <c r="I29" s="70" t="s">
        <v>104</v>
      </c>
      <c r="J29" s="244"/>
      <c r="K29" s="244"/>
    </row>
    <row r="30" spans="2:12" x14ac:dyDescent="0.3">
      <c r="B30" s="220" t="s">
        <v>106</v>
      </c>
      <c r="C30" s="252">
        <v>521300000000</v>
      </c>
      <c r="D30" s="73">
        <v>521300000000</v>
      </c>
      <c r="E30" s="72">
        <v>0.46</v>
      </c>
      <c r="F30" s="74">
        <v>10.81</v>
      </c>
      <c r="G30" s="254">
        <f xml:space="preserve"> C30 + D31</f>
        <v>22182978723.404297</v>
      </c>
      <c r="H30" s="252">
        <v>65480000</v>
      </c>
      <c r="I30" s="255">
        <f xml:space="preserve"> G30 / H30</f>
        <v>338.77487360116521</v>
      </c>
      <c r="J30" s="258" t="s">
        <v>109</v>
      </c>
      <c r="K30" s="254">
        <f xml:space="preserve"> D30 / H30</f>
        <v>7961.2095296273674</v>
      </c>
    </row>
    <row r="31" spans="2:12" ht="17.25" thickBot="1" x14ac:dyDescent="0.35">
      <c r="B31" s="222"/>
      <c r="C31" s="253"/>
      <c r="D31" s="249">
        <f xml:space="preserve"> (D30 * (E30 - F30)) / F30</f>
        <v>-499117021276.5957</v>
      </c>
      <c r="E31" s="250"/>
      <c r="F31" s="251"/>
      <c r="G31" s="222"/>
      <c r="H31" s="253"/>
      <c r="I31" s="256"/>
      <c r="J31" s="259"/>
      <c r="K31" s="257"/>
    </row>
    <row r="32" spans="2:12" x14ac:dyDescent="0.3">
      <c r="B32" s="220" t="s">
        <v>120</v>
      </c>
      <c r="C32" s="252">
        <v>4679754000</v>
      </c>
      <c r="D32" s="73">
        <v>4679754000</v>
      </c>
      <c r="E32" s="72">
        <v>0</v>
      </c>
      <c r="F32" s="74">
        <v>10.81</v>
      </c>
      <c r="G32" s="254">
        <f xml:space="preserve"> C32 + D33</f>
        <v>0</v>
      </c>
      <c r="H32" s="252">
        <v>583000000</v>
      </c>
      <c r="I32" s="255">
        <f xml:space="preserve"> G32 / H32</f>
        <v>0</v>
      </c>
      <c r="J32" s="258" t="s">
        <v>109</v>
      </c>
      <c r="K32" s="254">
        <f xml:space="preserve"> D32 / H32</f>
        <v>8.0270222984562611</v>
      </c>
    </row>
    <row r="33" spans="1:11" ht="17.25" thickBot="1" x14ac:dyDescent="0.35">
      <c r="B33" s="222"/>
      <c r="C33" s="253"/>
      <c r="D33" s="249">
        <f xml:space="preserve"> (D32 * (E32 - F32)) / F32</f>
        <v>-4679754000</v>
      </c>
      <c r="E33" s="250"/>
      <c r="F33" s="251"/>
      <c r="G33" s="222"/>
      <c r="H33" s="253"/>
      <c r="I33" s="256"/>
      <c r="J33" s="259"/>
      <c r="K33" s="257"/>
    </row>
    <row r="34" spans="1:11" x14ac:dyDescent="0.3">
      <c r="B34" s="220" t="s">
        <v>126</v>
      </c>
      <c r="C34" s="252">
        <v>10054000000</v>
      </c>
      <c r="D34" s="73">
        <v>10054000000</v>
      </c>
      <c r="E34" s="72">
        <v>2.72</v>
      </c>
      <c r="F34" s="74">
        <v>10.81</v>
      </c>
      <c r="G34" s="254">
        <f xml:space="preserve"> C34 + D35</f>
        <v>2529776133.2099915</v>
      </c>
      <c r="H34" s="252">
        <v>1792000000</v>
      </c>
      <c r="I34" s="255">
        <f xml:space="preserve"> G34 / H34</f>
        <v>1.4117054314787898</v>
      </c>
      <c r="J34" s="258" t="s">
        <v>109</v>
      </c>
      <c r="K34" s="254">
        <f xml:space="preserve"> D34 / H34</f>
        <v>5.6104910714285712</v>
      </c>
    </row>
    <row r="35" spans="1:11" ht="17.25" thickBot="1" x14ac:dyDescent="0.35">
      <c r="B35" s="222"/>
      <c r="C35" s="253"/>
      <c r="D35" s="249">
        <f xml:space="preserve"> (D34 * (E34 - F34)) / F34</f>
        <v>-7524223866.7900085</v>
      </c>
      <c r="E35" s="250"/>
      <c r="F35" s="251"/>
      <c r="G35" s="222"/>
      <c r="H35" s="253"/>
      <c r="I35" s="256"/>
      <c r="J35" s="259"/>
      <c r="K35" s="257"/>
    </row>
    <row r="36" spans="1:11" x14ac:dyDescent="0.3">
      <c r="B36" s="2"/>
      <c r="C36" s="2"/>
      <c r="D36" s="2"/>
      <c r="E36" s="2"/>
      <c r="F36" s="2"/>
      <c r="H36" s="4"/>
      <c r="I36" s="2"/>
      <c r="J36" s="2"/>
    </row>
    <row r="37" spans="1:11" x14ac:dyDescent="0.3">
      <c r="B37" s="2"/>
      <c r="C37" s="2"/>
      <c r="D37" s="2"/>
      <c r="E37" s="2"/>
      <c r="F37" s="2"/>
      <c r="H37" s="5"/>
      <c r="I37" s="2"/>
      <c r="J37" s="2"/>
    </row>
    <row r="38" spans="1:11" x14ac:dyDescent="0.3">
      <c r="B38" s="2"/>
      <c r="C38" s="2"/>
      <c r="D38" s="2"/>
      <c r="E38" s="2"/>
      <c r="F38" s="2"/>
      <c r="H38" s="2"/>
      <c r="I38" s="2"/>
      <c r="J38" s="2"/>
    </row>
    <row r="40" spans="1:11" s="81" customFormat="1" x14ac:dyDescent="0.3"/>
    <row r="41" spans="1:11" ht="17.25" thickBot="1" x14ac:dyDescent="0.35"/>
    <row r="42" spans="1:11" ht="50.25" thickBot="1" x14ac:dyDescent="0.35">
      <c r="B42" s="76" t="s">
        <v>123</v>
      </c>
      <c r="C42" s="77" t="s">
        <v>114</v>
      </c>
      <c r="D42" s="77" t="s">
        <v>112</v>
      </c>
      <c r="E42" s="78" t="s">
        <v>113</v>
      </c>
      <c r="F42" s="95"/>
    </row>
    <row r="43" spans="1:11" x14ac:dyDescent="0.3">
      <c r="A43" s="94">
        <v>2021</v>
      </c>
      <c r="B43" s="75" t="s">
        <v>115</v>
      </c>
      <c r="C43" s="71">
        <v>5950076000</v>
      </c>
      <c r="D43" s="71">
        <v>1344380000</v>
      </c>
      <c r="E43" s="71">
        <f xml:space="preserve"> C43 - D43</f>
        <v>4605696000</v>
      </c>
      <c r="F43" s="96"/>
    </row>
    <row r="44" spans="1:11" x14ac:dyDescent="0.3">
      <c r="A44" s="94">
        <v>2022</v>
      </c>
      <c r="B44" s="75" t="s">
        <v>115</v>
      </c>
      <c r="C44" s="71">
        <v>5764276000</v>
      </c>
      <c r="D44" s="71">
        <v>1704062000</v>
      </c>
      <c r="E44" s="71">
        <f xml:space="preserve"> C44 - D44</f>
        <v>4060214000</v>
      </c>
      <c r="F44" s="96"/>
    </row>
    <row r="45" spans="1:11" x14ac:dyDescent="0.3">
      <c r="A45" s="107" t="s">
        <v>165</v>
      </c>
      <c r="B45" s="75" t="s">
        <v>115</v>
      </c>
      <c r="C45" s="71">
        <v>5654093000</v>
      </c>
      <c r="D45" s="71">
        <v>1732443000</v>
      </c>
      <c r="E45" s="71">
        <f xml:space="preserve"> C45 - D45</f>
        <v>3921650000</v>
      </c>
      <c r="F45" s="96"/>
    </row>
    <row r="46" spans="1:11" ht="17.25" thickBot="1" x14ac:dyDescent="0.35"/>
    <row r="47" spans="1:11" ht="33.75" thickBot="1" x14ac:dyDescent="0.35">
      <c r="B47" s="76" t="s">
        <v>123</v>
      </c>
      <c r="C47" s="79" t="s">
        <v>116</v>
      </c>
      <c r="D47" s="77" t="s">
        <v>117</v>
      </c>
      <c r="E47" s="77" t="s">
        <v>118</v>
      </c>
      <c r="F47" s="80" t="s">
        <v>102</v>
      </c>
    </row>
    <row r="48" spans="1:11" x14ac:dyDescent="0.3">
      <c r="A48" s="106">
        <v>2021</v>
      </c>
      <c r="B48" s="75" t="s">
        <v>115</v>
      </c>
      <c r="C48" s="71">
        <v>5947000</v>
      </c>
      <c r="D48" s="71">
        <v>7070710000</v>
      </c>
      <c r="E48" s="71">
        <v>2396903000</v>
      </c>
      <c r="F48" s="71">
        <f xml:space="preserve"> D48 + C48 - E48</f>
        <v>4679754000</v>
      </c>
    </row>
    <row r="49" spans="1:7" x14ac:dyDescent="0.3">
      <c r="A49" s="106">
        <v>2022</v>
      </c>
      <c r="B49" s="75" t="s">
        <v>115</v>
      </c>
      <c r="C49" s="71">
        <v>6084000</v>
      </c>
      <c r="D49" s="71">
        <v>7297306000</v>
      </c>
      <c r="E49" s="71">
        <v>3120911000</v>
      </c>
      <c r="F49" s="71">
        <f xml:space="preserve"> D49 + C49 - E49</f>
        <v>4182479000</v>
      </c>
    </row>
    <row r="50" spans="1:7" x14ac:dyDescent="0.3">
      <c r="A50" s="107" t="s">
        <v>165</v>
      </c>
      <c r="B50" s="75" t="s">
        <v>115</v>
      </c>
      <c r="C50" s="71">
        <v>6120000</v>
      </c>
      <c r="D50" s="71">
        <v>7360887000</v>
      </c>
      <c r="E50" s="71">
        <v>3327472000</v>
      </c>
      <c r="F50" s="71">
        <f xml:space="preserve"> D50 + C50 - E50</f>
        <v>4039535000</v>
      </c>
    </row>
    <row r="51" spans="1:7" ht="17.25" thickBot="1" x14ac:dyDescent="0.35"/>
    <row r="52" spans="1:7" ht="66.75" thickBot="1" x14ac:dyDescent="0.35">
      <c r="B52" s="76" t="s">
        <v>123</v>
      </c>
      <c r="C52" s="92" t="s">
        <v>119</v>
      </c>
      <c r="D52" s="93" t="s">
        <v>127</v>
      </c>
      <c r="E52" s="97" t="s">
        <v>128</v>
      </c>
      <c r="F52" s="98" t="s">
        <v>130</v>
      </c>
      <c r="G52" s="98" t="s">
        <v>129</v>
      </c>
    </row>
    <row r="53" spans="1:7" x14ac:dyDescent="0.3">
      <c r="A53" s="94">
        <v>2021</v>
      </c>
      <c r="B53" s="75" t="s">
        <v>115</v>
      </c>
      <c r="C53" s="90">
        <f xml:space="preserve"> F48 / C43 * 100</f>
        <v>78.650323121923151</v>
      </c>
      <c r="D53" s="91">
        <f>(C48-F48)/C48 *100</f>
        <v>-78591.003867496212</v>
      </c>
      <c r="E53" s="99">
        <v>50</v>
      </c>
      <c r="F53" s="100">
        <v>594729610</v>
      </c>
      <c r="G53" s="101">
        <f xml:space="preserve"> E53 * F53</f>
        <v>29736480500</v>
      </c>
    </row>
    <row r="54" spans="1:7" x14ac:dyDescent="0.3">
      <c r="A54" s="94">
        <v>2022</v>
      </c>
      <c r="B54" s="75" t="s">
        <v>115</v>
      </c>
      <c r="C54" s="90">
        <f xml:space="preserve"> F49 / C44 * 100</f>
        <v>72.55861794265229</v>
      </c>
      <c r="D54" s="91">
        <f>(C49-F49)/C49 *100</f>
        <v>-68645.545693622611</v>
      </c>
      <c r="E54" s="2">
        <v>13.33</v>
      </c>
      <c r="F54" s="100">
        <v>608421785</v>
      </c>
      <c r="G54" s="101">
        <f xml:space="preserve"> E54 * F54</f>
        <v>8110262394.0500002</v>
      </c>
    </row>
    <row r="55" spans="1:7" x14ac:dyDescent="0.3">
      <c r="A55" s="107" t="s">
        <v>165</v>
      </c>
      <c r="B55" s="75" t="s">
        <v>115</v>
      </c>
      <c r="C55" s="90">
        <f xml:space="preserve"> F50 / C45 * 100</f>
        <v>71.444438568661667</v>
      </c>
      <c r="D55" s="91">
        <f>(C50-F50)/C50 *100</f>
        <v>-65905.473856209152</v>
      </c>
      <c r="E55" s="2">
        <v>8</v>
      </c>
      <c r="F55" s="100">
        <v>611951626</v>
      </c>
      <c r="G55" s="101">
        <f xml:space="preserve"> E55 * F55</f>
        <v>4895613008</v>
      </c>
    </row>
    <row r="56" spans="1:7" ht="17.25" thickBot="1" x14ac:dyDescent="0.35"/>
    <row r="57" spans="1:7" ht="17.25" thickBot="1" x14ac:dyDescent="0.35">
      <c r="B57" s="76" t="s">
        <v>123</v>
      </c>
      <c r="C57" s="102" t="s">
        <v>131</v>
      </c>
      <c r="D57" s="104" t="s">
        <v>132</v>
      </c>
      <c r="E57" s="43" t="s">
        <v>134</v>
      </c>
      <c r="F57" s="43" t="s">
        <v>133</v>
      </c>
      <c r="G57" s="103" t="s">
        <v>135</v>
      </c>
    </row>
    <row r="58" spans="1:7" x14ac:dyDescent="0.3">
      <c r="A58" s="94">
        <v>2021</v>
      </c>
      <c r="B58" s="75" t="s">
        <v>115</v>
      </c>
      <c r="C58" s="99">
        <v>4208</v>
      </c>
      <c r="D58" s="99">
        <v>24.3</v>
      </c>
      <c r="E58" s="99"/>
      <c r="F58" s="99"/>
      <c r="G58" s="99"/>
    </row>
    <row r="59" spans="1:7" x14ac:dyDescent="0.3">
      <c r="A59" s="94">
        <v>2022</v>
      </c>
      <c r="B59" s="75" t="s">
        <v>115</v>
      </c>
      <c r="C59" s="2">
        <v>3939</v>
      </c>
      <c r="D59" s="2">
        <v>13.33</v>
      </c>
      <c r="E59" s="54">
        <f xml:space="preserve"> C54 - C53</f>
        <v>-6.0917051792708605</v>
      </c>
      <c r="F59" s="2">
        <f xml:space="preserve"> (C59 - C58) / C58 * 100</f>
        <v>-6.3925855513307983</v>
      </c>
      <c r="G59" s="105">
        <f xml:space="preserve">  D58 * ((100 + E59) / 100) * ((100 + F59) / 100)</f>
        <v>21.360945796487893</v>
      </c>
    </row>
    <row r="60" spans="1:7" x14ac:dyDescent="0.3">
      <c r="A60" s="107" t="s">
        <v>165</v>
      </c>
      <c r="B60" s="75" t="s">
        <v>115</v>
      </c>
      <c r="C60" s="2">
        <v>4119</v>
      </c>
      <c r="D60" s="2">
        <v>8</v>
      </c>
      <c r="E60" s="54">
        <f xml:space="preserve"> C55 - C54</f>
        <v>-1.1141793739906234</v>
      </c>
      <c r="F60" s="2">
        <f xml:space="preserve"> (C60 - C59) / C59 * 100</f>
        <v>4.5696877380045704</v>
      </c>
      <c r="G60" s="105">
        <f xml:space="preserve">  D59 * ((100 + E60) / 100) * ((100 + F60) / 100)</f>
        <v>13.78383235964265</v>
      </c>
    </row>
  </sheetData>
  <mergeCells count="38">
    <mergeCell ref="J34:J35"/>
    <mergeCell ref="K34:K35"/>
    <mergeCell ref="D35:F35"/>
    <mergeCell ref="B34:B35"/>
    <mergeCell ref="C34:C35"/>
    <mergeCell ref="G34:G35"/>
    <mergeCell ref="H34:H35"/>
    <mergeCell ref="I34:I35"/>
    <mergeCell ref="K30:K31"/>
    <mergeCell ref="K32:K33"/>
    <mergeCell ref="I30:I31"/>
    <mergeCell ref="J30:J31"/>
    <mergeCell ref="J32:J33"/>
    <mergeCell ref="B32:B33"/>
    <mergeCell ref="C32:C33"/>
    <mergeCell ref="G32:G33"/>
    <mergeCell ref="H32:H33"/>
    <mergeCell ref="I32:I33"/>
    <mergeCell ref="D33:F33"/>
    <mergeCell ref="D31:F31"/>
    <mergeCell ref="C30:C31"/>
    <mergeCell ref="B30:B31"/>
    <mergeCell ref="H30:H31"/>
    <mergeCell ref="G30:G31"/>
    <mergeCell ref="B27:B29"/>
    <mergeCell ref="C27:C29"/>
    <mergeCell ref="D28:D29"/>
    <mergeCell ref="E28:E29"/>
    <mergeCell ref="F28:F29"/>
    <mergeCell ref="D3:N4"/>
    <mergeCell ref="D23:G23"/>
    <mergeCell ref="D24:G24"/>
    <mergeCell ref="D27:F27"/>
    <mergeCell ref="H27:H29"/>
    <mergeCell ref="G27:G29"/>
    <mergeCell ref="I27:I28"/>
    <mergeCell ref="J27:J29"/>
    <mergeCell ref="K27:K29"/>
  </mergeCells>
  <phoneticPr fontId="1" type="noConversion"/>
  <hyperlinks>
    <hyperlink ref="D5" r:id="rId1" xr:uid="{EE3CE8B6-470F-49A2-989A-1F8221A2B6F9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5C462-E1A2-442F-BFD3-B96C7F90CA43}">
  <dimension ref="A1:G13"/>
  <sheetViews>
    <sheetView workbookViewId="0">
      <selection activeCell="G5" sqref="G5"/>
    </sheetView>
  </sheetViews>
  <sheetFormatPr defaultRowHeight="16.5" x14ac:dyDescent="0.3"/>
  <cols>
    <col min="2" max="2" width="9.875" bestFit="1" customWidth="1"/>
    <col min="3" max="5" width="12.875" bestFit="1" customWidth="1"/>
    <col min="6" max="6" width="28.875" bestFit="1" customWidth="1"/>
    <col min="7" max="7" width="22.75" bestFit="1" customWidth="1"/>
  </cols>
  <sheetData>
    <row r="1" spans="1:7" ht="17.25" thickBot="1" x14ac:dyDescent="0.35"/>
    <row r="2" spans="1:7" ht="66.75" thickBot="1" x14ac:dyDescent="0.35">
      <c r="B2" s="76" t="s">
        <v>123</v>
      </c>
      <c r="C2" s="77" t="s">
        <v>114</v>
      </c>
      <c r="D2" s="77" t="s">
        <v>112</v>
      </c>
      <c r="E2" s="78" t="s">
        <v>113</v>
      </c>
      <c r="F2" s="95"/>
    </row>
    <row r="3" spans="1:7" x14ac:dyDescent="0.3">
      <c r="A3" s="94">
        <v>2022</v>
      </c>
      <c r="B3" s="75" t="s">
        <v>140</v>
      </c>
      <c r="C3" s="71">
        <v>904912596</v>
      </c>
      <c r="D3" s="71">
        <v>380745977</v>
      </c>
      <c r="E3" s="71">
        <f xml:space="preserve"> C3 - D3</f>
        <v>524166619</v>
      </c>
      <c r="F3" s="96"/>
    </row>
    <row r="4" spans="1:7" ht="17.25" thickBot="1" x14ac:dyDescent="0.35"/>
    <row r="5" spans="1:7" ht="66.75" thickBot="1" x14ac:dyDescent="0.35">
      <c r="B5" s="76" t="s">
        <v>123</v>
      </c>
      <c r="C5" s="79" t="s">
        <v>116</v>
      </c>
      <c r="D5" s="77" t="s">
        <v>117</v>
      </c>
      <c r="E5" s="77" t="s">
        <v>118</v>
      </c>
      <c r="F5" s="80" t="s">
        <v>102</v>
      </c>
    </row>
    <row r="6" spans="1:7" x14ac:dyDescent="0.3">
      <c r="A6" s="94">
        <v>2022</v>
      </c>
      <c r="B6" s="75" t="s">
        <v>140</v>
      </c>
      <c r="C6" s="71"/>
      <c r="D6" s="71"/>
      <c r="E6" s="71"/>
      <c r="F6" s="71"/>
    </row>
    <row r="7" spans="1:7" ht="17.25" thickBot="1" x14ac:dyDescent="0.35"/>
    <row r="8" spans="1:7" ht="116.25" thickBot="1" x14ac:dyDescent="0.35">
      <c r="B8" s="76" t="s">
        <v>123</v>
      </c>
      <c r="C8" s="92" t="s">
        <v>119</v>
      </c>
      <c r="D8" s="93" t="s">
        <v>127</v>
      </c>
      <c r="E8" s="97" t="s">
        <v>128</v>
      </c>
      <c r="F8" s="98" t="s">
        <v>130</v>
      </c>
      <c r="G8" s="98" t="s">
        <v>129</v>
      </c>
    </row>
    <row r="9" spans="1:7" x14ac:dyDescent="0.3">
      <c r="A9" s="94">
        <v>2022</v>
      </c>
      <c r="B9" s="75" t="s">
        <v>140</v>
      </c>
      <c r="C9" s="90">
        <f xml:space="preserve"> F6 / C3 * 100</f>
        <v>0</v>
      </c>
      <c r="D9" s="91" t="e">
        <f>(C6-F6)/C6 *100</f>
        <v>#DIV/0!</v>
      </c>
      <c r="E9" s="2">
        <v>5.6</v>
      </c>
      <c r="F9" s="100">
        <v>175430235</v>
      </c>
      <c r="G9" s="101">
        <f xml:space="preserve"> E9 * F9</f>
        <v>982409315.99999988</v>
      </c>
    </row>
    <row r="11" spans="1:7" ht="17.25" thickBot="1" x14ac:dyDescent="0.35"/>
    <row r="12" spans="1:7" ht="17.25" thickBot="1" x14ac:dyDescent="0.35">
      <c r="B12" s="76" t="s">
        <v>123</v>
      </c>
      <c r="C12" s="102" t="s">
        <v>131</v>
      </c>
      <c r="D12" s="104" t="s">
        <v>132</v>
      </c>
      <c r="E12" s="43" t="s">
        <v>134</v>
      </c>
      <c r="F12" s="43" t="s">
        <v>133</v>
      </c>
      <c r="G12" s="103" t="s">
        <v>135</v>
      </c>
    </row>
    <row r="13" spans="1:7" x14ac:dyDescent="0.3">
      <c r="A13" s="94">
        <v>2022</v>
      </c>
      <c r="B13" s="75" t="s">
        <v>140</v>
      </c>
      <c r="C13" s="2">
        <v>3939</v>
      </c>
      <c r="D13" s="2">
        <v>5.6</v>
      </c>
      <c r="E13" s="54" t="e">
        <f xml:space="preserve"> C9 -#REF!</f>
        <v>#REF!</v>
      </c>
      <c r="F13" s="2" t="e">
        <f xml:space="preserve"> (C13 -#REF!) /#REF! * 100</f>
        <v>#REF!</v>
      </c>
      <c r="G13" s="105" t="e">
        <f>#REF! * ((  100 + E13) / 100) * ((100 + F13) / 100)</f>
        <v>#REF!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5E69-D134-4A4B-8C90-1AB5E24247D8}">
  <dimension ref="A1:L38"/>
  <sheetViews>
    <sheetView topLeftCell="A113" workbookViewId="0">
      <selection activeCell="B128" sqref="B128"/>
    </sheetView>
  </sheetViews>
  <sheetFormatPr defaultRowHeight="16.5" x14ac:dyDescent="0.3"/>
  <cols>
    <col min="1" max="1" width="24.25" customWidth="1"/>
    <col min="2" max="2" width="25.5" bestFit="1" customWidth="1"/>
    <col min="3" max="3" width="35" bestFit="1" customWidth="1"/>
    <col min="4" max="5" width="16.875" customWidth="1"/>
    <col min="11" max="11" width="13" customWidth="1"/>
    <col min="12" max="12" width="11.25" customWidth="1"/>
  </cols>
  <sheetData>
    <row r="1" spans="1:12" x14ac:dyDescent="0.3">
      <c r="A1" t="s">
        <v>164</v>
      </c>
    </row>
    <row r="3" spans="1:12" x14ac:dyDescent="0.3">
      <c r="C3" t="s">
        <v>23</v>
      </c>
      <c r="D3" t="s">
        <v>24</v>
      </c>
      <c r="E3" t="s">
        <v>25</v>
      </c>
      <c r="I3" t="s">
        <v>136</v>
      </c>
      <c r="J3" t="s">
        <v>137</v>
      </c>
      <c r="K3" t="s">
        <v>138</v>
      </c>
      <c r="L3" t="s">
        <v>139</v>
      </c>
    </row>
    <row r="4" spans="1:12" x14ac:dyDescent="0.3">
      <c r="A4" s="11">
        <v>44837</v>
      </c>
      <c r="B4" t="s">
        <v>26</v>
      </c>
      <c r="C4">
        <v>52.8</v>
      </c>
      <c r="D4">
        <v>52.2</v>
      </c>
      <c r="E4">
        <v>50.9</v>
      </c>
      <c r="I4">
        <v>6.4</v>
      </c>
      <c r="J4">
        <v>0.7</v>
      </c>
      <c r="K4">
        <v>47.3</v>
      </c>
      <c r="L4">
        <v>50.6</v>
      </c>
    </row>
    <row r="5" spans="1:12" x14ac:dyDescent="0.3">
      <c r="A5" s="11">
        <v>44839</v>
      </c>
      <c r="B5" t="s">
        <v>27</v>
      </c>
      <c r="C5">
        <v>56.9</v>
      </c>
      <c r="D5">
        <v>56</v>
      </c>
      <c r="E5">
        <v>56.7</v>
      </c>
    </row>
    <row r="6" spans="1:12" x14ac:dyDescent="0.3">
      <c r="A6" s="11">
        <v>44846</v>
      </c>
      <c r="B6" t="s">
        <v>28</v>
      </c>
      <c r="C6">
        <v>8.6999999999999993</v>
      </c>
      <c r="D6">
        <v>8.4</v>
      </c>
      <c r="E6">
        <v>8.5</v>
      </c>
    </row>
    <row r="7" spans="1:12" x14ac:dyDescent="0.3">
      <c r="A7" s="11"/>
      <c r="B7" t="s">
        <v>39</v>
      </c>
      <c r="C7">
        <v>7.2</v>
      </c>
      <c r="D7">
        <v>7.3</v>
      </c>
      <c r="E7">
        <v>7.2</v>
      </c>
    </row>
    <row r="8" spans="1:12" x14ac:dyDescent="0.3">
      <c r="A8" s="11">
        <v>44847</v>
      </c>
      <c r="B8" t="s">
        <v>29</v>
      </c>
      <c r="C8">
        <v>8.3000000000000007</v>
      </c>
      <c r="D8">
        <v>8.1</v>
      </c>
    </row>
    <row r="9" spans="1:12" x14ac:dyDescent="0.3">
      <c r="B9" t="s">
        <v>30</v>
      </c>
      <c r="C9">
        <v>6.3</v>
      </c>
      <c r="D9">
        <v>6.5</v>
      </c>
    </row>
    <row r="10" spans="1:12" x14ac:dyDescent="0.3">
      <c r="B10" t="s">
        <v>31</v>
      </c>
      <c r="C10" s="12" t="s">
        <v>32</v>
      </c>
      <c r="D10" s="12" t="s">
        <v>33</v>
      </c>
    </row>
    <row r="11" spans="1:12" x14ac:dyDescent="0.3">
      <c r="A11" s="11">
        <v>44848</v>
      </c>
      <c r="B11" t="s">
        <v>34</v>
      </c>
    </row>
    <row r="12" spans="1:12" x14ac:dyDescent="0.3">
      <c r="A12" s="11">
        <v>44853</v>
      </c>
      <c r="B12" t="s">
        <v>35</v>
      </c>
    </row>
    <row r="13" spans="1:12" x14ac:dyDescent="0.3">
      <c r="A13" s="11"/>
      <c r="B13" t="s">
        <v>36</v>
      </c>
    </row>
    <row r="14" spans="1:12" x14ac:dyDescent="0.3">
      <c r="A14" s="11">
        <v>44854</v>
      </c>
      <c r="B14" t="s">
        <v>37</v>
      </c>
    </row>
    <row r="15" spans="1:12" x14ac:dyDescent="0.3">
      <c r="B15" t="s">
        <v>38</v>
      </c>
    </row>
    <row r="18" spans="1:11" ht="17.25" thickBot="1" x14ac:dyDescent="0.35">
      <c r="A18" t="s">
        <v>66</v>
      </c>
      <c r="B18" s="17">
        <v>46.2</v>
      </c>
      <c r="G18" t="s">
        <v>68</v>
      </c>
    </row>
    <row r="19" spans="1:11" x14ac:dyDescent="0.3">
      <c r="A19" t="s">
        <v>65</v>
      </c>
      <c r="B19" s="13" t="s">
        <v>69</v>
      </c>
      <c r="G19" t="s">
        <v>65</v>
      </c>
      <c r="K19" t="s">
        <v>67</v>
      </c>
    </row>
    <row r="22" spans="1:11" x14ac:dyDescent="0.3">
      <c r="A22" t="s">
        <v>147</v>
      </c>
      <c r="B22" t="s">
        <v>141</v>
      </c>
      <c r="C22" t="s">
        <v>142</v>
      </c>
      <c r="D22" t="s">
        <v>143</v>
      </c>
    </row>
    <row r="23" spans="1:11" x14ac:dyDescent="0.3">
      <c r="A23" t="s">
        <v>150</v>
      </c>
    </row>
    <row r="24" spans="1:11" x14ac:dyDescent="0.3">
      <c r="A24" t="s">
        <v>148</v>
      </c>
    </row>
    <row r="25" spans="1:11" x14ac:dyDescent="0.3">
      <c r="A25" t="s">
        <v>149</v>
      </c>
    </row>
    <row r="26" spans="1:11" x14ac:dyDescent="0.3">
      <c r="A26" t="s">
        <v>146</v>
      </c>
    </row>
    <row r="27" spans="1:11" x14ac:dyDescent="0.3">
      <c r="A27" t="s">
        <v>145</v>
      </c>
      <c r="B27" t="s">
        <v>144</v>
      </c>
    </row>
    <row r="29" spans="1:11" x14ac:dyDescent="0.3">
      <c r="A29" s="232" t="s">
        <v>151</v>
      </c>
      <c r="B29" s="232"/>
      <c r="C29" s="232"/>
    </row>
    <row r="30" spans="1:11" x14ac:dyDescent="0.3">
      <c r="A30" s="2">
        <v>1</v>
      </c>
      <c r="B30" s="232" t="s">
        <v>152</v>
      </c>
      <c r="C30" s="2" t="s">
        <v>153</v>
      </c>
    </row>
    <row r="31" spans="1:11" x14ac:dyDescent="0.3">
      <c r="A31" s="2">
        <v>2</v>
      </c>
      <c r="B31" s="232"/>
      <c r="C31" s="2" t="s">
        <v>154</v>
      </c>
    </row>
    <row r="32" spans="1:11" x14ac:dyDescent="0.3">
      <c r="A32" s="2">
        <v>3</v>
      </c>
      <c r="B32" s="232"/>
      <c r="C32" s="2" t="s">
        <v>155</v>
      </c>
    </row>
    <row r="33" spans="1:3" x14ac:dyDescent="0.3">
      <c r="A33" s="2">
        <v>4</v>
      </c>
      <c r="B33" s="232"/>
      <c r="C33" s="2" t="s">
        <v>156</v>
      </c>
    </row>
    <row r="34" spans="1:3" x14ac:dyDescent="0.3">
      <c r="A34" s="2">
        <v>5</v>
      </c>
      <c r="B34" s="232" t="s">
        <v>160</v>
      </c>
      <c r="C34" s="2" t="s">
        <v>157</v>
      </c>
    </row>
    <row r="35" spans="1:3" x14ac:dyDescent="0.3">
      <c r="A35" s="2">
        <v>6</v>
      </c>
      <c r="B35" s="232"/>
      <c r="C35" s="2" t="s">
        <v>158</v>
      </c>
    </row>
    <row r="36" spans="1:3" x14ac:dyDescent="0.3">
      <c r="A36" s="2">
        <v>7</v>
      </c>
      <c r="B36" s="232"/>
      <c r="C36" s="2" t="s">
        <v>159</v>
      </c>
    </row>
    <row r="37" spans="1:3" x14ac:dyDescent="0.3">
      <c r="A37" s="2">
        <v>8</v>
      </c>
      <c r="B37" s="232" t="s">
        <v>161</v>
      </c>
      <c r="C37" s="2" t="s">
        <v>162</v>
      </c>
    </row>
    <row r="38" spans="1:3" x14ac:dyDescent="0.3">
      <c r="A38" s="2">
        <v>9</v>
      </c>
      <c r="B38" s="232"/>
      <c r="C38" s="2" t="s">
        <v>163</v>
      </c>
    </row>
  </sheetData>
  <mergeCells count="4">
    <mergeCell ref="A29:C29"/>
    <mergeCell ref="B30:B33"/>
    <mergeCell ref="B34:B36"/>
    <mergeCell ref="B37:B38"/>
  </mergeCells>
  <phoneticPr fontId="1" type="noConversion"/>
  <hyperlinks>
    <hyperlink ref="B19" r:id="rId1" xr:uid="{3A766F5B-F863-447A-B8EF-553FA28A5327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3752C-641E-4C09-9624-C882FA38F7BF}">
  <dimension ref="B2:O17"/>
  <sheetViews>
    <sheetView workbookViewId="0">
      <selection activeCell="Q9" sqref="Q9"/>
    </sheetView>
  </sheetViews>
  <sheetFormatPr defaultRowHeight="16.5" x14ac:dyDescent="0.3"/>
  <cols>
    <col min="2" max="2" width="10.25" bestFit="1" customWidth="1"/>
    <col min="3" max="3" width="10.75" bestFit="1" customWidth="1"/>
    <col min="5" max="5" width="10.25" bestFit="1" customWidth="1"/>
    <col min="6" max="6" width="10.75" bestFit="1" customWidth="1"/>
    <col min="8" max="8" width="10.25" bestFit="1" customWidth="1"/>
    <col min="9" max="9" width="10.75" bestFit="1" customWidth="1"/>
    <col min="11" max="11" width="10.25" bestFit="1" customWidth="1"/>
    <col min="12" max="12" width="10.75" bestFit="1" customWidth="1"/>
    <col min="14" max="14" width="10.25" bestFit="1" customWidth="1"/>
    <col min="15" max="15" width="10.75" bestFit="1" customWidth="1"/>
  </cols>
  <sheetData>
    <row r="2" spans="2:15" x14ac:dyDescent="0.3">
      <c r="B2" s="229" t="s">
        <v>70</v>
      </c>
      <c r="C2" s="229"/>
      <c r="E2" s="229" t="s">
        <v>71</v>
      </c>
      <c r="F2" s="229"/>
      <c r="H2" s="229" t="s">
        <v>72</v>
      </c>
      <c r="I2" s="229"/>
      <c r="K2" s="229" t="s">
        <v>73</v>
      </c>
      <c r="L2" s="229"/>
      <c r="N2" s="229" t="s">
        <v>74</v>
      </c>
      <c r="O2" s="229"/>
    </row>
    <row r="3" spans="2:15" x14ac:dyDescent="0.3">
      <c r="B3" s="6" t="s">
        <v>17</v>
      </c>
      <c r="C3" s="6" t="s">
        <v>18</v>
      </c>
      <c r="E3" s="6" t="s">
        <v>17</v>
      </c>
      <c r="F3" s="6" t="s">
        <v>18</v>
      </c>
      <c r="H3" s="6" t="s">
        <v>17</v>
      </c>
      <c r="I3" s="6" t="s">
        <v>18</v>
      </c>
      <c r="K3" s="6" t="s">
        <v>17</v>
      </c>
      <c r="L3" s="6" t="s">
        <v>18</v>
      </c>
      <c r="N3" s="6" t="s">
        <v>17</v>
      </c>
      <c r="O3" s="6" t="s">
        <v>18</v>
      </c>
    </row>
    <row r="4" spans="2:15" x14ac:dyDescent="0.3">
      <c r="B4" s="5">
        <v>1</v>
      </c>
      <c r="C4" s="9">
        <v>17215</v>
      </c>
      <c r="E4" s="5">
        <v>1</v>
      </c>
      <c r="F4" s="9">
        <v>3020</v>
      </c>
      <c r="H4" s="5">
        <v>1</v>
      </c>
      <c r="I4" s="9">
        <v>0</v>
      </c>
      <c r="K4" s="5">
        <v>1</v>
      </c>
      <c r="L4" s="9">
        <v>39527</v>
      </c>
      <c r="N4" s="5">
        <v>1</v>
      </c>
      <c r="O4" s="9">
        <v>19976</v>
      </c>
    </row>
    <row r="5" spans="2:15" x14ac:dyDescent="0.3">
      <c r="B5" s="5">
        <v>2</v>
      </c>
      <c r="C5" s="9">
        <v>-77107</v>
      </c>
      <c r="E5" s="5">
        <v>2</v>
      </c>
      <c r="F5" s="9">
        <v>-3342</v>
      </c>
      <c r="H5" s="5">
        <v>2</v>
      </c>
      <c r="I5" s="9">
        <v>0</v>
      </c>
      <c r="K5" s="5">
        <v>2</v>
      </c>
      <c r="L5" s="9">
        <v>47051</v>
      </c>
      <c r="N5" s="5">
        <v>2</v>
      </c>
      <c r="O5" s="9">
        <v>35716</v>
      </c>
    </row>
    <row r="6" spans="2:15" x14ac:dyDescent="0.3">
      <c r="B6" s="5">
        <v>3</v>
      </c>
      <c r="C6" s="9">
        <v>77453</v>
      </c>
      <c r="E6" s="5">
        <v>3</v>
      </c>
      <c r="F6" s="10">
        <v>38771</v>
      </c>
      <c r="H6" s="5">
        <v>3</v>
      </c>
      <c r="I6" s="10">
        <v>0</v>
      </c>
      <c r="K6" s="5">
        <v>3</v>
      </c>
      <c r="L6" s="10">
        <v>-8281</v>
      </c>
      <c r="N6" s="5">
        <v>3</v>
      </c>
      <c r="O6" s="10">
        <v>64079</v>
      </c>
    </row>
    <row r="7" spans="2:15" x14ac:dyDescent="0.3">
      <c r="B7" s="5">
        <v>4</v>
      </c>
      <c r="C7" s="9">
        <v>16450</v>
      </c>
      <c r="E7" s="5">
        <v>4</v>
      </c>
      <c r="F7" s="9">
        <v>0</v>
      </c>
      <c r="H7" s="5">
        <v>4</v>
      </c>
      <c r="I7" s="9">
        <v>0</v>
      </c>
      <c r="K7" s="5">
        <v>4</v>
      </c>
      <c r="L7" s="9">
        <v>0</v>
      </c>
      <c r="N7" s="5">
        <v>4</v>
      </c>
      <c r="O7" s="9">
        <v>0</v>
      </c>
    </row>
    <row r="8" spans="2:15" x14ac:dyDescent="0.3">
      <c r="B8" s="5">
        <v>5</v>
      </c>
      <c r="C8" s="9">
        <v>6818</v>
      </c>
      <c r="E8" s="5">
        <v>5</v>
      </c>
      <c r="F8" s="9">
        <v>0</v>
      </c>
      <c r="H8" s="5">
        <v>5</v>
      </c>
      <c r="I8" s="9">
        <v>0</v>
      </c>
      <c r="K8" s="5">
        <v>5</v>
      </c>
      <c r="L8" s="9">
        <v>0</v>
      </c>
      <c r="N8" s="5">
        <v>5</v>
      </c>
      <c r="O8" s="9">
        <v>0</v>
      </c>
    </row>
    <row r="9" spans="2:15" x14ac:dyDescent="0.3">
      <c r="B9" s="5">
        <v>6</v>
      </c>
      <c r="C9" s="9">
        <v>24585</v>
      </c>
      <c r="E9" s="5">
        <v>6</v>
      </c>
      <c r="F9" s="10">
        <v>0</v>
      </c>
      <c r="H9" s="5">
        <v>6</v>
      </c>
      <c r="I9" s="10">
        <v>0</v>
      </c>
      <c r="K9" s="5">
        <v>6</v>
      </c>
      <c r="L9" s="10">
        <v>0</v>
      </c>
      <c r="N9" s="5">
        <v>6</v>
      </c>
      <c r="O9" s="10">
        <v>0</v>
      </c>
    </row>
    <row r="10" spans="2:15" x14ac:dyDescent="0.3">
      <c r="B10" s="5">
        <v>7</v>
      </c>
      <c r="C10" s="9">
        <v>0</v>
      </c>
      <c r="E10" s="5">
        <v>7</v>
      </c>
      <c r="F10" s="9">
        <v>0</v>
      </c>
      <c r="H10" s="5">
        <v>7</v>
      </c>
      <c r="I10" s="9">
        <v>0</v>
      </c>
      <c r="K10" s="5">
        <v>7</v>
      </c>
      <c r="L10" s="9">
        <v>0</v>
      </c>
      <c r="N10" s="5">
        <v>7</v>
      </c>
      <c r="O10" s="9">
        <v>0</v>
      </c>
    </row>
    <row r="11" spans="2:15" x14ac:dyDescent="0.3">
      <c r="B11" s="5">
        <v>8</v>
      </c>
      <c r="C11" s="9">
        <v>0</v>
      </c>
      <c r="E11" s="5">
        <v>8</v>
      </c>
      <c r="F11" s="9">
        <v>0</v>
      </c>
      <c r="H11" s="5">
        <v>8</v>
      </c>
      <c r="I11" s="9">
        <v>0</v>
      </c>
      <c r="K11" s="5">
        <v>8</v>
      </c>
      <c r="L11" s="9">
        <v>0</v>
      </c>
      <c r="N11" s="5">
        <v>8</v>
      </c>
      <c r="O11" s="9">
        <v>0</v>
      </c>
    </row>
    <row r="12" spans="2:15" x14ac:dyDescent="0.3">
      <c r="B12" s="8">
        <v>9</v>
      </c>
      <c r="C12" s="10">
        <v>0</v>
      </c>
      <c r="E12" s="8">
        <v>9</v>
      </c>
      <c r="F12" s="10">
        <v>0</v>
      </c>
      <c r="H12" s="8">
        <v>9</v>
      </c>
      <c r="I12" s="10">
        <v>0</v>
      </c>
      <c r="K12" s="8">
        <v>9</v>
      </c>
      <c r="L12" s="10">
        <v>0</v>
      </c>
      <c r="N12" s="8">
        <v>9</v>
      </c>
      <c r="O12" s="10">
        <v>0</v>
      </c>
    </row>
    <row r="13" spans="2:15" x14ac:dyDescent="0.3">
      <c r="B13" s="5">
        <v>10</v>
      </c>
      <c r="C13" s="9">
        <v>0</v>
      </c>
      <c r="E13" s="5">
        <v>10</v>
      </c>
      <c r="F13" s="9">
        <v>0</v>
      </c>
      <c r="H13" s="5">
        <v>10</v>
      </c>
      <c r="I13" s="9">
        <v>0</v>
      </c>
      <c r="K13" s="5">
        <v>10</v>
      </c>
      <c r="L13" s="9">
        <v>0</v>
      </c>
      <c r="N13" s="5">
        <v>10</v>
      </c>
      <c r="O13" s="9">
        <v>0</v>
      </c>
    </row>
    <row r="14" spans="2:15" x14ac:dyDescent="0.3">
      <c r="B14" s="6" t="s">
        <v>19</v>
      </c>
      <c r="C14" s="7">
        <f>SUM(C4:C13)</f>
        <v>65414</v>
      </c>
      <c r="E14" s="6" t="s">
        <v>19</v>
      </c>
      <c r="F14" s="7">
        <f>SUM(F4:F13)</f>
        <v>38449</v>
      </c>
      <c r="H14" s="6" t="s">
        <v>19</v>
      </c>
      <c r="I14" s="7">
        <f>SUM(I4:I13)</f>
        <v>0</v>
      </c>
      <c r="K14" s="6" t="s">
        <v>19</v>
      </c>
      <c r="L14" s="7">
        <f>SUM(L4:L13)</f>
        <v>78297</v>
      </c>
      <c r="N14" s="6" t="s">
        <v>19</v>
      </c>
      <c r="O14" s="7">
        <f>SUM(O4:O13)</f>
        <v>119771</v>
      </c>
    </row>
    <row r="15" spans="2:15" x14ac:dyDescent="0.3">
      <c r="B15" s="6" t="s">
        <v>20</v>
      </c>
      <c r="C15" s="7">
        <v>1061029</v>
      </c>
      <c r="E15" s="6" t="s">
        <v>14</v>
      </c>
      <c r="F15" s="7">
        <v>1126443</v>
      </c>
      <c r="H15" s="6" t="s">
        <v>14</v>
      </c>
      <c r="I15" s="7">
        <v>1200000</v>
      </c>
      <c r="K15" s="6" t="s">
        <v>14</v>
      </c>
      <c r="L15" s="7">
        <v>1200000</v>
      </c>
      <c r="N15" s="6" t="s">
        <v>14</v>
      </c>
      <c r="O15" s="7">
        <v>1223000</v>
      </c>
    </row>
    <row r="16" spans="2:15" x14ac:dyDescent="0.3">
      <c r="B16" s="6" t="s">
        <v>21</v>
      </c>
      <c r="C16" s="5">
        <f xml:space="preserve">  ROUND( (C14 / C15) * 100, 2 )</f>
        <v>6.17</v>
      </c>
      <c r="E16" s="6" t="s">
        <v>21</v>
      </c>
      <c r="F16" s="5">
        <f xml:space="preserve">  ROUND( (F14 / F15) * 100, 2 )</f>
        <v>3.41</v>
      </c>
      <c r="H16" s="6" t="s">
        <v>21</v>
      </c>
      <c r="I16" s="5">
        <f xml:space="preserve">  ROUND( (I14 / I15) * 100, 2 )</f>
        <v>0</v>
      </c>
      <c r="K16" s="6" t="s">
        <v>21</v>
      </c>
      <c r="L16" s="5">
        <f xml:space="preserve">  ROUND( (L14 / L15) * 100, 2 )</f>
        <v>6.52</v>
      </c>
      <c r="N16" s="6" t="s">
        <v>21</v>
      </c>
      <c r="O16" s="5">
        <f xml:space="preserve">  ROUND( (O14 / O15) * 100, 2 )</f>
        <v>9.7899999999999991</v>
      </c>
    </row>
    <row r="17" spans="2:15" x14ac:dyDescent="0.3">
      <c r="B17" s="6" t="s">
        <v>22</v>
      </c>
      <c r="C17" s="3">
        <f xml:space="preserve"> C15 + C14</f>
        <v>1126443</v>
      </c>
      <c r="E17" s="6" t="s">
        <v>22</v>
      </c>
      <c r="F17" s="3">
        <f xml:space="preserve"> F15 + F14</f>
        <v>1164892</v>
      </c>
      <c r="H17" s="6" t="s">
        <v>22</v>
      </c>
      <c r="I17" s="3">
        <f xml:space="preserve"> I15 + I14</f>
        <v>1200000</v>
      </c>
      <c r="K17" s="6" t="s">
        <v>22</v>
      </c>
      <c r="L17" s="3">
        <f xml:space="preserve"> L15 + L14</f>
        <v>1278297</v>
      </c>
      <c r="N17" s="6" t="s">
        <v>22</v>
      </c>
      <c r="O17" s="3">
        <f xml:space="preserve"> O15 + O14</f>
        <v>1342771</v>
      </c>
    </row>
  </sheetData>
  <mergeCells count="5">
    <mergeCell ref="N2:O2"/>
    <mergeCell ref="B2:C2"/>
    <mergeCell ref="E2:F2"/>
    <mergeCell ref="H2:I2"/>
    <mergeCell ref="K2:L2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67008-FFAF-45E1-9C53-F129308AA77B}">
  <dimension ref="B2:I14"/>
  <sheetViews>
    <sheetView workbookViewId="0">
      <selection activeCell="I15" sqref="I15"/>
    </sheetView>
  </sheetViews>
  <sheetFormatPr defaultRowHeight="16.5" x14ac:dyDescent="0.3"/>
  <cols>
    <col min="2" max="2" width="11.75" bestFit="1" customWidth="1"/>
    <col min="4" max="5" width="11.375" bestFit="1" customWidth="1"/>
    <col min="6" max="6" width="11.75" bestFit="1" customWidth="1"/>
    <col min="7" max="7" width="11.375" bestFit="1" customWidth="1"/>
    <col min="8" max="8" width="10.75" bestFit="1" customWidth="1"/>
    <col min="9" max="9" width="9.5" bestFit="1" customWidth="1"/>
  </cols>
  <sheetData>
    <row r="2" spans="2:9" x14ac:dyDescent="0.3">
      <c r="B2" s="190">
        <v>2500000</v>
      </c>
      <c r="C2" s="147">
        <v>0</v>
      </c>
      <c r="D2" s="147"/>
      <c r="E2" s="147">
        <v>400000</v>
      </c>
    </row>
    <row r="3" spans="2:9" x14ac:dyDescent="0.3">
      <c r="B3" s="190">
        <v>2500000</v>
      </c>
      <c r="C3" s="147">
        <v>0</v>
      </c>
      <c r="D3" s="147"/>
      <c r="E3" s="147">
        <v>400000</v>
      </c>
      <c r="G3" s="200">
        <v>5500000</v>
      </c>
    </row>
    <row r="4" spans="2:9" x14ac:dyDescent="0.3">
      <c r="B4" s="190">
        <v>2500000</v>
      </c>
      <c r="C4" s="147">
        <v>0</v>
      </c>
      <c r="D4" s="147"/>
      <c r="E4" s="147">
        <v>400000</v>
      </c>
      <c r="G4">
        <v>19000000</v>
      </c>
    </row>
    <row r="5" spans="2:9" x14ac:dyDescent="0.3">
      <c r="B5" s="190">
        <v>500000</v>
      </c>
      <c r="C5" s="147">
        <v>0</v>
      </c>
      <c r="D5" s="147"/>
      <c r="E5" s="147">
        <v>400000</v>
      </c>
    </row>
    <row r="6" spans="2:9" x14ac:dyDescent="0.3">
      <c r="B6" s="190">
        <v>100000</v>
      </c>
      <c r="C6" s="147">
        <v>0</v>
      </c>
      <c r="D6" s="147">
        <v>100000</v>
      </c>
      <c r="E6" s="147">
        <v>400000</v>
      </c>
    </row>
    <row r="7" spans="2:9" x14ac:dyDescent="0.3">
      <c r="B7" s="190">
        <v>15000000</v>
      </c>
      <c r="C7" s="147">
        <v>0</v>
      </c>
      <c r="D7" s="147">
        <v>750000</v>
      </c>
      <c r="E7" s="147">
        <v>500000</v>
      </c>
    </row>
    <row r="8" spans="2:9" x14ac:dyDescent="0.3">
      <c r="B8" s="168">
        <v>0</v>
      </c>
      <c r="C8" s="151">
        <v>0</v>
      </c>
      <c r="D8" s="148">
        <v>750000</v>
      </c>
      <c r="E8" s="148">
        <v>500000</v>
      </c>
    </row>
    <row r="9" spans="2:9" x14ac:dyDescent="0.3">
      <c r="B9" s="168">
        <v>0</v>
      </c>
      <c r="C9" s="151">
        <v>0</v>
      </c>
      <c r="D9" s="148">
        <v>750000</v>
      </c>
      <c r="E9" s="148">
        <v>500000</v>
      </c>
    </row>
    <row r="10" spans="2:9" x14ac:dyDescent="0.3">
      <c r="B10" s="168">
        <v>0</v>
      </c>
      <c r="C10" s="151">
        <v>0</v>
      </c>
      <c r="D10" s="148">
        <v>750000</v>
      </c>
      <c r="E10" s="148">
        <v>500000</v>
      </c>
    </row>
    <row r="11" spans="2:9" x14ac:dyDescent="0.3">
      <c r="B11" s="168">
        <v>0</v>
      </c>
      <c r="C11" s="151">
        <v>0</v>
      </c>
      <c r="D11" s="148">
        <v>750000</v>
      </c>
      <c r="E11" s="148">
        <v>500000</v>
      </c>
    </row>
    <row r="12" spans="2:9" x14ac:dyDescent="0.3">
      <c r="B12" s="168">
        <v>0</v>
      </c>
      <c r="C12" s="151">
        <v>0</v>
      </c>
      <c r="D12" s="148">
        <v>750000</v>
      </c>
      <c r="E12" s="148">
        <v>500000</v>
      </c>
    </row>
    <row r="13" spans="2:9" x14ac:dyDescent="0.3">
      <c r="B13" s="171">
        <v>0</v>
      </c>
      <c r="C13" s="172">
        <v>0</v>
      </c>
      <c r="D13" s="172">
        <v>750000</v>
      </c>
      <c r="E13" s="172">
        <v>500000</v>
      </c>
    </row>
    <row r="14" spans="2:9" x14ac:dyDescent="0.3">
      <c r="B14" s="1">
        <f>SUM(B2:B13)</f>
        <v>23100000</v>
      </c>
      <c r="D14" s="201">
        <f>SUM(D6:D13)</f>
        <v>5350000</v>
      </c>
      <c r="E14" s="201">
        <f>SUM(E3:E13)</f>
        <v>5100000</v>
      </c>
      <c r="F14" s="1">
        <f xml:space="preserve"> B14 + D14 + E14 + G4</f>
        <v>52550000</v>
      </c>
      <c r="G14">
        <v>58300000</v>
      </c>
      <c r="H14" s="1">
        <f xml:space="preserve"> G14 - F14</f>
        <v>5750000</v>
      </c>
      <c r="I14">
        <f xml:space="preserve"> H14 / F14 * 100</f>
        <v>10.941960038058991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시나리오</vt:lpstr>
      <vt:lpstr>생활패턴</vt:lpstr>
      <vt:lpstr>단타일지</vt:lpstr>
      <vt:lpstr>플러그파워</vt:lpstr>
      <vt:lpstr>리사이클</vt:lpstr>
      <vt:lpstr>일정확인</vt:lpstr>
      <vt:lpstr>2022단타일지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2022-01-13T04:25:16Z</dcterms:created>
  <dcterms:modified xsi:type="dcterms:W3CDTF">2023-09-12T00:26:25Z</dcterms:modified>
</cp:coreProperties>
</file>