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F2A69F8-0C35-46FA-880D-B6D70092BEE4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Sheet2" sheetId="22" r:id="rId4"/>
    <sheet name="Sheet1" sheetId="21" r:id="rId5"/>
    <sheet name="플러그파워" sheetId="11" r:id="rId6"/>
    <sheet name="금융사이클" sheetId="10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5" l="1"/>
  <c r="W28" i="5"/>
  <c r="W27" i="5"/>
  <c r="W26" i="5"/>
  <c r="F72" i="11" l="1"/>
  <c r="G63" i="11"/>
  <c r="F54" i="11"/>
  <c r="E45" i="11"/>
  <c r="C63" i="11" l="1"/>
  <c r="D63" i="11"/>
  <c r="I8" i="21"/>
  <c r="I7" i="2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C26" i="5" s="1"/>
  <c r="P58" i="18"/>
  <c r="K42" i="18"/>
  <c r="Q42" i="18" s="1"/>
  <c r="S42" i="18" s="1"/>
  <c r="C27" i="5" l="1"/>
  <c r="P59" i="18"/>
  <c r="K43" i="18"/>
  <c r="Q43" i="18" s="1"/>
  <c r="S43" i="18" s="1"/>
  <c r="C28" i="5" l="1"/>
  <c r="P60" i="18"/>
  <c r="K44" i="18"/>
  <c r="Q44" i="18" s="1"/>
  <c r="S44" i="18" s="1"/>
  <c r="C29" i="5" l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<sst xmlns="http://schemas.openxmlformats.org/spreadsheetml/2006/main" count="405" uniqueCount="203">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</sst>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H48" sqref="H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7"/>
      <c r="B1" s="297"/>
      <c r="C1" s="297"/>
      <c r="D1" s="298" t="s">
        <v>84</v>
      </c>
      <c r="E1" s="299"/>
      <c r="F1" s="299"/>
      <c r="G1" s="299"/>
      <c r="H1" s="303" t="s">
        <v>173</v>
      </c>
      <c r="I1" s="303"/>
      <c r="J1" s="300" t="s">
        <v>164</v>
      </c>
      <c r="K1" s="301"/>
      <c r="L1" s="302"/>
      <c r="M1" s="293" t="s">
        <v>165</v>
      </c>
      <c r="N1" s="294"/>
      <c r="O1" s="294"/>
      <c r="P1" s="295"/>
      <c r="Q1" s="291" t="s">
        <v>187</v>
      </c>
      <c r="R1" s="289" t="s">
        <v>176</v>
      </c>
      <c r="S1" s="290" t="s">
        <v>177</v>
      </c>
    </row>
    <row r="2" spans="1:20" ht="33" x14ac:dyDescent="0.3">
      <c r="A2" s="297"/>
      <c r="B2" s="297"/>
      <c r="C2" s="297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1"/>
      <c r="R2" s="289"/>
      <c r="S2" s="290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296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296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296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296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296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296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296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296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296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296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296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296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88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88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88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88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88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88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88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88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88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88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88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88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2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88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88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88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88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88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88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88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88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88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88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88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88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88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88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88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88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88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88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88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88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88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88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88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88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88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88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88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88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88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88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88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88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88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88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88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88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88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88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88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88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88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88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88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88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88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88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88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88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88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88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88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88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88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88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88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88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88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88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88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88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88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88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88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88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88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88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88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88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88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88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88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88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88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88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88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88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88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88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88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88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88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88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88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88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88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88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88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88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88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88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88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88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88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88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88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88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88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88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88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88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88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88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88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88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88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88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88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88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88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88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88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88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88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88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88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88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88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88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88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L19" zoomScale="110" zoomScaleNormal="110" workbookViewId="0">
      <selection activeCell="Y29" sqref="X29:Y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04" t="s">
        <v>159</v>
      </c>
      <c r="I1" s="304"/>
    </row>
    <row r="2" spans="1:24" s="117" customFormat="1" x14ac:dyDescent="0.3">
      <c r="C2" s="117" t="s">
        <v>178</v>
      </c>
      <c r="D2" s="117" t="s">
        <v>202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184</v>
      </c>
      <c r="T2" s="117" t="s">
        <v>188</v>
      </c>
      <c r="U2" s="117" t="s">
        <v>183</v>
      </c>
      <c r="V2" s="117" t="s">
        <v>9</v>
      </c>
      <c r="W2" s="117" t="s">
        <v>7</v>
      </c>
      <c r="X2" s="117" t="s">
        <v>186</v>
      </c>
    </row>
    <row r="3" spans="1:24" s="152" customFormat="1" x14ac:dyDescent="0.3">
      <c r="A3" s="305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05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05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05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05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05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05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05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05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05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05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44" si="1" xml:space="preserve"> C13 - V13</f>
        <v>1270000</v>
      </c>
      <c r="X13" s="205"/>
    </row>
    <row r="14" spans="1:24" s="176" customFormat="1" ht="17.25" thickBot="1" x14ac:dyDescent="0.35">
      <c r="A14" s="305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05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05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05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05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05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05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05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05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05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05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189</v>
      </c>
    </row>
    <row r="25" spans="1:27" s="152" customFormat="1" x14ac:dyDescent="0.3">
      <c r="A25" s="305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190</v>
      </c>
      <c r="AA25" s="152" t="s">
        <v>194</v>
      </c>
    </row>
    <row r="26" spans="1:27" s="194" customFormat="1" ht="17.25" thickBot="1" x14ac:dyDescent="0.35">
      <c r="A26" s="305"/>
      <c r="B26" s="196" t="s">
        <v>83</v>
      </c>
      <c r="C26" s="197">
        <f xml:space="preserve"> W25 + 7370000 + 10200000 + 60000000 + 1200000</f>
        <v>80587000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630000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195">
        <v>0</v>
      </c>
      <c r="V26" s="197">
        <f t="shared" si="0"/>
        <v>75650000</v>
      </c>
      <c r="W26" s="197">
        <f xml:space="preserve"> (C26+D26) - V26</f>
        <v>4937000</v>
      </c>
      <c r="X26" s="268"/>
      <c r="Y26" s="194" t="s">
        <v>197</v>
      </c>
    </row>
    <row r="27" spans="1:27" s="67" customFormat="1" x14ac:dyDescent="0.3">
      <c r="A27" s="305">
        <v>2025</v>
      </c>
      <c r="B27" s="1" t="s">
        <v>72</v>
      </c>
      <c r="C27" s="156">
        <f xml:space="preserve"> W26 + 7590000</f>
        <v>12527000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2300000</v>
      </c>
      <c r="S27" s="2">
        <v>500000</v>
      </c>
      <c r="T27" s="2">
        <v>0</v>
      </c>
      <c r="U27" s="2">
        <v>300000</v>
      </c>
      <c r="V27" s="2">
        <f>SUM(E27:U27)</f>
        <v>8670000</v>
      </c>
      <c r="W27" s="342">
        <f xml:space="preserve"> (C27+D27) - V27</f>
        <v>3857000</v>
      </c>
      <c r="X27" s="236"/>
    </row>
    <row r="28" spans="1:27" x14ac:dyDescent="0.3">
      <c r="A28" s="305"/>
      <c r="B28" s="1" t="s">
        <v>73</v>
      </c>
      <c r="C28" s="156">
        <f xml:space="preserve"> W27 + 7590000 +1400000</f>
        <v>12847000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342">
        <f xml:space="preserve"> (C28+D28) - V28</f>
        <v>7577000</v>
      </c>
      <c r="X28" s="209"/>
    </row>
    <row r="29" spans="1:27" x14ac:dyDescent="0.3">
      <c r="A29" s="305"/>
      <c r="B29" s="1" t="s">
        <v>74</v>
      </c>
      <c r="C29" s="156">
        <f t="shared" ref="C29:C33" si="3" xml:space="preserve"> W28 + 7590000</f>
        <v>15167000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342">
        <f t="shared" ref="W29:W92" si="4" xml:space="preserve"> (C29+D29) - V29</f>
        <v>9897000</v>
      </c>
      <c r="X29" s="209"/>
    </row>
    <row r="30" spans="1:27" x14ac:dyDescent="0.3">
      <c r="A30" s="305"/>
      <c r="B30" s="1" t="s">
        <v>75</v>
      </c>
      <c r="C30" s="156">
        <f t="shared" si="3"/>
        <v>17487000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342">
        <f t="shared" si="4"/>
        <v>10717000</v>
      </c>
      <c r="X30" s="209"/>
    </row>
    <row r="31" spans="1:27" x14ac:dyDescent="0.3">
      <c r="A31" s="305"/>
      <c r="B31" s="1" t="s">
        <v>76</v>
      </c>
      <c r="C31" s="156">
        <f t="shared" si="3"/>
        <v>18307000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342">
        <f t="shared" si="4"/>
        <v>9637000</v>
      </c>
      <c r="X31" s="209"/>
    </row>
    <row r="32" spans="1:27" x14ac:dyDescent="0.3">
      <c r="A32" s="305"/>
      <c r="B32" s="1" t="s">
        <v>77</v>
      </c>
      <c r="C32" s="156">
        <f t="shared" si="3"/>
        <v>17227000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342">
        <f t="shared" si="4"/>
        <v>11957000</v>
      </c>
      <c r="X32" s="209"/>
    </row>
    <row r="33" spans="1:24" x14ac:dyDescent="0.3">
      <c r="A33" s="305"/>
      <c r="B33" s="1" t="s">
        <v>78</v>
      </c>
      <c r="C33" s="156">
        <f t="shared" si="3"/>
        <v>19547000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342">
        <f t="shared" si="4"/>
        <v>10377000</v>
      </c>
      <c r="X33" s="209"/>
    </row>
    <row r="34" spans="1:24" x14ac:dyDescent="0.3">
      <c r="A34" s="305"/>
      <c r="B34" s="1" t="s">
        <v>79</v>
      </c>
      <c r="C34" s="156">
        <f xml:space="preserve"> W33 + 7590000 +1400000</f>
        <v>19367000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342">
        <f t="shared" si="4"/>
        <v>13697000</v>
      </c>
      <c r="X34" s="209"/>
    </row>
    <row r="35" spans="1:24" s="160" customFormat="1" ht="17.25" customHeight="1" x14ac:dyDescent="0.3">
      <c r="A35" s="305"/>
      <c r="B35" s="160" t="s">
        <v>80</v>
      </c>
      <c r="C35" s="156">
        <f xml:space="preserve"> W34 + 7590000 + 60000000</f>
        <v>81287000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342">
        <f t="shared" si="4"/>
        <v>16017000</v>
      </c>
      <c r="X35" s="210"/>
    </row>
    <row r="36" spans="1:24" s="249" customFormat="1" x14ac:dyDescent="0.3">
      <c r="A36" s="305"/>
      <c r="B36" s="249" t="s">
        <v>81</v>
      </c>
      <c r="C36" s="250">
        <f xml:space="preserve"> W35 + 7590000 + 7000000 + 54000000 +5000000</f>
        <v>89607000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342">
        <f t="shared" si="4"/>
        <v>3137000</v>
      </c>
      <c r="X36" s="249" t="s">
        <v>192</v>
      </c>
    </row>
    <row r="37" spans="1:24" x14ac:dyDescent="0.3">
      <c r="A37" s="305"/>
      <c r="B37" s="1" t="s">
        <v>82</v>
      </c>
      <c r="C37" s="156">
        <f xml:space="preserve"> W36 + 7590000</f>
        <v>10727000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342">
        <f t="shared" si="4"/>
        <v>3957000</v>
      </c>
      <c r="X37" s="1" t="s">
        <v>191</v>
      </c>
    </row>
    <row r="38" spans="1:24" s="254" customFormat="1" ht="17.25" thickBot="1" x14ac:dyDescent="0.35">
      <c r="A38" s="305"/>
      <c r="B38" s="251" t="s">
        <v>83</v>
      </c>
      <c r="C38" s="252">
        <f xml:space="preserve"> W37 + 7590000</f>
        <v>11547000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342">
        <f t="shared" si="4"/>
        <v>4977000</v>
      </c>
    </row>
    <row r="39" spans="1:24" s="192" customFormat="1" x14ac:dyDescent="0.3">
      <c r="A39" s="305">
        <v>2026</v>
      </c>
      <c r="B39" s="198" t="s">
        <v>72</v>
      </c>
      <c r="C39" s="193">
        <f xml:space="preserve"> W38 + 7700000</f>
        <v>12677000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342">
        <f t="shared" si="4"/>
        <v>3207000</v>
      </c>
    </row>
    <row r="40" spans="1:24" s="77" customFormat="1" x14ac:dyDescent="0.3">
      <c r="A40" s="305"/>
      <c r="B40" s="77" t="s">
        <v>73</v>
      </c>
      <c r="C40" s="158">
        <f xml:space="preserve"> W39 + 7700000 +1400000</f>
        <v>12307000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342">
        <f t="shared" si="4"/>
        <v>5337000</v>
      </c>
    </row>
    <row r="41" spans="1:24" s="162" customFormat="1" x14ac:dyDescent="0.3">
      <c r="A41" s="305"/>
      <c r="B41" s="162" t="s">
        <v>74</v>
      </c>
      <c r="C41" s="156">
        <f xml:space="preserve"> W40 + 7700000</f>
        <v>13037000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342">
        <f t="shared" si="4"/>
        <v>6467000</v>
      </c>
    </row>
    <row r="42" spans="1:24" s="162" customFormat="1" x14ac:dyDescent="0.3">
      <c r="A42" s="305"/>
      <c r="B42" s="162" t="s">
        <v>75</v>
      </c>
      <c r="C42" s="156">
        <f xml:space="preserve"> W41 + 7700000</f>
        <v>14167000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342">
        <f t="shared" si="4"/>
        <v>6097000</v>
      </c>
    </row>
    <row r="43" spans="1:24" s="162" customFormat="1" x14ac:dyDescent="0.3">
      <c r="A43" s="305"/>
      <c r="B43" s="162" t="s">
        <v>76</v>
      </c>
      <c r="C43" s="156">
        <f xml:space="preserve"> W42 + 7700000</f>
        <v>13797000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342">
        <f t="shared" si="4"/>
        <v>3827000</v>
      </c>
    </row>
    <row r="44" spans="1:24" s="162" customFormat="1" x14ac:dyDescent="0.3">
      <c r="A44" s="305"/>
      <c r="B44" s="162" t="s">
        <v>77</v>
      </c>
      <c r="C44" s="156">
        <f xml:space="preserve"> W43 + 7700000</f>
        <v>11527000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342">
        <f t="shared" si="4"/>
        <v>4957000</v>
      </c>
    </row>
    <row r="45" spans="1:24" s="162" customFormat="1" x14ac:dyDescent="0.3">
      <c r="A45" s="305"/>
      <c r="B45" s="162" t="s">
        <v>78</v>
      </c>
      <c r="C45" s="156">
        <f xml:space="preserve"> W44 + 7700000</f>
        <v>12657000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342">
        <f t="shared" si="4"/>
        <v>2187000</v>
      </c>
    </row>
    <row r="46" spans="1:24" s="162" customFormat="1" x14ac:dyDescent="0.3">
      <c r="A46" s="305"/>
      <c r="B46" s="162" t="s">
        <v>79</v>
      </c>
      <c r="C46" s="156">
        <f xml:space="preserve"> W45 + 7700000 +1400000</f>
        <v>11287000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342">
        <f t="shared" si="4"/>
        <v>4317000</v>
      </c>
    </row>
    <row r="47" spans="1:24" s="162" customFormat="1" x14ac:dyDescent="0.3">
      <c r="A47" s="305"/>
      <c r="B47" s="162" t="s">
        <v>80</v>
      </c>
      <c r="C47" s="156">
        <f xml:space="preserve"> W46 + 7700000</f>
        <v>12017000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342">
        <f t="shared" si="4"/>
        <v>5447000</v>
      </c>
    </row>
    <row r="48" spans="1:24" s="162" customFormat="1" x14ac:dyDescent="0.3">
      <c r="A48" s="305"/>
      <c r="B48" s="162" t="s">
        <v>81</v>
      </c>
      <c r="C48" s="156">
        <f xml:space="preserve"> W47 + 7700000</f>
        <v>13147000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342">
        <f t="shared" si="4"/>
        <v>5077000</v>
      </c>
    </row>
    <row r="49" spans="1:24" s="162" customFormat="1" x14ac:dyDescent="0.3">
      <c r="A49" s="305"/>
      <c r="B49" s="162" t="s">
        <v>82</v>
      </c>
      <c r="C49" s="156">
        <f xml:space="preserve"> W48 + 7700000</f>
        <v>12777000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342">
        <f t="shared" si="4"/>
        <v>6007000</v>
      </c>
    </row>
    <row r="50" spans="1:24" s="194" customFormat="1" ht="17.25" thickBot="1" x14ac:dyDescent="0.35">
      <c r="A50" s="305"/>
      <c r="B50" s="196" t="s">
        <v>83</v>
      </c>
      <c r="C50" s="195">
        <f xml:space="preserve"> W49 + 7700000</f>
        <v>13707000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342">
        <f t="shared" si="4"/>
        <v>7137000</v>
      </c>
      <c r="X50" s="162"/>
    </row>
    <row r="51" spans="1:24" s="192" customFormat="1" x14ac:dyDescent="0.3">
      <c r="A51" s="306">
        <v>2027</v>
      </c>
      <c r="B51" s="198" t="s">
        <v>72</v>
      </c>
      <c r="C51" s="193">
        <f xml:space="preserve"> W50 + 7700000</f>
        <v>14837000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342">
        <f t="shared" si="4"/>
        <v>5367000</v>
      </c>
    </row>
    <row r="52" spans="1:24" s="162" customFormat="1" x14ac:dyDescent="0.3">
      <c r="A52" s="306"/>
      <c r="B52" s="162" t="s">
        <v>73</v>
      </c>
      <c r="C52" s="158">
        <f xml:space="preserve"> W51 + 7700000 +1400000</f>
        <v>14467000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342">
        <f t="shared" si="4"/>
        <v>7497000</v>
      </c>
    </row>
    <row r="53" spans="1:24" s="162" customFormat="1" x14ac:dyDescent="0.3">
      <c r="A53" s="306"/>
      <c r="B53" s="162" t="s">
        <v>74</v>
      </c>
      <c r="C53" s="156">
        <f xml:space="preserve"> W52 + 7700000</f>
        <v>15197000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342">
        <f t="shared" si="4"/>
        <v>8627000</v>
      </c>
    </row>
    <row r="54" spans="1:24" s="162" customFormat="1" x14ac:dyDescent="0.3">
      <c r="A54" s="306"/>
      <c r="B54" s="162" t="s">
        <v>75</v>
      </c>
      <c r="C54" s="156">
        <f xml:space="preserve"> W53 + 7700000</f>
        <v>16327000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342">
        <f t="shared" si="4"/>
        <v>8257000</v>
      </c>
    </row>
    <row r="55" spans="1:24" s="162" customFormat="1" x14ac:dyDescent="0.3">
      <c r="A55" s="306"/>
      <c r="B55" s="162" t="s">
        <v>76</v>
      </c>
      <c r="C55" s="156">
        <f xml:space="preserve"> W54 + 7700000</f>
        <v>15957000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342">
        <f t="shared" si="4"/>
        <v>5987000</v>
      </c>
    </row>
    <row r="56" spans="1:24" s="162" customFormat="1" x14ac:dyDescent="0.3">
      <c r="A56" s="306"/>
      <c r="B56" s="162" t="s">
        <v>77</v>
      </c>
      <c r="C56" s="156">
        <f xml:space="preserve"> W55 + 7700000</f>
        <v>13687000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342">
        <f t="shared" si="4"/>
        <v>7117000</v>
      </c>
    </row>
    <row r="57" spans="1:24" s="162" customFormat="1" x14ac:dyDescent="0.3">
      <c r="A57" s="306"/>
      <c r="B57" s="162" t="s">
        <v>78</v>
      </c>
      <c r="C57" s="156">
        <f xml:space="preserve"> W56 + 7700000</f>
        <v>14817000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342">
        <f t="shared" si="4"/>
        <v>4347000</v>
      </c>
    </row>
    <row r="58" spans="1:24" s="162" customFormat="1" x14ac:dyDescent="0.3">
      <c r="A58" s="306"/>
      <c r="B58" s="162" t="s">
        <v>79</v>
      </c>
      <c r="C58" s="156">
        <f xml:space="preserve"> W57 + 7700000 +1400000</f>
        <v>13447000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342">
        <f t="shared" si="4"/>
        <v>6477000</v>
      </c>
    </row>
    <row r="59" spans="1:24" s="162" customFormat="1" x14ac:dyDescent="0.3">
      <c r="A59" s="306"/>
      <c r="B59" s="162" t="s">
        <v>80</v>
      </c>
      <c r="C59" s="156">
        <f xml:space="preserve"> W58 + 7700000</f>
        <v>14177000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342">
        <f t="shared" si="4"/>
        <v>7607000</v>
      </c>
    </row>
    <row r="60" spans="1:24" s="162" customFormat="1" x14ac:dyDescent="0.3">
      <c r="A60" s="306"/>
      <c r="B60" s="162" t="s">
        <v>81</v>
      </c>
      <c r="C60" s="156">
        <f xml:space="preserve"> W59 + 7700000</f>
        <v>15307000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342">
        <f t="shared" si="4"/>
        <v>7237000</v>
      </c>
    </row>
    <row r="61" spans="1:24" s="162" customFormat="1" x14ac:dyDescent="0.3">
      <c r="A61" s="306"/>
      <c r="B61" s="162" t="s">
        <v>82</v>
      </c>
      <c r="C61" s="156">
        <f xml:space="preserve"> W60 + 7700000</f>
        <v>14937000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342">
        <f t="shared" si="4"/>
        <v>8167000</v>
      </c>
    </row>
    <row r="62" spans="1:24" s="248" customFormat="1" x14ac:dyDescent="0.3">
      <c r="A62" s="306"/>
      <c r="B62" s="248" t="s">
        <v>83</v>
      </c>
      <c r="C62" s="195">
        <f xml:space="preserve"> W61 + 7700000</f>
        <v>15867000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342">
        <f t="shared" si="4"/>
        <v>9297000</v>
      </c>
    </row>
    <row r="63" spans="1:24" s="162" customFormat="1" x14ac:dyDescent="0.3">
      <c r="A63" s="306">
        <v>2028</v>
      </c>
      <c r="B63" s="162" t="s">
        <v>72</v>
      </c>
      <c r="C63" s="193">
        <f xml:space="preserve"> W62 + 7700000</f>
        <v>16997000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342">
        <f t="shared" si="4"/>
        <v>7527000</v>
      </c>
    </row>
    <row r="64" spans="1:24" s="162" customFormat="1" x14ac:dyDescent="0.3">
      <c r="A64" s="306"/>
      <c r="B64" s="162" t="s">
        <v>73</v>
      </c>
      <c r="C64" s="158">
        <f xml:space="preserve"> W63 + 7700000 +1400000</f>
        <v>16627000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342">
        <f t="shared" si="4"/>
        <v>9657000</v>
      </c>
    </row>
    <row r="65" spans="1:23" s="162" customFormat="1" x14ac:dyDescent="0.3">
      <c r="A65" s="306"/>
      <c r="B65" s="162" t="s">
        <v>74</v>
      </c>
      <c r="C65" s="156">
        <f xml:space="preserve"> W64 + 7700000</f>
        <v>17357000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342">
        <f t="shared" si="4"/>
        <v>10787000</v>
      </c>
    </row>
    <row r="66" spans="1:23" s="162" customFormat="1" x14ac:dyDescent="0.3">
      <c r="A66" s="306"/>
      <c r="B66" s="162" t="s">
        <v>75</v>
      </c>
      <c r="C66" s="156">
        <f xml:space="preserve"> W65 + 7700000</f>
        <v>18487000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342">
        <f t="shared" si="4"/>
        <v>10417000</v>
      </c>
    </row>
    <row r="67" spans="1:23" s="162" customFormat="1" x14ac:dyDescent="0.3">
      <c r="A67" s="306"/>
      <c r="B67" s="162" t="s">
        <v>76</v>
      </c>
      <c r="C67" s="156">
        <f xml:space="preserve"> W66 + 7700000</f>
        <v>18117000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342">
        <f t="shared" si="4"/>
        <v>8147000</v>
      </c>
    </row>
    <row r="68" spans="1:23" s="162" customFormat="1" x14ac:dyDescent="0.3">
      <c r="A68" s="306"/>
      <c r="B68" s="162" t="s">
        <v>77</v>
      </c>
      <c r="C68" s="156">
        <f xml:space="preserve"> W67 + 7700000</f>
        <v>15847000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342">
        <f t="shared" si="4"/>
        <v>9277000</v>
      </c>
    </row>
    <row r="69" spans="1:23" s="162" customFormat="1" x14ac:dyDescent="0.3">
      <c r="A69" s="306"/>
      <c r="B69" s="162" t="s">
        <v>78</v>
      </c>
      <c r="C69" s="156">
        <f xml:space="preserve"> W68 + 7700000</f>
        <v>16977000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342">
        <f t="shared" si="4"/>
        <v>6507000</v>
      </c>
    </row>
    <row r="70" spans="1:23" s="162" customFormat="1" x14ac:dyDescent="0.3">
      <c r="A70" s="306"/>
      <c r="B70" s="162" t="s">
        <v>79</v>
      </c>
      <c r="C70" s="156">
        <f xml:space="preserve"> W69 + 7700000 +1400000</f>
        <v>15607000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342">
        <f t="shared" si="4"/>
        <v>8637000</v>
      </c>
    </row>
    <row r="71" spans="1:23" s="162" customFormat="1" x14ac:dyDescent="0.3">
      <c r="A71" s="306"/>
      <c r="B71" s="162" t="s">
        <v>80</v>
      </c>
      <c r="C71" s="156">
        <f xml:space="preserve"> W70 + 7700000</f>
        <v>16337000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342">
        <f t="shared" si="4"/>
        <v>9767000</v>
      </c>
    </row>
    <row r="72" spans="1:23" s="162" customFormat="1" x14ac:dyDescent="0.3">
      <c r="A72" s="306"/>
      <c r="B72" s="162" t="s">
        <v>81</v>
      </c>
      <c r="C72" s="156">
        <f xml:space="preserve"> W71 + 7700000</f>
        <v>17467000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342">
        <f t="shared" si="4"/>
        <v>9397000</v>
      </c>
    </row>
    <row r="73" spans="1:23" s="162" customFormat="1" x14ac:dyDescent="0.3">
      <c r="A73" s="306"/>
      <c r="B73" s="162" t="s">
        <v>82</v>
      </c>
      <c r="C73" s="156">
        <f xml:space="preserve"> W72 + 7700000</f>
        <v>17097000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342">
        <f t="shared" si="4"/>
        <v>10327000</v>
      </c>
    </row>
    <row r="74" spans="1:23" s="248" customFormat="1" x14ac:dyDescent="0.3">
      <c r="A74" s="306"/>
      <c r="B74" s="248" t="s">
        <v>83</v>
      </c>
      <c r="C74" s="195">
        <f xml:space="preserve"> W73 + 7700000</f>
        <v>18027000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342">
        <f t="shared" si="4"/>
        <v>11457000</v>
      </c>
    </row>
    <row r="75" spans="1:23" s="162" customFormat="1" x14ac:dyDescent="0.3">
      <c r="A75" s="306">
        <v>2029</v>
      </c>
      <c r="B75" s="162" t="s">
        <v>72</v>
      </c>
      <c r="C75" s="193">
        <f xml:space="preserve"> W74 + 7700000</f>
        <v>19157000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342">
        <f t="shared" si="4"/>
        <v>9687000</v>
      </c>
    </row>
    <row r="76" spans="1:23" s="162" customFormat="1" x14ac:dyDescent="0.3">
      <c r="A76" s="306"/>
      <c r="B76" s="162" t="s">
        <v>73</v>
      </c>
      <c r="C76" s="158">
        <f xml:space="preserve"> W75 + 7700000 +1400000</f>
        <v>18787000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342">
        <f t="shared" si="4"/>
        <v>11817000</v>
      </c>
    </row>
    <row r="77" spans="1:23" s="162" customFormat="1" x14ac:dyDescent="0.3">
      <c r="A77" s="306"/>
      <c r="B77" s="162" t="s">
        <v>74</v>
      </c>
      <c r="C77" s="156">
        <f xml:space="preserve"> W76 + 7700000</f>
        <v>19517000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342">
        <f t="shared" si="4"/>
        <v>12947000</v>
      </c>
    </row>
    <row r="78" spans="1:23" s="162" customFormat="1" x14ac:dyDescent="0.3">
      <c r="A78" s="306"/>
      <c r="B78" s="162" t="s">
        <v>75</v>
      </c>
      <c r="C78" s="156">
        <f xml:space="preserve"> W77 + 7700000</f>
        <v>20647000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342">
        <f t="shared" si="4"/>
        <v>12577000</v>
      </c>
    </row>
    <row r="79" spans="1:23" s="162" customFormat="1" x14ac:dyDescent="0.3">
      <c r="A79" s="306"/>
      <c r="B79" s="162" t="s">
        <v>76</v>
      </c>
      <c r="C79" s="156">
        <f xml:space="preserve"> W78 + 7700000</f>
        <v>20277000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342">
        <f t="shared" si="4"/>
        <v>10307000</v>
      </c>
    </row>
    <row r="80" spans="1:23" s="162" customFormat="1" x14ac:dyDescent="0.3">
      <c r="A80" s="306"/>
      <c r="B80" s="162" t="s">
        <v>77</v>
      </c>
      <c r="C80" s="156">
        <f xml:space="preserve"> W79 + 7700000</f>
        <v>18007000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342">
        <f t="shared" si="4"/>
        <v>11437000</v>
      </c>
    </row>
    <row r="81" spans="1:23" s="162" customFormat="1" x14ac:dyDescent="0.3">
      <c r="A81" s="306"/>
      <c r="B81" s="162" t="s">
        <v>78</v>
      </c>
      <c r="C81" s="156">
        <f xml:space="preserve"> W80 + 7700000</f>
        <v>19137000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342">
        <f t="shared" si="4"/>
        <v>8667000</v>
      </c>
    </row>
    <row r="82" spans="1:23" s="162" customFormat="1" x14ac:dyDescent="0.3">
      <c r="A82" s="306"/>
      <c r="B82" s="162" t="s">
        <v>79</v>
      </c>
      <c r="C82" s="156">
        <f xml:space="preserve"> W81 + 7700000 +1400000</f>
        <v>17767000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342">
        <f t="shared" si="4"/>
        <v>10797000</v>
      </c>
    </row>
    <row r="83" spans="1:23" s="162" customFormat="1" x14ac:dyDescent="0.3">
      <c r="A83" s="306"/>
      <c r="B83" s="162" t="s">
        <v>80</v>
      </c>
      <c r="C83" s="156">
        <f xml:space="preserve"> W82 + 7700000</f>
        <v>18497000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342">
        <f t="shared" si="4"/>
        <v>11927000</v>
      </c>
    </row>
    <row r="84" spans="1:23" s="162" customFormat="1" x14ac:dyDescent="0.3">
      <c r="A84" s="306"/>
      <c r="B84" s="162" t="s">
        <v>81</v>
      </c>
      <c r="C84" s="156">
        <f xml:space="preserve"> W83 + 7700000</f>
        <v>19627000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342">
        <f t="shared" si="4"/>
        <v>11557000</v>
      </c>
    </row>
    <row r="85" spans="1:23" s="162" customFormat="1" x14ac:dyDescent="0.3">
      <c r="A85" s="306"/>
      <c r="B85" s="162" t="s">
        <v>82</v>
      </c>
      <c r="C85" s="156">
        <f xml:space="preserve"> W84 + 7700000</f>
        <v>19257000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342">
        <f t="shared" si="4"/>
        <v>12487000</v>
      </c>
    </row>
    <row r="86" spans="1:23" s="248" customFormat="1" x14ac:dyDescent="0.3">
      <c r="A86" s="306"/>
      <c r="B86" s="248" t="s">
        <v>83</v>
      </c>
      <c r="C86" s="195">
        <f xml:space="preserve"> W85 + 7700000</f>
        <v>20187000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342">
        <f t="shared" si="4"/>
        <v>13617000</v>
      </c>
    </row>
    <row r="87" spans="1:23" s="162" customFormat="1" x14ac:dyDescent="0.3">
      <c r="A87" s="306">
        <v>2030</v>
      </c>
      <c r="B87" s="162" t="s">
        <v>72</v>
      </c>
      <c r="C87" s="193">
        <f xml:space="preserve"> W86 + 7700000</f>
        <v>21317000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342">
        <f t="shared" si="4"/>
        <v>11847000</v>
      </c>
    </row>
    <row r="88" spans="1:23" s="162" customFormat="1" x14ac:dyDescent="0.3">
      <c r="A88" s="306"/>
      <c r="B88" s="162" t="s">
        <v>73</v>
      </c>
      <c r="C88" s="158">
        <f xml:space="preserve"> W87 + 7700000 +1400000</f>
        <v>20947000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342">
        <f t="shared" si="4"/>
        <v>13977000</v>
      </c>
    </row>
    <row r="89" spans="1:23" s="162" customFormat="1" x14ac:dyDescent="0.3">
      <c r="A89" s="306"/>
      <c r="B89" s="162" t="s">
        <v>74</v>
      </c>
      <c r="C89" s="156">
        <f xml:space="preserve"> W88 + 7700000</f>
        <v>21677000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342">
        <f t="shared" si="4"/>
        <v>15107000</v>
      </c>
    </row>
    <row r="90" spans="1:23" s="162" customFormat="1" x14ac:dyDescent="0.3">
      <c r="A90" s="306"/>
      <c r="B90" s="162" t="s">
        <v>75</v>
      </c>
      <c r="C90" s="156">
        <f xml:space="preserve"> W89 + 7700000</f>
        <v>22807000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342">
        <f t="shared" si="4"/>
        <v>14737000</v>
      </c>
    </row>
    <row r="91" spans="1:23" s="162" customFormat="1" x14ac:dyDescent="0.3">
      <c r="A91" s="306"/>
      <c r="B91" s="162" t="s">
        <v>76</v>
      </c>
      <c r="C91" s="156">
        <f xml:space="preserve"> W90 + 7700000</f>
        <v>22437000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342">
        <f t="shared" si="4"/>
        <v>12467000</v>
      </c>
    </row>
    <row r="92" spans="1:23" s="162" customFormat="1" x14ac:dyDescent="0.3">
      <c r="A92" s="306"/>
      <c r="B92" s="162" t="s">
        <v>77</v>
      </c>
      <c r="C92" s="156">
        <f xml:space="preserve"> W91 + 7700000</f>
        <v>20167000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342">
        <f t="shared" si="4"/>
        <v>13597000</v>
      </c>
    </row>
    <row r="93" spans="1:23" s="162" customFormat="1" x14ac:dyDescent="0.3">
      <c r="A93" s="306"/>
      <c r="B93" s="162" t="s">
        <v>78</v>
      </c>
      <c r="C93" s="156">
        <f xml:space="preserve"> W92 + 7700000</f>
        <v>21297000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342">
        <f t="shared" ref="W93:W122" si="7" xml:space="preserve"> (C93+D93) - V93</f>
        <v>10827000</v>
      </c>
    </row>
    <row r="94" spans="1:23" s="162" customFormat="1" x14ac:dyDescent="0.3">
      <c r="A94" s="306"/>
      <c r="B94" s="162" t="s">
        <v>79</v>
      </c>
      <c r="C94" s="156">
        <f xml:space="preserve"> W93 + 7700000 +1400000</f>
        <v>19927000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342">
        <f t="shared" si="7"/>
        <v>12957000</v>
      </c>
    </row>
    <row r="95" spans="1:23" s="162" customFormat="1" x14ac:dyDescent="0.3">
      <c r="A95" s="306"/>
      <c r="B95" s="162" t="s">
        <v>80</v>
      </c>
      <c r="C95" s="156">
        <f xml:space="preserve"> W94 + 7700000</f>
        <v>20657000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342">
        <f t="shared" si="7"/>
        <v>14087000</v>
      </c>
    </row>
    <row r="96" spans="1:23" s="162" customFormat="1" x14ac:dyDescent="0.3">
      <c r="A96" s="306"/>
      <c r="B96" s="162" t="s">
        <v>81</v>
      </c>
      <c r="C96" s="156">
        <f xml:space="preserve"> W95 + 7700000</f>
        <v>21787000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342">
        <f t="shared" si="7"/>
        <v>13717000</v>
      </c>
    </row>
    <row r="97" spans="1:23" s="162" customFormat="1" x14ac:dyDescent="0.3">
      <c r="A97" s="306"/>
      <c r="B97" s="162" t="s">
        <v>82</v>
      </c>
      <c r="C97" s="156">
        <f xml:space="preserve"> W96 + 7700000</f>
        <v>21417000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342">
        <f t="shared" si="7"/>
        <v>14647000</v>
      </c>
    </row>
    <row r="98" spans="1:23" s="248" customFormat="1" x14ac:dyDescent="0.3">
      <c r="A98" s="306"/>
      <c r="B98" s="248" t="s">
        <v>83</v>
      </c>
      <c r="C98" s="195">
        <f xml:space="preserve"> W97 + 7700000</f>
        <v>22347000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342">
        <f t="shared" si="7"/>
        <v>15777000</v>
      </c>
    </row>
    <row r="99" spans="1:23" s="162" customFormat="1" x14ac:dyDescent="0.3">
      <c r="A99" s="306">
        <v>2031</v>
      </c>
      <c r="B99" s="162" t="s">
        <v>72</v>
      </c>
      <c r="C99" s="193">
        <f xml:space="preserve"> W98 + 7700000</f>
        <v>23477000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342">
        <f t="shared" si="7"/>
        <v>14007000</v>
      </c>
    </row>
    <row r="100" spans="1:23" s="162" customFormat="1" x14ac:dyDescent="0.3">
      <c r="A100" s="306"/>
      <c r="B100" s="162" t="s">
        <v>73</v>
      </c>
      <c r="C100" s="158">
        <f xml:space="preserve"> W99 + 7700000 +1400000</f>
        <v>23107000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342">
        <f t="shared" si="7"/>
        <v>16137000</v>
      </c>
    </row>
    <row r="101" spans="1:23" s="162" customFormat="1" x14ac:dyDescent="0.3">
      <c r="A101" s="306"/>
      <c r="B101" s="162" t="s">
        <v>74</v>
      </c>
      <c r="C101" s="156">
        <f xml:space="preserve"> W100 + 7700000</f>
        <v>23837000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342">
        <f t="shared" si="7"/>
        <v>17267000</v>
      </c>
    </row>
    <row r="102" spans="1:23" s="162" customFormat="1" x14ac:dyDescent="0.3">
      <c r="A102" s="306"/>
      <c r="B102" s="162" t="s">
        <v>75</v>
      </c>
      <c r="C102" s="156">
        <f xml:space="preserve"> W101 + 7700000</f>
        <v>24967000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342">
        <f t="shared" si="7"/>
        <v>16897000</v>
      </c>
    </row>
    <row r="103" spans="1:23" s="162" customFormat="1" x14ac:dyDescent="0.3">
      <c r="A103" s="306"/>
      <c r="B103" s="162" t="s">
        <v>76</v>
      </c>
      <c r="C103" s="156">
        <f xml:space="preserve"> W102 + 7700000</f>
        <v>24597000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342">
        <f t="shared" si="7"/>
        <v>14627000</v>
      </c>
    </row>
    <row r="104" spans="1:23" s="162" customFormat="1" x14ac:dyDescent="0.3">
      <c r="A104" s="306"/>
      <c r="B104" s="162" t="s">
        <v>77</v>
      </c>
      <c r="C104" s="156">
        <f xml:space="preserve"> W103 + 7700000</f>
        <v>22327000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342">
        <f t="shared" si="7"/>
        <v>15757000</v>
      </c>
    </row>
    <row r="105" spans="1:23" s="162" customFormat="1" x14ac:dyDescent="0.3">
      <c r="A105" s="306"/>
      <c r="B105" s="162" t="s">
        <v>78</v>
      </c>
      <c r="C105" s="156">
        <f xml:space="preserve"> W104 + 7700000</f>
        <v>23457000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342">
        <f t="shared" si="7"/>
        <v>12987000</v>
      </c>
    </row>
    <row r="106" spans="1:23" s="162" customFormat="1" x14ac:dyDescent="0.3">
      <c r="A106" s="306"/>
      <c r="B106" s="162" t="s">
        <v>79</v>
      </c>
      <c r="C106" s="156">
        <f xml:space="preserve"> W105 + 7700000 +1400000</f>
        <v>22087000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342">
        <f t="shared" si="7"/>
        <v>15117000</v>
      </c>
    </row>
    <row r="107" spans="1:23" s="162" customFormat="1" x14ac:dyDescent="0.3">
      <c r="A107" s="306"/>
      <c r="B107" s="162" t="s">
        <v>80</v>
      </c>
      <c r="C107" s="156">
        <f xml:space="preserve"> W106 + 7700000</f>
        <v>22817000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342">
        <f t="shared" si="7"/>
        <v>16247000</v>
      </c>
    </row>
    <row r="108" spans="1:23" s="162" customFormat="1" x14ac:dyDescent="0.3">
      <c r="A108" s="306"/>
      <c r="B108" s="162" t="s">
        <v>81</v>
      </c>
      <c r="C108" s="156">
        <f xml:space="preserve"> W107 + 7700000</f>
        <v>23947000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342">
        <f t="shared" si="7"/>
        <v>15877000</v>
      </c>
    </row>
    <row r="109" spans="1:23" s="162" customFormat="1" x14ac:dyDescent="0.3">
      <c r="A109" s="306"/>
      <c r="B109" s="162" t="s">
        <v>82</v>
      </c>
      <c r="C109" s="156">
        <f xml:space="preserve"> W108 + 7700000</f>
        <v>23577000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342">
        <f t="shared" si="7"/>
        <v>16807000</v>
      </c>
    </row>
    <row r="110" spans="1:23" s="248" customFormat="1" x14ac:dyDescent="0.3">
      <c r="A110" s="306"/>
      <c r="B110" s="248" t="s">
        <v>83</v>
      </c>
      <c r="C110" s="195">
        <f xml:space="preserve"> W109 + 7700000</f>
        <v>24507000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342">
        <f t="shared" si="7"/>
        <v>17937000</v>
      </c>
    </row>
    <row r="111" spans="1:23" s="162" customFormat="1" x14ac:dyDescent="0.3">
      <c r="A111" s="306">
        <v>2032</v>
      </c>
      <c r="B111" s="162" t="s">
        <v>72</v>
      </c>
      <c r="C111" s="193">
        <f xml:space="preserve"> W110 + 7700000</f>
        <v>25637000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342">
        <f t="shared" si="7"/>
        <v>16167000</v>
      </c>
    </row>
    <row r="112" spans="1:23" s="162" customFormat="1" x14ac:dyDescent="0.3">
      <c r="A112" s="306"/>
      <c r="B112" s="162" t="s">
        <v>73</v>
      </c>
      <c r="C112" s="158">
        <f xml:space="preserve"> W111 + 7700000 +1400000</f>
        <v>25267000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342">
        <f t="shared" si="7"/>
        <v>18297000</v>
      </c>
    </row>
    <row r="113" spans="1:23" s="162" customFormat="1" x14ac:dyDescent="0.3">
      <c r="A113" s="306"/>
      <c r="B113" s="162" t="s">
        <v>74</v>
      </c>
      <c r="C113" s="156">
        <f xml:space="preserve"> W112 + 7700000</f>
        <v>25997000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342">
        <f t="shared" si="7"/>
        <v>19427000</v>
      </c>
    </row>
    <row r="114" spans="1:23" s="162" customFormat="1" x14ac:dyDescent="0.3">
      <c r="A114" s="306"/>
      <c r="B114" s="162" t="s">
        <v>75</v>
      </c>
      <c r="C114" s="156">
        <f xml:space="preserve"> W113 + 7700000</f>
        <v>27127000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342">
        <f t="shared" si="7"/>
        <v>19057000</v>
      </c>
    </row>
    <row r="115" spans="1:23" s="162" customFormat="1" x14ac:dyDescent="0.3">
      <c r="A115" s="306"/>
      <c r="B115" s="162" t="s">
        <v>76</v>
      </c>
      <c r="C115" s="156">
        <f xml:space="preserve"> W114 + 7700000</f>
        <v>26757000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342">
        <f t="shared" si="7"/>
        <v>16787000</v>
      </c>
    </row>
    <row r="116" spans="1:23" s="162" customFormat="1" x14ac:dyDescent="0.3">
      <c r="A116" s="306"/>
      <c r="B116" s="162" t="s">
        <v>77</v>
      </c>
      <c r="C116" s="156">
        <f xml:space="preserve"> W115 + 7700000</f>
        <v>24487000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342">
        <f t="shared" si="7"/>
        <v>17917000</v>
      </c>
    </row>
    <row r="117" spans="1:23" s="162" customFormat="1" x14ac:dyDescent="0.3">
      <c r="A117" s="306"/>
      <c r="B117" s="162" t="s">
        <v>78</v>
      </c>
      <c r="C117" s="156">
        <f xml:space="preserve"> W116 + 7700000</f>
        <v>25617000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342">
        <f t="shared" si="7"/>
        <v>15147000</v>
      </c>
    </row>
    <row r="118" spans="1:23" s="162" customFormat="1" x14ac:dyDescent="0.3">
      <c r="A118" s="306"/>
      <c r="B118" s="162" t="s">
        <v>79</v>
      </c>
      <c r="C118" s="156">
        <f xml:space="preserve"> W117 + 7700000 +1400000</f>
        <v>24247000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342">
        <f t="shared" si="7"/>
        <v>17277000</v>
      </c>
    </row>
    <row r="119" spans="1:23" s="162" customFormat="1" x14ac:dyDescent="0.3">
      <c r="A119" s="306"/>
      <c r="B119" s="162" t="s">
        <v>80</v>
      </c>
      <c r="C119" s="156">
        <f xml:space="preserve"> W118 + 7700000</f>
        <v>24977000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342">
        <f t="shared" si="7"/>
        <v>18407000</v>
      </c>
    </row>
    <row r="120" spans="1:23" s="162" customFormat="1" x14ac:dyDescent="0.3">
      <c r="A120" s="306"/>
      <c r="B120" s="162" t="s">
        <v>81</v>
      </c>
      <c r="C120" s="156">
        <f xml:space="preserve"> W119 + 7700000</f>
        <v>26107000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342">
        <f t="shared" si="7"/>
        <v>18037000</v>
      </c>
    </row>
    <row r="121" spans="1:23" s="162" customFormat="1" x14ac:dyDescent="0.3">
      <c r="A121" s="306"/>
      <c r="B121" s="162" t="s">
        <v>82</v>
      </c>
      <c r="C121" s="156">
        <f xml:space="preserve"> W120 + 7700000</f>
        <v>25737000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342">
        <f t="shared" si="7"/>
        <v>18967000</v>
      </c>
    </row>
    <row r="122" spans="1:23" s="248" customFormat="1" x14ac:dyDescent="0.3">
      <c r="A122" s="306"/>
      <c r="B122" s="248" t="s">
        <v>83</v>
      </c>
      <c r="C122" s="195">
        <f xml:space="preserve"> W121 + 7700000</f>
        <v>26667000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342">
        <f t="shared" si="7"/>
        <v>20097000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10" workbookViewId="0">
      <selection activeCell="K18" sqref="K18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1"/>
      <c r="C1" s="311"/>
    </row>
    <row r="2" spans="2:18" x14ac:dyDescent="0.3">
      <c r="B2" s="310" t="s">
        <v>71</v>
      </c>
      <c r="C2" s="310"/>
      <c r="E2" s="307" t="s">
        <v>71</v>
      </c>
      <c r="F2" s="308"/>
      <c r="G2" s="308"/>
      <c r="H2" s="309"/>
      <c r="J2" s="307" t="s">
        <v>94</v>
      </c>
      <c r="K2" s="308"/>
      <c r="L2" s="308"/>
      <c r="M2" s="309"/>
      <c r="O2" s="307" t="s">
        <v>95</v>
      </c>
      <c r="P2" s="308"/>
      <c r="Q2" s="308"/>
      <c r="R2" s="30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07" t="s">
        <v>201</v>
      </c>
      <c r="F16" s="308"/>
      <c r="G16" s="308"/>
      <c r="H16" s="309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0</v>
      </c>
      <c r="G20" s="46">
        <v>0</v>
      </c>
      <c r="H20" s="1">
        <f t="shared" si="3"/>
        <v>0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35000000</v>
      </c>
      <c r="G28" s="2">
        <f>SUM(G18:G27)</f>
        <v>-265000</v>
      </c>
      <c r="H28" s="1">
        <f t="shared" si="3"/>
        <v>-0.76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1A4-F393-4FDF-90C4-A2FA3EE4811E}">
  <dimension ref="A1"/>
  <sheetViews>
    <sheetView topLeftCell="A2" workbookViewId="0">
      <selection activeCell="C24" sqref="C23:C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7" t="s">
        <v>36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</row>
    <row r="4" spans="3:14" x14ac:dyDescent="0.3"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12">
        <f xml:space="preserve"> D22 + E22 + F22 + G22</f>
        <v>18921448</v>
      </c>
      <c r="E23" s="305"/>
      <c r="F23" s="305"/>
      <c r="G23" s="30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3">
        <f xml:space="preserve"> D23 / I23 * 100</f>
        <v>84.996483606996279</v>
      </c>
      <c r="E24" s="314"/>
      <c r="F24" s="314"/>
      <c r="G24" s="31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1" t="s">
        <v>100</v>
      </c>
      <c r="C27" s="325" t="s">
        <v>115</v>
      </c>
      <c r="D27" s="316" t="s">
        <v>98</v>
      </c>
      <c r="E27" s="317"/>
      <c r="F27" s="318"/>
      <c r="G27" s="321" t="s">
        <v>102</v>
      </c>
      <c r="H27" s="319" t="s">
        <v>118</v>
      </c>
      <c r="I27" s="322" t="s">
        <v>96</v>
      </c>
      <c r="J27" s="321" t="s">
        <v>105</v>
      </c>
      <c r="K27" s="321" t="s">
        <v>116</v>
      </c>
    </row>
    <row r="28" spans="2:12" ht="17.25" thickBot="1" x14ac:dyDescent="0.35">
      <c r="B28" s="320"/>
      <c r="C28" s="326"/>
      <c r="D28" s="321" t="s">
        <v>97</v>
      </c>
      <c r="E28" s="319" t="s">
        <v>101</v>
      </c>
      <c r="F28" s="327" t="s">
        <v>104</v>
      </c>
      <c r="G28" s="320"/>
      <c r="H28" s="320"/>
      <c r="I28" s="323"/>
      <c r="J28" s="320"/>
      <c r="K28" s="320"/>
    </row>
    <row r="29" spans="2:12" ht="37.5" customHeight="1" thickBot="1" x14ac:dyDescent="0.35">
      <c r="B29" s="320"/>
      <c r="C29" s="326"/>
      <c r="D29" s="320"/>
      <c r="E29" s="320"/>
      <c r="F29" s="328"/>
      <c r="G29" s="320"/>
      <c r="H29" s="320"/>
      <c r="I29" s="47" t="s">
        <v>99</v>
      </c>
      <c r="J29" s="324"/>
      <c r="K29" s="324"/>
    </row>
    <row r="30" spans="2:12" x14ac:dyDescent="0.3">
      <c r="B30" s="333" t="s">
        <v>114</v>
      </c>
      <c r="C30" s="335">
        <v>4679754000</v>
      </c>
      <c r="D30" s="50">
        <v>4679754000</v>
      </c>
      <c r="E30" s="49">
        <v>0</v>
      </c>
      <c r="F30" s="51">
        <v>10.81</v>
      </c>
      <c r="G30" s="329">
        <f xml:space="preserve"> C30 + D31</f>
        <v>0</v>
      </c>
      <c r="H30" s="335">
        <v>583000000</v>
      </c>
      <c r="I30" s="337">
        <f xml:space="preserve"> G30 / H30</f>
        <v>0</v>
      </c>
      <c r="J30" s="331" t="s">
        <v>103</v>
      </c>
      <c r="K30" s="329">
        <f xml:space="preserve"> D30 / H30</f>
        <v>8.0270222984562611</v>
      </c>
    </row>
    <row r="31" spans="2:12" ht="17.25" thickBot="1" x14ac:dyDescent="0.35">
      <c r="B31" s="334"/>
      <c r="C31" s="336"/>
      <c r="D31" s="339">
        <f xml:space="preserve"> (D30 * (E30 - F30)) / F30</f>
        <v>-4679754000</v>
      </c>
      <c r="E31" s="340"/>
      <c r="F31" s="341"/>
      <c r="G31" s="334"/>
      <c r="H31" s="336"/>
      <c r="I31" s="338"/>
      <c r="J31" s="332"/>
      <c r="K31" s="33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5" t="s">
        <v>143</v>
      </c>
      <c r="B29" s="305"/>
      <c r="C29" s="305"/>
    </row>
    <row r="30" spans="1:11" x14ac:dyDescent="0.3">
      <c r="A30" s="1">
        <v>1</v>
      </c>
      <c r="B30" s="305" t="s">
        <v>144</v>
      </c>
      <c r="C30" s="1" t="s">
        <v>145</v>
      </c>
    </row>
    <row r="31" spans="1:11" x14ac:dyDescent="0.3">
      <c r="A31" s="1">
        <v>2</v>
      </c>
      <c r="B31" s="305"/>
      <c r="C31" s="1" t="s">
        <v>146</v>
      </c>
    </row>
    <row r="32" spans="1:11" x14ac:dyDescent="0.3">
      <c r="A32" s="1">
        <v>3</v>
      </c>
      <c r="B32" s="305"/>
      <c r="C32" s="1" t="s">
        <v>147</v>
      </c>
    </row>
    <row r="33" spans="1:3" x14ac:dyDescent="0.3">
      <c r="A33" s="1">
        <v>4</v>
      </c>
      <c r="B33" s="305"/>
      <c r="C33" s="1" t="s">
        <v>148</v>
      </c>
    </row>
    <row r="34" spans="1:3" x14ac:dyDescent="0.3">
      <c r="A34" s="1">
        <v>5</v>
      </c>
      <c r="B34" s="305" t="s">
        <v>152</v>
      </c>
      <c r="C34" s="1" t="s">
        <v>149</v>
      </c>
    </row>
    <row r="35" spans="1:3" x14ac:dyDescent="0.3">
      <c r="A35" s="1">
        <v>6</v>
      </c>
      <c r="B35" s="305"/>
      <c r="C35" s="1" t="s">
        <v>150</v>
      </c>
    </row>
    <row r="36" spans="1:3" x14ac:dyDescent="0.3">
      <c r="A36" s="1">
        <v>7</v>
      </c>
      <c r="B36" s="305"/>
      <c r="C36" s="1" t="s">
        <v>151</v>
      </c>
    </row>
    <row r="37" spans="1:3" x14ac:dyDescent="0.3">
      <c r="A37" s="1">
        <v>8</v>
      </c>
      <c r="B37" s="305" t="s">
        <v>153</v>
      </c>
      <c r="C37" s="1" t="s">
        <v>154</v>
      </c>
    </row>
    <row r="38" spans="1:3" x14ac:dyDescent="0.3">
      <c r="A38" s="1">
        <v>9</v>
      </c>
      <c r="B38" s="30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0" t="s">
        <v>66</v>
      </c>
      <c r="C2" s="310"/>
      <c r="E2" s="310" t="s">
        <v>67</v>
      </c>
      <c r="F2" s="310"/>
      <c r="H2" s="310" t="s">
        <v>68</v>
      </c>
      <c r="I2" s="310"/>
      <c r="K2" s="310" t="s">
        <v>69</v>
      </c>
      <c r="L2" s="310"/>
      <c r="N2" s="310" t="s">
        <v>70</v>
      </c>
      <c r="O2" s="31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Sheet2</vt:lpstr>
      <vt:lpstr>Sheet1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2024-12-12T02:01:43Z</dcterms:modified>
</cp:coreProperties>
</file>