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2E18A3D-0E6D-4C6D-9EB5-57F20DFB688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9" l="1"/>
  <c r="O17" i="9" s="1"/>
  <c r="L14" i="9"/>
  <c r="L17" i="9" s="1"/>
  <c r="Q12" i="5"/>
  <c r="R12" i="5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6" i="4" s="1"/>
  <c r="Q26" i="4" s="1"/>
  <c r="K31" i="4" s="1"/>
  <c r="P27" i="4"/>
  <c r="I26" i="4"/>
  <c r="L26" i="4" s="1"/>
  <c r="N27" i="4" s="1"/>
  <c r="D29" i="4" s="1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R26" i="4" l="1"/>
  <c r="D27" i="4"/>
  <c r="D28" i="4"/>
  <c r="D35" i="4"/>
  <c r="D36" i="4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R50" i="4" s="1"/>
  <c r="P51" i="4"/>
  <c r="I50" i="4"/>
  <c r="L50" i="4" s="1"/>
  <c r="N51" i="4" s="1"/>
  <c r="D59" i="4" s="1"/>
  <c r="M159" i="7"/>
  <c r="K158" i="7"/>
  <c r="K159" i="7"/>
  <c r="P50" i="4" l="1"/>
  <c r="Q50" i="4" s="1"/>
  <c r="K55" i="4" s="1"/>
  <c r="D52" i="4"/>
  <c r="D62" i="4"/>
  <c r="D60" i="4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<sst xmlns="http://schemas.openxmlformats.org/spreadsheetml/2006/main" count="221" uniqueCount="180">
  <si>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</si>
  <si>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</si>
  <si>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</si>
  <si>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</si>
  <si>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</si>
  <si>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</si>
  <si>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</si>
  <si>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</si>
  <si>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</si>
  <si>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</si>
  <si>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</si>
  <si>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</si>
  <si>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</si>
  <si>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</si>
  <si>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</si>
  <si>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</si>
  <si>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</si>
  <si>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</si>
  <si>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</si>
  <si>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</si>
  <si>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</si>
  <si>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</si>
  <si>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</si>
  <si>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</si>
  <si>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</si>
  <si>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</si>
  <si>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</si>
  <si>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</si>
  <si>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</si>
  <si>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</si>
  <si>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</si>
  <si>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</si>
  <si>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</si>
  <si>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</si>
  <si>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</si>
  <si>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</si>
  <si>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</si>
  <si>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</si>
  <si>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</si>
  <si>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</si>
  <si>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</si>
  <si>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</si>
  <si>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</si>
  <si>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</si>
  <si>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</si>
  <si>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</si>
  <si>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</si>
  <si>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</si>
  <si>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</si>
  <si>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</si>
  <si>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</si>
  <si>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</si>
  <si>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</si>
  <si>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</si>
  <si>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</si>
  <si>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</si>
  <si>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</si>
  <si>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</si>
  <si>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</si>
  <si>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</si>
  <si>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</si>
  <si>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</si>
  <si>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</si>
  <si>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</si>
  <si>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</si>
  <si>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</si>
  <si>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</si>
  <si>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</si>
  <si>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</si>
  <si>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</si>
  <si>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</si>
  <si>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</si>
  <si>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</si>
  <si>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</si>
  <si>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</si>
  <si>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</si>
  <si>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</si>
  <si>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</si>
  <si>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</si>
  <si>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</si>
  <si>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</si>
  <si>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</si>
  <si>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</si>
  <si>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</si>
  <si>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</si>
  <si>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</si>
  <si>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</si>
  <si>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</si>
  <si>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</si>
  <si>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</si>
  <si>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</si>
  <si>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</si>
  <si>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</si>
  <si>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</si>
  <si>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</si>
  <si>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</si>
  <si>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</si>
  <si>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</si>
  <si>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</si>
  <si>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</si>
  <si>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</si>
  <si>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</si>
  <si>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</si>
  <si>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</si>
  <si>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</si>
  <si>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</si>
  <si>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</si>
  <si>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</si>
  <si>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</si>
  <si>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</si>
  <si>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</si>
  <si>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</si>
  <si>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</si>
  <si>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</si>
  <si>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</si>
  <si>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</si>
  <si>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</si>
  <si>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</si>
  <si>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</si>
  <si>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</si>
  <si>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</si>
  <si>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</si>
  <si>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</si>
  <si>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</si>
  <si>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</si>
  <si>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</si>
  <si>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</si>
  <si>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</si>
  <si>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</si>
  <si>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</si>
  <si>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</si>
  <si>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</si>
  <si>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</si>
  <si>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</si>
  <si>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</si>
  <si>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</si>
  <si>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</si>
  <si>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</si>
  <si>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</si>
  <si>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</si>
  <si>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</si>
  <si>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</si>
  <si>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</si>
  <si>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</si>
  <si>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</si>
  <si>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</si>
  <si>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</si>
  <si>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</si>
  <si>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</si>
  <si>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</si>
  <si>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</si>
  <si>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</si>
  <si>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</si>
  <si>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</si>
  <si>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</si>
  <si>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</si>
  <si>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</si>
  <si>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</si>
  <si>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</si>
  <si>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</si>
  <si>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</si>
  <si>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</si>
  <si>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</si>
  <si>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</si>
  <si>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</si>
  <si>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</si>
  <si>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</si>
  <si>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</si>
  <si>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</si>
  <si>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</si>
  <si>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</si>
  <si>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</si>
  <si>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</si>
  <si>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</si>
  <si>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</si>
  <si>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</si>
  <si>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</si>
  <si>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</si>
  <si>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</si>
  <si>
    <t>12월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</si>
</sst>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F12" sqref="F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4853950.1182462396</v>
      </c>
      <c r="F14" s="19">
        <f t="shared" si="0"/>
        <v>20382820.651740797</v>
      </c>
      <c r="G14" s="18">
        <v>-3.2000000000000001E-2</v>
      </c>
      <c r="H14" s="19">
        <f t="shared" si="1"/>
        <v>19730570.390885092</v>
      </c>
      <c r="I14" s="19">
        <f xml:space="preserve"> H14 - E14</f>
        <v>14876620.272638854</v>
      </c>
      <c r="J14" s="19"/>
      <c r="K14" s="50">
        <v>0</v>
      </c>
      <c r="L14" s="20">
        <f xml:space="preserve"> I14 / 2</f>
        <v>7438310.1363194268</v>
      </c>
      <c r="M14" s="58">
        <f xml:space="preserve"> (H2 + SUM(D3:D14)) - SUM(K3:K14)</f>
        <v>20363456</v>
      </c>
      <c r="N14" s="19">
        <f xml:space="preserve"> H14 - M14</f>
        <v>-632885.60911490768</v>
      </c>
      <c r="O14" s="18">
        <v>0.84</v>
      </c>
      <c r="P14" s="19">
        <f xml:space="preserve"> N14 * O14</f>
        <v>-531623.91165652242</v>
      </c>
      <c r="Q14" s="19">
        <f xml:space="preserve"> N14 - P14</f>
        <v>-101261.69745838526</v>
      </c>
      <c r="R14" s="18">
        <f xml:space="preserve"> N14 / M14 * 100</f>
        <v>-3.1079479294423682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3119859.1780266189</v>
      </c>
      <c r="E15" s="41">
        <f t="shared" si="2"/>
        <v>5348521.2203746717</v>
      </c>
      <c r="F15" s="11">
        <f xml:space="preserve"> (I14 / 2) + D15 - K15</f>
        <v>10558169.314346045</v>
      </c>
      <c r="G15" s="8">
        <v>1.7999999999999999E-2</v>
      </c>
      <c r="H15" s="9">
        <f xml:space="preserve"> (F15 * G15) + F15</f>
        <v>10748216.362004275</v>
      </c>
      <c r="I15" s="9"/>
      <c r="J15" s="9">
        <f xml:space="preserve"> D15 + H15</f>
        <v>13868075.540030893</v>
      </c>
      <c r="K15" s="47">
        <v>0</v>
      </c>
      <c r="L15" s="10"/>
      <c r="M15" s="55"/>
      <c r="N15" s="11">
        <f xml:space="preserve"> (L14 / 12) +2500000</f>
        <v>3119859.1780266189</v>
      </c>
      <c r="P15" s="9">
        <f xml:space="preserve"> (H14 / 2 )</f>
        <v>9865285.1954425462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3119859.1780266189</v>
      </c>
      <c r="E16" s="41">
        <f t="shared" si="2"/>
        <v>5851994.6023414154</v>
      </c>
      <c r="F16" s="9">
        <f t="shared" ref="F16:F26" si="3" xml:space="preserve"> H15 + D16 - K16</f>
        <v>13868075.540030893</v>
      </c>
      <c r="G16" s="8">
        <v>1.7999999999999999E-2</v>
      </c>
      <c r="H16" s="11">
        <f xml:space="preserve"> (F16 * G16) + F16</f>
        <v>14117700.899751449</v>
      </c>
      <c r="I16" s="9"/>
      <c r="J16" s="9">
        <f xml:space="preserve"> D16 + H16</f>
        <v>17237560.077778067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3119859.1780266189</v>
      </c>
      <c r="E17" s="41">
        <f t="shared" si="2"/>
        <v>6364530.5051835608</v>
      </c>
      <c r="F17" s="9">
        <f t="shared" si="3"/>
        <v>17237560.077778067</v>
      </c>
      <c r="G17" s="8">
        <v>1.7999999999999999E-2</v>
      </c>
      <c r="H17" s="9">
        <f xml:space="preserve"> (F17 * G17) + F17</f>
        <v>17547836.159178074</v>
      </c>
      <c r="I17" s="9"/>
      <c r="J17" s="9">
        <f t="shared" ref="J17:J80" si="4" xml:space="preserve"> D17 + H17</f>
        <v>20667695.337204695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3119859.1780266189</v>
      </c>
      <c r="E18" s="41">
        <f t="shared" si="2"/>
        <v>6886292.054276865</v>
      </c>
      <c r="F18" s="9">
        <f t="shared" si="3"/>
        <v>20667695.337204695</v>
      </c>
      <c r="G18" s="8">
        <v>1.7999999999999999E-2</v>
      </c>
      <c r="H18" s="9">
        <f t="shared" ref="H18:H26" si="5" xml:space="preserve"> (F18 * G18) + F18</f>
        <v>21039713.853274379</v>
      </c>
      <c r="I18" s="9"/>
      <c r="J18" s="9">
        <f t="shared" si="4"/>
        <v>24159573.031300999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3119859.1780266189</v>
      </c>
      <c r="E19" s="41">
        <f t="shared" si="2"/>
        <v>7417445.3112538485</v>
      </c>
      <c r="F19" s="9">
        <f t="shared" si="3"/>
        <v>24260834.728759386</v>
      </c>
      <c r="G19" s="8">
        <v>1.7999999999999999E-2</v>
      </c>
      <c r="H19" s="9">
        <f t="shared" si="5"/>
        <v>24697529.753877055</v>
      </c>
      <c r="I19" s="9"/>
      <c r="J19" s="9">
        <f t="shared" si="4"/>
        <v>27817388.931903675</v>
      </c>
      <c r="K19" s="47">
        <f xml:space="preserve"> Q14</f>
        <v>-101261.69745838526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3119859.1780266189</v>
      </c>
      <c r="E20" s="41">
        <f t="shared" si="2"/>
        <v>7958159.3268564176</v>
      </c>
      <c r="F20" s="9">
        <f t="shared" si="3"/>
        <v>27817388.931903675</v>
      </c>
      <c r="G20" s="8">
        <v>1.7999999999999999E-2</v>
      </c>
      <c r="H20" s="9">
        <f t="shared" si="5"/>
        <v>28318101.93267794</v>
      </c>
      <c r="I20" s="9"/>
      <c r="J20" s="9">
        <f t="shared" si="4"/>
        <v>31437961.11070456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3119859.1780266189</v>
      </c>
      <c r="E21" s="41">
        <f t="shared" si="2"/>
        <v>8508606.1947398335</v>
      </c>
      <c r="F21" s="9">
        <f t="shared" si="3"/>
        <v>31437961.11070456</v>
      </c>
      <c r="G21" s="8">
        <v>1.7999999999999999E-2</v>
      </c>
      <c r="H21" s="9">
        <f t="shared" si="5"/>
        <v>32003844.41069724</v>
      </c>
      <c r="I21" s="9"/>
      <c r="J21" s="9">
        <f t="shared" si="4"/>
        <v>35123703.588723861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3119859.1780266189</v>
      </c>
      <c r="E22" s="41">
        <f t="shared" si="2"/>
        <v>9068961.1062451508</v>
      </c>
      <c r="F22" s="9">
        <f t="shared" si="3"/>
        <v>35123703.588723861</v>
      </c>
      <c r="G22" s="8">
        <v>1.7999999999999999E-2</v>
      </c>
      <c r="H22" s="9">
        <f t="shared" si="5"/>
        <v>35755930.253320888</v>
      </c>
      <c r="I22" s="9"/>
      <c r="J22" s="9">
        <f t="shared" si="4"/>
        <v>38875789.431347504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3119859.1780266189</v>
      </c>
      <c r="E23" s="41">
        <f t="shared" si="2"/>
        <v>9639402.4061575644</v>
      </c>
      <c r="F23" s="9">
        <f t="shared" si="3"/>
        <v>38875789.431347504</v>
      </c>
      <c r="G23" s="8">
        <v>1.7999999999999999E-2</v>
      </c>
      <c r="H23" s="9">
        <f t="shared" si="5"/>
        <v>39575553.641111761</v>
      </c>
      <c r="I23" s="9"/>
      <c r="J23" s="9">
        <f t="shared" si="4"/>
        <v>42695412.819138378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3119859.1780266189</v>
      </c>
      <c r="E24" s="41">
        <f t="shared" si="2"/>
        <v>10220111.6494684</v>
      </c>
      <c r="F24" s="9">
        <f t="shared" si="3"/>
        <v>42695412.819138378</v>
      </c>
      <c r="G24" s="8">
        <v>1.7999999999999999E-2</v>
      </c>
      <c r="H24" s="9">
        <f t="shared" si="5"/>
        <v>43463930.249882869</v>
      </c>
      <c r="I24" s="9"/>
      <c r="J24" s="9">
        <f t="shared" si="4"/>
        <v>46583789.427909486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3119859.1780266189</v>
      </c>
      <c r="E25" s="41">
        <f t="shared" si="2"/>
        <v>10811273.659158831</v>
      </c>
      <c r="F25" s="9">
        <f t="shared" si="3"/>
        <v>46583789.427909486</v>
      </c>
      <c r="G25" s="8">
        <v>1.7999999999999999E-2</v>
      </c>
      <c r="H25" s="9">
        <f t="shared" si="5"/>
        <v>47422297.637611859</v>
      </c>
      <c r="I25" s="9"/>
      <c r="J25" s="9">
        <f t="shared" si="4"/>
        <v>50542156.815638475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3119859.1780266189</v>
      </c>
      <c r="E26" s="19">
        <f t="shared" si="2"/>
        <v>11413076.58502369</v>
      </c>
      <c r="F26" s="19">
        <f t="shared" si="3"/>
        <v>50542156.815638475</v>
      </c>
      <c r="G26" s="18">
        <v>1.7999999999999999E-2</v>
      </c>
      <c r="H26" s="19">
        <f t="shared" si="5"/>
        <v>51451915.638319969</v>
      </c>
      <c r="I26" s="19">
        <f xml:space="preserve"> H26</f>
        <v>51451915.638319969</v>
      </c>
      <c r="J26" s="9">
        <f t="shared" si="4"/>
        <v>54571774.816346586</v>
      </c>
      <c r="K26" s="50">
        <v>0</v>
      </c>
      <c r="L26" s="20">
        <f xml:space="preserve"> I26 / 2</f>
        <v>25725957.819159985</v>
      </c>
      <c r="M26" s="58">
        <f xml:space="preserve"> (F15 + SUM(D16:D26)) - SUM(K15:K26)</f>
        <v>44977881.970097244</v>
      </c>
      <c r="N26" s="19">
        <f xml:space="preserve"> H26 - M26</f>
        <v>6474033.6682227254</v>
      </c>
      <c r="O26" s="18">
        <v>0.84</v>
      </c>
      <c r="P26" s="19">
        <f xml:space="preserve"> N26 * O26</f>
        <v>5438188.2813070891</v>
      </c>
      <c r="Q26" s="19">
        <f xml:space="preserve"> N26 - P26</f>
        <v>1035845.3869156362</v>
      </c>
      <c r="R26" s="18">
        <f xml:space="preserve"> N26 / M26 * 100</f>
        <v>14.393816215105179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4643829.8182633314</v>
      </c>
      <c r="E27" s="41">
        <f t="shared" si="2"/>
        <v>12025711.963554116</v>
      </c>
      <c r="F27" s="11">
        <f xml:space="preserve"> (I26 / 2) + D27 - K27</f>
        <v>30369787.637423314</v>
      </c>
      <c r="G27" s="8">
        <v>1.7999999999999999E-2</v>
      </c>
      <c r="H27" s="9">
        <f xml:space="preserve"> (F27 * G27) + F27</f>
        <v>30916443.814896934</v>
      </c>
      <c r="I27" s="9"/>
      <c r="J27" s="9">
        <f t="shared" si="4"/>
        <v>35560273.633160263</v>
      </c>
      <c r="K27" s="47">
        <v>0</v>
      </c>
      <c r="L27" s="10"/>
      <c r="M27" s="55"/>
      <c r="N27" s="11">
        <f xml:space="preserve"> (L26 / 12) +2500000</f>
        <v>4643829.8182633314</v>
      </c>
      <c r="P27" s="9">
        <f xml:space="preserve"> (H26 / 2 )</f>
        <v>25725957.819159985</v>
      </c>
      <c r="S27" s="9"/>
    </row>
    <row r="28" spans="1:19" s="42" customFormat="1" x14ac:dyDescent="0.3">
      <c r="B28" s="80"/>
      <c r="C28" s="42">
        <v>2</v>
      </c>
      <c r="D28" s="41">
        <f>N27</f>
        <v>4643829.8182633314</v>
      </c>
      <c r="E28" s="41">
        <f t="shared" si="2"/>
        <v>12649374.77889809</v>
      </c>
      <c r="F28" s="41">
        <f t="shared" ref="F28:F38" si="6" xml:space="preserve"> H27 + D28 - K28</f>
        <v>35560273.633160263</v>
      </c>
      <c r="G28" s="42">
        <v>1.7999999999999999E-2</v>
      </c>
      <c r="H28" s="41">
        <f xml:space="preserve"> (F28 * G28) + F28</f>
        <v>36200358.558557145</v>
      </c>
      <c r="I28" s="41"/>
      <c r="J28" s="9">
        <f t="shared" si="4"/>
        <v>40844188.376820475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4643829.8182633314</v>
      </c>
      <c r="E29" s="41">
        <f t="shared" si="2"/>
        <v>13284263.524918256</v>
      </c>
      <c r="F29" s="9">
        <f t="shared" si="6"/>
        <v>40844188.376820475</v>
      </c>
      <c r="G29" s="8">
        <v>1.7999999999999999E-2</v>
      </c>
      <c r="H29" s="9">
        <f xml:space="preserve"> (F29 * G29) + F29</f>
        <v>41579383.767603241</v>
      </c>
      <c r="I29" s="9"/>
      <c r="J29" s="9">
        <f t="shared" si="4"/>
        <v>46223213.58586657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4643829.8182633314</v>
      </c>
      <c r="E30" s="41">
        <f t="shared" si="2"/>
        <v>13930580.268366786</v>
      </c>
      <c r="F30" s="9">
        <f t="shared" si="6"/>
        <v>46223213.58586657</v>
      </c>
      <c r="G30" s="8">
        <v>1.7999999999999999E-2</v>
      </c>
      <c r="H30" s="9">
        <f t="shared" ref="H30:H93" si="7" xml:space="preserve"> (F30 * G30) + F30</f>
        <v>47055231.430412166</v>
      </c>
      <c r="I30" s="9"/>
      <c r="J30" s="9">
        <f t="shared" si="4"/>
        <v>51699061.248675495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4643829.8182633314</v>
      </c>
      <c r="E31" s="41">
        <f t="shared" si="2"/>
        <v>14588530.713197388</v>
      </c>
      <c r="F31" s="9">
        <f t="shared" si="6"/>
        <v>50663215.861759856</v>
      </c>
      <c r="G31" s="8">
        <v>1.7999999999999999E-2</v>
      </c>
      <c r="H31" s="9">
        <f t="shared" si="7"/>
        <v>51575153.74727153</v>
      </c>
      <c r="I31" s="9"/>
      <c r="J31" s="9">
        <f t="shared" si="4"/>
        <v>56218983.56553486</v>
      </c>
      <c r="K31" s="47">
        <f xml:space="preserve"> Q26</f>
        <v>1035845.3869156362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4643829.8182633314</v>
      </c>
      <c r="E32" s="41">
        <f t="shared" si="2"/>
        <v>15258324.26603494</v>
      </c>
      <c r="F32" s="9">
        <f t="shared" si="6"/>
        <v>56218983.56553486</v>
      </c>
      <c r="G32" s="8">
        <v>1.7999999999999999E-2</v>
      </c>
      <c r="H32" s="9">
        <f t="shared" si="7"/>
        <v>57230925.26971449</v>
      </c>
      <c r="I32" s="9"/>
      <c r="J32" s="9">
        <f t="shared" si="4"/>
        <v>61874755.087977819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4643829.8182633314</v>
      </c>
      <c r="E33" s="41">
        <f t="shared" si="2"/>
        <v>15940174.102823569</v>
      </c>
      <c r="F33" s="9">
        <f t="shared" si="6"/>
        <v>61874755.087977819</v>
      </c>
      <c r="G33" s="8">
        <v>1.7999999999999999E-2</v>
      </c>
      <c r="H33" s="9">
        <f t="shared" si="7"/>
        <v>62988500.679561421</v>
      </c>
      <c r="I33" s="9"/>
      <c r="J33" s="9">
        <f t="shared" si="4"/>
        <v>67632330.497824758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4643829.8182633314</v>
      </c>
      <c r="E34" s="41">
        <f t="shared" si="2"/>
        <v>16634297.236674393</v>
      </c>
      <c r="F34" s="9">
        <f t="shared" si="6"/>
        <v>67632330.497824758</v>
      </c>
      <c r="G34" s="8">
        <v>1.7999999999999999E-2</v>
      </c>
      <c r="H34" s="9">
        <f t="shared" si="7"/>
        <v>68849712.446785599</v>
      </c>
      <c r="I34" s="9"/>
      <c r="J34" s="9">
        <f t="shared" si="4"/>
        <v>73493542.265048936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4643829.8182633314</v>
      </c>
      <c r="E35" s="41">
        <f t="shared" si="2"/>
        <v>17340914.586934529</v>
      </c>
      <c r="F35" s="9">
        <f t="shared" si="6"/>
        <v>73493542.265048936</v>
      </c>
      <c r="G35" s="8">
        <v>1.7999999999999999E-2</v>
      </c>
      <c r="H35" s="9">
        <f t="shared" si="7"/>
        <v>74816426.025819823</v>
      </c>
      <c r="I35" s="9"/>
      <c r="J35" s="9">
        <f t="shared" si="4"/>
        <v>79460255.84408316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4643829.8182633314</v>
      </c>
      <c r="E36" s="41">
        <f t="shared" si="2"/>
        <v>18060251.049499352</v>
      </c>
      <c r="F36" s="9">
        <f t="shared" si="6"/>
        <v>79460255.84408316</v>
      </c>
      <c r="G36" s="8">
        <v>1.7999999999999999E-2</v>
      </c>
      <c r="H36" s="9">
        <f t="shared" si="7"/>
        <v>80890540.449276656</v>
      </c>
      <c r="I36" s="9"/>
      <c r="J36" s="9">
        <f t="shared" si="4"/>
        <v>85534370.267539993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4643829.8182633314</v>
      </c>
      <c r="E37" s="41">
        <f t="shared" si="2"/>
        <v>18792535.56839034</v>
      </c>
      <c r="F37" s="9">
        <f t="shared" si="6"/>
        <v>85534370.267539993</v>
      </c>
      <c r="G37" s="8">
        <v>1.7999999999999999E-2</v>
      </c>
      <c r="H37" s="9">
        <f t="shared" si="7"/>
        <v>87073988.932355717</v>
      </c>
      <c r="I37" s="9"/>
      <c r="J37" s="9">
        <f t="shared" si="4"/>
        <v>91717818.750619054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4643829.8182633314</v>
      </c>
      <c r="E38" s="19">
        <f t="shared" si="2"/>
        <v>19538001.208621364</v>
      </c>
      <c r="F38" s="19">
        <f t="shared" si="6"/>
        <v>91717818.750619054</v>
      </c>
      <c r="G38" s="18">
        <v>1.7999999999999999E-2</v>
      </c>
      <c r="H38" s="19">
        <f t="shared" si="7"/>
        <v>93368739.488130197</v>
      </c>
      <c r="I38" s="19">
        <f xml:space="preserve"> H38</f>
        <v>93368739.488130197</v>
      </c>
      <c r="J38" s="9">
        <f t="shared" si="4"/>
        <v>98012569.306393534</v>
      </c>
      <c r="K38" s="50">
        <v>0</v>
      </c>
      <c r="L38" s="20">
        <f xml:space="preserve"> I38 / 2</f>
        <v>46684369.744065098</v>
      </c>
      <c r="M38" s="58">
        <f xml:space="preserve"> (F27 + SUM(D28:D38)) - SUM(K27:K38)</f>
        <v>80416070.2514043</v>
      </c>
      <c r="N38" s="19">
        <f xml:space="preserve"> H38 - M38</f>
        <v>12952669.236725897</v>
      </c>
      <c r="O38" s="18">
        <v>0.84</v>
      </c>
      <c r="P38" s="19">
        <f xml:space="preserve"> N38 * O38</f>
        <v>10880242.158849753</v>
      </c>
      <c r="Q38" s="19">
        <f xml:space="preserve"> N38 - P38</f>
        <v>2072427.0778761432</v>
      </c>
      <c r="R38" s="18">
        <f xml:space="preserve"> N38 / M38 * 100</f>
        <v>16.10706566017469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6390364.1453387588</v>
      </c>
      <c r="E39" s="41">
        <f t="shared" si="2"/>
        <v>20296885.230376549</v>
      </c>
      <c r="F39" s="9">
        <f xml:space="preserve"> (H38 / 2) + D39 - K39</f>
        <v>53074733.889403857</v>
      </c>
      <c r="G39" s="8">
        <v>1.7999999999999999E-2</v>
      </c>
      <c r="H39" s="9">
        <f t="shared" si="7"/>
        <v>54030079.099413127</v>
      </c>
      <c r="I39" s="9"/>
      <c r="J39" s="9">
        <f t="shared" si="4"/>
        <v>60420443.244751886</v>
      </c>
      <c r="K39" s="47">
        <v>0</v>
      </c>
      <c r="L39" s="10"/>
      <c r="M39" s="55"/>
      <c r="N39" s="11">
        <f xml:space="preserve"> (L38 / 12) +2500000</f>
        <v>6390364.1453387588</v>
      </c>
      <c r="P39" s="9">
        <f xml:space="preserve"> (H38 / 2 )</f>
        <v>46684369.744065098</v>
      </c>
      <c r="S39" s="9"/>
    </row>
    <row r="40" spans="1:19" s="8" customFormat="1" x14ac:dyDescent="0.3">
      <c r="B40" s="80"/>
      <c r="C40" s="8">
        <v>2</v>
      </c>
      <c r="D40" s="9">
        <f>N39</f>
        <v>6390364.1453387588</v>
      </c>
      <c r="E40" s="41">
        <f t="shared" si="2"/>
        <v>21069429.164523326</v>
      </c>
      <c r="F40" s="9">
        <f t="shared" ref="F40:F50" si="8" xml:space="preserve"> H39 + D40 - K40</f>
        <v>60420443.244751886</v>
      </c>
      <c r="G40" s="8">
        <v>1.7999999999999999E-2</v>
      </c>
      <c r="H40" s="9">
        <f t="shared" si="7"/>
        <v>61508011.223157421</v>
      </c>
      <c r="I40" s="9"/>
      <c r="J40" s="9">
        <f t="shared" si="4"/>
        <v>67898375.36849618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6390364.1453387588</v>
      </c>
      <c r="E41" s="41">
        <f t="shared" si="2"/>
        <v>21855878.889484745</v>
      </c>
      <c r="F41" s="9">
        <f t="shared" si="8"/>
        <v>67898375.36849618</v>
      </c>
      <c r="G41" s="8">
        <v>1.7999999999999999E-2</v>
      </c>
      <c r="H41" s="9">
        <f t="shared" si="7"/>
        <v>69120546.125129104</v>
      </c>
      <c r="I41" s="9"/>
      <c r="J41" s="9">
        <f t="shared" si="4"/>
        <v>75510910.270467862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6390364.1453387588</v>
      </c>
      <c r="E42" s="41">
        <f t="shared" si="2"/>
        <v>22656484.70949547</v>
      </c>
      <c r="F42" s="9">
        <f t="shared" si="8"/>
        <v>75510910.270467862</v>
      </c>
      <c r="G42" s="8">
        <v>1.7999999999999999E-2</v>
      </c>
      <c r="H42" s="9">
        <f t="shared" si="7"/>
        <v>76870106.655336291</v>
      </c>
      <c r="I42" s="9"/>
      <c r="J42" s="9">
        <f t="shared" si="4"/>
        <v>83260470.800675049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6390364.1453387588</v>
      </c>
      <c r="E43" s="41">
        <f t="shared" si="2"/>
        <v>23471501.434266388</v>
      </c>
      <c r="F43" s="9">
        <f t="shared" si="8"/>
        <v>81188043.722798914</v>
      </c>
      <c r="G43" s="8">
        <v>1.7999999999999999E-2</v>
      </c>
      <c r="H43" s="9">
        <f t="shared" si="7"/>
        <v>82649428.5098093</v>
      </c>
      <c r="I43" s="9"/>
      <c r="J43" s="9">
        <f t="shared" si="4"/>
        <v>89039792.655148059</v>
      </c>
      <c r="K43" s="47">
        <f xml:space="preserve"> Q38</f>
        <v>2072427.0778761432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6390364.1453387588</v>
      </c>
      <c r="E44" s="41">
        <f t="shared" si="2"/>
        <v>24301188.460083183</v>
      </c>
      <c r="F44" s="9">
        <f t="shared" si="8"/>
        <v>89039792.655148059</v>
      </c>
      <c r="G44" s="8">
        <v>1.7999999999999999E-2</v>
      </c>
      <c r="H44" s="9">
        <f t="shared" si="7"/>
        <v>90642508.922940731</v>
      </c>
      <c r="I44" s="9"/>
      <c r="J44" s="9">
        <f t="shared" si="4"/>
        <v>97032873.06827949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6390364.1453387588</v>
      </c>
      <c r="E45" s="41">
        <f t="shared" si="2"/>
        <v>25145809.852364682</v>
      </c>
      <c r="F45" s="9">
        <f t="shared" si="8"/>
        <v>97032873.06827949</v>
      </c>
      <c r="G45" s="8">
        <v>1.7999999999999999E-2</v>
      </c>
      <c r="H45" s="9">
        <f t="shared" si="7"/>
        <v>98779464.783508524</v>
      </c>
      <c r="I45" s="9"/>
      <c r="J45" s="9">
        <f t="shared" si="4"/>
        <v>105169828.92884728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6390364.1453387588</v>
      </c>
      <c r="E46" s="41">
        <f t="shared" si="2"/>
        <v>26005634.429707244</v>
      </c>
      <c r="F46" s="9">
        <f t="shared" si="8"/>
        <v>105169828.92884728</v>
      </c>
      <c r="G46" s="8">
        <v>1.7999999999999999E-2</v>
      </c>
      <c r="H46" s="9">
        <f t="shared" si="7"/>
        <v>107062885.84956653</v>
      </c>
      <c r="I46" s="9"/>
      <c r="J46" s="9">
        <f t="shared" si="4"/>
        <v>113453249.99490529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6390364.1453387588</v>
      </c>
      <c r="E47" s="41">
        <f t="shared" si="2"/>
        <v>26880935.849441975</v>
      </c>
      <c r="F47" s="9">
        <f t="shared" si="8"/>
        <v>113453249.99490529</v>
      </c>
      <c r="G47" s="8">
        <v>1.7999999999999999E-2</v>
      </c>
      <c r="H47" s="9">
        <f t="shared" si="7"/>
        <v>115495408.49481359</v>
      </c>
      <c r="I47" s="9"/>
      <c r="J47" s="9">
        <f t="shared" si="4"/>
        <v>121885772.64015235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6390364.1453387588</v>
      </c>
      <c r="E48" s="41">
        <f t="shared" si="2"/>
        <v>27771992.694731932</v>
      </c>
      <c r="F48" s="9">
        <f t="shared" si="8"/>
        <v>121885772.64015235</v>
      </c>
      <c r="G48" s="8">
        <v>1.7999999999999999E-2</v>
      </c>
      <c r="H48" s="9">
        <f t="shared" si="7"/>
        <v>124079716.54767509</v>
      </c>
      <c r="I48" s="9"/>
      <c r="J48" s="9">
        <f t="shared" si="4"/>
        <v>130470080.69301385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6390364.1453387588</v>
      </c>
      <c r="E49" s="41">
        <f t="shared" si="2"/>
        <v>28679088.563237108</v>
      </c>
      <c r="F49" s="9">
        <f t="shared" si="8"/>
        <v>130470080.69301385</v>
      </c>
      <c r="G49" s="8">
        <v>1.7999999999999999E-2</v>
      </c>
      <c r="H49" s="9">
        <f t="shared" si="7"/>
        <v>132818542.1454881</v>
      </c>
      <c r="I49" s="9"/>
      <c r="J49" s="9">
        <f t="shared" si="4"/>
        <v>139208906.29082686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6390364.1453387588</v>
      </c>
      <c r="E50" s="19">
        <f t="shared" si="2"/>
        <v>29602512.157375377</v>
      </c>
      <c r="F50" s="19">
        <f t="shared" si="8"/>
        <v>139208906.29082686</v>
      </c>
      <c r="G50" s="18">
        <v>1.7999999999999999E-2</v>
      </c>
      <c r="H50" s="19">
        <f t="shared" si="7"/>
        <v>141714666.60406175</v>
      </c>
      <c r="I50" s="19">
        <f xml:space="preserve"> H50</f>
        <v>141714666.60406175</v>
      </c>
      <c r="J50" s="9">
        <f t="shared" si="4"/>
        <v>148105030.7494005</v>
      </c>
      <c r="K50" s="50">
        <v>0</v>
      </c>
      <c r="L50" s="20">
        <f xml:space="preserve"> I50 / 2</f>
        <v>70857333.302030876</v>
      </c>
      <c r="M50" s="58">
        <f xml:space="preserve"> (F39 + SUM(D40:D50)) - SUM(K40:K50)</f>
        <v>121296312.41025406</v>
      </c>
      <c r="N50" s="19">
        <f xml:space="preserve"> H50 - M50</f>
        <v>20418354.193807691</v>
      </c>
      <c r="O50" s="18">
        <v>0.84</v>
      </c>
      <c r="P50" s="19">
        <f xml:space="preserve"> N50 * O50</f>
        <v>17151417.52279846</v>
      </c>
      <c r="Q50" s="19">
        <f xml:space="preserve"> N50 - P50</f>
        <v>3266936.6710092314</v>
      </c>
      <c r="R50" s="18">
        <f xml:space="preserve"> N50 / M50 * 100</f>
        <v>16.833450076163718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8404777.7751692384</v>
      </c>
      <c r="E51" s="41">
        <f t="shared" si="2"/>
        <v>30542557.376208134</v>
      </c>
      <c r="F51" s="9">
        <f xml:space="preserve"> (H50 / 2) + D51 - K51</f>
        <v>79262111.077200115</v>
      </c>
      <c r="G51" s="8">
        <v>1.7999999999999999E-2</v>
      </c>
      <c r="H51" s="9">
        <f t="shared" si="7"/>
        <v>80688829.076589718</v>
      </c>
      <c r="I51" s="9"/>
      <c r="J51" s="9">
        <f t="shared" si="4"/>
        <v>89093606.851758957</v>
      </c>
      <c r="K51" s="47">
        <v>0</v>
      </c>
      <c r="L51" s="10"/>
      <c r="M51" s="55"/>
      <c r="N51" s="11">
        <f xml:space="preserve"> (L50 / 12) +2500000</f>
        <v>8404777.7751692384</v>
      </c>
      <c r="P51" s="9">
        <f xml:space="preserve"> (H50 / 2 )</f>
        <v>70857333.302030876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8404777.7751692384</v>
      </c>
      <c r="E52" s="41">
        <f t="shared" si="2"/>
        <v>31499523.408979882</v>
      </c>
      <c r="F52" s="9">
        <f t="shared" ref="F52:F62" si="9" xml:space="preserve"> H51 + D52 - K52</f>
        <v>89093606.851758957</v>
      </c>
      <c r="G52" s="8">
        <v>1.7999999999999999E-2</v>
      </c>
      <c r="H52" s="9">
        <f t="shared" si="7"/>
        <v>90697291.77509062</v>
      </c>
      <c r="I52" s="9"/>
      <c r="J52" s="9">
        <f t="shared" si="4"/>
        <v>99102069.550259858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8404777.7751692384</v>
      </c>
      <c r="E53" s="41">
        <f t="shared" si="2"/>
        <v>32473714.830341518</v>
      </c>
      <c r="F53" s="9">
        <f t="shared" si="9"/>
        <v>99102069.550259858</v>
      </c>
      <c r="G53" s="8">
        <v>1.7999999999999999E-2</v>
      </c>
      <c r="H53" s="9">
        <f t="shared" si="7"/>
        <v>100885906.80216454</v>
      </c>
      <c r="I53" s="9"/>
      <c r="J53" s="9">
        <f t="shared" si="4"/>
        <v>109290684.57733378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8404777.7751692384</v>
      </c>
      <c r="E54" s="41">
        <f t="shared" si="2"/>
        <v>33465441.697287664</v>
      </c>
      <c r="F54" s="9">
        <f t="shared" si="9"/>
        <v>109290684.57733378</v>
      </c>
      <c r="G54" s="8">
        <v>1.7999999999999999E-2</v>
      </c>
      <c r="H54" s="9">
        <f t="shared" si="7"/>
        <v>111257916.89972578</v>
      </c>
      <c r="I54" s="9"/>
      <c r="J54" s="9">
        <f t="shared" si="4"/>
        <v>119662694.67489502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8404777.7751692384</v>
      </c>
      <c r="E55" s="41">
        <f t="shared" si="2"/>
        <v>34475019.647838838</v>
      </c>
      <c r="F55" s="9">
        <f t="shared" si="9"/>
        <v>116395758.00388579</v>
      </c>
      <c r="G55" s="8">
        <v>1.7999999999999999E-2</v>
      </c>
      <c r="H55" s="9">
        <f t="shared" si="7"/>
        <v>118490881.64795573</v>
      </c>
      <c r="I55" s="9"/>
      <c r="J55" s="9">
        <f t="shared" si="4"/>
        <v>126895659.42312497</v>
      </c>
      <c r="K55" s="47">
        <f xml:space="preserve"> Q50</f>
        <v>3266936.6710092314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8404777.7751692384</v>
      </c>
      <c r="E56" s="41">
        <f t="shared" si="2"/>
        <v>35502770.001499936</v>
      </c>
      <c r="F56" s="9">
        <f t="shared" si="9"/>
        <v>126895659.42312497</v>
      </c>
      <c r="G56" s="8">
        <v>1.7999999999999999E-2</v>
      </c>
      <c r="H56" s="9">
        <f t="shared" si="7"/>
        <v>129179781.29274122</v>
      </c>
      <c r="I56" s="9"/>
      <c r="J56" s="9">
        <f t="shared" si="4"/>
        <v>137584559.06791046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8404777.7751692384</v>
      </c>
      <c r="E57" s="41">
        <f t="shared" si="2"/>
        <v>36549019.861526936</v>
      </c>
      <c r="F57" s="9">
        <f t="shared" si="9"/>
        <v>137584559.06791046</v>
      </c>
      <c r="G57" s="8">
        <v>1.7999999999999999E-2</v>
      </c>
      <c r="H57" s="9">
        <f t="shared" si="7"/>
        <v>140061081.13113284</v>
      </c>
      <c r="I57" s="9"/>
      <c r="J57" s="9">
        <f t="shared" si="4"/>
        <v>148465858.90630209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8404777.7751692384</v>
      </c>
      <c r="E58" s="41">
        <f t="shared" si="2"/>
        <v>37614102.219034418</v>
      </c>
      <c r="F58" s="9">
        <f t="shared" si="9"/>
        <v>148465858.90630209</v>
      </c>
      <c r="G58" s="8">
        <v>1.7999999999999999E-2</v>
      </c>
      <c r="H58" s="9">
        <f t="shared" si="7"/>
        <v>151138244.36661553</v>
      </c>
      <c r="I58" s="9"/>
      <c r="J58" s="9">
        <f t="shared" si="4"/>
        <v>159543022.14178479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8404777.7751692384</v>
      </c>
      <c r="E59" s="41">
        <f t="shared" si="2"/>
        <v>38698356.058977038</v>
      </c>
      <c r="F59" s="9">
        <f t="shared" si="9"/>
        <v>159543022.14178479</v>
      </c>
      <c r="G59" s="8">
        <v>1.7999999999999999E-2</v>
      </c>
      <c r="H59" s="9">
        <f t="shared" si="7"/>
        <v>162414796.54033691</v>
      </c>
      <c r="I59" s="9"/>
      <c r="J59" s="9">
        <f t="shared" si="4"/>
        <v>170819574.31550616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8404777.7751692384</v>
      </c>
      <c r="E60" s="41">
        <f t="shared" si="2"/>
        <v>39802126.468038626</v>
      </c>
      <c r="F60" s="9">
        <f t="shared" si="9"/>
        <v>170819574.31550616</v>
      </c>
      <c r="G60" s="8">
        <v>1.7999999999999999E-2</v>
      </c>
      <c r="H60" s="9">
        <f t="shared" si="7"/>
        <v>173894326.65318528</v>
      </c>
      <c r="I60" s="9"/>
      <c r="J60" s="9">
        <f t="shared" si="4"/>
        <v>182299104.4283545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8404777.7751692384</v>
      </c>
      <c r="E61" s="41">
        <f t="shared" si="2"/>
        <v>40925764.744463325</v>
      </c>
      <c r="F61" s="9">
        <f t="shared" si="9"/>
        <v>182299104.4283545</v>
      </c>
      <c r="G61" s="8">
        <v>1.7999999999999999E-2</v>
      </c>
      <c r="H61" s="9">
        <f t="shared" si="7"/>
        <v>185580488.30806488</v>
      </c>
      <c r="I61" s="9"/>
      <c r="J61" s="9">
        <f t="shared" si="4"/>
        <v>193985266.08323413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8404777.7751692384</v>
      </c>
      <c r="E62" s="19">
        <f t="shared" si="2"/>
        <v>42069628.509863667</v>
      </c>
      <c r="F62" s="19">
        <f t="shared" si="9"/>
        <v>193985266.08323413</v>
      </c>
      <c r="G62" s="18">
        <v>1.7999999999999999E-2</v>
      </c>
      <c r="H62" s="19">
        <f t="shared" si="7"/>
        <v>197477000.87273234</v>
      </c>
      <c r="I62" s="19">
        <f xml:space="preserve"> H62</f>
        <v>197477000.87273234</v>
      </c>
      <c r="J62" s="9">
        <f t="shared" si="4"/>
        <v>205881778.64790159</v>
      </c>
      <c r="K62" s="50">
        <v>0</v>
      </c>
      <c r="L62" s="20">
        <f xml:space="preserve"> I62 / 2</f>
        <v>98738500.436366171</v>
      </c>
      <c r="M62" s="58">
        <f xml:space="preserve"> (F51 + SUM(D52:D62)) - SUM(K52:K62)</f>
        <v>168447729.93305248</v>
      </c>
      <c r="N62" s="19">
        <f xml:space="preserve"> H62 - M62</f>
        <v>29029270.939679861</v>
      </c>
      <c r="O62" s="18">
        <v>0.84</v>
      </c>
      <c r="P62" s="19">
        <f xml:space="preserve"> N62 * O62</f>
        <v>24384587.589331083</v>
      </c>
      <c r="Q62" s="19">
        <f xml:space="preserve"> N62 - P62</f>
        <v>4644683.3503487781</v>
      </c>
      <c r="R62" s="18">
        <f xml:space="preserve"> N62 / M62 * 100</f>
        <v>17.233399910593747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10728208.36969718</v>
      </c>
      <c r="E63" s="41">
        <f t="shared" si="2"/>
        <v>43234081.823041216</v>
      </c>
      <c r="F63" s="9">
        <f xml:space="preserve"> (H62 / 2) + D63 - K63</f>
        <v>109466708.80606335</v>
      </c>
      <c r="G63" s="8">
        <v>1.7999999999999999E-2</v>
      </c>
      <c r="H63" s="9">
        <f t="shared" si="7"/>
        <v>111437109.5645725</v>
      </c>
      <c r="I63" s="9"/>
      <c r="J63" s="9">
        <f t="shared" si="4"/>
        <v>122165317.93426968</v>
      </c>
      <c r="K63" s="47">
        <v>0</v>
      </c>
      <c r="L63" s="10"/>
      <c r="M63" s="55"/>
      <c r="N63" s="11">
        <f xml:space="preserve"> (L62 / 12) +2500000</f>
        <v>10728208.36969718</v>
      </c>
      <c r="P63" s="9">
        <f xml:space="preserve"> (H62 / 2 )</f>
        <v>98738500.436366171</v>
      </c>
      <c r="S63" s="9"/>
    </row>
    <row r="64" spans="1:19" s="8" customFormat="1" x14ac:dyDescent="0.3">
      <c r="B64" s="80"/>
      <c r="C64" s="8">
        <v>2</v>
      </c>
      <c r="D64" s="9">
        <f>N63</f>
        <v>10728208.36969718</v>
      </c>
      <c r="E64" s="41">
        <f t="shared" si="2"/>
        <v>44419495.295855954</v>
      </c>
      <c r="F64" s="9">
        <f t="shared" ref="F64:F74" si="10" xml:space="preserve"> H63 + D64 - K64</f>
        <v>122165317.93426968</v>
      </c>
      <c r="G64" s="8">
        <v>1.7999999999999999E-2</v>
      </c>
      <c r="H64" s="9">
        <f t="shared" si="7"/>
        <v>124364293.65708654</v>
      </c>
      <c r="I64" s="9"/>
      <c r="J64" s="9">
        <f t="shared" si="4"/>
        <v>135092502.0267837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10728208.36969718</v>
      </c>
      <c r="E65" s="41">
        <f t="shared" si="2"/>
        <v>45626246.211181365</v>
      </c>
      <c r="F65" s="9">
        <f t="shared" si="10"/>
        <v>135092502.0267837</v>
      </c>
      <c r="G65" s="8">
        <v>1.7999999999999999E-2</v>
      </c>
      <c r="H65" s="9">
        <f t="shared" si="7"/>
        <v>137524167.0632658</v>
      </c>
      <c r="I65" s="9"/>
      <c r="J65" s="9">
        <f t="shared" si="4"/>
        <v>148252375.43296298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10728208.36969718</v>
      </c>
      <c r="E66" s="41">
        <f t="shared" si="2"/>
        <v>46854718.642982632</v>
      </c>
      <c r="F66" s="9">
        <f t="shared" si="10"/>
        <v>148252375.43296298</v>
      </c>
      <c r="G66" s="8">
        <v>1.7999999999999999E-2</v>
      </c>
      <c r="H66" s="9">
        <f t="shared" si="7"/>
        <v>150920918.19075632</v>
      </c>
      <c r="I66" s="9"/>
      <c r="J66" s="9">
        <f t="shared" si="4"/>
        <v>161649126.5604535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10728208.36969718</v>
      </c>
      <c r="E67" s="41">
        <f t="shared" si="2"/>
        <v>48105303.578556322</v>
      </c>
      <c r="F67" s="9">
        <f t="shared" si="10"/>
        <v>157004443.21010473</v>
      </c>
      <c r="G67" s="8">
        <v>1.7999999999999999E-2</v>
      </c>
      <c r="H67" s="9">
        <f t="shared" si="7"/>
        <v>159830523.18788663</v>
      </c>
      <c r="I67" s="9"/>
      <c r="J67" s="9">
        <f t="shared" si="4"/>
        <v>170558731.55758381</v>
      </c>
      <c r="K67" s="47">
        <f xml:space="preserve"> Q62</f>
        <v>4644683.3503487781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10728208.36969718</v>
      </c>
      <c r="E68" s="41">
        <f t="shared" si="2"/>
        <v>49378399.042970337</v>
      </c>
      <c r="F68" s="9">
        <f t="shared" si="10"/>
        <v>170558731.55758381</v>
      </c>
      <c r="G68" s="8">
        <v>1.7999999999999999E-2</v>
      </c>
      <c r="H68" s="9">
        <f t="shared" si="7"/>
        <v>173628788.72562033</v>
      </c>
      <c r="I68" s="9"/>
      <c r="J68" s="9">
        <f t="shared" si="4"/>
        <v>184356997.09531751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10728208.36969718</v>
      </c>
      <c r="E69" s="41">
        <f t="shared" si="2"/>
        <v>50674410.2257438</v>
      </c>
      <c r="F69" s="9">
        <f t="shared" si="10"/>
        <v>184356997.09531751</v>
      </c>
      <c r="G69" s="8">
        <v>1.7999999999999999E-2</v>
      </c>
      <c r="H69" s="9">
        <f t="shared" si="7"/>
        <v>187675423.04303324</v>
      </c>
      <c r="I69" s="9"/>
      <c r="J69" s="9">
        <f t="shared" si="4"/>
        <v>198403631.41273043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10728208.36969718</v>
      </c>
      <c r="E70" s="41">
        <f t="shared" si="2"/>
        <v>51993749.609807186</v>
      </c>
      <c r="F70" s="9">
        <f t="shared" si="10"/>
        <v>198403631.41273043</v>
      </c>
      <c r="G70" s="8">
        <v>1.7999999999999999E-2</v>
      </c>
      <c r="H70" s="9">
        <f t="shared" si="7"/>
        <v>201974896.77815956</v>
      </c>
      <c r="I70" s="9"/>
      <c r="J70" s="9">
        <f t="shared" si="4"/>
        <v>212703105.14785674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10728208.36969718</v>
      </c>
      <c r="E71" s="41">
        <f t="shared" si="2"/>
        <v>53336837.102783717</v>
      </c>
      <c r="F71" s="9">
        <f t="shared" si="10"/>
        <v>212703105.14785674</v>
      </c>
      <c r="G71" s="8">
        <v>1.7999999999999999E-2</v>
      </c>
      <c r="H71" s="9">
        <f t="shared" si="7"/>
        <v>216531761.04051816</v>
      </c>
      <c r="I71" s="9"/>
      <c r="J71" s="9">
        <f t="shared" si="4"/>
        <v>227259969.41021535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10728208.36969718</v>
      </c>
      <c r="E72" s="41">
        <f t="shared" si="2"/>
        <v>54704100.170633823</v>
      </c>
      <c r="F72" s="9">
        <f t="shared" si="10"/>
        <v>227259969.41021535</v>
      </c>
      <c r="G72" s="8">
        <v>1.7999999999999999E-2</v>
      </c>
      <c r="H72" s="9">
        <f t="shared" si="7"/>
        <v>231350648.85959923</v>
      </c>
      <c r="I72" s="9"/>
      <c r="J72" s="9">
        <f t="shared" si="4"/>
        <v>242078857.22929642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10728208.36969718</v>
      </c>
      <c r="E73" s="41">
        <f t="shared" si="2"/>
        <v>56095973.973705232</v>
      </c>
      <c r="F73" s="9">
        <f t="shared" si="10"/>
        <v>242078857.22929642</v>
      </c>
      <c r="G73" s="8">
        <v>1.7999999999999999E-2</v>
      </c>
      <c r="H73" s="9">
        <f t="shared" si="7"/>
        <v>246436276.65942374</v>
      </c>
      <c r="I73" s="9"/>
      <c r="J73" s="9">
        <f t="shared" si="4"/>
        <v>257164485.02912092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10728208.36969718</v>
      </c>
      <c r="E74" s="19">
        <f t="shared" si="2"/>
        <v>57512901.505231924</v>
      </c>
      <c r="F74" s="19">
        <f t="shared" si="10"/>
        <v>257164485.02912092</v>
      </c>
      <c r="G74" s="18">
        <v>1.7999999999999999E-2</v>
      </c>
      <c r="H74" s="19">
        <f t="shared" si="7"/>
        <v>261793445.7596451</v>
      </c>
      <c r="I74" s="19">
        <f xml:space="preserve"> H74</f>
        <v>261793445.7596451</v>
      </c>
      <c r="J74" s="9">
        <f t="shared" si="4"/>
        <v>272521654.12934226</v>
      </c>
      <c r="K74" s="50">
        <v>0</v>
      </c>
      <c r="L74" s="20">
        <f xml:space="preserve"> I74 / 2</f>
        <v>130896722.87982255</v>
      </c>
      <c r="M74" s="58">
        <f xml:space="preserve"> (F63 + SUM(D64:D74)) - SUM(K64:K74)</f>
        <v>222832317.52238357</v>
      </c>
      <c r="N74" s="19">
        <f xml:space="preserve"> H74 - M74</f>
        <v>38961128.237261534</v>
      </c>
      <c r="O74" s="18">
        <v>0.84</v>
      </c>
      <c r="P74" s="19">
        <f xml:space="preserve"> N74 * O74</f>
        <v>32727347.719299689</v>
      </c>
      <c r="Q74" s="19">
        <f xml:space="preserve"> N74 - P74</f>
        <v>6233780.5179618448</v>
      </c>
      <c r="R74" s="18">
        <f xml:space="preserve"> N74 / M74 * 100</f>
        <v>17.484505241636629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13408060.239985213</v>
      </c>
      <c r="E75" s="41">
        <f t="shared" si="2"/>
        <v>58955333.732326098</v>
      </c>
      <c r="F75" s="9">
        <f xml:space="preserve"> (H74 / 2) + D75 - K75</f>
        <v>144304783.11980778</v>
      </c>
      <c r="G75" s="8">
        <v>1.7999999999999999E-2</v>
      </c>
      <c r="H75" s="9">
        <f t="shared" si="7"/>
        <v>146902269.21596432</v>
      </c>
      <c r="I75" s="9"/>
      <c r="J75" s="9">
        <f t="shared" si="4"/>
        <v>160310329.45594954</v>
      </c>
      <c r="K75" s="47">
        <v>0</v>
      </c>
      <c r="L75" s="10"/>
      <c r="M75" s="55"/>
      <c r="N75" s="11">
        <f xml:space="preserve"> (L74 / 12) +2500000</f>
        <v>13408060.239985213</v>
      </c>
      <c r="P75" s="9">
        <f xml:space="preserve"> (H74 / 2 )</f>
        <v>130896722.87982255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13408060.239985213</v>
      </c>
      <c r="E76" s="41">
        <f t="shared" si="2"/>
        <v>60423729.739507966</v>
      </c>
      <c r="F76" s="9">
        <f t="shared" ref="F76:F86" si="11" xml:space="preserve"> H75 + D76 - K76</f>
        <v>160310329.45594954</v>
      </c>
      <c r="G76" s="8">
        <v>1.7999999999999999E-2</v>
      </c>
      <c r="H76" s="9">
        <f t="shared" si="7"/>
        <v>163195915.38615665</v>
      </c>
      <c r="I76" s="9"/>
      <c r="J76" s="9">
        <f t="shared" si="4"/>
        <v>176603975.62614185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13408060.239985213</v>
      </c>
      <c r="E77" s="41">
        <f t="shared" si="2"/>
        <v>61918556.874819107</v>
      </c>
      <c r="F77" s="9">
        <f t="shared" si="11"/>
        <v>176603975.62614185</v>
      </c>
      <c r="G77" s="8">
        <v>1.7999999999999999E-2</v>
      </c>
      <c r="H77" s="9">
        <f t="shared" si="7"/>
        <v>179782847.18741241</v>
      </c>
      <c r="I77" s="9"/>
      <c r="J77" s="9">
        <f t="shared" si="4"/>
        <v>193190907.42739761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13408060.239985213</v>
      </c>
      <c r="E78" s="41">
        <f t="shared" ref="E78:E134" si="12" xml:space="preserve"> (E77 + 400000) + ((E77 + 400000) * G78 )</f>
        <v>63440290.898565851</v>
      </c>
      <c r="F78" s="9">
        <f t="shared" si="11"/>
        <v>193190907.42739761</v>
      </c>
      <c r="G78" s="8">
        <v>1.7999999999999999E-2</v>
      </c>
      <c r="H78" s="9">
        <f t="shared" si="7"/>
        <v>196668343.76109076</v>
      </c>
      <c r="I78" s="9"/>
      <c r="J78" s="9">
        <f t="shared" si="4"/>
        <v>210076404.00107598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13408060.239985213</v>
      </c>
      <c r="E79" s="41">
        <f t="shared" si="12"/>
        <v>64989416.13474004</v>
      </c>
      <c r="F79" s="9">
        <f t="shared" si="11"/>
        <v>203842623.48311412</v>
      </c>
      <c r="G79" s="8">
        <v>1.7999999999999999E-2</v>
      </c>
      <c r="H79" s="9">
        <f t="shared" si="7"/>
        <v>207511790.70581019</v>
      </c>
      <c r="I79" s="9"/>
      <c r="J79" s="9">
        <f t="shared" si="4"/>
        <v>220919850.94579542</v>
      </c>
      <c r="K79" s="47">
        <f xml:space="preserve"> Q74</f>
        <v>6233780.5179618448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13408060.239985213</v>
      </c>
      <c r="E80" s="41">
        <f t="shared" si="12"/>
        <v>66566425.625165358</v>
      </c>
      <c r="F80" s="9">
        <f t="shared" si="11"/>
        <v>220919850.94579542</v>
      </c>
      <c r="G80" s="8">
        <v>1.7999999999999999E-2</v>
      </c>
      <c r="H80" s="9">
        <f t="shared" si="7"/>
        <v>224896408.26281974</v>
      </c>
      <c r="I80" s="9"/>
      <c r="J80" s="9">
        <f t="shared" si="4"/>
        <v>238304468.50280493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13408060.239985213</v>
      </c>
      <c r="E81" s="41">
        <f t="shared" si="12"/>
        <v>68171821.286418334</v>
      </c>
      <c r="F81" s="9">
        <f t="shared" si="11"/>
        <v>238304468.50280493</v>
      </c>
      <c r="G81" s="8">
        <v>1.7999999999999999E-2</v>
      </c>
      <c r="H81" s="9">
        <f t="shared" si="7"/>
        <v>242593948.93585542</v>
      </c>
      <c r="I81" s="9"/>
      <c r="J81" s="9">
        <f t="shared" ref="J81:J144" si="13" xml:space="preserve"> D81 + H81</f>
        <v>256002009.17584062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13408060.239985213</v>
      </c>
      <c r="E82" s="41">
        <f t="shared" si="12"/>
        <v>69806114.069573864</v>
      </c>
      <c r="F82" s="9">
        <f t="shared" si="11"/>
        <v>256002009.17584062</v>
      </c>
      <c r="G82" s="8">
        <v>1.7999999999999999E-2</v>
      </c>
      <c r="H82" s="9">
        <f t="shared" si="7"/>
        <v>260610045.34100574</v>
      </c>
      <c r="I82" s="9"/>
      <c r="J82" s="9">
        <f t="shared" si="13"/>
        <v>274018105.58099097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13408060.239985213</v>
      </c>
      <c r="E83" s="41">
        <f t="shared" si="12"/>
        <v>71469824.122826189</v>
      </c>
      <c r="F83" s="9">
        <f t="shared" si="11"/>
        <v>274018105.58099097</v>
      </c>
      <c r="G83" s="8">
        <v>1.7999999999999999E-2</v>
      </c>
      <c r="H83" s="9">
        <f t="shared" si="7"/>
        <v>278950431.48144883</v>
      </c>
      <c r="I83" s="9"/>
      <c r="J83" s="9">
        <f t="shared" si="13"/>
        <v>292358491.72143406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13408060.239985213</v>
      </c>
      <c r="E84" s="41">
        <f t="shared" si="12"/>
        <v>73163480.957037061</v>
      </c>
      <c r="F84" s="9">
        <f t="shared" si="11"/>
        <v>292358491.72143406</v>
      </c>
      <c r="G84" s="8">
        <v>1.7999999999999999E-2</v>
      </c>
      <c r="H84" s="9">
        <f t="shared" si="7"/>
        <v>297620944.57241988</v>
      </c>
      <c r="I84" s="9"/>
      <c r="J84" s="9">
        <f t="shared" si="13"/>
        <v>311029004.81240511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13408060.239985213</v>
      </c>
      <c r="E85" s="41">
        <f t="shared" si="12"/>
        <v>74887623.614263728</v>
      </c>
      <c r="F85" s="9">
        <f t="shared" si="11"/>
        <v>311029004.81240511</v>
      </c>
      <c r="G85" s="8">
        <v>1.7999999999999999E-2</v>
      </c>
      <c r="H85" s="9">
        <f t="shared" si="7"/>
        <v>316627526.89902842</v>
      </c>
      <c r="I85" s="9"/>
      <c r="J85" s="9">
        <f t="shared" si="13"/>
        <v>330035587.13901365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13408060.239985213</v>
      </c>
      <c r="E86" s="19">
        <f t="shared" si="12"/>
        <v>76642800.839320481</v>
      </c>
      <c r="F86" s="19">
        <f t="shared" si="11"/>
        <v>330035587.13901365</v>
      </c>
      <c r="G86" s="18">
        <v>1.7999999999999999E-2</v>
      </c>
      <c r="H86" s="19">
        <f t="shared" si="7"/>
        <v>335976227.7075159</v>
      </c>
      <c r="I86" s="19">
        <f xml:space="preserve"> H86</f>
        <v>335976227.7075159</v>
      </c>
      <c r="J86" s="9">
        <f t="shared" si="13"/>
        <v>349384287.94750112</v>
      </c>
      <c r="K86" s="50">
        <v>0</v>
      </c>
      <c r="L86" s="20">
        <f xml:space="preserve"> I86 / 2</f>
        <v>167988113.85375795</v>
      </c>
      <c r="M86" s="58">
        <f xml:space="preserve"> (F75 + SUM(D76:D86)) - SUM(K76:K86)</f>
        <v>285559665.24168324</v>
      </c>
      <c r="N86" s="19">
        <f xml:space="preserve"> H86 - M86</f>
        <v>50416562.465832651</v>
      </c>
      <c r="O86" s="18">
        <v>0.84</v>
      </c>
      <c r="P86" s="19">
        <f xml:space="preserve"> N86 * O86</f>
        <v>42349912.471299425</v>
      </c>
      <c r="Q86" s="19">
        <f xml:space="preserve"> N86 - P86</f>
        <v>8066649.9945332259</v>
      </c>
      <c r="R86" s="18">
        <f xml:space="preserve"> N86 / M86 * 100</f>
        <v>17.655351438783423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16499009.487813162</v>
      </c>
      <c r="E87" s="41">
        <f t="shared" si="12"/>
        <v>78429571.254428253</v>
      </c>
      <c r="F87" s="9">
        <f xml:space="preserve"> (H86 / 2) + D87 - K87</f>
        <v>184487123.34157112</v>
      </c>
      <c r="G87" s="8">
        <v>1.7999999999999999E-2</v>
      </c>
      <c r="H87" s="9">
        <f t="shared" si="7"/>
        <v>187807891.56171939</v>
      </c>
      <c r="I87" s="9"/>
      <c r="J87" s="9">
        <f t="shared" si="13"/>
        <v>204306901.04953256</v>
      </c>
      <c r="K87" s="47">
        <v>0</v>
      </c>
      <c r="L87" s="10"/>
      <c r="M87" s="55"/>
      <c r="N87" s="11">
        <f xml:space="preserve"> (L86 / 12) +2500000</f>
        <v>16499009.487813162</v>
      </c>
      <c r="P87" s="9">
        <f xml:space="preserve"> (H86 / 2 )</f>
        <v>167988113.85375795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16499009.487813162</v>
      </c>
      <c r="E88" s="41">
        <f t="shared" si="12"/>
        <v>80248503.537007958</v>
      </c>
      <c r="F88" s="9">
        <f t="shared" ref="F88:F98" si="14" xml:space="preserve"> H87 + D88 - K88</f>
        <v>204306901.04953256</v>
      </c>
      <c r="G88" s="8">
        <v>1.7999999999999999E-2</v>
      </c>
      <c r="H88" s="9">
        <f t="shared" si="7"/>
        <v>207984425.26842415</v>
      </c>
      <c r="I88" s="9"/>
      <c r="J88" s="9">
        <f t="shared" si="13"/>
        <v>224483434.75623733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16499009.487813162</v>
      </c>
      <c r="E89" s="41">
        <f t="shared" si="12"/>
        <v>82100176.600674108</v>
      </c>
      <c r="F89" s="9">
        <f t="shared" si="14"/>
        <v>224483434.75623733</v>
      </c>
      <c r="G89" s="8">
        <v>1.7999999999999999E-2</v>
      </c>
      <c r="H89" s="9">
        <f t="shared" si="7"/>
        <v>228524136.5818496</v>
      </c>
      <c r="I89" s="9"/>
      <c r="J89" s="9">
        <f t="shared" si="13"/>
        <v>245023146.06966278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16499009.487813162</v>
      </c>
      <c r="E90" s="41">
        <f t="shared" si="12"/>
        <v>83985179.779486239</v>
      </c>
      <c r="F90" s="9">
        <f t="shared" si="14"/>
        <v>245023146.06966278</v>
      </c>
      <c r="G90" s="8">
        <v>1.7999999999999999E-2</v>
      </c>
      <c r="H90" s="9">
        <f t="shared" si="7"/>
        <v>249433562.6989167</v>
      </c>
      <c r="I90" s="9"/>
      <c r="J90" s="9">
        <f t="shared" si="13"/>
        <v>265932572.18672988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16499009.487813162</v>
      </c>
      <c r="E91" s="41">
        <f t="shared" si="12"/>
        <v>85904113.015516996</v>
      </c>
      <c r="F91" s="9">
        <f t="shared" si="14"/>
        <v>257865922.19219667</v>
      </c>
      <c r="G91" s="8">
        <v>1.7999999999999999E-2</v>
      </c>
      <c r="H91" s="9">
        <f t="shared" si="7"/>
        <v>262507508.7916562</v>
      </c>
      <c r="I91" s="9"/>
      <c r="J91" s="9">
        <f t="shared" si="13"/>
        <v>279006518.27946937</v>
      </c>
      <c r="K91" s="47">
        <f xml:space="preserve"> Q86</f>
        <v>8066649.9945332259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16499009.487813162</v>
      </c>
      <c r="E92" s="41">
        <f t="shared" si="12"/>
        <v>87857587.049796298</v>
      </c>
      <c r="F92" s="9">
        <f t="shared" si="14"/>
        <v>279006518.27946937</v>
      </c>
      <c r="G92" s="8">
        <v>1.7999999999999999E-2</v>
      </c>
      <c r="H92" s="9">
        <f t="shared" si="7"/>
        <v>284028635.60849983</v>
      </c>
      <c r="I92" s="9"/>
      <c r="J92" s="9">
        <f t="shared" si="13"/>
        <v>300527645.096313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16499009.487813162</v>
      </c>
      <c r="E93" s="41">
        <f t="shared" si="12"/>
        <v>89846223.616692632</v>
      </c>
      <c r="F93" s="9">
        <f t="shared" si="14"/>
        <v>300527645.096313</v>
      </c>
      <c r="G93" s="8">
        <v>1.7999999999999999E-2</v>
      </c>
      <c r="H93" s="9">
        <f t="shared" si="7"/>
        <v>305937142.70804662</v>
      </c>
      <c r="I93" s="9"/>
      <c r="J93" s="9">
        <f t="shared" si="13"/>
        <v>322436152.19585979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16499009.487813162</v>
      </c>
      <c r="E94" s="41">
        <f t="shared" si="12"/>
        <v>91870655.641793102</v>
      </c>
      <c r="F94" s="9">
        <f t="shared" si="14"/>
        <v>322436152.19585979</v>
      </c>
      <c r="G94" s="8">
        <v>1.7999999999999999E-2</v>
      </c>
      <c r="H94" s="9">
        <f t="shared" ref="H94:H157" si="15" xml:space="preserve"> (F94 * G94) + F94</f>
        <v>328240002.93538529</v>
      </c>
      <c r="I94" s="9"/>
      <c r="J94" s="9">
        <f t="shared" si="13"/>
        <v>344739012.42319846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16499009.487813162</v>
      </c>
      <c r="E95" s="41">
        <f t="shared" si="12"/>
        <v>93931527.443345383</v>
      </c>
      <c r="F95" s="9">
        <f t="shared" si="14"/>
        <v>344739012.42319846</v>
      </c>
      <c r="G95" s="8">
        <v>1.7999999999999999E-2</v>
      </c>
      <c r="H95" s="9">
        <f t="shared" si="15"/>
        <v>350944314.64681602</v>
      </c>
      <c r="I95" s="9"/>
      <c r="J95" s="9">
        <f t="shared" si="13"/>
        <v>367443324.13462919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16499009.487813162</v>
      </c>
      <c r="E96" s="41">
        <f t="shared" si="12"/>
        <v>96029494.937325597</v>
      </c>
      <c r="F96" s="9">
        <f t="shared" si="14"/>
        <v>367443324.13462919</v>
      </c>
      <c r="G96" s="8">
        <v>1.7999999999999999E-2</v>
      </c>
      <c r="H96" s="9">
        <f t="shared" si="15"/>
        <v>374057303.96905249</v>
      </c>
      <c r="I96" s="9"/>
      <c r="J96" s="9">
        <f t="shared" si="13"/>
        <v>390556313.45686567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16499009.487813162</v>
      </c>
      <c r="E97" s="41">
        <f t="shared" si="12"/>
        <v>98165225.846197456</v>
      </c>
      <c r="F97" s="9">
        <f t="shared" si="14"/>
        <v>390556313.45686567</v>
      </c>
      <c r="G97" s="8">
        <v>1.7999999999999999E-2</v>
      </c>
      <c r="H97" s="9">
        <f t="shared" si="15"/>
        <v>397586327.09908926</v>
      </c>
      <c r="I97" s="9"/>
      <c r="J97" s="9">
        <f t="shared" si="13"/>
        <v>414085336.58690244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16499009.487813162</v>
      </c>
      <c r="E98" s="19">
        <f t="shared" si="12"/>
        <v>100339399.911429</v>
      </c>
      <c r="F98" s="19">
        <f t="shared" si="14"/>
        <v>414085336.58690244</v>
      </c>
      <c r="G98" s="18">
        <v>1.7999999999999999E-2</v>
      </c>
      <c r="H98" s="19">
        <f t="shared" si="15"/>
        <v>421538872.64546669</v>
      </c>
      <c r="I98" s="19">
        <f xml:space="preserve"> H98</f>
        <v>421538872.64546669</v>
      </c>
      <c r="J98" s="9">
        <f t="shared" si="13"/>
        <v>438037882.13327986</v>
      </c>
      <c r="K98" s="50">
        <v>0</v>
      </c>
      <c r="L98" s="20">
        <f xml:space="preserve"> I98 / 2</f>
        <v>210769436.32273334</v>
      </c>
      <c r="M98" s="58">
        <f xml:space="preserve"> (F87 + SUM(D88:D98)) - SUM(K88:K98)</f>
        <v>357909577.71298271</v>
      </c>
      <c r="N98" s="19">
        <f xml:space="preserve"> H98 - M98</f>
        <v>63629294.932483971</v>
      </c>
      <c r="O98" s="18">
        <v>0.84</v>
      </c>
      <c r="P98" s="19">
        <f xml:space="preserve"> N98 * O98</f>
        <v>53448607.743286535</v>
      </c>
      <c r="Q98" s="19">
        <f xml:space="preserve"> N98 - P98</f>
        <v>10180687.189197436</v>
      </c>
      <c r="R98" s="18">
        <f xml:space="preserve"> N98 / M98 * 100</f>
        <v>17.778036379766849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20064119.693561111</v>
      </c>
      <c r="E99" s="41">
        <f t="shared" si="12"/>
        <v>102552709.10983473</v>
      </c>
      <c r="F99" s="9">
        <f xml:space="preserve"> (H98 / 2) + D99 - K99</f>
        <v>230833556.01629445</v>
      </c>
      <c r="G99" s="8">
        <v>1.7999999999999999E-2</v>
      </c>
      <c r="H99" s="9">
        <f t="shared" si="15"/>
        <v>234988560.02458775</v>
      </c>
      <c r="I99" s="9"/>
      <c r="J99" s="9">
        <f t="shared" si="13"/>
        <v>255052679.71814886</v>
      </c>
      <c r="K99" s="47">
        <v>0</v>
      </c>
      <c r="L99" s="10"/>
      <c r="M99" s="55"/>
      <c r="N99" s="11">
        <f xml:space="preserve"> (L98 / 12) +2500000</f>
        <v>20064119.693561111</v>
      </c>
      <c r="P99" s="9">
        <f xml:space="preserve"> (H98 / 2 )</f>
        <v>210769436.32273334</v>
      </c>
      <c r="S99" s="9"/>
    </row>
    <row r="100" spans="1:19" s="8" customFormat="1" x14ac:dyDescent="0.3">
      <c r="B100" s="80"/>
      <c r="C100" s="8">
        <v>2</v>
      </c>
      <c r="D100" s="9">
        <f>N99</f>
        <v>20064119.693561111</v>
      </c>
      <c r="E100" s="41">
        <f t="shared" si="12"/>
        <v>104805857.87381175</v>
      </c>
      <c r="F100" s="9">
        <f t="shared" ref="F100:F110" si="16" xml:space="preserve"> H99 + D100 - K100</f>
        <v>255052679.71814886</v>
      </c>
      <c r="G100" s="8">
        <v>1.7999999999999999E-2</v>
      </c>
      <c r="H100" s="9">
        <f t="shared" si="15"/>
        <v>259643627.95307553</v>
      </c>
      <c r="I100" s="9"/>
      <c r="J100" s="9">
        <f t="shared" si="13"/>
        <v>279707747.64663666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20064119.693561111</v>
      </c>
      <c r="E101" s="41">
        <f t="shared" si="12"/>
        <v>107099563.31554036</v>
      </c>
      <c r="F101" s="9">
        <f t="shared" si="16"/>
        <v>279707747.64663666</v>
      </c>
      <c r="G101" s="8">
        <v>1.7999999999999999E-2</v>
      </c>
      <c r="H101" s="9">
        <f t="shared" si="15"/>
        <v>284742487.10427612</v>
      </c>
      <c r="I101" s="9"/>
      <c r="J101" s="9">
        <f t="shared" si="13"/>
        <v>304806606.79783726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20064119.693561111</v>
      </c>
      <c r="E102" s="41">
        <f t="shared" si="12"/>
        <v>109434555.45522009</v>
      </c>
      <c r="F102" s="9">
        <f t="shared" si="16"/>
        <v>304806606.79783726</v>
      </c>
      <c r="G102" s="8">
        <v>1.7999999999999999E-2</v>
      </c>
      <c r="H102" s="9">
        <f t="shared" si="15"/>
        <v>310293125.72019833</v>
      </c>
      <c r="I102" s="9"/>
      <c r="J102" s="9">
        <f t="shared" si="13"/>
        <v>330357245.41375947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20064119.693561111</v>
      </c>
      <c r="E103" s="41">
        <f t="shared" si="12"/>
        <v>111811577.45341405</v>
      </c>
      <c r="F103" s="9">
        <f t="shared" si="16"/>
        <v>320176558.22456205</v>
      </c>
      <c r="G103" s="8">
        <v>1.7999999999999999E-2</v>
      </c>
      <c r="H103" s="9">
        <f t="shared" si="15"/>
        <v>325939736.27260417</v>
      </c>
      <c r="I103" s="9"/>
      <c r="J103" s="9">
        <f t="shared" si="13"/>
        <v>346003855.9661653</v>
      </c>
      <c r="K103" s="47">
        <f xml:space="preserve"> Q98</f>
        <v>10180687.189197436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20064119.693561111</v>
      </c>
      <c r="E104" s="41">
        <f t="shared" si="12"/>
        <v>114231385.8475755</v>
      </c>
      <c r="F104" s="9">
        <f t="shared" si="16"/>
        <v>346003855.9661653</v>
      </c>
      <c r="G104" s="8">
        <v>1.7999999999999999E-2</v>
      </c>
      <c r="H104" s="9">
        <f t="shared" si="15"/>
        <v>352231925.37355626</v>
      </c>
      <c r="I104" s="9"/>
      <c r="J104" s="9">
        <f t="shared" si="13"/>
        <v>372296045.06711739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20064119.693561111</v>
      </c>
      <c r="E105" s="41">
        <f t="shared" si="12"/>
        <v>116694750.79283185</v>
      </c>
      <c r="F105" s="9">
        <f t="shared" si="16"/>
        <v>372296045.06711739</v>
      </c>
      <c r="G105" s="8">
        <v>1.7999999999999999E-2</v>
      </c>
      <c r="H105" s="9">
        <f t="shared" si="15"/>
        <v>378997373.87832552</v>
      </c>
      <c r="I105" s="9"/>
      <c r="J105" s="9">
        <f t="shared" si="13"/>
        <v>399061493.57188666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20064119.693561111</v>
      </c>
      <c r="E106" s="41">
        <f t="shared" si="12"/>
        <v>119202456.30710283</v>
      </c>
      <c r="F106" s="9">
        <f t="shared" si="16"/>
        <v>399061493.57188666</v>
      </c>
      <c r="G106" s="8">
        <v>1.7999999999999999E-2</v>
      </c>
      <c r="H106" s="9">
        <f t="shared" si="15"/>
        <v>406244600.45618063</v>
      </c>
      <c r="I106" s="9"/>
      <c r="J106" s="9">
        <f t="shared" si="13"/>
        <v>426308720.14974177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20064119.693561111</v>
      </c>
      <c r="E107" s="41">
        <f t="shared" si="12"/>
        <v>121755300.52063069</v>
      </c>
      <c r="F107" s="9">
        <f t="shared" si="16"/>
        <v>426308720.14974177</v>
      </c>
      <c r="G107" s="8">
        <v>1.7999999999999999E-2</v>
      </c>
      <c r="H107" s="9">
        <f t="shared" si="15"/>
        <v>433982277.11243713</v>
      </c>
      <c r="I107" s="9"/>
      <c r="J107" s="9">
        <f t="shared" si="13"/>
        <v>454046396.80599827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20064119.693561111</v>
      </c>
      <c r="E108" s="41">
        <f t="shared" si="12"/>
        <v>124354095.93000203</v>
      </c>
      <c r="F108" s="9">
        <f t="shared" si="16"/>
        <v>454046396.80599827</v>
      </c>
      <c r="G108" s="8">
        <v>1.7999999999999999E-2</v>
      </c>
      <c r="H108" s="9">
        <f t="shared" si="15"/>
        <v>462219231.94850624</v>
      </c>
      <c r="I108" s="9"/>
      <c r="J108" s="9">
        <f t="shared" si="13"/>
        <v>482283351.64206737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20064119.693561111</v>
      </c>
      <c r="E109" s="41">
        <f t="shared" si="12"/>
        <v>126999669.65674207</v>
      </c>
      <c r="F109" s="9">
        <f t="shared" si="16"/>
        <v>482283351.64206737</v>
      </c>
      <c r="G109" s="8">
        <v>1.7999999999999999E-2</v>
      </c>
      <c r="H109" s="9">
        <f t="shared" si="15"/>
        <v>490964451.97162461</v>
      </c>
      <c r="I109" s="9"/>
      <c r="J109" s="9">
        <f t="shared" si="13"/>
        <v>511028571.66518575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20064119.693561111</v>
      </c>
      <c r="E110" s="19">
        <f t="shared" si="12"/>
        <v>129692863.71056342</v>
      </c>
      <c r="F110" s="19">
        <f t="shared" si="16"/>
        <v>511028571.66518575</v>
      </c>
      <c r="G110" s="18">
        <v>1.7999999999999999E-2</v>
      </c>
      <c r="H110" s="19">
        <f t="shared" si="15"/>
        <v>520227085.95515907</v>
      </c>
      <c r="I110" s="19">
        <f xml:space="preserve"> H110</f>
        <v>520227085.95515907</v>
      </c>
      <c r="J110" s="9">
        <f t="shared" si="13"/>
        <v>540291205.64872015</v>
      </c>
      <c r="K110" s="50">
        <v>0</v>
      </c>
      <c r="L110" s="20">
        <f xml:space="preserve"> I110 / 2</f>
        <v>260113542.97757953</v>
      </c>
      <c r="M110" s="58">
        <f xml:space="preserve"> (F99 + SUM(D100:D110)) - SUM(K100:K110)</f>
        <v>441358185.45626926</v>
      </c>
      <c r="N110" s="19">
        <f xml:space="preserve"> H110 - M110</f>
        <v>78868900.498889804</v>
      </c>
      <c r="O110" s="18">
        <v>0.84</v>
      </c>
      <c r="P110" s="19">
        <f xml:space="preserve"> N110 * O110</f>
        <v>66249876.419067435</v>
      </c>
      <c r="Q110" s="19">
        <f xml:space="preserve"> N110 - P110</f>
        <v>12619024.079822369</v>
      </c>
      <c r="R110" s="18">
        <f xml:space="preserve"> N110 / M110 * 100</f>
        <v>17.869590527103593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24176128.581464961</v>
      </c>
      <c r="E111" s="41">
        <f t="shared" si="12"/>
        <v>132434535.25735356</v>
      </c>
      <c r="F111" s="9">
        <f xml:space="preserve"> (H110 / 2) + D111 - K111</f>
        <v>284289671.55904448</v>
      </c>
      <c r="G111" s="8">
        <v>1.7999999999999999E-2</v>
      </c>
      <c r="H111" s="9">
        <f t="shared" si="15"/>
        <v>289406885.6471073</v>
      </c>
      <c r="I111" s="9"/>
      <c r="J111" s="9">
        <f t="shared" si="13"/>
        <v>313583014.22857225</v>
      </c>
      <c r="K111" s="47">
        <v>0</v>
      </c>
      <c r="L111" s="10"/>
      <c r="M111" s="55"/>
      <c r="N111" s="11">
        <f xml:space="preserve"> (L110 / 12) +2500000</f>
        <v>24176128.581464961</v>
      </c>
      <c r="P111" s="9">
        <f xml:space="preserve"> (H110 / 2 )</f>
        <v>260113542.97757953</v>
      </c>
      <c r="S111" s="9"/>
    </row>
    <row r="112" spans="1:19" s="8" customFormat="1" x14ac:dyDescent="0.3">
      <c r="B112" s="80"/>
      <c r="C112" s="8">
        <v>2</v>
      </c>
      <c r="D112" s="9">
        <f>N111</f>
        <v>24176128.581464961</v>
      </c>
      <c r="E112" s="41">
        <f t="shared" si="12"/>
        <v>135225556.89198592</v>
      </c>
      <c r="F112" s="9">
        <f t="shared" ref="F112:F122" si="17" xml:space="preserve"> H111 + D112 - K112</f>
        <v>313583014.22857225</v>
      </c>
      <c r="G112" s="8">
        <v>1.7999999999999999E-2</v>
      </c>
      <c r="H112" s="9">
        <f t="shared" si="15"/>
        <v>319227508.48468655</v>
      </c>
      <c r="I112" s="9"/>
      <c r="J112" s="9">
        <f t="shared" si="13"/>
        <v>343403637.0661515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24176128.581464961</v>
      </c>
      <c r="E113" s="41">
        <f t="shared" si="12"/>
        <v>138066816.91604167</v>
      </c>
      <c r="F113" s="9">
        <f t="shared" si="17"/>
        <v>343403637.0661515</v>
      </c>
      <c r="G113" s="8">
        <v>1.7999999999999999E-2</v>
      </c>
      <c r="H113" s="9">
        <f t="shared" si="15"/>
        <v>349584902.53334224</v>
      </c>
      <c r="I113" s="9"/>
      <c r="J113" s="9">
        <f t="shared" si="13"/>
        <v>373761031.11480719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24176128.581464961</v>
      </c>
      <c r="E114" s="41">
        <f t="shared" si="12"/>
        <v>140959219.62053043</v>
      </c>
      <c r="F114" s="9">
        <f t="shared" si="17"/>
        <v>373761031.11480719</v>
      </c>
      <c r="G114" s="8">
        <v>1.7999999999999999E-2</v>
      </c>
      <c r="H114" s="9">
        <f t="shared" si="15"/>
        <v>380488729.67487371</v>
      </c>
      <c r="I114" s="9"/>
      <c r="J114" s="9">
        <f t="shared" si="13"/>
        <v>404664858.25633866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24176128.581464961</v>
      </c>
      <c r="E115" s="41">
        <f t="shared" si="12"/>
        <v>143903685.57369998</v>
      </c>
      <c r="F115" s="9">
        <f t="shared" si="17"/>
        <v>392045834.17651629</v>
      </c>
      <c r="G115" s="8">
        <v>1.7999999999999999E-2</v>
      </c>
      <c r="H115" s="9">
        <f t="shared" si="15"/>
        <v>399102659.1916936</v>
      </c>
      <c r="I115" s="9"/>
      <c r="J115" s="9">
        <f t="shared" si="13"/>
        <v>423278787.77315855</v>
      </c>
      <c r="K115" s="47">
        <f xml:space="preserve"> Q110</f>
        <v>12619024.079822369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24176128.581464961</v>
      </c>
      <c r="E116" s="41">
        <f t="shared" si="12"/>
        <v>146901151.91402659</v>
      </c>
      <c r="F116" s="9">
        <f t="shared" si="17"/>
        <v>423278787.77315855</v>
      </c>
      <c r="G116" s="8">
        <v>1.7999999999999999E-2</v>
      </c>
      <c r="H116" s="9">
        <f t="shared" si="15"/>
        <v>430897805.95307541</v>
      </c>
      <c r="I116" s="9"/>
      <c r="J116" s="9">
        <f t="shared" si="13"/>
        <v>455073934.53454036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24176128.581464961</v>
      </c>
      <c r="E117" s="41">
        <f t="shared" si="12"/>
        <v>149952572.64847907</v>
      </c>
      <c r="F117" s="9">
        <f t="shared" si="17"/>
        <v>455073934.53454036</v>
      </c>
      <c r="G117" s="8">
        <v>1.7999999999999999E-2</v>
      </c>
      <c r="H117" s="9">
        <f t="shared" si="15"/>
        <v>463265265.35616207</v>
      </c>
      <c r="I117" s="9"/>
      <c r="J117" s="9">
        <f t="shared" si="13"/>
        <v>487441393.93762702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24176128.581464961</v>
      </c>
      <c r="E118" s="41">
        <f t="shared" si="12"/>
        <v>153058918.95615169</v>
      </c>
      <c r="F118" s="9">
        <f t="shared" si="17"/>
        <v>487441393.93762702</v>
      </c>
      <c r="G118" s="8">
        <v>1.7999999999999999E-2</v>
      </c>
      <c r="H118" s="9">
        <f t="shared" si="15"/>
        <v>496215339.02850431</v>
      </c>
      <c r="I118" s="9"/>
      <c r="J118" s="9">
        <f t="shared" si="13"/>
        <v>520391467.60996926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24176128.581464961</v>
      </c>
      <c r="E119" s="41">
        <f t="shared" si="12"/>
        <v>156221179.49736243</v>
      </c>
      <c r="F119" s="9">
        <f t="shared" si="17"/>
        <v>520391467.60996926</v>
      </c>
      <c r="G119" s="8">
        <v>1.7999999999999999E-2</v>
      </c>
      <c r="H119" s="9">
        <f t="shared" si="15"/>
        <v>529758514.02694869</v>
      </c>
      <c r="I119" s="9"/>
      <c r="J119" s="9">
        <f t="shared" si="13"/>
        <v>553934642.6084137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24176128.581464961</v>
      </c>
      <c r="E120" s="41">
        <f t="shared" si="12"/>
        <v>159440360.72831497</v>
      </c>
      <c r="F120" s="9">
        <f t="shared" si="17"/>
        <v>553934642.6084137</v>
      </c>
      <c r="G120" s="8">
        <v>1.7999999999999999E-2</v>
      </c>
      <c r="H120" s="9">
        <f t="shared" si="15"/>
        <v>563905466.17536509</v>
      </c>
      <c r="I120" s="9"/>
      <c r="J120" s="9">
        <f t="shared" si="13"/>
        <v>588081594.7568301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24176128.581464961</v>
      </c>
      <c r="E121" s="41">
        <f t="shared" si="12"/>
        <v>162717487.22142464</v>
      </c>
      <c r="F121" s="9">
        <f t="shared" si="17"/>
        <v>588081594.7568301</v>
      </c>
      <c r="G121" s="8">
        <v>1.7999999999999999E-2</v>
      </c>
      <c r="H121" s="9">
        <f t="shared" si="15"/>
        <v>598667063.46245301</v>
      </c>
      <c r="I121" s="9"/>
      <c r="J121" s="9">
        <f t="shared" si="13"/>
        <v>622843192.04391801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24176128.581464961</v>
      </c>
      <c r="E122" s="19">
        <f t="shared" si="12"/>
        <v>166053601.99141029</v>
      </c>
      <c r="F122" s="19">
        <f t="shared" si="17"/>
        <v>622843192.04391801</v>
      </c>
      <c r="G122" s="18">
        <v>1.7999999999999999E-2</v>
      </c>
      <c r="H122" s="19">
        <f t="shared" si="15"/>
        <v>634054369.50070858</v>
      </c>
      <c r="I122" s="19">
        <f xml:space="preserve"> H122</f>
        <v>634054369.50070858</v>
      </c>
      <c r="J122" s="9">
        <f t="shared" si="13"/>
        <v>658230498.08217359</v>
      </c>
      <c r="K122" s="50">
        <v>0</v>
      </c>
      <c r="L122" s="20">
        <f xml:space="preserve"> I122 / 2</f>
        <v>317027184.75035429</v>
      </c>
      <c r="M122" s="58">
        <f xml:space="preserve"> (F111 + SUM(D112:D122)) - SUM(K112:K122)</f>
        <v>537608061.87533653</v>
      </c>
      <c r="N122" s="19">
        <f xml:space="preserve"> H122 - M122</f>
        <v>96446307.625372052</v>
      </c>
      <c r="O122" s="18">
        <v>0.84</v>
      </c>
      <c r="P122" s="19">
        <f xml:space="preserve"> N122 * O122</f>
        <v>81014898.405312523</v>
      </c>
      <c r="Q122" s="19">
        <f xml:space="preserve"> N122 - P122</f>
        <v>15431409.220059529</v>
      </c>
      <c r="R122" s="18">
        <f xml:space="preserve"> N122 / M122 * 100</f>
        <v>17.939892361163391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28918932.062529523</v>
      </c>
      <c r="E123" s="41">
        <f t="shared" si="12"/>
        <v>169449766.82725567</v>
      </c>
      <c r="F123" s="9">
        <f xml:space="preserve"> (H122 / 2) + D123 - K123</f>
        <v>345946116.81288379</v>
      </c>
      <c r="G123" s="8">
        <v>1.7999999999999999E-2</v>
      </c>
      <c r="H123" s="9">
        <f t="shared" si="15"/>
        <v>352173146.91551572</v>
      </c>
      <c r="I123" s="9"/>
      <c r="J123" s="9">
        <f t="shared" si="13"/>
        <v>381092078.97804523</v>
      </c>
      <c r="K123" s="47"/>
      <c r="L123" s="10"/>
      <c r="M123" s="55"/>
      <c r="N123" s="11">
        <f xml:space="preserve"> (L122 / 12) +2500000</f>
        <v>28918932.062529523</v>
      </c>
      <c r="P123" s="9">
        <f xml:space="preserve"> (H122 / 2 )</f>
        <v>317027184.75035429</v>
      </c>
      <c r="S123" s="9"/>
    </row>
    <row r="124" spans="1:19" s="8" customFormat="1" x14ac:dyDescent="0.3">
      <c r="B124" s="80"/>
      <c r="C124" s="8">
        <v>2</v>
      </c>
      <c r="D124" s="9">
        <f>N123</f>
        <v>28918932.062529523</v>
      </c>
      <c r="E124" s="41">
        <f t="shared" si="12"/>
        <v>172907062.63014627</v>
      </c>
      <c r="F124" s="9">
        <f t="shared" ref="F124:F134" si="18" xml:space="preserve"> H123 + D124 - K124</f>
        <v>381092078.97804523</v>
      </c>
      <c r="G124" s="8">
        <v>1.7999999999999999E-2</v>
      </c>
      <c r="H124" s="9">
        <f t="shared" si="15"/>
        <v>387951736.39965004</v>
      </c>
      <c r="I124" s="9"/>
      <c r="J124" s="9">
        <f t="shared" si="13"/>
        <v>416870668.46217954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28918932.062529523</v>
      </c>
      <c r="E125" s="41">
        <f t="shared" si="12"/>
        <v>176426589.75748891</v>
      </c>
      <c r="F125" s="9">
        <f t="shared" si="18"/>
        <v>416870668.46217954</v>
      </c>
      <c r="G125" s="8">
        <v>1.7999999999999999E-2</v>
      </c>
      <c r="H125" s="9">
        <f t="shared" si="15"/>
        <v>424374340.49449879</v>
      </c>
      <c r="I125" s="9"/>
      <c r="J125" s="9">
        <f t="shared" si="13"/>
        <v>453293272.55702829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28918932.062529523</v>
      </c>
      <c r="E126" s="41">
        <f t="shared" si="12"/>
        <v>180009468.37312371</v>
      </c>
      <c r="F126" s="9">
        <f t="shared" si="18"/>
        <v>453293272.55702829</v>
      </c>
      <c r="G126" s="8">
        <v>1.7999999999999999E-2</v>
      </c>
      <c r="H126" s="9">
        <f t="shared" si="15"/>
        <v>461452551.46305478</v>
      </c>
      <c r="I126" s="9"/>
      <c r="J126" s="9">
        <f t="shared" si="13"/>
        <v>490371483.52558428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28918932.062529523</v>
      </c>
      <c r="E127" s="41">
        <f t="shared" si="12"/>
        <v>183656838.80383992</v>
      </c>
      <c r="F127" s="9">
        <f t="shared" si="18"/>
        <v>474940074.30552477</v>
      </c>
      <c r="G127" s="8">
        <v>1.7999999999999999E-2</v>
      </c>
      <c r="H127" s="9">
        <f t="shared" si="15"/>
        <v>483488995.64302421</v>
      </c>
      <c r="I127" s="9"/>
      <c r="J127" s="9">
        <f t="shared" si="13"/>
        <v>512407927.70555371</v>
      </c>
      <c r="K127" s="47">
        <f xml:space="preserve"> Q122</f>
        <v>15431409.220059529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28918932.062529523</v>
      </c>
      <c r="E128" s="41">
        <f t="shared" si="12"/>
        <v>187369861.90230903</v>
      </c>
      <c r="F128" s="9">
        <f t="shared" si="18"/>
        <v>512407927.70555371</v>
      </c>
      <c r="G128" s="8">
        <v>1.7999999999999999E-2</v>
      </c>
      <c r="H128" s="9">
        <f t="shared" si="15"/>
        <v>521631270.40425366</v>
      </c>
      <c r="I128" s="9"/>
      <c r="J128" s="9">
        <f t="shared" si="13"/>
        <v>550550202.46678317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28918932.062529523</v>
      </c>
      <c r="E129" s="41">
        <f t="shared" si="12"/>
        <v>191149719.41655061</v>
      </c>
      <c r="F129" s="9">
        <f t="shared" si="18"/>
        <v>550550202.46678317</v>
      </c>
      <c r="G129" s="8">
        <v>1.7999999999999999E-2</v>
      </c>
      <c r="H129" s="9">
        <f t="shared" si="15"/>
        <v>560460106.11118531</v>
      </c>
      <c r="I129" s="9"/>
      <c r="J129" s="9">
        <f t="shared" si="13"/>
        <v>589379038.17371488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28918932.062529523</v>
      </c>
      <c r="E130" s="41">
        <f t="shared" si="12"/>
        <v>194997614.36604851</v>
      </c>
      <c r="F130" s="9">
        <f t="shared" si="18"/>
        <v>589379038.17371488</v>
      </c>
      <c r="G130" s="8">
        <v>1.7999999999999999E-2</v>
      </c>
      <c r="H130" s="9">
        <f t="shared" si="15"/>
        <v>599987860.86084175</v>
      </c>
      <c r="I130" s="9"/>
      <c r="J130" s="9">
        <f t="shared" si="13"/>
        <v>628906792.92337132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28918932.062529523</v>
      </c>
      <c r="E131" s="41">
        <f t="shared" si="12"/>
        <v>198914771.42463738</v>
      </c>
      <c r="F131" s="9">
        <f t="shared" si="18"/>
        <v>628906792.92337132</v>
      </c>
      <c r="G131" s="8">
        <v>1.7999999999999999E-2</v>
      </c>
      <c r="H131" s="9">
        <f t="shared" si="15"/>
        <v>640227115.19599199</v>
      </c>
      <c r="I131" s="9"/>
      <c r="J131" s="9">
        <f t="shared" si="13"/>
        <v>669146047.25852156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28918932.062529523</v>
      </c>
      <c r="E132" s="41">
        <f t="shared" si="12"/>
        <v>202902437.31028086</v>
      </c>
      <c r="F132" s="9">
        <f t="shared" si="18"/>
        <v>669146047.25852156</v>
      </c>
      <c r="G132" s="8">
        <v>1.7999999999999999E-2</v>
      </c>
      <c r="H132" s="9">
        <f t="shared" si="15"/>
        <v>681190676.10917497</v>
      </c>
      <c r="I132" s="9"/>
      <c r="J132" s="9">
        <f t="shared" si="13"/>
        <v>710109608.17170453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28918932.062529523</v>
      </c>
      <c r="E133" s="41">
        <f t="shared" si="12"/>
        <v>206961881.1818659</v>
      </c>
      <c r="F133" s="9">
        <f t="shared" si="18"/>
        <v>710109608.17170453</v>
      </c>
      <c r="G133" s="8">
        <v>1.7999999999999999E-2</v>
      </c>
      <c r="H133" s="9">
        <f t="shared" si="15"/>
        <v>722891581.11879516</v>
      </c>
      <c r="I133" s="9"/>
      <c r="J133" s="9">
        <f t="shared" si="13"/>
        <v>751810513.18132472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28918932.062529523</v>
      </c>
      <c r="E134" s="19">
        <f t="shared" si="12"/>
        <v>211094395.04313949</v>
      </c>
      <c r="F134" s="19">
        <f t="shared" si="18"/>
        <v>715810513.18132472</v>
      </c>
      <c r="G134" s="18">
        <v>1.7999999999999999E-2</v>
      </c>
      <c r="H134" s="19">
        <f t="shared" si="15"/>
        <v>728695102.41858852</v>
      </c>
      <c r="I134" s="19">
        <f xml:space="preserve"> H134</f>
        <v>728695102.41858852</v>
      </c>
      <c r="J134" s="9">
        <f t="shared" si="13"/>
        <v>757614034.48111808</v>
      </c>
      <c r="K134" s="51">
        <v>36000000</v>
      </c>
      <c r="L134" s="20">
        <f xml:space="preserve"> (I134-K134) / 2</f>
        <v>346347551.20929426</v>
      </c>
      <c r="M134" s="58">
        <f xml:space="preserve"> (F123 + SUM(D124:D134)) - SUM(K124:K134)</f>
        <v>612622960.28064907</v>
      </c>
      <c r="N134" s="19">
        <f xml:space="preserve"> H134 - M134</f>
        <v>116072142.13793945</v>
      </c>
      <c r="O134" s="18">
        <v>0.84</v>
      </c>
      <c r="P134" s="19">
        <f xml:space="preserve"> N134 * O134</f>
        <v>97500599.395869136</v>
      </c>
      <c r="Q134" s="19">
        <f xml:space="preserve"> N134 - P134</f>
        <v>18571542.742070317</v>
      </c>
      <c r="R134" s="18">
        <f xml:space="preserve"> N134 / M134 * 100</f>
        <v>18.946750230315491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31362295.934107855</v>
      </c>
      <c r="E135" s="41">
        <f xml:space="preserve"> (E134) + ((E134) * G135 )</f>
        <v>214894094.153916</v>
      </c>
      <c r="F135" s="13">
        <f xml:space="preserve"> (H134 / 2) + D135 - K135</f>
        <v>395709847.1434021</v>
      </c>
      <c r="G135" s="12">
        <v>1.7999999999999999E-2</v>
      </c>
      <c r="H135" s="13">
        <f t="shared" si="15"/>
        <v>402832624.39198333</v>
      </c>
      <c r="I135" s="13"/>
      <c r="J135" s="9">
        <f t="shared" si="13"/>
        <v>434194920.32609117</v>
      </c>
      <c r="K135" s="48">
        <v>0</v>
      </c>
      <c r="L135" s="14"/>
      <c r="M135" s="56"/>
      <c r="N135" s="11">
        <f xml:space="preserve"> (L134 / 12) +2500000</f>
        <v>31362295.934107855</v>
      </c>
      <c r="P135" s="13">
        <f xml:space="preserve"> (H134 - K135) / 2</f>
        <v>364347551.20929426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31362295.934107855</v>
      </c>
      <c r="E136" s="41">
        <f xml:space="preserve"> (E135) + ((E135) * G136 )</f>
        <v>218762187.84868649</v>
      </c>
      <c r="F136" s="13">
        <f t="shared" ref="F136:F146" si="19" xml:space="preserve"> H135 + D136 - K136</f>
        <v>434194920.32609117</v>
      </c>
      <c r="G136" s="12">
        <v>1.7999999999999999E-2</v>
      </c>
      <c r="H136" s="13">
        <f t="shared" si="15"/>
        <v>442010428.8919608</v>
      </c>
      <c r="I136" s="13"/>
      <c r="J136" s="9">
        <f t="shared" si="13"/>
        <v>473372724.82606864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31362295.934107855</v>
      </c>
      <c r="E137" s="41">
        <f t="shared" ref="E137:E194" si="20" xml:space="preserve"> (E136) + ((E136) * G137 )</f>
        <v>222699907.22996286</v>
      </c>
      <c r="F137" s="13">
        <f t="shared" si="19"/>
        <v>473372724.82606864</v>
      </c>
      <c r="G137" s="12">
        <v>1.7999999999999999E-2</v>
      </c>
      <c r="H137" s="13">
        <f t="shared" si="15"/>
        <v>481893433.87293786</v>
      </c>
      <c r="I137" s="13"/>
      <c r="J137" s="9">
        <f t="shared" si="13"/>
        <v>513255729.8070457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31362295.934107855</v>
      </c>
      <c r="E138" s="41">
        <f t="shared" si="20"/>
        <v>226708505.56010219</v>
      </c>
      <c r="F138" s="13">
        <f t="shared" si="19"/>
        <v>513255729.8070457</v>
      </c>
      <c r="G138" s="12">
        <v>1.7999999999999999E-2</v>
      </c>
      <c r="H138" s="13">
        <f t="shared" si="15"/>
        <v>522494332.94357252</v>
      </c>
      <c r="I138" s="13"/>
      <c r="J138" s="9">
        <f t="shared" si="13"/>
        <v>553856628.87768042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31362295.934107855</v>
      </c>
      <c r="E139" s="41">
        <f t="shared" si="20"/>
        <v>230789258.66018403</v>
      </c>
      <c r="F139" s="13">
        <f t="shared" si="19"/>
        <v>535285086.1356101</v>
      </c>
      <c r="G139" s="12">
        <v>1.7999999999999999E-2</v>
      </c>
      <c r="H139" s="13">
        <f t="shared" si="15"/>
        <v>544920217.68605113</v>
      </c>
      <c r="I139" s="13"/>
      <c r="J139" s="9">
        <f t="shared" si="13"/>
        <v>576282513.62015903</v>
      </c>
      <c r="K139" s="48">
        <f xml:space="preserve"> Q134</f>
        <v>18571542.742070317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31362295.934107855</v>
      </c>
      <c r="E140" s="41">
        <f t="shared" si="20"/>
        <v>234943465.31606734</v>
      </c>
      <c r="F140" s="13">
        <f t="shared" si="19"/>
        <v>576282513.62015903</v>
      </c>
      <c r="G140" s="12">
        <v>1.7999999999999999E-2</v>
      </c>
      <c r="H140" s="13">
        <f t="shared" si="15"/>
        <v>586655598.86532187</v>
      </c>
      <c r="I140" s="13"/>
      <c r="J140" s="9">
        <f t="shared" si="13"/>
        <v>618017894.79942977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31362295.934107855</v>
      </c>
      <c r="E141" s="41">
        <f t="shared" si="20"/>
        <v>239172447.69175655</v>
      </c>
      <c r="F141" s="13">
        <f t="shared" si="19"/>
        <v>618017894.79942977</v>
      </c>
      <c r="G141" s="12">
        <v>1.7999999999999999E-2</v>
      </c>
      <c r="H141" s="13">
        <f t="shared" si="15"/>
        <v>629142216.90581954</v>
      </c>
      <c r="I141" s="13"/>
      <c r="J141" s="9">
        <f t="shared" si="13"/>
        <v>660504512.83992743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31362295.934107855</v>
      </c>
      <c r="E142" s="41">
        <f t="shared" si="20"/>
        <v>243477551.75020817</v>
      </c>
      <c r="F142" s="13">
        <f t="shared" si="19"/>
        <v>660504512.83992743</v>
      </c>
      <c r="G142" s="12">
        <v>1.7999999999999999E-2</v>
      </c>
      <c r="H142" s="13">
        <f t="shared" si="15"/>
        <v>672393594.07104611</v>
      </c>
      <c r="I142" s="13"/>
      <c r="J142" s="9">
        <f t="shared" si="13"/>
        <v>703755890.00515401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31362295.934107855</v>
      </c>
      <c r="E143" s="41">
        <f t="shared" si="20"/>
        <v>247860147.68171191</v>
      </c>
      <c r="F143" s="13">
        <f t="shared" si="19"/>
        <v>703755890.00515401</v>
      </c>
      <c r="G143" s="12">
        <v>1.7999999999999999E-2</v>
      </c>
      <c r="H143" s="13">
        <f t="shared" si="15"/>
        <v>716423496.02524674</v>
      </c>
      <c r="I143" s="13"/>
      <c r="J143" s="9">
        <f t="shared" si="13"/>
        <v>747785791.95935464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31362295.934107855</v>
      </c>
      <c r="E144" s="41">
        <f t="shared" si="20"/>
        <v>252321630.33998272</v>
      </c>
      <c r="F144" s="13">
        <f t="shared" si="19"/>
        <v>747785791.95935464</v>
      </c>
      <c r="G144" s="12">
        <v>1.7999999999999999E-2</v>
      </c>
      <c r="H144" s="13">
        <f t="shared" si="15"/>
        <v>761245936.21462297</v>
      </c>
      <c r="I144" s="13"/>
      <c r="J144" s="9">
        <f t="shared" si="13"/>
        <v>792608232.14873087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31362295.934107855</v>
      </c>
      <c r="E145" s="41">
        <f t="shared" si="20"/>
        <v>256863419.68610242</v>
      </c>
      <c r="F145" s="13">
        <f t="shared" si="19"/>
        <v>792608232.14873087</v>
      </c>
      <c r="G145" s="12">
        <v>1.7999999999999999E-2</v>
      </c>
      <c r="H145" s="13">
        <f t="shared" si="15"/>
        <v>806875180.32740808</v>
      </c>
      <c r="I145" s="13"/>
      <c r="J145" s="9">
        <f t="shared" ref="J145:J194" si="21" xml:space="preserve"> D145 + H145</f>
        <v>838237476.26151597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31362295.934107855</v>
      </c>
      <c r="E146" s="19">
        <f t="shared" si="20"/>
        <v>261486961.24045226</v>
      </c>
      <c r="F146" s="19">
        <f t="shared" si="19"/>
        <v>802237476.26151597</v>
      </c>
      <c r="G146" s="18">
        <v>1.7999999999999999E-2</v>
      </c>
      <c r="H146" s="19">
        <f t="shared" si="15"/>
        <v>816677750.83422327</v>
      </c>
      <c r="I146" s="19">
        <f xml:space="preserve"> H146</f>
        <v>816677750.83422327</v>
      </c>
      <c r="J146" s="9">
        <f t="shared" si="21"/>
        <v>848040046.76833117</v>
      </c>
      <c r="K146" s="51">
        <v>36000000</v>
      </c>
      <c r="L146" s="20">
        <f xml:space="preserve"> (I146-K146) / 2</f>
        <v>390338875.41711164</v>
      </c>
      <c r="M146" s="58">
        <f xml:space="preserve"> (F135 + SUM(D136:D146)) - SUM(K136:K146)</f>
        <v>686123559.67651808</v>
      </c>
      <c r="N146" s="19">
        <f xml:space="preserve"> H146 - M146</f>
        <v>130554191.15770519</v>
      </c>
      <c r="O146" s="18">
        <v>0.84</v>
      </c>
      <c r="P146" s="19">
        <f xml:space="preserve"> N146 * O146</f>
        <v>109665520.57247235</v>
      </c>
      <c r="Q146" s="19">
        <f xml:space="preserve"> N146 - P146</f>
        <v>20888670.585232839</v>
      </c>
      <c r="R146" s="18">
        <f xml:space="preserve"> N146 / M146 * 100</f>
        <v>19.027795987541467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35028239.618092641</v>
      </c>
      <c r="E147" s="41">
        <f t="shared" si="20"/>
        <v>266193726.5427804</v>
      </c>
      <c r="F147" s="13">
        <f xml:space="preserve"> (H146 / 2) + D147 - K147</f>
        <v>443367115.03520429</v>
      </c>
      <c r="G147" s="12">
        <v>1.7999999999999999E-2</v>
      </c>
      <c r="H147" s="13">
        <f t="shared" si="15"/>
        <v>451347723.10583794</v>
      </c>
      <c r="I147" s="13"/>
      <c r="J147" s="9">
        <f t="shared" si="21"/>
        <v>486375962.7239306</v>
      </c>
      <c r="K147" s="48"/>
      <c r="L147" s="14"/>
      <c r="M147" s="56"/>
      <c r="N147" s="11">
        <f xml:space="preserve"> (L146 / 12) +2500000</f>
        <v>35028239.618092641</v>
      </c>
      <c r="P147" s="9">
        <f xml:space="preserve"> (H146 - K147) / 2</f>
        <v>408338875.41711164</v>
      </c>
      <c r="S147" s="13"/>
    </row>
    <row r="148" spans="1:19" s="12" customFormat="1" x14ac:dyDescent="0.3">
      <c r="B148" s="79"/>
      <c r="C148" s="12">
        <v>2</v>
      </c>
      <c r="D148" s="13">
        <f>N147</f>
        <v>35028239.618092641</v>
      </c>
      <c r="E148" s="41">
        <f t="shared" si="20"/>
        <v>270985213.62055045</v>
      </c>
      <c r="F148" s="13">
        <f t="shared" ref="F148:F158" si="22" xml:space="preserve"> H147 + D148 - K148</f>
        <v>486375962.7239306</v>
      </c>
      <c r="G148" s="12">
        <v>1.7999999999999999E-2</v>
      </c>
      <c r="H148" s="13">
        <f t="shared" si="15"/>
        <v>495130730.05296135</v>
      </c>
      <c r="I148" s="13"/>
      <c r="J148" s="9">
        <f t="shared" si="21"/>
        <v>530158969.67105401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35028239.618092641</v>
      </c>
      <c r="E149" s="41">
        <f t="shared" si="20"/>
        <v>275862947.46572036</v>
      </c>
      <c r="F149" s="13">
        <f t="shared" si="22"/>
        <v>530158969.67105401</v>
      </c>
      <c r="G149" s="12">
        <v>1.7999999999999999E-2</v>
      </c>
      <c r="H149" s="13">
        <f t="shared" si="15"/>
        <v>539701831.12513292</v>
      </c>
      <c r="I149" s="13"/>
      <c r="J149" s="9">
        <f t="shared" si="21"/>
        <v>574730070.74322557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35028239.618092641</v>
      </c>
      <c r="E150" s="41">
        <f t="shared" si="20"/>
        <v>280828480.52010334</v>
      </c>
      <c r="F150" s="13">
        <f t="shared" si="22"/>
        <v>574730070.74322557</v>
      </c>
      <c r="G150" s="12">
        <v>1.7999999999999999E-2</v>
      </c>
      <c r="H150" s="13">
        <f t="shared" si="15"/>
        <v>585075212.01660359</v>
      </c>
      <c r="I150" s="13"/>
      <c r="J150" s="9">
        <f t="shared" si="21"/>
        <v>620103451.63469625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35028239.618092641</v>
      </c>
      <c r="E151" s="41">
        <f t="shared" si="20"/>
        <v>285883393.16946518</v>
      </c>
      <c r="F151" s="13">
        <f t="shared" si="22"/>
        <v>599214781.04946339</v>
      </c>
      <c r="G151" s="12">
        <v>1.7999999999999999E-2</v>
      </c>
      <c r="H151" s="13">
        <f t="shared" si="15"/>
        <v>610000647.10835373</v>
      </c>
      <c r="I151" s="13"/>
      <c r="J151" s="9">
        <f t="shared" si="21"/>
        <v>645028886.72644639</v>
      </c>
      <c r="K151" s="48">
        <f xml:space="preserve"> Q146</f>
        <v>20888670.585232839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35028239.618092641</v>
      </c>
      <c r="E152" s="41">
        <f t="shared" si="20"/>
        <v>291029294.24651557</v>
      </c>
      <c r="F152" s="13">
        <f t="shared" si="22"/>
        <v>645028886.72644639</v>
      </c>
      <c r="G152" s="12">
        <v>1.7999999999999999E-2</v>
      </c>
      <c r="H152" s="13">
        <f t="shared" si="15"/>
        <v>656639406.68752241</v>
      </c>
      <c r="I152" s="13"/>
      <c r="J152" s="9">
        <f t="shared" si="21"/>
        <v>691667646.30561507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35028239.618092641</v>
      </c>
      <c r="E153" s="41">
        <f t="shared" si="20"/>
        <v>296267821.54295284</v>
      </c>
      <c r="F153" s="13">
        <f t="shared" si="22"/>
        <v>691667646.30561507</v>
      </c>
      <c r="G153" s="12">
        <v>1.7999999999999999E-2</v>
      </c>
      <c r="H153" s="13">
        <f t="shared" si="15"/>
        <v>704117663.93911612</v>
      </c>
      <c r="I153" s="13"/>
      <c r="J153" s="9">
        <f t="shared" si="21"/>
        <v>739145903.55720878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35028239.618092641</v>
      </c>
      <c r="E154" s="41">
        <f t="shared" si="20"/>
        <v>301600642.33072597</v>
      </c>
      <c r="F154" s="13">
        <f t="shared" si="22"/>
        <v>739145903.55720878</v>
      </c>
      <c r="G154" s="12">
        <v>1.7999999999999999E-2</v>
      </c>
      <c r="H154" s="13">
        <f t="shared" si="15"/>
        <v>752450529.82123852</v>
      </c>
      <c r="I154" s="13"/>
      <c r="J154" s="9">
        <f t="shared" si="21"/>
        <v>787478769.43933117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35028239.618092641</v>
      </c>
      <c r="E155" s="41">
        <f t="shared" si="20"/>
        <v>307029453.89267904</v>
      </c>
      <c r="F155" s="13">
        <f t="shared" si="22"/>
        <v>787478769.43933117</v>
      </c>
      <c r="G155" s="12">
        <v>1.7999999999999999E-2</v>
      </c>
      <c r="H155" s="13">
        <f t="shared" si="15"/>
        <v>801653387.28923917</v>
      </c>
      <c r="I155" s="13"/>
      <c r="J155" s="9">
        <f t="shared" si="21"/>
        <v>836681626.90733182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35028239.618092641</v>
      </c>
      <c r="E156" s="41">
        <f t="shared" si="20"/>
        <v>312555984.06274724</v>
      </c>
      <c r="F156" s="13">
        <f t="shared" si="22"/>
        <v>836681626.90733182</v>
      </c>
      <c r="G156" s="12">
        <v>1.7999999999999999E-2</v>
      </c>
      <c r="H156" s="13">
        <f t="shared" si="15"/>
        <v>851741896.19166374</v>
      </c>
      <c r="I156" s="13"/>
      <c r="J156" s="9">
        <f t="shared" si="21"/>
        <v>886770135.8097564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35028239.618092641</v>
      </c>
      <c r="E157" s="41">
        <f t="shared" si="20"/>
        <v>318181991.7758767</v>
      </c>
      <c r="F157" s="13">
        <f t="shared" si="22"/>
        <v>886770135.8097564</v>
      </c>
      <c r="G157" s="12">
        <v>1.7999999999999999E-2</v>
      </c>
      <c r="H157" s="13">
        <f t="shared" si="15"/>
        <v>902731998.25433207</v>
      </c>
      <c r="I157" s="13"/>
      <c r="J157" s="9">
        <f t="shared" si="21"/>
        <v>937760237.87242472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35028239.618092641</v>
      </c>
      <c r="E158" s="19">
        <f t="shared" si="20"/>
        <v>323909267.62784249</v>
      </c>
      <c r="F158" s="19">
        <f t="shared" si="22"/>
        <v>901760237.87242472</v>
      </c>
      <c r="G158" s="18">
        <v>1.7999999999999999E-2</v>
      </c>
      <c r="H158" s="19">
        <f t="shared" ref="H158:H194" si="23" xml:space="preserve"> (F158 * G158) + F158</f>
        <v>917991922.15412831</v>
      </c>
      <c r="I158" s="19">
        <f xml:space="preserve"> H158</f>
        <v>917991922.15412831</v>
      </c>
      <c r="J158" s="9">
        <f t="shared" si="21"/>
        <v>953020161.77222097</v>
      </c>
      <c r="K158" s="51">
        <v>36000000</v>
      </c>
      <c r="L158" s="20">
        <f xml:space="preserve"> (I158-K158) / 2</f>
        <v>440995961.07706416</v>
      </c>
      <c r="M158" s="58">
        <f xml:space="preserve"> (F147 + SUM(D148:D158)) - SUM(K148:K158)</f>
        <v>771789080.24899065</v>
      </c>
      <c r="N158" s="19">
        <f xml:space="preserve"> H158 - M158</f>
        <v>146202841.90513766</v>
      </c>
      <c r="O158" s="18">
        <v>0.84</v>
      </c>
      <c r="P158" s="19">
        <f xml:space="preserve"> N158 * O158</f>
        <v>122810387.20031562</v>
      </c>
      <c r="Q158" s="19">
        <f xml:space="preserve"> N158 - P158</f>
        <v>23392454.704822034</v>
      </c>
      <c r="R158" s="18">
        <f xml:space="preserve"> N158 / M158 * 100</f>
        <v>18.943367514084347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39249663.423088677</v>
      </c>
      <c r="E159" s="41">
        <f t="shared" si="20"/>
        <v>329739634.44514364</v>
      </c>
      <c r="F159" s="13">
        <f xml:space="preserve"> (H158 / 2) + D159 - K159</f>
        <v>498245624.50015283</v>
      </c>
      <c r="G159" s="12">
        <v>1.7999999999999999E-2</v>
      </c>
      <c r="H159" s="13">
        <f t="shared" si="23"/>
        <v>507214045.74115556</v>
      </c>
      <c r="I159" s="13"/>
      <c r="J159" s="9">
        <f t="shared" si="21"/>
        <v>546463709.16424429</v>
      </c>
      <c r="K159" s="48"/>
      <c r="L159" s="14"/>
      <c r="M159" s="56"/>
      <c r="N159" s="11">
        <f xml:space="preserve"> (L158 / 12) +2500000</f>
        <v>39249663.423088677</v>
      </c>
      <c r="P159" s="9">
        <f xml:space="preserve"> (H158 - K159) / 2</f>
        <v>458995961.07706416</v>
      </c>
      <c r="S159" s="13"/>
    </row>
    <row r="160" spans="1:19" s="12" customFormat="1" x14ac:dyDescent="0.3">
      <c r="B160" s="79"/>
      <c r="C160" s="12">
        <v>2</v>
      </c>
      <c r="D160" s="13">
        <f>N159</f>
        <v>39249663.423088677</v>
      </c>
      <c r="E160" s="41">
        <f t="shared" si="20"/>
        <v>335674947.86515623</v>
      </c>
      <c r="F160" s="13">
        <f t="shared" ref="F160:F170" si="24" xml:space="preserve"> H159 + D160 - K160</f>
        <v>546463709.16424429</v>
      </c>
      <c r="G160" s="12">
        <v>1.7999999999999999E-2</v>
      </c>
      <c r="H160" s="13">
        <f t="shared" si="23"/>
        <v>556300055.92920065</v>
      </c>
      <c r="I160" s="13"/>
      <c r="J160" s="9">
        <f t="shared" si="21"/>
        <v>595549719.35228932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39249663.423088677</v>
      </c>
      <c r="E161" s="41">
        <f t="shared" si="20"/>
        <v>341717096.92672902</v>
      </c>
      <c r="F161" s="13">
        <f t="shared" si="24"/>
        <v>595549719.35228932</v>
      </c>
      <c r="G161" s="12">
        <v>1.7999999999999999E-2</v>
      </c>
      <c r="H161" s="13">
        <f t="shared" si="23"/>
        <v>606269614.30063057</v>
      </c>
      <c r="I161" s="13"/>
      <c r="J161" s="9">
        <f t="shared" si="21"/>
        <v>645519277.72371924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39249663.423088677</v>
      </c>
      <c r="E162" s="41">
        <f t="shared" si="20"/>
        <v>347868004.67141014</v>
      </c>
      <c r="F162" s="13">
        <f t="shared" si="24"/>
        <v>645519277.72371924</v>
      </c>
      <c r="G162" s="12">
        <v>1.7999999999999999E-2</v>
      </c>
      <c r="H162" s="13">
        <f t="shared" si="23"/>
        <v>657138624.72274613</v>
      </c>
      <c r="I162" s="13"/>
      <c r="J162" s="9">
        <f t="shared" si="21"/>
        <v>696388288.1458348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39249663.423088677</v>
      </c>
      <c r="E163" s="41">
        <f t="shared" si="20"/>
        <v>354129628.75549555</v>
      </c>
      <c r="F163" s="13">
        <f t="shared" si="24"/>
        <v>672995833.44101274</v>
      </c>
      <c r="G163" s="12">
        <v>1.7999999999999999E-2</v>
      </c>
      <c r="H163" s="13">
        <f t="shared" si="23"/>
        <v>685109758.44295096</v>
      </c>
      <c r="I163" s="13"/>
      <c r="J163" s="9">
        <f t="shared" si="21"/>
        <v>724359421.86603963</v>
      </c>
      <c r="K163" s="48">
        <f xml:space="preserve"> Q158</f>
        <v>23392454.704822034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39249663.423088677</v>
      </c>
      <c r="E164" s="41">
        <f t="shared" si="20"/>
        <v>360503962.07309449</v>
      </c>
      <c r="F164" s="13">
        <f t="shared" si="24"/>
        <v>724359421.86603963</v>
      </c>
      <c r="G164" s="12">
        <v>1.7999999999999999E-2</v>
      </c>
      <c r="H164" s="13">
        <f t="shared" si="23"/>
        <v>737397891.45962834</v>
      </c>
      <c r="I164" s="13"/>
      <c r="J164" s="9">
        <f t="shared" si="21"/>
        <v>776647554.88271701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39249663.423088677</v>
      </c>
      <c r="E165" s="41">
        <f t="shared" si="20"/>
        <v>366993033.39041018</v>
      </c>
      <c r="F165" s="13">
        <f t="shared" si="24"/>
        <v>776647554.88271701</v>
      </c>
      <c r="G165" s="12">
        <v>1.7999999999999999E-2</v>
      </c>
      <c r="H165" s="13">
        <f t="shared" si="23"/>
        <v>790627210.87060595</v>
      </c>
      <c r="I165" s="13"/>
      <c r="J165" s="9">
        <f t="shared" si="21"/>
        <v>829876874.29369462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39249663.423088677</v>
      </c>
      <c r="E166" s="41">
        <f t="shared" si="20"/>
        <v>373598907.99143755</v>
      </c>
      <c r="F166" s="13">
        <f t="shared" si="24"/>
        <v>829876874.29369462</v>
      </c>
      <c r="G166" s="12">
        <v>1.7999999999999999E-2</v>
      </c>
      <c r="H166" s="13">
        <f t="shared" si="23"/>
        <v>844814658.03098106</v>
      </c>
      <c r="I166" s="13"/>
      <c r="J166" s="9">
        <f t="shared" si="21"/>
        <v>884064321.45406973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39249663.423088677</v>
      </c>
      <c r="E167" s="41">
        <f t="shared" si="20"/>
        <v>380323688.33528346</v>
      </c>
      <c r="F167" s="13">
        <f t="shared" si="24"/>
        <v>884064321.45406973</v>
      </c>
      <c r="G167" s="12">
        <v>1.7999999999999999E-2</v>
      </c>
      <c r="H167" s="13">
        <f t="shared" si="23"/>
        <v>899977479.24024296</v>
      </c>
      <c r="I167" s="13"/>
      <c r="J167" s="9">
        <f t="shared" si="21"/>
        <v>939227142.66333163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39249663.423088677</v>
      </c>
      <c r="E168" s="41">
        <f t="shared" si="20"/>
        <v>387169514.72531855</v>
      </c>
      <c r="F168" s="13">
        <f t="shared" si="24"/>
        <v>939227142.66333163</v>
      </c>
      <c r="G168" s="12">
        <v>1.7999999999999999E-2</v>
      </c>
      <c r="H168" s="13">
        <f t="shared" si="23"/>
        <v>956133231.23127162</v>
      </c>
      <c r="I168" s="13"/>
      <c r="J168" s="9">
        <f t="shared" si="21"/>
        <v>995382894.65436029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39249663.423088677</v>
      </c>
      <c r="E169" s="41">
        <f t="shared" si="20"/>
        <v>394138565.99037427</v>
      </c>
      <c r="F169" s="13">
        <f t="shared" si="24"/>
        <v>995382894.65436029</v>
      </c>
      <c r="G169" s="12">
        <v>1.7999999999999999E-2</v>
      </c>
      <c r="H169" s="13">
        <f t="shared" si="23"/>
        <v>1013299786.7581388</v>
      </c>
      <c r="I169" s="13"/>
      <c r="J169" s="9">
        <f t="shared" si="21"/>
        <v>1052549450.1812274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39249663.423088677</v>
      </c>
      <c r="E170" s="19">
        <f t="shared" si="20"/>
        <v>401233060.17820102</v>
      </c>
      <c r="F170" s="19">
        <f t="shared" si="24"/>
        <v>1016549450.1812274</v>
      </c>
      <c r="G170" s="18">
        <v>1.7999999999999999E-2</v>
      </c>
      <c r="H170" s="19">
        <f t="shared" si="23"/>
        <v>1034847340.2844895</v>
      </c>
      <c r="I170" s="19">
        <f xml:space="preserve"> H170</f>
        <v>1034847340.2844895</v>
      </c>
      <c r="J170" s="9">
        <f t="shared" si="21"/>
        <v>1074097003.7075782</v>
      </c>
      <c r="K170" s="51">
        <v>36000000</v>
      </c>
      <c r="L170" s="20">
        <f xml:space="preserve"> (I170-K170) / 2</f>
        <v>499423670.14224476</v>
      </c>
      <c r="M170" s="58">
        <f xml:space="preserve"> (F159 + SUM(D160:D170)) - SUM(K160:K170)</f>
        <v>870599467.44930625</v>
      </c>
      <c r="N170" s="19">
        <f xml:space="preserve"> H170 - M170</f>
        <v>164247872.83518326</v>
      </c>
      <c r="O170" s="18">
        <v>0.84</v>
      </c>
      <c r="P170" s="19">
        <f xml:space="preserve"> N170 * O170</f>
        <v>137968213.18155393</v>
      </c>
      <c r="Q170" s="19">
        <f xml:space="preserve"> N170 - P170</f>
        <v>26279659.653629333</v>
      </c>
      <c r="R170" s="18">
        <f xml:space="preserve"> N170 / M170 * 100</f>
        <v>18.866066311342784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44118639.178520396</v>
      </c>
      <c r="E171" s="41">
        <f t="shared" si="20"/>
        <v>408455255.26140863</v>
      </c>
      <c r="F171" s="13">
        <f xml:space="preserve"> (H170 / 2) + D171 - K171</f>
        <v>561542309.32076514</v>
      </c>
      <c r="G171" s="12">
        <v>1.7999999999999999E-2</v>
      </c>
      <c r="H171" s="13">
        <f t="shared" si="23"/>
        <v>571650070.88853896</v>
      </c>
      <c r="I171" s="13"/>
      <c r="J171" s="9">
        <f t="shared" si="21"/>
        <v>615768710.0670594</v>
      </c>
      <c r="K171" s="48"/>
      <c r="L171" s="14"/>
      <c r="M171" s="56"/>
      <c r="N171" s="11">
        <f xml:space="preserve"> (L170 / 12) +2500000</f>
        <v>44118639.178520396</v>
      </c>
      <c r="P171" s="9">
        <f xml:space="preserve"> (H170 - K171) / 2</f>
        <v>517423670.14224476</v>
      </c>
      <c r="S171" s="13"/>
    </row>
    <row r="172" spans="1:19" s="12" customFormat="1" x14ac:dyDescent="0.3">
      <c r="B172" s="79"/>
      <c r="C172" s="12">
        <v>2</v>
      </c>
      <c r="D172" s="13">
        <f>N171</f>
        <v>44118639.178520396</v>
      </c>
      <c r="E172" s="41">
        <f t="shared" si="20"/>
        <v>415807449.85611397</v>
      </c>
      <c r="F172" s="13">
        <f t="shared" ref="F172:F182" si="25" xml:space="preserve"> H171 + D172 - K172</f>
        <v>615768710.0670594</v>
      </c>
      <c r="G172" s="12">
        <v>1.7999999999999999E-2</v>
      </c>
      <c r="H172" s="13">
        <f t="shared" si="23"/>
        <v>626852546.84826648</v>
      </c>
      <c r="I172" s="13"/>
      <c r="J172" s="9">
        <f t="shared" si="21"/>
        <v>670971186.02678692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44118639.178520396</v>
      </c>
      <c r="E173" s="41">
        <f t="shared" si="20"/>
        <v>423291983.95352399</v>
      </c>
      <c r="F173" s="13">
        <f t="shared" si="25"/>
        <v>670971186.02678692</v>
      </c>
      <c r="G173" s="12">
        <v>1.7999999999999999E-2</v>
      </c>
      <c r="H173" s="13">
        <f t="shared" si="23"/>
        <v>683048667.37526906</v>
      </c>
      <c r="I173" s="13"/>
      <c r="J173" s="9">
        <f t="shared" si="21"/>
        <v>727167306.5537895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44118639.178520396</v>
      </c>
      <c r="E174" s="41">
        <f t="shared" si="20"/>
        <v>430911239.6646874</v>
      </c>
      <c r="F174" s="13">
        <f t="shared" si="25"/>
        <v>727167306.5537895</v>
      </c>
      <c r="G174" s="12">
        <v>1.7999999999999999E-2</v>
      </c>
      <c r="H174" s="13">
        <f t="shared" si="23"/>
        <v>740256318.07175767</v>
      </c>
      <c r="I174" s="13"/>
      <c r="J174" s="9">
        <f t="shared" si="21"/>
        <v>784374957.25027812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44118639.178520396</v>
      </c>
      <c r="E175" s="41">
        <f t="shared" si="20"/>
        <v>438667641.97865176</v>
      </c>
      <c r="F175" s="13">
        <f t="shared" si="25"/>
        <v>758095297.59664881</v>
      </c>
      <c r="G175" s="12">
        <v>1.7999999999999999E-2</v>
      </c>
      <c r="H175" s="13">
        <f t="shared" si="23"/>
        <v>771741012.95338845</v>
      </c>
      <c r="I175" s="13"/>
      <c r="J175" s="9">
        <f t="shared" si="21"/>
        <v>815859652.13190889</v>
      </c>
      <c r="K175" s="48">
        <f xml:space="preserve"> Q170</f>
        <v>26279659.653629333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44118639.178520396</v>
      </c>
      <c r="E176" s="41">
        <f t="shared" si="20"/>
        <v>446563659.53426749</v>
      </c>
      <c r="F176" s="13">
        <f t="shared" si="25"/>
        <v>815859652.13190889</v>
      </c>
      <c r="G176" s="12">
        <v>1.7999999999999999E-2</v>
      </c>
      <c r="H176" s="13">
        <f t="shared" si="23"/>
        <v>830545125.87028325</v>
      </c>
      <c r="I176" s="13"/>
      <c r="J176" s="9">
        <f t="shared" si="21"/>
        <v>874663765.04880369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44118639.178520396</v>
      </c>
      <c r="E177" s="41">
        <f t="shared" si="20"/>
        <v>454601805.40588433</v>
      </c>
      <c r="F177" s="13">
        <f t="shared" si="25"/>
        <v>874663765.04880369</v>
      </c>
      <c r="G177" s="12">
        <v>1.7999999999999999E-2</v>
      </c>
      <c r="H177" s="13">
        <f t="shared" si="23"/>
        <v>890407712.81968212</v>
      </c>
      <c r="I177" s="13"/>
      <c r="J177" s="9">
        <f t="shared" si="21"/>
        <v>934526351.99820256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44118639.178520396</v>
      </c>
      <c r="E178" s="41">
        <f t="shared" si="20"/>
        <v>462784637.90319026</v>
      </c>
      <c r="F178" s="13">
        <f t="shared" si="25"/>
        <v>934526351.99820256</v>
      </c>
      <c r="G178" s="12">
        <v>1.7999999999999999E-2</v>
      </c>
      <c r="H178" s="13">
        <f t="shared" si="23"/>
        <v>951347826.33417022</v>
      </c>
      <c r="I178" s="13"/>
      <c r="J178" s="9">
        <f t="shared" si="21"/>
        <v>995466465.51269066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44118639.178520396</v>
      </c>
      <c r="E179" s="41">
        <f t="shared" si="20"/>
        <v>471114761.38544768</v>
      </c>
      <c r="F179" s="13">
        <f t="shared" si="25"/>
        <v>995466465.51269066</v>
      </c>
      <c r="G179" s="12">
        <v>1.7999999999999999E-2</v>
      </c>
      <c r="H179" s="13">
        <f t="shared" si="23"/>
        <v>1013384861.8919191</v>
      </c>
      <c r="I179" s="13"/>
      <c r="J179" s="9">
        <f t="shared" si="21"/>
        <v>1057503501.0704396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44118639.178520396</v>
      </c>
      <c r="E180" s="41">
        <f t="shared" si="20"/>
        <v>479594827.09038574</v>
      </c>
      <c r="F180" s="13">
        <f t="shared" si="25"/>
        <v>1057503501.0704396</v>
      </c>
      <c r="G180" s="12">
        <v>1.7999999999999999E-2</v>
      </c>
      <c r="H180" s="13">
        <f t="shared" si="23"/>
        <v>1076538564.0897074</v>
      </c>
      <c r="I180" s="13"/>
      <c r="J180" s="9">
        <f t="shared" si="21"/>
        <v>1120657203.2682278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44118639.178520396</v>
      </c>
      <c r="E181" s="41">
        <f t="shared" si="20"/>
        <v>488227533.97801268</v>
      </c>
      <c r="F181" s="13">
        <f t="shared" si="25"/>
        <v>1120657203.2682278</v>
      </c>
      <c r="G181" s="12">
        <v>1.7999999999999999E-2</v>
      </c>
      <c r="H181" s="13">
        <f t="shared" si="23"/>
        <v>1140829032.9270558</v>
      </c>
      <c r="I181" s="13"/>
      <c r="J181" s="9">
        <f t="shared" si="21"/>
        <v>1184947672.1055763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44118639.178520396</v>
      </c>
      <c r="E182" s="19">
        <f t="shared" si="20"/>
        <v>497015629.58961689</v>
      </c>
      <c r="F182" s="19">
        <f t="shared" si="25"/>
        <v>1148947672.1055763</v>
      </c>
      <c r="G182" s="18">
        <v>1.7999999999999999E-2</v>
      </c>
      <c r="H182" s="19">
        <f t="shared" si="23"/>
        <v>1169628730.2034767</v>
      </c>
      <c r="I182" s="19">
        <f xml:space="preserve"> H182</f>
        <v>1169628730.2034767</v>
      </c>
      <c r="J182" s="9">
        <f t="shared" si="21"/>
        <v>1213747369.3819971</v>
      </c>
      <c r="K182" s="51">
        <v>36000000</v>
      </c>
      <c r="L182" s="20">
        <f xml:space="preserve"> (I182-K182) / 2</f>
        <v>566814365.10173833</v>
      </c>
      <c r="M182" s="58">
        <f xml:space="preserve"> (F171 + SUM(D172:D182)) - SUM(K172:K182)</f>
        <v>984567680.63086009</v>
      </c>
      <c r="N182" s="19">
        <f xml:space="preserve"> H182 - M182</f>
        <v>185061049.57261658</v>
      </c>
      <c r="O182" s="18">
        <v>0.84</v>
      </c>
      <c r="P182" s="19">
        <f xml:space="preserve"> N182 * O182</f>
        <v>155451281.64099792</v>
      </c>
      <c r="Q182" s="19">
        <f xml:space="preserve"> N182 - P182</f>
        <v>29609767.931618661</v>
      </c>
      <c r="R182" s="18">
        <f xml:space="preserve"> N182 / M182 * 100</f>
        <v>18.796173509782388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49734530.425144859</v>
      </c>
      <c r="E183" s="41">
        <f t="shared" si="20"/>
        <v>505961910.92223001</v>
      </c>
      <c r="F183" s="13">
        <f xml:space="preserve"> (H182 / 2) + D183 - K183</f>
        <v>634548895.52688324</v>
      </c>
      <c r="G183" s="12">
        <v>1.7999999999999999E-2</v>
      </c>
      <c r="H183" s="13">
        <f t="shared" si="23"/>
        <v>645970775.64636719</v>
      </c>
      <c r="I183" s="13"/>
      <c r="J183" s="9">
        <f t="shared" si="21"/>
        <v>695705306.0715121</v>
      </c>
      <c r="K183" s="48"/>
      <c r="L183" s="14"/>
      <c r="M183" s="56"/>
      <c r="N183" s="11">
        <f xml:space="preserve"> (L182 / 12) +2500000</f>
        <v>49734530.425144859</v>
      </c>
      <c r="P183" s="9">
        <f xml:space="preserve"> (H182 - K183) / 2</f>
        <v>584814365.10173833</v>
      </c>
      <c r="S183" s="13"/>
    </row>
    <row r="184" spans="1:19" s="12" customFormat="1" x14ac:dyDescent="0.3">
      <c r="B184" s="79"/>
      <c r="C184" s="12">
        <v>2</v>
      </c>
      <c r="D184" s="13">
        <f>N183</f>
        <v>49734530.425144859</v>
      </c>
      <c r="E184" s="41">
        <f t="shared" si="20"/>
        <v>515069225.31883013</v>
      </c>
      <c r="F184" s="13">
        <f t="shared" ref="F184:F194" si="26" xml:space="preserve"> H183 + D184 - K184</f>
        <v>695705306.0715121</v>
      </c>
      <c r="G184" s="12">
        <v>1.7999999999999999E-2</v>
      </c>
      <c r="H184" s="13">
        <f t="shared" si="23"/>
        <v>708228001.58079934</v>
      </c>
      <c r="I184" s="13"/>
      <c r="J184" s="9">
        <f t="shared" si="21"/>
        <v>757962532.00594425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49734530.425144859</v>
      </c>
      <c r="E185" s="41">
        <f t="shared" si="20"/>
        <v>524340471.37456906</v>
      </c>
      <c r="F185" s="13">
        <f t="shared" si="26"/>
        <v>757962532.00594425</v>
      </c>
      <c r="G185" s="12">
        <v>1.7999999999999999E-2</v>
      </c>
      <c r="H185" s="13">
        <f t="shared" si="23"/>
        <v>771605857.58205128</v>
      </c>
      <c r="I185" s="13"/>
      <c r="J185" s="9">
        <f t="shared" si="21"/>
        <v>821340388.00719619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49734530.425144859</v>
      </c>
      <c r="E186" s="41">
        <f t="shared" si="20"/>
        <v>533778599.85931128</v>
      </c>
      <c r="F186" s="13">
        <f t="shared" si="26"/>
        <v>821340388.00719619</v>
      </c>
      <c r="G186" s="12">
        <v>1.7999999999999999E-2</v>
      </c>
      <c r="H186" s="13">
        <f t="shared" si="23"/>
        <v>836124514.99132574</v>
      </c>
      <c r="I186" s="13"/>
      <c r="J186" s="9">
        <f t="shared" si="21"/>
        <v>885859045.41647065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49734530.425144859</v>
      </c>
      <c r="E187" s="41">
        <f t="shared" si="20"/>
        <v>543386614.65677893</v>
      </c>
      <c r="F187" s="13">
        <f t="shared" si="26"/>
        <v>856249277.48485196</v>
      </c>
      <c r="G187" s="12">
        <v>1.7999999999999999E-2</v>
      </c>
      <c r="H187" s="13">
        <f t="shared" si="23"/>
        <v>871661764.47957933</v>
      </c>
      <c r="I187" s="13"/>
      <c r="J187" s="9">
        <f t="shared" si="21"/>
        <v>921396294.90472424</v>
      </c>
      <c r="K187" s="48">
        <f xml:space="preserve"> Q182</f>
        <v>29609767.931618661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49734530.425144859</v>
      </c>
      <c r="E188" s="41">
        <f t="shared" si="20"/>
        <v>553167573.72060096</v>
      </c>
      <c r="F188" s="13">
        <f t="shared" si="26"/>
        <v>921396294.90472424</v>
      </c>
      <c r="G188" s="12">
        <v>1.7999999999999999E-2</v>
      </c>
      <c r="H188" s="13">
        <f t="shared" si="23"/>
        <v>937981428.21300924</v>
      </c>
      <c r="I188" s="13"/>
      <c r="J188" s="9">
        <f t="shared" si="21"/>
        <v>987715958.63815415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49734530.425144859</v>
      </c>
      <c r="E189" s="41">
        <f t="shared" si="20"/>
        <v>563124590.04757178</v>
      </c>
      <c r="F189" s="13">
        <f t="shared" si="26"/>
        <v>987715958.63815415</v>
      </c>
      <c r="G189" s="12">
        <v>1.7999999999999999E-2</v>
      </c>
      <c r="H189" s="13">
        <f t="shared" si="23"/>
        <v>1005494845.8936409</v>
      </c>
      <c r="I189" s="13"/>
      <c r="J189" s="9">
        <f t="shared" si="21"/>
        <v>1055229376.3187858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49734530.425144859</v>
      </c>
      <c r="E190" s="41">
        <f t="shared" si="20"/>
        <v>573260832.66842806</v>
      </c>
      <c r="F190" s="13">
        <f t="shared" si="26"/>
        <v>1055229376.3187858</v>
      </c>
      <c r="G190" s="12">
        <v>1.7999999999999999E-2</v>
      </c>
      <c r="H190" s="13">
        <f t="shared" si="23"/>
        <v>1074223505.0925238</v>
      </c>
      <c r="I190" s="13"/>
      <c r="J190" s="9">
        <f t="shared" si="21"/>
        <v>1123958035.5176687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49734530.425144859</v>
      </c>
      <c r="E191" s="41">
        <f t="shared" si="20"/>
        <v>583579527.65645981</v>
      </c>
      <c r="F191" s="13">
        <f t="shared" si="26"/>
        <v>1123958035.5176687</v>
      </c>
      <c r="G191" s="12">
        <v>1.7999999999999999E-2</v>
      </c>
      <c r="H191" s="13">
        <f t="shared" si="23"/>
        <v>1144189280.1569867</v>
      </c>
      <c r="I191" s="13"/>
      <c r="J191" s="9">
        <f t="shared" si="21"/>
        <v>1193923810.5821316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49734530.425144859</v>
      </c>
      <c r="E192" s="41">
        <f t="shared" si="20"/>
        <v>594083959.15427613</v>
      </c>
      <c r="F192" s="13">
        <f t="shared" si="26"/>
        <v>1193923810.5821316</v>
      </c>
      <c r="G192" s="12">
        <v>1.7999999999999999E-2</v>
      </c>
      <c r="H192" s="13">
        <f t="shared" si="23"/>
        <v>1215414439.17261</v>
      </c>
      <c r="I192" s="13"/>
      <c r="J192" s="9">
        <f t="shared" si="21"/>
        <v>1265148969.597755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49734530.425144859</v>
      </c>
      <c r="E193" s="41">
        <f t="shared" si="20"/>
        <v>604777470.41905308</v>
      </c>
      <c r="F193" s="13">
        <f t="shared" si="26"/>
        <v>1265148969.597755</v>
      </c>
      <c r="G193" s="12">
        <v>1.7999999999999999E-2</v>
      </c>
      <c r="H193" s="13">
        <f t="shared" si="23"/>
        <v>1287921651.0505145</v>
      </c>
      <c r="I193" s="13"/>
      <c r="J193" s="9">
        <f t="shared" si="21"/>
        <v>1337656181.4756594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49734530.425144859</v>
      </c>
      <c r="E194" s="19">
        <f t="shared" si="20"/>
        <v>615663464.88659608</v>
      </c>
      <c r="F194" s="19">
        <f t="shared" si="26"/>
        <v>1301656181.4756594</v>
      </c>
      <c r="G194" s="18">
        <v>1.7999999999999999E-2</v>
      </c>
      <c r="H194" s="19">
        <f t="shared" si="23"/>
        <v>1325085992.7422214</v>
      </c>
      <c r="I194" s="19">
        <f xml:space="preserve"> H194</f>
        <v>1325085992.7422214</v>
      </c>
      <c r="J194" s="9">
        <f t="shared" si="21"/>
        <v>1374820523.1673663</v>
      </c>
      <c r="K194" s="51">
        <v>36000000</v>
      </c>
      <c r="L194" s="20">
        <f xml:space="preserve"> (I194-K194) / 2</f>
        <v>644542996.37111068</v>
      </c>
      <c r="M194" s="58">
        <f xml:space="preserve"> (F183 + SUM(D184:D194)) - SUM(K184:K194)</f>
        <v>1116018962.271858</v>
      </c>
      <c r="N194" s="19">
        <f xml:space="preserve"> H194 - M194</f>
        <v>209067030.47036338</v>
      </c>
      <c r="O194" s="18">
        <v>0.84</v>
      </c>
      <c r="P194" s="19">
        <f xml:space="preserve"> N194 * O194</f>
        <v>175616305.59510523</v>
      </c>
      <c r="Q194" s="19">
        <f xml:space="preserve"> N194 - P194</f>
        <v>33450724.875258148</v>
      </c>
      <c r="R194" s="18">
        <f xml:space="preserve"> N194 / M194 * 100</f>
        <v>18.733286578282659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topLeftCell="A7" workbookViewId="0">
      <selection activeCell="G13" sqref="G13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9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18"/>
  <sheetViews>
    <sheetView topLeftCell="A4" workbookViewId="0">
      <selection activeCell="H19" sqref="H19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3"/>
      <c r="C1" s="83"/>
    </row>
    <row r="2" spans="2:15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  <c r="N2" s="82" t="s">
        <v>179</v>
      </c>
      <c r="O2" s="82"/>
    </row>
    <row r="3" spans="2:15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  <c r="N3" s="28" t="s">
        <v>31</v>
      </c>
      <c r="O3" s="28" t="s">
        <v>32</v>
      </c>
    </row>
    <row r="4" spans="2:15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  <c r="N4" s="27">
        <v>1</v>
      </c>
      <c r="O4" s="31">
        <v>19976</v>
      </c>
    </row>
    <row r="5" spans="2:15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  <c r="N5" s="27">
        <v>2</v>
      </c>
      <c r="O5" s="31">
        <v>35716</v>
      </c>
    </row>
    <row r="6" spans="2:15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-8281</v>
      </c>
      <c r="N6" s="27">
        <v>3</v>
      </c>
      <c r="O6" s="32">
        <v>64079</v>
      </c>
    </row>
    <row r="7" spans="2:15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  <c r="N7" s="27">
        <v>4</v>
      </c>
      <c r="O7" s="31">
        <v>0</v>
      </c>
    </row>
    <row r="8" spans="2:15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  <c r="N8" s="27">
        <v>5</v>
      </c>
      <c r="O8" s="31">
        <v>0</v>
      </c>
    </row>
    <row r="9" spans="2:15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  <c r="N9" s="27">
        <v>6</v>
      </c>
      <c r="O9" s="32">
        <v>0</v>
      </c>
    </row>
    <row r="10" spans="2:15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  <c r="N10" s="27">
        <v>7</v>
      </c>
      <c r="O10" s="31">
        <v>0</v>
      </c>
    </row>
    <row r="11" spans="2:15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  <c r="N11" s="27">
        <v>8</v>
      </c>
      <c r="O11" s="31">
        <v>0</v>
      </c>
    </row>
    <row r="12" spans="2:15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  <c r="N12" s="30">
        <v>9</v>
      </c>
      <c r="O12" s="32">
        <v>0</v>
      </c>
    </row>
    <row r="13" spans="2:15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  <c r="N13" s="27">
        <v>10</v>
      </c>
      <c r="O13" s="31">
        <v>0</v>
      </c>
    </row>
    <row r="14" spans="2:15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78297</v>
      </c>
      <c r="N14" s="28" t="s">
        <v>33</v>
      </c>
      <c r="O14" s="29">
        <f>SUM(O4:O13)</f>
        <v>119771</v>
      </c>
    </row>
    <row r="15" spans="2:15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  <c r="N15" s="28" t="s">
        <v>21</v>
      </c>
      <c r="O15" s="29">
        <v>1223000</v>
      </c>
    </row>
    <row r="16" spans="2:15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6.52</v>
      </c>
      <c r="N16" s="28" t="s">
        <v>36</v>
      </c>
      <c r="O16" s="27">
        <f xml:space="preserve">  ROUND( (O14 / O15) * 100, 2 )</f>
        <v>9.7899999999999991</v>
      </c>
    </row>
    <row r="17" spans="2:15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1278297</v>
      </c>
      <c r="N17" s="28" t="s">
        <v>37</v>
      </c>
      <c r="O17" s="9">
        <f xml:space="preserve"> O15 + O14</f>
        <v>1342771</v>
      </c>
    </row>
    <row r="18" spans="2:15" x14ac:dyDescent="0.3">
      <c r="B18" s="25"/>
    </row>
  </sheetData>
  <mergeCells count="6"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2022-12-22T00:31:58Z</dcterms:modified>
</cp:coreProperties>
</file>