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952E822-613D-4157-9E1A-221ADA9FDFD6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F48" i="11" l="1"/>
  <c r="C52" i="11" s="1"/>
  <c r="E44" i="11"/>
  <c r="D35" i="11"/>
  <c r="G34" i="11" s="1"/>
  <c r="I34" i="11" s="1"/>
  <c r="K34" i="11"/>
  <c r="D52" i="11" l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C51" i="11" l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14" i="9" l="1"/>
  <c r="I17" i="13"/>
  <c r="O17" i="13"/>
  <c r="R14" i="9"/>
  <c r="H14" i="9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I24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5" i="12" l="1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L102" i="12" s="1"/>
  <c r="Z87" i="12"/>
  <c r="Y87" i="12"/>
  <c r="R89" i="12"/>
  <c r="S89" i="12" s="1"/>
  <c r="O90" i="12"/>
  <c r="Q90" i="12" s="1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l="1"/>
  <c r="R93" i="12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<sst xmlns="http://schemas.openxmlformats.org/spreadsheetml/2006/main" count="310" uniqueCount="146">
  <si>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</si>
  <si>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</si>
  <si>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</si>
  <si>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</si>
  <si>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</si>
  <si>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</si>
  <si>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</si>
  <si>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</si>
  <si>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</si>
  <si>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</si>
  <si>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</si>
  <si>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</si>
  <si>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</si>
  <si>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</si>
  <si>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</si>
  <si>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</si>
  <si>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</si>
  <si>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</si>
  <si>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</si>
  <si>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</si>
  <si>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</si>
  <si>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</si>
  <si>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</si>
  <si>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</si>
  <si>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</si>
  <si>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</si>
  <si>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</si>
  <si>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</si>
  <si>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</si>
  <si>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</si>
  <si>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</si>
  <si>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</si>
  <si>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</si>
  <si>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</si>
  <si>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</si>
  <si>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</si>
  <si>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</si>
  <si>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</si>
  <si>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</si>
  <si>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</si>
  <si>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</si>
  <si>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</si>
  <si>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</si>
  <si>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</si>
  <si>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</si>
  <si>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</si>
  <si>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</si>
  <si>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</si>
  <si>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</si>
  <si>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</si>
  <si>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</si>
  <si>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</si>
  <si>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</si>
  <si>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</si>
  <si>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</si>
  <si>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</si>
  <si>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</si>
  <si>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</si>
  <si>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</si>
  <si>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</si>
  <si>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</si>
  <si>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</si>
  <si>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</si>
  <si>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</si>
  <si>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</si>
  <si>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</si>
  <si>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</si>
  <si>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</si>
  <si>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</si>
  <si>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</si>
  <si>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</si>
  <si>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</si>
  <si>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</si>
  <si>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</si>
  <si>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</si>
  <si>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</si>
  <si>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</si>
  <si>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</si>
  <si>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</si>
  <si>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</si>
  <si>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</si>
  <si>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</si>
  <si>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</si>
  <si>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</si>
  <si>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</si>
  <si>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</si>
  <si>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</si>
  <si>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</si>
  <si>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</si>
  <si>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</si>
  <si>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</si>
  <si>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</si>
  <si>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</si>
  <si>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</si>
  <si>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</si>
  <si>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</si>
  <si>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</si>
  <si>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</si>
  <si>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</si>
  <si>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</si>
  <si>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</si>
  <si>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</si>
  <si>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</si>
  <si>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</si>
  <si>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</si>
  <si>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</si>
  <si>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</si>
  <si>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</si>
  <si>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</si>
  <si>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</si>
  <si>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</si>
  <si>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</si>
  <si>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</si>
  <si>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</si>
  <si>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</si>
  <si>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</si>
  <si>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</si>
  <si>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</si>
  <si>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</si>
  <si>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</si>
  <si>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</si>
  <si>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</si>
  <si>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</si>
  <si>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</si>
  <si>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</si>
  <si>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</si>
  <si>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</si>
  <si>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</si>
  <si>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</si>
  <si>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</si>
  <si>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</si>
  <si>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</si>
  <si>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</si>
  <si>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</si>
  <si>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</si>
  <si>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</si>
  <si>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</si>
  <si>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</si>
  <si>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자본잠식율 
= ((자본금 - 자기자본) / 자본금) *100
마이너스가 정상 50퍼이상이면 상폐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</si>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</sst>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46</xdr:row>
      <xdr:rowOff>211455</xdr:rowOff>
    </xdr:from>
    <xdr:to>
      <xdr:col>11</xdr:col>
      <xdr:colOff>797144</xdr:colOff>
      <xdr:row>76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060" y="10429875"/>
          <a:ext cx="8440004" cy="6840006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62</xdr:row>
      <xdr:rowOff>182880</xdr:rowOff>
    </xdr:from>
    <xdr:to>
      <xdr:col>5</xdr:col>
      <xdr:colOff>1673507</xdr:colOff>
      <xdr:row>92</xdr:row>
      <xdr:rowOff>155412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15102840"/>
          <a:ext cx="7906667" cy="6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92</xdr:row>
      <xdr:rowOff>118110</xdr:rowOff>
    </xdr:from>
    <xdr:to>
      <xdr:col>6</xdr:col>
      <xdr:colOff>73287</xdr:colOff>
      <xdr:row>107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108</xdr:row>
      <xdr:rowOff>198120</xdr:rowOff>
    </xdr:from>
    <xdr:to>
      <xdr:col>5</xdr:col>
      <xdr:colOff>1444896</xdr:colOff>
      <xdr:row>136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97"/>
      <c r="B1" s="297"/>
      <c r="C1" s="297"/>
      <c r="D1" s="298"/>
      <c r="E1" s="291" t="s">
        <v>92</v>
      </c>
      <c r="F1" s="292"/>
      <c r="G1" s="292"/>
      <c r="H1" s="292"/>
      <c r="I1" s="292"/>
      <c r="J1" s="292"/>
      <c r="K1" s="293"/>
      <c r="L1" s="48"/>
      <c r="M1" s="94" t="s">
        <v>91</v>
      </c>
      <c r="N1" s="294" t="s">
        <v>90</v>
      </c>
      <c r="O1" s="295"/>
      <c r="P1" s="295"/>
      <c r="Q1" s="296"/>
      <c r="R1" s="285" t="s">
        <v>96</v>
      </c>
      <c r="S1" s="289" t="s">
        <v>97</v>
      </c>
      <c r="T1" s="109"/>
      <c r="U1" s="299" t="s">
        <v>14</v>
      </c>
      <c r="V1" s="302" t="s">
        <v>17</v>
      </c>
      <c r="W1" s="305" t="s">
        <v>102</v>
      </c>
      <c r="X1" s="302" t="s">
        <v>103</v>
      </c>
      <c r="Y1" s="306" t="s">
        <v>104</v>
      </c>
    </row>
    <row r="2" spans="1:26" ht="33.75" thickBot="1" x14ac:dyDescent="0.35">
      <c r="A2" s="297"/>
      <c r="B2" s="297"/>
      <c r="C2" s="297"/>
      <c r="D2" s="298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286"/>
      <c r="S2" s="290"/>
      <c r="T2" s="109"/>
      <c r="U2" s="300"/>
      <c r="V2" s="303"/>
      <c r="W2" s="303"/>
      <c r="X2" s="303"/>
      <c r="Y2" s="307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01"/>
      <c r="V3" s="304"/>
      <c r="W3" s="304"/>
      <c r="X3" s="304"/>
      <c r="Y3" s="290"/>
    </row>
    <row r="4" spans="1:26" s="57" customFormat="1" x14ac:dyDescent="0.3">
      <c r="A4" s="112"/>
      <c r="B4" s="57">
        <v>1</v>
      </c>
      <c r="C4" s="288">
        <v>2022</v>
      </c>
      <c r="D4" s="348">
        <v>1</v>
      </c>
      <c r="E4" s="349">
        <v>2500000</v>
      </c>
      <c r="F4" s="350">
        <v>0</v>
      </c>
      <c r="G4" s="350">
        <v>400000</v>
      </c>
      <c r="H4" s="350">
        <f xml:space="preserve"> E4 - G4 - F4</f>
        <v>2100000</v>
      </c>
      <c r="I4" s="351">
        <v>0</v>
      </c>
      <c r="J4" s="362">
        <v>0</v>
      </c>
      <c r="K4" s="353">
        <f xml:space="preserve"> H4 + J4 - I4</f>
        <v>2100000</v>
      </c>
      <c r="L4" s="354">
        <f xml:space="preserve"> L3 +I4 - J4 - N4 - F4</f>
        <v>0</v>
      </c>
      <c r="M4" s="363">
        <f xml:space="preserve"> (M3 + G4) + ((M3 + G4) * P4 )</f>
        <v>1212000</v>
      </c>
      <c r="N4" s="254">
        <v>0</v>
      </c>
      <c r="O4" s="356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356">
        <f xml:space="preserve"> M4 + Q4 + L4</f>
        <v>3333000</v>
      </c>
      <c r="S4" s="357">
        <f xml:space="preserve"> R4 - M4</f>
        <v>2121000</v>
      </c>
      <c r="T4" s="358"/>
      <c r="U4" s="111"/>
      <c r="V4" s="112"/>
      <c r="W4" s="112"/>
      <c r="X4" s="112"/>
      <c r="Y4" s="112"/>
    </row>
    <row r="5" spans="1:26" s="57" customFormat="1" x14ac:dyDescent="0.3">
      <c r="C5" s="288"/>
      <c r="D5" s="348">
        <v>2</v>
      </c>
      <c r="E5" s="349">
        <v>2500000</v>
      </c>
      <c r="F5" s="350">
        <v>0</v>
      </c>
      <c r="G5" s="350">
        <v>400000</v>
      </c>
      <c r="H5" s="350">
        <f t="shared" ref="H5:H27" si="0" xml:space="preserve"> E5 - G5 - F5</f>
        <v>2100000</v>
      </c>
      <c r="I5" s="351">
        <v>0</v>
      </c>
      <c r="J5" s="362">
        <v>0</v>
      </c>
      <c r="K5" s="353">
        <f t="shared" ref="K5:K27" si="1" xml:space="preserve"> H5 + J5 - I5</f>
        <v>2100000</v>
      </c>
      <c r="L5" s="354">
        <f t="shared" ref="L5:L27" si="2" xml:space="preserve"> L4 +I5 - J5 - N5</f>
        <v>0</v>
      </c>
      <c r="M5" s="363">
        <f t="shared" ref="M5:M15" si="3" xml:space="preserve"> (M4 + G5) + ((M4 + G5) * P5 )</f>
        <v>1628120</v>
      </c>
      <c r="N5" s="254">
        <v>0</v>
      </c>
      <c r="O5" s="356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356">
        <f t="shared" ref="R5:R27" si="5" xml:space="preserve"> M5 + Q5 + L5</f>
        <v>5891330</v>
      </c>
      <c r="S5" s="357">
        <f t="shared" ref="S5:S27" si="6" xml:space="preserve"> R5 - M5</f>
        <v>4263210</v>
      </c>
      <c r="T5" s="358"/>
      <c r="U5" s="58"/>
    </row>
    <row r="6" spans="1:26" s="57" customFormat="1" x14ac:dyDescent="0.3">
      <c r="C6" s="288"/>
      <c r="D6" s="348">
        <v>3</v>
      </c>
      <c r="E6" s="349">
        <v>2500000</v>
      </c>
      <c r="F6" s="350">
        <v>0</v>
      </c>
      <c r="G6" s="350">
        <v>400000</v>
      </c>
      <c r="H6" s="350">
        <f t="shared" si="0"/>
        <v>2100000</v>
      </c>
      <c r="I6" s="351">
        <v>0</v>
      </c>
      <c r="J6" s="362">
        <v>0</v>
      </c>
      <c r="K6" s="353">
        <f t="shared" si="1"/>
        <v>2100000</v>
      </c>
      <c r="L6" s="354">
        <f t="shared" si="2"/>
        <v>0</v>
      </c>
      <c r="M6" s="363">
        <f t="shared" si="3"/>
        <v>2048401.2</v>
      </c>
      <c r="N6" s="254">
        <v>0</v>
      </c>
      <c r="O6" s="356">
        <f t="shared" si="4"/>
        <v>6363210</v>
      </c>
      <c r="P6" s="57">
        <v>0.01</v>
      </c>
      <c r="Q6" s="256">
        <f xml:space="preserve"> ((O6 +N6) * P6) + (O6+N6)</f>
        <v>6426842.0999999996</v>
      </c>
      <c r="R6" s="356">
        <f t="shared" si="5"/>
        <v>8475243.2999999989</v>
      </c>
      <c r="S6" s="357">
        <f t="shared" si="6"/>
        <v>6426842.0999999987</v>
      </c>
      <c r="T6" s="358"/>
      <c r="U6" s="58"/>
    </row>
    <row r="7" spans="1:26" s="57" customFormat="1" x14ac:dyDescent="0.3">
      <c r="C7" s="288"/>
      <c r="D7" s="348">
        <v>4</v>
      </c>
      <c r="E7" s="349">
        <v>2500000</v>
      </c>
      <c r="F7" s="350">
        <v>0</v>
      </c>
      <c r="G7" s="350">
        <v>400000</v>
      </c>
      <c r="H7" s="350">
        <f t="shared" si="0"/>
        <v>2100000</v>
      </c>
      <c r="I7" s="351">
        <v>0</v>
      </c>
      <c r="J7" s="362">
        <v>0</v>
      </c>
      <c r="K7" s="353">
        <f t="shared" si="1"/>
        <v>2100000</v>
      </c>
      <c r="L7" s="354">
        <f t="shared" si="2"/>
        <v>0</v>
      </c>
      <c r="M7" s="363">
        <f t="shared" si="3"/>
        <v>2472885.2120000003</v>
      </c>
      <c r="N7" s="254">
        <v>0</v>
      </c>
      <c r="O7" s="356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356">
        <f t="shared" si="5"/>
        <v>11084995.732999999</v>
      </c>
      <c r="S7" s="357">
        <f t="shared" si="6"/>
        <v>8612110.5209999979</v>
      </c>
      <c r="T7" s="358"/>
      <c r="U7" s="58"/>
    </row>
    <row r="8" spans="1:26" s="57" customFormat="1" x14ac:dyDescent="0.3">
      <c r="C8" s="288"/>
      <c r="D8" s="348">
        <v>5</v>
      </c>
      <c r="E8" s="349">
        <v>2500000</v>
      </c>
      <c r="F8" s="350">
        <v>1000000</v>
      </c>
      <c r="G8" s="350">
        <v>400000</v>
      </c>
      <c r="H8" s="350">
        <f t="shared" si="0"/>
        <v>1100000</v>
      </c>
      <c r="I8" s="351">
        <v>0</v>
      </c>
      <c r="J8" s="362">
        <v>0</v>
      </c>
      <c r="K8" s="353">
        <f t="shared" si="1"/>
        <v>1100000</v>
      </c>
      <c r="L8" s="354">
        <f t="shared" si="2"/>
        <v>0</v>
      </c>
      <c r="M8" s="363">
        <f t="shared" si="3"/>
        <v>2901614.0641200002</v>
      </c>
      <c r="N8" s="254">
        <v>0</v>
      </c>
      <c r="O8" s="356">
        <f t="shared" si="4"/>
        <v>9712110.5209999997</v>
      </c>
      <c r="P8" s="57">
        <v>0.01</v>
      </c>
      <c r="Q8" s="256">
        <f t="shared" si="7"/>
        <v>9809231.6262100004</v>
      </c>
      <c r="R8" s="356">
        <f t="shared" si="5"/>
        <v>12710845.690330001</v>
      </c>
      <c r="S8" s="357">
        <f t="shared" si="6"/>
        <v>9809231.6262100004</v>
      </c>
      <c r="T8" s="358"/>
      <c r="U8" s="58"/>
    </row>
    <row r="9" spans="1:26" s="57" customFormat="1" x14ac:dyDescent="0.3">
      <c r="C9" s="288"/>
      <c r="D9" s="348">
        <v>6</v>
      </c>
      <c r="E9" s="349">
        <v>2500000</v>
      </c>
      <c r="F9" s="350">
        <v>0</v>
      </c>
      <c r="G9" s="350">
        <v>400000</v>
      </c>
      <c r="H9" s="350">
        <f t="shared" si="0"/>
        <v>2100000</v>
      </c>
      <c r="I9" s="351">
        <v>0</v>
      </c>
      <c r="J9" s="362">
        <v>0</v>
      </c>
      <c r="K9" s="353">
        <f t="shared" si="1"/>
        <v>2100000</v>
      </c>
      <c r="L9" s="354">
        <f t="shared" si="2"/>
        <v>0</v>
      </c>
      <c r="M9" s="363">
        <f t="shared" si="3"/>
        <v>3334630.2047612001</v>
      </c>
      <c r="N9" s="254">
        <v>0</v>
      </c>
      <c r="O9" s="356">
        <f t="shared" si="4"/>
        <v>11909231.62621</v>
      </c>
      <c r="P9" s="57">
        <v>0.01</v>
      </c>
      <c r="Q9" s="256">
        <f t="shared" si="7"/>
        <v>12028323.9424721</v>
      </c>
      <c r="R9" s="356">
        <f t="shared" si="5"/>
        <v>15362954.1472333</v>
      </c>
      <c r="S9" s="357">
        <f t="shared" si="6"/>
        <v>12028323.9424721</v>
      </c>
      <c r="T9" s="358"/>
      <c r="U9" s="58"/>
    </row>
    <row r="10" spans="1:26" s="57" customFormat="1" x14ac:dyDescent="0.3">
      <c r="C10" s="288"/>
      <c r="D10" s="348">
        <v>7</v>
      </c>
      <c r="E10" s="349">
        <v>2500000</v>
      </c>
      <c r="F10" s="350">
        <v>600000</v>
      </c>
      <c r="G10" s="350">
        <v>400000</v>
      </c>
      <c r="H10" s="350">
        <f t="shared" si="0"/>
        <v>1500000</v>
      </c>
      <c r="I10" s="351">
        <v>0</v>
      </c>
      <c r="J10" s="362">
        <v>0</v>
      </c>
      <c r="K10" s="353">
        <f t="shared" si="1"/>
        <v>1500000</v>
      </c>
      <c r="L10" s="354">
        <f t="shared" si="2"/>
        <v>0</v>
      </c>
      <c r="M10" s="363">
        <f t="shared" si="3"/>
        <v>3771976.5068088123</v>
      </c>
      <c r="N10" s="254">
        <v>0</v>
      </c>
      <c r="O10" s="356">
        <f t="shared" si="4"/>
        <v>13528323.9424721</v>
      </c>
      <c r="P10" s="57">
        <v>0.01</v>
      </c>
      <c r="Q10" s="256">
        <f t="shared" si="7"/>
        <v>13663607.181896821</v>
      </c>
      <c r="R10" s="356">
        <f t="shared" si="5"/>
        <v>17435583.688705634</v>
      </c>
      <c r="S10" s="357">
        <f t="shared" si="6"/>
        <v>13663607.181896823</v>
      </c>
      <c r="T10" s="358"/>
      <c r="U10" s="58"/>
    </row>
    <row r="11" spans="1:26" s="57" customFormat="1" x14ac:dyDescent="0.3">
      <c r="C11" s="288"/>
      <c r="D11" s="348">
        <v>8</v>
      </c>
      <c r="E11" s="349">
        <v>2500000</v>
      </c>
      <c r="F11" s="350">
        <v>5056544</v>
      </c>
      <c r="G11" s="350">
        <v>400000</v>
      </c>
      <c r="H11" s="350">
        <f t="shared" si="0"/>
        <v>-2956544</v>
      </c>
      <c r="I11" s="351">
        <v>0</v>
      </c>
      <c r="J11" s="362">
        <v>0</v>
      </c>
      <c r="K11" s="353">
        <f t="shared" si="1"/>
        <v>-2956544</v>
      </c>
      <c r="L11" s="354">
        <f t="shared" si="2"/>
        <v>0</v>
      </c>
      <c r="M11" s="363">
        <f t="shared" si="3"/>
        <v>4213696.2718769005</v>
      </c>
      <c r="N11" s="254">
        <v>0</v>
      </c>
      <c r="O11" s="356">
        <f t="shared" si="4"/>
        <v>10707063.181896821</v>
      </c>
      <c r="P11" s="57">
        <v>0.01</v>
      </c>
      <c r="Q11" s="256">
        <f t="shared" si="7"/>
        <v>10814133.813715789</v>
      </c>
      <c r="R11" s="356">
        <f t="shared" si="5"/>
        <v>15027830.085592691</v>
      </c>
      <c r="S11" s="357">
        <f t="shared" si="6"/>
        <v>10814133.813715789</v>
      </c>
      <c r="T11" s="358"/>
      <c r="U11" s="58"/>
    </row>
    <row r="12" spans="1:26" s="57" customFormat="1" x14ac:dyDescent="0.3">
      <c r="C12" s="288"/>
      <c r="D12" s="348">
        <v>9</v>
      </c>
      <c r="E12" s="349">
        <v>1800000</v>
      </c>
      <c r="F12" s="350">
        <v>1600000</v>
      </c>
      <c r="G12" s="350">
        <v>400000</v>
      </c>
      <c r="H12" s="350">
        <f t="shared" si="0"/>
        <v>-200000</v>
      </c>
      <c r="I12" s="351">
        <v>0</v>
      </c>
      <c r="J12" s="362">
        <v>0</v>
      </c>
      <c r="K12" s="353">
        <f t="shared" si="1"/>
        <v>-200000</v>
      </c>
      <c r="L12" s="354">
        <f t="shared" si="2"/>
        <v>0</v>
      </c>
      <c r="M12" s="363">
        <f t="shared" si="3"/>
        <v>4696742.8047706848</v>
      </c>
      <c r="N12" s="254">
        <v>0</v>
      </c>
      <c r="O12" s="356">
        <f t="shared" si="4"/>
        <v>10614133.813715789</v>
      </c>
      <c r="P12" s="57">
        <v>1.7999999999999999E-2</v>
      </c>
      <c r="Q12" s="256">
        <f t="shared" si="7"/>
        <v>10805188.222362673</v>
      </c>
      <c r="R12" s="356">
        <f t="shared" si="5"/>
        <v>15501931.027133357</v>
      </c>
      <c r="S12" s="357">
        <f t="shared" si="6"/>
        <v>10805188.222362671</v>
      </c>
      <c r="T12" s="358"/>
      <c r="U12" s="58"/>
    </row>
    <row r="13" spans="1:26" s="57" customFormat="1" x14ac:dyDescent="0.3">
      <c r="C13" s="288"/>
      <c r="D13" s="348">
        <v>10</v>
      </c>
      <c r="E13" s="349">
        <v>4500000</v>
      </c>
      <c r="F13" s="350">
        <v>3700000</v>
      </c>
      <c r="G13" s="350">
        <v>400000</v>
      </c>
      <c r="H13" s="350">
        <f t="shared" si="0"/>
        <v>400000</v>
      </c>
      <c r="I13" s="351">
        <v>0</v>
      </c>
      <c r="J13" s="362">
        <v>0</v>
      </c>
      <c r="K13" s="353">
        <f t="shared" si="1"/>
        <v>400000</v>
      </c>
      <c r="L13" s="354">
        <f t="shared" si="2"/>
        <v>0</v>
      </c>
      <c r="M13" s="363">
        <f t="shared" si="3"/>
        <v>4638035.9523413228</v>
      </c>
      <c r="N13" s="254">
        <v>0</v>
      </c>
      <c r="O13" s="356">
        <f t="shared" si="4"/>
        <v>11205188.222362673</v>
      </c>
      <c r="P13" s="57">
        <v>-0.09</v>
      </c>
      <c r="Q13" s="256">
        <f t="shared" si="7"/>
        <v>10196721.282350032</v>
      </c>
      <c r="R13" s="356">
        <f t="shared" si="5"/>
        <v>14834757.234691355</v>
      </c>
      <c r="S13" s="357">
        <f t="shared" si="6"/>
        <v>10196721.282350034</v>
      </c>
      <c r="T13" s="358"/>
      <c r="U13" s="58"/>
    </row>
    <row r="14" spans="1:26" s="59" customFormat="1" ht="15.75" customHeight="1" thickBot="1" x14ac:dyDescent="0.35">
      <c r="C14" s="288"/>
      <c r="D14" s="364">
        <v>11</v>
      </c>
      <c r="E14" s="365">
        <v>3500000</v>
      </c>
      <c r="F14" s="366">
        <v>0</v>
      </c>
      <c r="G14" s="366">
        <v>400000</v>
      </c>
      <c r="H14" s="366">
        <f t="shared" si="0"/>
        <v>3100000</v>
      </c>
      <c r="I14" s="367">
        <v>0</v>
      </c>
      <c r="J14" s="368">
        <v>0</v>
      </c>
      <c r="K14" s="369">
        <f t="shared" si="1"/>
        <v>3100000</v>
      </c>
      <c r="L14" s="370">
        <f t="shared" si="2"/>
        <v>0</v>
      </c>
      <c r="M14" s="371">
        <f t="shared" si="3"/>
        <v>5128720.5994834667</v>
      </c>
      <c r="N14" s="372">
        <v>0</v>
      </c>
      <c r="O14" s="373">
        <f t="shared" si="4"/>
        <v>13296721.282350032</v>
      </c>
      <c r="P14" s="59">
        <v>1.7999999999999999E-2</v>
      </c>
      <c r="Q14" s="256">
        <f t="shared" si="7"/>
        <v>13536062.265432332</v>
      </c>
      <c r="R14" s="373">
        <f t="shared" si="5"/>
        <v>18664782.864915799</v>
      </c>
      <c r="S14" s="374">
        <f t="shared" si="6"/>
        <v>13536062.265432332</v>
      </c>
      <c r="T14" s="375"/>
      <c r="U14" s="60"/>
    </row>
    <row r="15" spans="1:26" s="42" customFormat="1" ht="17.25" thickBot="1" x14ac:dyDescent="0.35">
      <c r="A15" s="124"/>
      <c r="B15" s="35"/>
      <c r="C15" s="288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287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287"/>
      <c r="D17" s="348">
        <v>2</v>
      </c>
      <c r="E17" s="349">
        <v>2500000</v>
      </c>
      <c r="F17" s="350">
        <v>0</v>
      </c>
      <c r="G17" s="350">
        <v>400000</v>
      </c>
      <c r="H17" s="350">
        <f t="shared" si="0"/>
        <v>2100000</v>
      </c>
      <c r="I17" s="351">
        <v>0</v>
      </c>
      <c r="J17" s="352">
        <f xml:space="preserve"> J16</f>
        <v>711000</v>
      </c>
      <c r="K17" s="353">
        <f t="shared" si="1"/>
        <v>2811000</v>
      </c>
      <c r="L17" s="354">
        <f t="shared" si="2"/>
        <v>5040920</v>
      </c>
      <c r="M17" s="355">
        <f t="shared" si="8"/>
        <v>6369428.4513743212</v>
      </c>
      <c r="N17" s="254">
        <v>1150000</v>
      </c>
      <c r="O17" s="356">
        <f t="shared" si="4"/>
        <v>12697598.017928453</v>
      </c>
      <c r="P17" s="57">
        <v>0.01</v>
      </c>
      <c r="Q17" s="256">
        <f t="shared" si="7"/>
        <v>13986073.998107737</v>
      </c>
      <c r="R17" s="356">
        <f t="shared" si="5"/>
        <v>25396422.449482057</v>
      </c>
      <c r="S17" s="357">
        <f t="shared" si="6"/>
        <v>19026993.998107735</v>
      </c>
      <c r="T17" s="358"/>
      <c r="U17" s="58"/>
    </row>
    <row r="18" spans="1:28" s="29" customFormat="1" x14ac:dyDescent="0.3">
      <c r="A18" s="11">
        <f xml:space="preserve"> A17 +0</f>
        <v>0</v>
      </c>
      <c r="C18" s="287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287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287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287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287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287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287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287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287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287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287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287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287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287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287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287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287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287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287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287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287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287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287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287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287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287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287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287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287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287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287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287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287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287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287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287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287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287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287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287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287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287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287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287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287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287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287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287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287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287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287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287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287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287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287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287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287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287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287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287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287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287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287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287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287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287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287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287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287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287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287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287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287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287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287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287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287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287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287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287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287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287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287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287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287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287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287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287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287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287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287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287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287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287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287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287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287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287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287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287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287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287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287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287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287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287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287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287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287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287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287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287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287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287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287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287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287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287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287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287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287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287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287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287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287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287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287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287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287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287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287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287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287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287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287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287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287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287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287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287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287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287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287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287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287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287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287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287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287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287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287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287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287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287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287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287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287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287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287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287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287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287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287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287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287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287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287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287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287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287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287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287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287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287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287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287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287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287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284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284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284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284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284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284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284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284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284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284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284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284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284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284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284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284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284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284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284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284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284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284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284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284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284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284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284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284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284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284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284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284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284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284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284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284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284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284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284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284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284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284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284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284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284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284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284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284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284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284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284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284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284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284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284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284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284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284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284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284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359" customFormat="1" x14ac:dyDescent="0.3">
      <c r="A3" s="311">
        <v>2023</v>
      </c>
      <c r="B3" s="359" t="s">
        <v>77</v>
      </c>
      <c r="C3" s="360">
        <v>8340000</v>
      </c>
      <c r="D3" s="360">
        <v>0</v>
      </c>
      <c r="E3" s="360">
        <v>2500000</v>
      </c>
      <c r="F3" s="360">
        <v>300000</v>
      </c>
      <c r="G3" s="360">
        <v>100000</v>
      </c>
      <c r="H3" s="360">
        <v>450000</v>
      </c>
      <c r="I3" s="360">
        <v>100000</v>
      </c>
      <c r="J3" s="360">
        <v>170000</v>
      </c>
      <c r="K3" s="360">
        <v>0</v>
      </c>
      <c r="L3" s="360">
        <v>100000</v>
      </c>
      <c r="M3" s="360">
        <v>0</v>
      </c>
      <c r="N3" s="360">
        <v>3300000</v>
      </c>
      <c r="O3" s="360">
        <v>1300000</v>
      </c>
      <c r="P3" s="360">
        <f t="shared" ref="P3:P14" si="0">SUM(D3:O3)</f>
        <v>8320000</v>
      </c>
      <c r="Q3" s="361">
        <f t="shared" ref="Q3:Q14" si="1" xml:space="preserve"> C3 - P3</f>
        <v>20000</v>
      </c>
      <c r="R3" s="360">
        <f xml:space="preserve"> 7150000 + Q3</f>
        <v>7170000</v>
      </c>
    </row>
    <row r="4" spans="1:18" s="359" customFormat="1" x14ac:dyDescent="0.3">
      <c r="A4" s="312"/>
      <c r="B4" s="359" t="s">
        <v>78</v>
      </c>
      <c r="C4" s="360">
        <f xml:space="preserve"> R3</f>
        <v>7170000</v>
      </c>
      <c r="D4" s="360">
        <v>0</v>
      </c>
      <c r="E4" s="360">
        <v>2500000</v>
      </c>
      <c r="F4" s="360">
        <v>300000</v>
      </c>
      <c r="G4" s="360">
        <v>100000</v>
      </c>
      <c r="H4" s="360">
        <v>450000</v>
      </c>
      <c r="I4" s="360">
        <v>100000</v>
      </c>
      <c r="J4" s="360">
        <v>170000</v>
      </c>
      <c r="K4" s="360">
        <v>0</v>
      </c>
      <c r="L4" s="360">
        <v>100000</v>
      </c>
      <c r="M4" s="360">
        <v>0</v>
      </c>
      <c r="N4" s="360">
        <v>3500000</v>
      </c>
      <c r="O4" s="360">
        <v>0</v>
      </c>
      <c r="P4" s="360">
        <f t="shared" si="0"/>
        <v>7220000</v>
      </c>
      <c r="Q4" s="361">
        <f t="shared" si="1"/>
        <v>-50000</v>
      </c>
      <c r="R4" s="360">
        <f t="shared" ref="R4:R14" si="2" xml:space="preserve"> 7150000 + Q4</f>
        <v>7100000</v>
      </c>
    </row>
    <row r="5" spans="1:18" x14ac:dyDescent="0.3">
      <c r="A5" s="312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12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12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12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12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12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12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12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12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13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11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12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12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12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12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12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12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12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12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12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12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13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11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12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12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12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12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12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12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12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12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12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12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13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11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12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12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12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12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12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12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12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12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12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12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13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08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09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09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09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09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09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09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09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09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09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09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10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08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09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09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09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09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09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09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09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09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09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09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10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08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09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09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09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09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09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09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09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09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09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09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10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08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09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09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09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09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09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09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09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09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09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09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10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08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09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09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09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09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09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09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09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09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09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09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10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08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09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09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09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09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09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09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09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09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09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09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10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B3:N52"/>
  <sheetViews>
    <sheetView topLeftCell="A40" workbookViewId="0">
      <selection activeCell="D37" sqref="D3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" bestFit="1" customWidth="1"/>
    <col min="7" max="7" width="20.125" bestFit="1" customWidth="1"/>
    <col min="8" max="8" width="16" customWidth="1"/>
    <col min="9" max="9" width="34.1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7" t="s">
        <v>41</v>
      </c>
      <c r="E3" s="297"/>
      <c r="F3" s="297"/>
      <c r="G3" s="297"/>
      <c r="H3" s="297"/>
      <c r="I3" s="297"/>
      <c r="J3" s="297"/>
      <c r="K3" s="297"/>
      <c r="L3" s="297"/>
      <c r="M3" s="297"/>
      <c r="N3" s="297"/>
    </row>
    <row r="4" spans="3:14" x14ac:dyDescent="0.3"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32">
        <f xml:space="preserve"> D22 + E22 + F22 + G22</f>
        <v>18921448</v>
      </c>
      <c r="E23" s="333"/>
      <c r="F23" s="333"/>
      <c r="G23" s="333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34">
        <f xml:space="preserve"> D23 / I23 * 100</f>
        <v>84.996483606996279</v>
      </c>
      <c r="E24" s="335"/>
      <c r="F24" s="335"/>
      <c r="G24" s="336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25" t="s">
        <v>123</v>
      </c>
      <c r="C27" s="327" t="s">
        <v>140</v>
      </c>
      <c r="D27" s="337" t="s">
        <v>121</v>
      </c>
      <c r="E27" s="338"/>
      <c r="F27" s="339"/>
      <c r="G27" s="325" t="s">
        <v>126</v>
      </c>
      <c r="H27" s="329" t="s">
        <v>143</v>
      </c>
      <c r="I27" s="340" t="s">
        <v>119</v>
      </c>
      <c r="J27" s="325" t="s">
        <v>129</v>
      </c>
      <c r="K27" s="325" t="s">
        <v>141</v>
      </c>
    </row>
    <row r="28" spans="2:12" ht="17.25" thickBot="1" x14ac:dyDescent="0.35">
      <c r="B28" s="326"/>
      <c r="C28" s="328"/>
      <c r="D28" s="325" t="s">
        <v>120</v>
      </c>
      <c r="E28" s="329" t="s">
        <v>125</v>
      </c>
      <c r="F28" s="330" t="s">
        <v>128</v>
      </c>
      <c r="G28" s="326"/>
      <c r="H28" s="326"/>
      <c r="I28" s="341"/>
      <c r="J28" s="326"/>
      <c r="K28" s="326"/>
    </row>
    <row r="29" spans="2:12" ht="37.5" customHeight="1" thickBot="1" x14ac:dyDescent="0.35">
      <c r="B29" s="326"/>
      <c r="C29" s="328"/>
      <c r="D29" s="326"/>
      <c r="E29" s="326"/>
      <c r="F29" s="331"/>
      <c r="G29" s="326"/>
      <c r="H29" s="326"/>
      <c r="I29" s="260" t="s">
        <v>122</v>
      </c>
      <c r="J29" s="342"/>
      <c r="K29" s="342"/>
    </row>
    <row r="30" spans="2:12" x14ac:dyDescent="0.3">
      <c r="B30" s="311" t="s">
        <v>124</v>
      </c>
      <c r="C30" s="321">
        <v>521300000000</v>
      </c>
      <c r="D30" s="263">
        <v>521300000000</v>
      </c>
      <c r="E30" s="262">
        <v>0.46</v>
      </c>
      <c r="F30" s="264">
        <v>10.81</v>
      </c>
      <c r="G30" s="316">
        <f xml:space="preserve"> C30 + D31</f>
        <v>22182978723.404297</v>
      </c>
      <c r="H30" s="321">
        <v>65480000</v>
      </c>
      <c r="I30" s="323">
        <f xml:space="preserve"> G30 / H30</f>
        <v>338.77487360116521</v>
      </c>
      <c r="J30" s="314" t="s">
        <v>127</v>
      </c>
      <c r="K30" s="316">
        <f xml:space="preserve"> D30 / H30</f>
        <v>7961.2095296273674</v>
      </c>
    </row>
    <row r="31" spans="2:12" ht="17.25" thickBot="1" x14ac:dyDescent="0.35">
      <c r="B31" s="313"/>
      <c r="C31" s="322"/>
      <c r="D31" s="318">
        <f xml:space="preserve"> (D30 * (E30 - F30)) / F30</f>
        <v>-499117021276.5957</v>
      </c>
      <c r="E31" s="319"/>
      <c r="F31" s="320"/>
      <c r="G31" s="313"/>
      <c r="H31" s="322"/>
      <c r="I31" s="324"/>
      <c r="J31" s="315"/>
      <c r="K31" s="317"/>
    </row>
    <row r="32" spans="2:12" x14ac:dyDescent="0.3">
      <c r="B32" s="311" t="s">
        <v>139</v>
      </c>
      <c r="C32" s="321">
        <v>4679754000</v>
      </c>
      <c r="D32" s="263">
        <v>4679754000</v>
      </c>
      <c r="E32" s="262">
        <v>0</v>
      </c>
      <c r="F32" s="264">
        <v>10.81</v>
      </c>
      <c r="G32" s="316">
        <f xml:space="preserve"> C32 + D33</f>
        <v>0</v>
      </c>
      <c r="H32" s="321">
        <v>583000000</v>
      </c>
      <c r="I32" s="323">
        <f xml:space="preserve"> G32 / H32</f>
        <v>0</v>
      </c>
      <c r="J32" s="314" t="s">
        <v>127</v>
      </c>
      <c r="K32" s="316">
        <f xml:space="preserve"> D32 / H32</f>
        <v>8.0270222984562611</v>
      </c>
    </row>
    <row r="33" spans="2:11" ht="17.25" thickBot="1" x14ac:dyDescent="0.35">
      <c r="B33" s="313"/>
      <c r="C33" s="322"/>
      <c r="D33" s="318">
        <f xml:space="preserve"> (D32 * (E32 - F32)) / F32</f>
        <v>-4679754000</v>
      </c>
      <c r="E33" s="319"/>
      <c r="F33" s="320"/>
      <c r="G33" s="313"/>
      <c r="H33" s="322"/>
      <c r="I33" s="324"/>
      <c r="J33" s="315"/>
      <c r="K33" s="317"/>
    </row>
    <row r="34" spans="2:11" x14ac:dyDescent="0.3">
      <c r="B34" s="311" t="s">
        <v>145</v>
      </c>
      <c r="C34" s="321">
        <v>10054000000</v>
      </c>
      <c r="D34" s="263">
        <v>10054000000</v>
      </c>
      <c r="E34" s="262">
        <v>2.72</v>
      </c>
      <c r="F34" s="264">
        <v>10.81</v>
      </c>
      <c r="G34" s="316">
        <f xml:space="preserve"> C34 + D35</f>
        <v>2529776133.2099915</v>
      </c>
      <c r="H34" s="321">
        <v>1792000000</v>
      </c>
      <c r="I34" s="323">
        <f xml:space="preserve"> G34 / H34</f>
        <v>1.4117054314787898</v>
      </c>
      <c r="J34" s="314" t="s">
        <v>127</v>
      </c>
      <c r="K34" s="316">
        <f xml:space="preserve"> D34 / H34</f>
        <v>5.6104910714285712</v>
      </c>
    </row>
    <row r="35" spans="2:11" ht="17.25" thickBot="1" x14ac:dyDescent="0.35">
      <c r="B35" s="313"/>
      <c r="C35" s="322"/>
      <c r="D35" s="318">
        <f xml:space="preserve"> (D34 * (E34 - F34)) / F34</f>
        <v>-7524223866.7900085</v>
      </c>
      <c r="E35" s="319"/>
      <c r="F35" s="320"/>
      <c r="G35" s="313"/>
      <c r="H35" s="322"/>
      <c r="I35" s="324"/>
      <c r="J35" s="315"/>
      <c r="K35" s="317"/>
    </row>
    <row r="36" spans="2:11" x14ac:dyDescent="0.3">
      <c r="B36" s="2"/>
      <c r="C36" s="2"/>
      <c r="D36" s="2"/>
      <c r="E36" s="2"/>
      <c r="F36" s="2"/>
      <c r="H36" s="4"/>
      <c r="I36" s="2"/>
      <c r="J36" s="2"/>
    </row>
    <row r="37" spans="2:11" x14ac:dyDescent="0.3">
      <c r="B37" s="2"/>
      <c r="C37" s="2"/>
      <c r="D37" s="2"/>
      <c r="E37" s="2"/>
      <c r="F37" s="2"/>
      <c r="H37" s="5"/>
      <c r="I37" s="2"/>
      <c r="J37" s="2"/>
    </row>
    <row r="38" spans="2:11" x14ac:dyDescent="0.3">
      <c r="B38" s="2"/>
      <c r="C38" s="2"/>
      <c r="D38" s="2"/>
      <c r="E38" s="2"/>
      <c r="F38" s="2"/>
      <c r="H38" s="2"/>
      <c r="I38" s="2"/>
      <c r="J38" s="2"/>
    </row>
    <row r="40" spans="2:11" s="271" customFormat="1" x14ac:dyDescent="0.3"/>
    <row r="41" spans="2:11" ht="17.25" thickBot="1" x14ac:dyDescent="0.35"/>
    <row r="42" spans="2:11" ht="50.25" thickBot="1" x14ac:dyDescent="0.35">
      <c r="B42" s="266" t="s">
        <v>142</v>
      </c>
      <c r="C42" s="267" t="s">
        <v>132</v>
      </c>
      <c r="D42" s="267" t="s">
        <v>130</v>
      </c>
      <c r="E42" s="268" t="s">
        <v>131</v>
      </c>
    </row>
    <row r="43" spans="2:11" x14ac:dyDescent="0.3"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</row>
    <row r="44" spans="2:11" x14ac:dyDescent="0.3">
      <c r="B44" s="265" t="s">
        <v>145</v>
      </c>
      <c r="C44" s="261">
        <v>144523000000</v>
      </c>
      <c r="D44" s="261">
        <v>12065000000</v>
      </c>
      <c r="E44" s="261">
        <f xml:space="preserve"> C44 - D44</f>
        <v>132458000000</v>
      </c>
    </row>
    <row r="45" spans="2:11" ht="17.25" thickBot="1" x14ac:dyDescent="0.35"/>
    <row r="46" spans="2:11" ht="33.75" thickBot="1" x14ac:dyDescent="0.35">
      <c r="B46" s="266" t="s">
        <v>142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2:11" x14ac:dyDescent="0.3">
      <c r="B47" s="265" t="s">
        <v>133</v>
      </c>
      <c r="C47" s="261">
        <v>4740000</v>
      </c>
      <c r="D47" s="261">
        <v>7070710000</v>
      </c>
      <c r="E47" s="261">
        <v>2396903000</v>
      </c>
      <c r="F47" s="261">
        <f xml:space="preserve"> D47 + C47 - E47</f>
        <v>4678547000</v>
      </c>
    </row>
    <row r="48" spans="2:11" x14ac:dyDescent="0.3">
      <c r="B48" s="265" t="s">
        <v>145</v>
      </c>
      <c r="C48" s="261">
        <v>935000000</v>
      </c>
      <c r="D48" s="261">
        <v>23940000000</v>
      </c>
      <c r="E48" s="261">
        <v>14821000000</v>
      </c>
      <c r="F48" s="261">
        <f xml:space="preserve"> D48 + C48 - E48</f>
        <v>10054000000</v>
      </c>
    </row>
    <row r="49" spans="2:4" ht="17.25" thickBot="1" x14ac:dyDescent="0.35"/>
    <row r="50" spans="2:4" ht="66.75" thickBot="1" x14ac:dyDescent="0.35">
      <c r="B50" s="266" t="s">
        <v>142</v>
      </c>
      <c r="C50" s="282" t="s">
        <v>137</v>
      </c>
      <c r="D50" s="283" t="s">
        <v>138</v>
      </c>
    </row>
    <row r="51" spans="2:4" x14ac:dyDescent="0.3">
      <c r="B51" s="265" t="s">
        <v>133</v>
      </c>
      <c r="C51" s="280">
        <f xml:space="preserve"> F47 / C43 * 100</f>
        <v>78.630037666745764</v>
      </c>
      <c r="D51" s="281">
        <f>(C47-F47)/C47 *100</f>
        <v>-98603.523206751051</v>
      </c>
    </row>
    <row r="52" spans="2:4" x14ac:dyDescent="0.3">
      <c r="B52" s="265" t="s">
        <v>145</v>
      </c>
      <c r="C52" s="280">
        <f xml:space="preserve"> F48 / C44 * 100</f>
        <v>6.9566781757920886</v>
      </c>
      <c r="D52" s="281">
        <f>(C48-F48)/C48 *100</f>
        <v>-975.2941176470589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47"/>
      <c r="C1" s="347"/>
    </row>
    <row r="2" spans="2:18" x14ac:dyDescent="0.3">
      <c r="B2" s="346" t="s">
        <v>76</v>
      </c>
      <c r="C2" s="346"/>
      <c r="E2" s="343" t="s">
        <v>76</v>
      </c>
      <c r="F2" s="344"/>
      <c r="G2" s="344"/>
      <c r="H2" s="345"/>
      <c r="J2" s="343" t="s">
        <v>117</v>
      </c>
      <c r="K2" s="344"/>
      <c r="L2" s="344"/>
      <c r="M2" s="345"/>
      <c r="O2" s="343" t="s">
        <v>118</v>
      </c>
      <c r="P2" s="344"/>
      <c r="Q2" s="344"/>
      <c r="R2" s="345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144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B25" sqref="B25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6" t="s">
        <v>71</v>
      </c>
      <c r="C2" s="346"/>
      <c r="E2" s="346" t="s">
        <v>72</v>
      </c>
      <c r="F2" s="346"/>
      <c r="H2" s="346" t="s">
        <v>73</v>
      </c>
      <c r="I2" s="346"/>
      <c r="K2" s="346" t="s">
        <v>74</v>
      </c>
      <c r="L2" s="346"/>
      <c r="N2" s="346" t="s">
        <v>75</v>
      </c>
      <c r="O2" s="346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2023-03-02T01:10:35Z</dcterms:modified>
</cp:coreProperties>
</file>