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5E92471-47C5-43B8-A25A-2FD8F5941E09}" xr6:coauthVersionLast="36" xr6:coauthVersionMax="47" xr10:uidLastSave="{00000000-0000-0000-0000-000000000000}"/>
  <bookViews>
    <workbookView xWindow="22935" yWindow="-105" windowWidth="23250" windowHeight="12570" xr2:uid="{00000000-000D-0000-FFFF-FFFF00000000}"/>
  </bookViews>
  <sheets>
    <sheet name="시나리오_A" sheetId="4" r:id="rId1"/>
    <sheet name="생활패턴" sheetId="5" r:id="rId2"/>
    <sheet name="병원지출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5" l="1"/>
  <c r="R4" i="5" s="1"/>
  <c r="Q3" i="5"/>
  <c r="R3" i="5" s="1"/>
  <c r="J5" i="6"/>
  <c r="J4" i="6"/>
  <c r="E4" i="6"/>
  <c r="E9" i="6"/>
  <c r="E8" i="6"/>
  <c r="E7" i="6"/>
  <c r="E6" i="6"/>
  <c r="E5" i="6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D24" i="4" l="1"/>
  <c r="D16" i="4"/>
  <c r="D23" i="4"/>
  <c r="D15" i="4"/>
  <c r="E15" i="4" s="1"/>
  <c r="D20" i="4"/>
  <c r="D22" i="4"/>
  <c r="D21" i="4"/>
  <c r="D26" i="4"/>
  <c r="D18" i="4"/>
  <c r="D19" i="4"/>
  <c r="D25" i="4"/>
  <c r="D17" i="4"/>
  <c r="E10" i="6"/>
  <c r="D12" i="6" s="1"/>
  <c r="E12" i="6" s="1"/>
  <c r="E14" i="6" s="1"/>
  <c r="J10" i="6"/>
  <c r="I12" i="6" s="1"/>
  <c r="J12" i="6" s="1"/>
  <c r="F14" i="6" s="1"/>
  <c r="G14" i="6" s="1"/>
  <c r="K14" i="4"/>
  <c r="M15" i="4"/>
  <c r="O14" i="4" l="1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E19" i="4" l="1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D31" i="4" l="1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26" i="4" l="1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E31" i="4" l="1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D46" i="4" l="1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E40" i="4" l="1"/>
  <c r="G40" i="4" s="1"/>
  <c r="E41" i="4" s="1"/>
  <c r="G41" i="4" s="1"/>
  <c r="E42" i="4" s="1"/>
  <c r="G42" i="4" s="1"/>
  <c r="M38" i="4"/>
  <c r="N38" i="4" s="1"/>
  <c r="I43" i="4" s="1"/>
  <c r="E43" i="4" l="1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50" i="4" l="1"/>
  <c r="M51" i="4"/>
  <c r="K51" i="4"/>
  <c r="D62" i="4" l="1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E52" i="4" l="1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K63" i="4" l="1"/>
  <c r="K62" i="4"/>
  <c r="M63" i="4"/>
  <c r="D70" i="4" l="1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J74" i="4" l="1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K75" i="4" l="1"/>
  <c r="K74" i="4"/>
  <c r="M74" i="4" s="1"/>
  <c r="N74" i="4" s="1"/>
  <c r="I79" i="4" s="1"/>
  <c r="M75" i="4"/>
  <c r="D86" i="4" l="1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E76" i="4" l="1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D94" i="4" l="1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M86" i="4" l="1"/>
  <c r="N86" i="4" s="1"/>
  <c r="I91" i="4" s="1"/>
  <c r="J98" i="4"/>
  <c r="E88" i="4"/>
  <c r="G88" i="4" s="1"/>
  <c r="E89" i="4" s="1"/>
  <c r="G89" i="4" s="1"/>
  <c r="E90" i="4" s="1"/>
  <c r="G90" i="4" s="1"/>
  <c r="E91" i="4" s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l="1"/>
  <c r="M99" i="4"/>
  <c r="K98" i="4"/>
  <c r="O98" i="4" s="1"/>
  <c r="D110" i="4" l="1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J110" i="4" l="1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M111" i="4" l="1"/>
  <c r="K110" i="4"/>
  <c r="M110" i="4" s="1"/>
  <c r="N110" i="4" s="1"/>
  <c r="I115" i="4" s="1"/>
  <c r="K111" i="4"/>
  <c r="O110" i="4" l="1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E112" i="4" s="1"/>
  <c r="G112" i="4" s="1"/>
  <c r="E113" i="4" l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K123" i="4" l="1"/>
  <c r="M123" i="4"/>
  <c r="K122" i="4"/>
  <c r="M122" i="4" s="1"/>
  <c r="N122" i="4" s="1"/>
  <c r="I127" i="4" s="1"/>
  <c r="O122" i="4" l="1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E124" i="4" l="1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K134" i="4" l="1"/>
  <c r="M134" i="4" s="1"/>
  <c r="N134" i="4" s="1"/>
  <c r="I139" i="4" s="1"/>
  <c r="M135" i="4"/>
  <c r="K135" i="4"/>
  <c r="O134" i="4" l="1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E136" i="4" l="1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K146" i="4" l="1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46" i="4" l="1"/>
  <c r="N146" i="4" s="1"/>
  <c r="I151" i="4" s="1"/>
  <c r="J158" i="4" s="1"/>
  <c r="E148" i="4"/>
  <c r="G148" i="4" s="1"/>
  <c r="E149" i="4" s="1"/>
  <c r="G149" i="4" s="1"/>
  <c r="E150" i="4" s="1"/>
  <c r="G150" i="4" s="1"/>
  <c r="E151" i="4" l="1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K159" i="4" l="1"/>
  <c r="D170" i="4" s="1"/>
  <c r="M159" i="4"/>
  <c r="O158" i="4"/>
  <c r="M158" i="4"/>
  <c r="N158" i="4" s="1"/>
  <c r="I163" i="4" s="1"/>
  <c r="D163" i="4" l="1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E160" i="4" l="1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M171" i="4" l="1"/>
  <c r="K170" i="4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/>
  <c r="N170" i="4" s="1"/>
  <c r="I175" i="4" s="1"/>
  <c r="O170" i="4"/>
  <c r="E172" i="4" l="1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K183" i="4" l="1"/>
  <c r="M183" i="4"/>
  <c r="K182" i="4"/>
  <c r="D190" i="4" l="1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E184" i="4" l="1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K194" i="4" l="1"/>
  <c r="O194" i="4" s="1"/>
  <c r="M195" i="4"/>
  <c r="K195" i="4"/>
  <c r="D206" i="4" l="1"/>
  <c r="D198" i="4"/>
  <c r="D205" i="4"/>
  <c r="D197" i="4"/>
  <c r="D204" i="4"/>
  <c r="D196" i="4"/>
  <c r="D203" i="4"/>
  <c r="D195" i="4"/>
  <c r="E195" i="4" s="1"/>
  <c r="G195" i="4" s="1"/>
  <c r="E196" i="4" s="1"/>
  <c r="G196" i="4" s="1"/>
  <c r="E197" i="4" s="1"/>
  <c r="G197" i="4" s="1"/>
  <c r="E198" i="4" s="1"/>
  <c r="G198" i="4" s="1"/>
  <c r="D201" i="4"/>
  <c r="D200" i="4"/>
  <c r="D199" i="4"/>
  <c r="D202" i="4"/>
  <c r="M194" i="4"/>
  <c r="N194" i="4" s="1"/>
  <c r="I199" i="4" s="1"/>
  <c r="J206" i="4" l="1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4" l="1"/>
  <c r="K207" i="4"/>
  <c r="K206" i="4"/>
  <c r="O206" i="4" s="1"/>
  <c r="D214" i="4" l="1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E208" i="4" l="1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M219" i="4" l="1"/>
  <c r="K219" i="4"/>
  <c r="K218" i="4"/>
  <c r="M218" i="4" s="1"/>
  <c r="N218" i="4" s="1"/>
  <c r="I223" i="4" s="1"/>
  <c r="D230" i="4" l="1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E220" i="4" l="1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1" i="4" l="1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4" l="1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E235" i="4" l="1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K243" i="4" l="1"/>
  <c r="M243" i="4"/>
  <c r="K242" i="4"/>
  <c r="O242" i="4" l="1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E244" i="4" l="1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<sst xmlns="http://schemas.openxmlformats.org/spreadsheetml/2006/main" count="89" uniqueCount="47">
  <si>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</si>
  <si>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</si>
  <si>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</si>
  <si>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</si>
  <si>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</si>
  <si>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</si>
  <si>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</si>
  <si>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</si>
  <si>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</si>
  <si>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</si>
  <si>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</si>
  <si>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</si>
  <si>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</si>
  <si>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</si>
  <si>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</si>
  <si>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</si>
  <si>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</si>
  <si>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</si>
  <si>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</si>
  <si>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</si>
  <si>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</si>
  <si>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병원비환급금(3~5월에 나누어서 지급)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</si>
  <si>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</si>
  <si>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</si>
  <si>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</si>
  <si>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</si>
  <si>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</si>
  <si>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</si>
  <si>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</si>
  <si>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</si>
  <si>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</si>
  <si>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</si>
  <si>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계좌분리</t>
    <phoneticPr fontId="1" type="noConversion"/>
  </si>
  <si>
    <t>쿠팡</t>
    <phoneticPr fontId="1" type="noConversion"/>
  </si>
  <si>
    <t>넷플릭스</t>
    <phoneticPr fontId="1" type="noConversion"/>
  </si>
  <si>
    <t>통신요금</t>
    <phoneticPr fontId="1" type="noConversion"/>
  </si>
  <si>
    <t>건강보험</t>
    <phoneticPr fontId="1" type="noConversion"/>
  </si>
  <si>
    <t>공과금</t>
    <phoneticPr fontId="1" type="noConversion"/>
  </si>
  <si>
    <t>식비 및 기타</t>
    <phoneticPr fontId="1" type="noConversion"/>
  </si>
  <si>
    <t>가스비 &amp; 전기비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</si>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</sst>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6" borderId="1" xfId="1" applyFill="1" applyBorder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abSelected="1" workbookViewId="0">
      <selection activeCell="J3" sqref="J3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41" t="s">
        <v>41</v>
      </c>
      <c r="E1" s="41" t="s">
        <v>45</v>
      </c>
      <c r="F1" s="41" t="s">
        <v>42</v>
      </c>
      <c r="G1" s="41" t="s">
        <v>43</v>
      </c>
      <c r="H1" s="41" t="s">
        <v>40</v>
      </c>
      <c r="I1" s="42" t="s">
        <v>46</v>
      </c>
      <c r="N1" s="41" t="s">
        <v>2</v>
      </c>
    </row>
    <row r="2" spans="1:16" x14ac:dyDescent="0.3">
      <c r="A2" t="s">
        <v>44</v>
      </c>
      <c r="E2">
        <v>0</v>
      </c>
      <c r="G2">
        <v>0</v>
      </c>
    </row>
    <row r="3" spans="1:16" s="8" customFormat="1" x14ac:dyDescent="0.3">
      <c r="A3" s="8">
        <v>1</v>
      </c>
      <c r="B3" s="34">
        <v>2022</v>
      </c>
      <c r="C3" s="8">
        <v>1</v>
      </c>
      <c r="D3" s="9">
        <v>5000000</v>
      </c>
      <c r="E3" s="9">
        <f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4"/>
      <c r="C4" s="8">
        <v>2</v>
      </c>
      <c r="D4" s="9">
        <v>0</v>
      </c>
      <c r="E4" s="9">
        <f xml:space="preserve"> G3 + D4 - I4</f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4"/>
      <c r="C5" s="8">
        <v>3</v>
      </c>
      <c r="D5" s="9">
        <v>1500000</v>
      </c>
      <c r="E5" s="9">
        <f xml:space="preserve"> G4 + D5 - I5</f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4"/>
      <c r="C6" s="8">
        <v>4</v>
      </c>
      <c r="D6" s="9">
        <v>3500000</v>
      </c>
      <c r="E6" s="9">
        <f xml:space="preserve"> G5 + D6 - I6</f>
        <v>10301889.16</v>
      </c>
      <c r="F6" s="8">
        <v>1.7999999999999999E-2</v>
      </c>
      <c r="G6" s="9">
        <f t="shared" ref="G6:G14" si="0" xml:space="preserve"> (E6 * F6) + E6</f>
        <v>10487323.16488</v>
      </c>
      <c r="H6" s="9"/>
      <c r="I6" s="10">
        <v>0</v>
      </c>
      <c r="P6" s="9"/>
    </row>
    <row r="7" spans="1:16" s="29" customFormat="1" x14ac:dyDescent="0.3">
      <c r="B7" s="34"/>
      <c r="C7" s="29">
        <v>5</v>
      </c>
      <c r="D7" s="30">
        <v>2520000</v>
      </c>
      <c r="E7" s="30">
        <f xml:space="preserve"> G6 + D7 - I7</f>
        <v>12007323.16488</v>
      </c>
      <c r="F7" s="29">
        <v>1.7999999999999999E-2</v>
      </c>
      <c r="G7" s="30">
        <f t="shared" si="0"/>
        <v>12223454.981847839</v>
      </c>
      <c r="H7" s="30"/>
      <c r="I7" s="31">
        <v>1000000</v>
      </c>
      <c r="K7" s="43"/>
      <c r="P7" s="30"/>
    </row>
    <row r="8" spans="1:16" s="8" customFormat="1" x14ac:dyDescent="0.3">
      <c r="B8" s="34"/>
      <c r="C8" s="8">
        <v>6</v>
      </c>
      <c r="D8" s="9">
        <v>2500000</v>
      </c>
      <c r="E8" s="9">
        <f xml:space="preserve"> G7 + D8 - I8</f>
        <v>14723454.981847839</v>
      </c>
      <c r="F8" s="8">
        <v>1.7999999999999999E-2</v>
      </c>
      <c r="G8" s="9">
        <f t="shared" si="0"/>
        <v>14988477.171521101</v>
      </c>
      <c r="H8" s="9"/>
      <c r="I8" s="10">
        <v>0</v>
      </c>
      <c r="P8" s="9"/>
    </row>
    <row r="9" spans="1:16" s="29" customFormat="1" x14ac:dyDescent="0.3">
      <c r="B9" s="34"/>
      <c r="C9" s="29">
        <v>7</v>
      </c>
      <c r="D9" s="9">
        <v>2500000</v>
      </c>
      <c r="E9" s="30">
        <f xml:space="preserve"> G8 + D9 - I9</f>
        <v>16888477.171521101</v>
      </c>
      <c r="F9" s="29">
        <v>1.7999999999999999E-2</v>
      </c>
      <c r="G9" s="30">
        <f t="shared" si="0"/>
        <v>17192469.760608479</v>
      </c>
      <c r="H9" s="30"/>
      <c r="I9" s="31">
        <v>600000</v>
      </c>
      <c r="P9" s="30"/>
    </row>
    <row r="10" spans="1:16" s="29" customFormat="1" x14ac:dyDescent="0.3">
      <c r="B10" s="34"/>
      <c r="C10" s="29">
        <v>8</v>
      </c>
      <c r="D10" s="30">
        <v>2500000</v>
      </c>
      <c r="E10" s="30">
        <f xml:space="preserve"> G9 + D10 - I10</f>
        <v>14635925.760608479</v>
      </c>
      <c r="F10" s="29">
        <v>1.7999999999999999E-2</v>
      </c>
      <c r="G10" s="30">
        <f t="shared" si="0"/>
        <v>14899372.424299432</v>
      </c>
      <c r="H10" s="30"/>
      <c r="I10" s="31">
        <v>5056544</v>
      </c>
      <c r="P10" s="30"/>
    </row>
    <row r="11" spans="1:16" s="8" customFormat="1" x14ac:dyDescent="0.3">
      <c r="B11" s="34"/>
      <c r="C11" s="8">
        <v>9</v>
      </c>
      <c r="D11" s="9">
        <v>2500000</v>
      </c>
      <c r="E11" s="9">
        <f xml:space="preserve"> G10 + D11 - I11</f>
        <v>17399372.424299434</v>
      </c>
      <c r="F11" s="8">
        <v>1.7999999999999999E-2</v>
      </c>
      <c r="G11" s="9">
        <f t="shared" si="0"/>
        <v>17712561.127936825</v>
      </c>
      <c r="H11" s="9"/>
      <c r="I11" s="10">
        <v>0</v>
      </c>
      <c r="P11" s="9"/>
    </row>
    <row r="12" spans="1:16" s="12" customFormat="1" x14ac:dyDescent="0.3">
      <c r="B12" s="34"/>
      <c r="C12" s="12">
        <v>10</v>
      </c>
      <c r="D12" s="13">
        <v>6500000</v>
      </c>
      <c r="E12" s="13">
        <f xml:space="preserve"> G11 + D12 - I12</f>
        <v>24212561.127936825</v>
      </c>
      <c r="F12" s="12">
        <v>1.7999999999999999E-2</v>
      </c>
      <c r="G12" s="13">
        <f t="shared" si="0"/>
        <v>24648387.228239689</v>
      </c>
      <c r="H12" s="13"/>
      <c r="I12" s="14">
        <v>0</v>
      </c>
      <c r="P12" s="13"/>
    </row>
    <row r="13" spans="1:16" s="8" customFormat="1" x14ac:dyDescent="0.3">
      <c r="B13" s="34"/>
      <c r="C13" s="8">
        <v>11</v>
      </c>
      <c r="D13" s="9">
        <v>2500000</v>
      </c>
      <c r="E13" s="9">
        <f xml:space="preserve"> G12 + D13 - I13</f>
        <v>27148387.228239689</v>
      </c>
      <c r="F13" s="8">
        <v>1.7999999999999999E-2</v>
      </c>
      <c r="G13" s="9">
        <f t="shared" si="0"/>
        <v>27637058.198348004</v>
      </c>
      <c r="H13" s="9"/>
      <c r="I13" s="10">
        <v>0</v>
      </c>
      <c r="P13" s="9"/>
    </row>
    <row r="14" spans="1:16" s="26" customFormat="1" x14ac:dyDescent="0.3">
      <c r="B14" s="34"/>
      <c r="C14" s="26">
        <v>12</v>
      </c>
      <c r="D14" s="27">
        <v>2500000</v>
      </c>
      <c r="E14" s="27">
        <f xml:space="preserve"> G13 + D14 - I14</f>
        <v>30137058.198348004</v>
      </c>
      <c r="F14" s="26">
        <v>1.7999999999999999E-2</v>
      </c>
      <c r="G14" s="27">
        <f t="shared" si="0"/>
        <v>30679525.24591827</v>
      </c>
      <c r="H14" s="27"/>
      <c r="I14" s="28">
        <v>0</v>
      </c>
      <c r="J14" s="27">
        <f xml:space="preserve"> (G2 + SUM(D3:D14)) - SUM(I3:I14)</f>
        <v>27363456</v>
      </c>
      <c r="K14" s="27">
        <f xml:space="preserve"> G14 - J14</f>
        <v>3316069.2459182702</v>
      </c>
      <c r="L14" s="26">
        <v>0.84</v>
      </c>
      <c r="M14" s="27">
        <f xml:space="preserve"> K14 * L14</f>
        <v>2785498.166571347</v>
      </c>
      <c r="N14" s="27">
        <f xml:space="preserve"> K14 - M14</f>
        <v>530571.07934692316</v>
      </c>
      <c r="O14" s="26">
        <f xml:space="preserve"> K14 / J14 * 100</f>
        <v>12.118605361538654</v>
      </c>
      <c r="P14" s="27"/>
    </row>
    <row r="15" spans="1:16" s="8" customFormat="1" x14ac:dyDescent="0.3">
      <c r="A15" s="8">
        <v>2</v>
      </c>
      <c r="B15" s="34">
        <v>2023</v>
      </c>
      <c r="C15" s="8">
        <v>1</v>
      </c>
      <c r="D15" s="9">
        <f xml:space="preserve"> K15</f>
        <v>3778313.5519132614</v>
      </c>
      <c r="E15" s="9">
        <f xml:space="preserve"> (G14 / 2) + D15 - I15</f>
        <v>19118076.174872398</v>
      </c>
      <c r="F15" s="8">
        <v>1.7999999999999999E-2</v>
      </c>
      <c r="G15" s="9">
        <f xml:space="preserve"> (E15 * F15) + E15</f>
        <v>19462201.546020102</v>
      </c>
      <c r="H15" s="9"/>
      <c r="I15" s="10">
        <v>0</v>
      </c>
      <c r="K15" s="11">
        <f xml:space="preserve"> (G14 / 2 / 12) +2500000</f>
        <v>3778313.5519132614</v>
      </c>
      <c r="M15" s="9">
        <f xml:space="preserve"> (G14 / 2 )</f>
        <v>15339762.622959135</v>
      </c>
      <c r="P15" s="9"/>
    </row>
    <row r="16" spans="1:16" s="8" customFormat="1" x14ac:dyDescent="0.3">
      <c r="B16" s="34"/>
      <c r="C16" s="8">
        <v>2</v>
      </c>
      <c r="D16" s="9">
        <f xml:space="preserve"> K15</f>
        <v>3778313.5519132614</v>
      </c>
      <c r="E16" s="9">
        <f xml:space="preserve"> G15 + D16 - I16</f>
        <v>23240515.097933363</v>
      </c>
      <c r="F16" s="8">
        <v>1.7999999999999999E-2</v>
      </c>
      <c r="G16" s="9">
        <f xml:space="preserve"> (E16 * F16) + E16</f>
        <v>23658844.369696163</v>
      </c>
      <c r="H16" s="9"/>
      <c r="I16" s="10">
        <v>0</v>
      </c>
      <c r="P16" s="9"/>
    </row>
    <row r="17" spans="1:16" s="8" customFormat="1" x14ac:dyDescent="0.3">
      <c r="B17" s="34"/>
      <c r="C17" s="8">
        <v>3</v>
      </c>
      <c r="D17" s="9">
        <f xml:space="preserve"> K15</f>
        <v>3778313.5519132614</v>
      </c>
      <c r="E17" s="9">
        <f xml:space="preserve"> G16 + D17 - I17</f>
        <v>27437157.921609424</v>
      </c>
      <c r="F17" s="8">
        <v>1.7999999999999999E-2</v>
      </c>
      <c r="G17" s="9">
        <f xml:space="preserve"> (E17 * F17) + E17</f>
        <v>27931026.764198393</v>
      </c>
      <c r="H17" s="9"/>
      <c r="I17" s="10">
        <v>0</v>
      </c>
      <c r="P17" s="9"/>
    </row>
    <row r="18" spans="1:16" s="8" customFormat="1" x14ac:dyDescent="0.3">
      <c r="B18" s="34"/>
      <c r="C18" s="8">
        <v>4</v>
      </c>
      <c r="D18" s="9">
        <f xml:space="preserve"> K15</f>
        <v>3778313.5519132614</v>
      </c>
      <c r="E18" s="9">
        <f xml:space="preserve"> G17 + D18 - I18</f>
        <v>31709340.316111654</v>
      </c>
      <c r="F18" s="8">
        <v>1.7999999999999999E-2</v>
      </c>
      <c r="G18" s="9">
        <f t="shared" ref="G18:G26" si="1" xml:space="preserve"> (E18 * F18) + E18</f>
        <v>32280108.441801663</v>
      </c>
      <c r="H18" s="9"/>
      <c r="I18" s="10">
        <v>0</v>
      </c>
      <c r="P18" s="9"/>
    </row>
    <row r="19" spans="1:16" s="8" customFormat="1" x14ac:dyDescent="0.3">
      <c r="B19" s="34"/>
      <c r="C19" s="8">
        <v>5</v>
      </c>
      <c r="D19" s="9">
        <f xml:space="preserve"> K15</f>
        <v>3778313.5519132614</v>
      </c>
      <c r="E19" s="9">
        <f xml:space="preserve"> G18 + D19 - I19</f>
        <v>35527850.914368004</v>
      </c>
      <c r="F19" s="8">
        <v>1.7999999999999999E-2</v>
      </c>
      <c r="G19" s="9">
        <f t="shared" si="1"/>
        <v>36167352.230826631</v>
      </c>
      <c r="H19" s="9"/>
      <c r="I19" s="10">
        <f xml:space="preserve"> N14</f>
        <v>530571.07934692316</v>
      </c>
      <c r="P19" s="9"/>
    </row>
    <row r="20" spans="1:16" s="8" customFormat="1" x14ac:dyDescent="0.3">
      <c r="B20" s="34"/>
      <c r="C20" s="8">
        <v>6</v>
      </c>
      <c r="D20" s="9">
        <f xml:space="preserve"> K15</f>
        <v>3778313.5519132614</v>
      </c>
      <c r="E20" s="9">
        <f xml:space="preserve"> G19 + D20 - I20</f>
        <v>39945665.782739893</v>
      </c>
      <c r="F20" s="8">
        <v>1.7999999999999999E-2</v>
      </c>
      <c r="G20" s="9">
        <f t="shared" si="1"/>
        <v>40664687.766829208</v>
      </c>
      <c r="H20" s="9"/>
      <c r="I20" s="10">
        <v>0</v>
      </c>
      <c r="P20" s="9"/>
    </row>
    <row r="21" spans="1:16" s="8" customFormat="1" x14ac:dyDescent="0.3">
      <c r="B21" s="34"/>
      <c r="C21" s="8">
        <v>7</v>
      </c>
      <c r="D21" s="9">
        <f xml:space="preserve"> K15</f>
        <v>3778313.5519132614</v>
      </c>
      <c r="E21" s="9">
        <f xml:space="preserve"> G20 + D21 - I21</f>
        <v>44443001.318742469</v>
      </c>
      <c r="F21" s="8">
        <v>1.7999999999999999E-2</v>
      </c>
      <c r="G21" s="9">
        <f t="shared" si="1"/>
        <v>45242975.342479832</v>
      </c>
      <c r="H21" s="9"/>
      <c r="I21" s="10">
        <v>0</v>
      </c>
      <c r="P21" s="9"/>
    </row>
    <row r="22" spans="1:16" s="8" customFormat="1" x14ac:dyDescent="0.3">
      <c r="B22" s="34"/>
      <c r="C22" s="8">
        <v>8</v>
      </c>
      <c r="D22" s="9">
        <f xml:space="preserve"> K15</f>
        <v>3778313.5519132614</v>
      </c>
      <c r="E22" s="9">
        <f xml:space="preserve"> G21 + D22 - I22</f>
        <v>49021288.894393094</v>
      </c>
      <c r="F22" s="8">
        <v>1.7999999999999999E-2</v>
      </c>
      <c r="G22" s="9">
        <f t="shared" si="1"/>
        <v>49903672.094492167</v>
      </c>
      <c r="H22" s="9"/>
      <c r="I22" s="10">
        <v>0</v>
      </c>
      <c r="P22" s="9"/>
    </row>
    <row r="23" spans="1:16" s="8" customFormat="1" x14ac:dyDescent="0.3">
      <c r="B23" s="34"/>
      <c r="C23" s="8">
        <v>9</v>
      </c>
      <c r="D23" s="9">
        <f xml:space="preserve"> K15</f>
        <v>3778313.5519132614</v>
      </c>
      <c r="E23" s="9">
        <f xml:space="preserve"> G22 + D23 - I23</f>
        <v>53681985.646405429</v>
      </c>
      <c r="F23" s="8">
        <v>1.7999999999999999E-2</v>
      </c>
      <c r="G23" s="9">
        <f t="shared" si="1"/>
        <v>54648261.388040729</v>
      </c>
      <c r="H23" s="9"/>
      <c r="I23" s="10">
        <v>0</v>
      </c>
      <c r="P23" s="9"/>
    </row>
    <row r="24" spans="1:16" s="8" customFormat="1" x14ac:dyDescent="0.3">
      <c r="B24" s="34"/>
      <c r="C24" s="8">
        <v>10</v>
      </c>
      <c r="D24" s="9">
        <f xml:space="preserve"> K15</f>
        <v>3778313.5519132614</v>
      </c>
      <c r="E24" s="9">
        <f xml:space="preserve"> G23 + D24 - I24</f>
        <v>58426574.93995399</v>
      </c>
      <c r="F24" s="8">
        <v>1.7999999999999999E-2</v>
      </c>
      <c r="G24" s="9">
        <f t="shared" si="1"/>
        <v>59478253.288873166</v>
      </c>
      <c r="H24" s="9"/>
      <c r="I24" s="10">
        <v>0</v>
      </c>
      <c r="P24" s="9"/>
    </row>
    <row r="25" spans="1:16" s="8" customFormat="1" x14ac:dyDescent="0.3">
      <c r="B25" s="34"/>
      <c r="C25" s="8">
        <v>11</v>
      </c>
      <c r="D25" s="9">
        <f xml:space="preserve"> K15</f>
        <v>3778313.5519132614</v>
      </c>
      <c r="E25" s="9">
        <f xml:space="preserve"> G24 + D25 - I25</f>
        <v>63256566.840786427</v>
      </c>
      <c r="F25" s="8">
        <v>1.7999999999999999E-2</v>
      </c>
      <c r="G25" s="9">
        <f t="shared" si="1"/>
        <v>64395185.043920584</v>
      </c>
      <c r="H25" s="9"/>
      <c r="I25" s="10">
        <v>0</v>
      </c>
      <c r="P25" s="9"/>
    </row>
    <row r="26" spans="1:16" s="26" customFormat="1" x14ac:dyDescent="0.3">
      <c r="B26" s="34"/>
      <c r="C26" s="26">
        <v>12</v>
      </c>
      <c r="D26" s="27">
        <f xml:space="preserve"> K15</f>
        <v>3778313.5519132614</v>
      </c>
      <c r="E26" s="27">
        <f xml:space="preserve"> G25 + D26 - I26</f>
        <v>68173498.595833838</v>
      </c>
      <c r="F26" s="26">
        <v>1.7999999999999999E-2</v>
      </c>
      <c r="G26" s="27">
        <f t="shared" si="1"/>
        <v>69400621.570558846</v>
      </c>
      <c r="H26" s="27"/>
      <c r="I26" s="28">
        <v>0</v>
      </c>
      <c r="J26" s="27">
        <f xml:space="preserve"> (E15 + SUM(D16:D26)) - SUM(I15:I26)</f>
        <v>60148954.166571349</v>
      </c>
      <c r="K26" s="27">
        <f xml:space="preserve"> G26 - J26</f>
        <v>9251667.4039874971</v>
      </c>
      <c r="L26" s="26">
        <v>0.84</v>
      </c>
      <c r="M26" s="27">
        <f xml:space="preserve"> K26 * L26</f>
        <v>7771400.6193494974</v>
      </c>
      <c r="N26" s="27">
        <f xml:space="preserve"> K26 - M26</f>
        <v>1480266.7846379997</v>
      </c>
      <c r="O26" s="26">
        <f xml:space="preserve"> K26 / J26 * 100</f>
        <v>15.381260625690555</v>
      </c>
      <c r="P26" s="27"/>
    </row>
    <row r="27" spans="1:16" s="8" customFormat="1" x14ac:dyDescent="0.3">
      <c r="A27" s="8">
        <v>3</v>
      </c>
      <c r="B27" s="34">
        <v>2024</v>
      </c>
      <c r="C27" s="8">
        <v>1</v>
      </c>
      <c r="D27" s="9">
        <f>K27</f>
        <v>5391692.5654399525</v>
      </c>
      <c r="E27" s="9">
        <f xml:space="preserve"> (G26 / 2) + D27 - I27</f>
        <v>40092003.350719377</v>
      </c>
      <c r="F27" s="8">
        <v>1.7999999999999999E-2</v>
      </c>
      <c r="G27" s="9">
        <f xml:space="preserve"> (E27 * F27) + E27</f>
        <v>40813659.411032327</v>
      </c>
      <c r="H27" s="9"/>
      <c r="I27" s="10">
        <v>0</v>
      </c>
      <c r="K27" s="11">
        <f xml:space="preserve"> (G26 / 2 / 12) +2500000</f>
        <v>5391692.5654399525</v>
      </c>
      <c r="M27" s="9">
        <f xml:space="preserve"> (G26 / 2 )</f>
        <v>34700310.785279423</v>
      </c>
      <c r="P27" s="9"/>
    </row>
    <row r="28" spans="1:16" s="8" customFormat="1" x14ac:dyDescent="0.3">
      <c r="B28" s="34"/>
      <c r="C28" s="8">
        <v>2</v>
      </c>
      <c r="D28" s="9">
        <f>K27</f>
        <v>5391692.5654399525</v>
      </c>
      <c r="E28" s="9">
        <f xml:space="preserve"> G27 + D28 - I28</f>
        <v>46205351.976472281</v>
      </c>
      <c r="F28" s="8">
        <v>1.7999999999999999E-2</v>
      </c>
      <c r="G28" s="9">
        <f xml:space="preserve"> (E28 * F28) + E28</f>
        <v>47037048.312048785</v>
      </c>
      <c r="H28" s="9"/>
      <c r="I28" s="10">
        <v>0</v>
      </c>
      <c r="P28" s="9"/>
    </row>
    <row r="29" spans="1:16" s="8" customFormat="1" x14ac:dyDescent="0.3">
      <c r="B29" s="34"/>
      <c r="C29" s="8">
        <v>3</v>
      </c>
      <c r="D29" s="9">
        <f>K27</f>
        <v>5391692.5654399525</v>
      </c>
      <c r="E29" s="9">
        <f xml:space="preserve"> G28 + D29 - I29</f>
        <v>52428740.87748874</v>
      </c>
      <c r="F29" s="8">
        <v>1.7999999999999999E-2</v>
      </c>
      <c r="G29" s="9">
        <f xml:space="preserve"> (E29 * F29) + E29</f>
        <v>53372458.213283539</v>
      </c>
      <c r="H29" s="9"/>
      <c r="I29" s="10">
        <v>0</v>
      </c>
      <c r="P29" s="9"/>
    </row>
    <row r="30" spans="1:16" s="8" customFormat="1" x14ac:dyDescent="0.3">
      <c r="B30" s="34"/>
      <c r="C30" s="8">
        <v>4</v>
      </c>
      <c r="D30" s="9">
        <f>K27</f>
        <v>5391692.5654399525</v>
      </c>
      <c r="E30" s="9">
        <f xml:space="preserve"> G29 + D30 - I30</f>
        <v>58764150.778723493</v>
      </c>
      <c r="F30" s="8">
        <v>1.7999999999999999E-2</v>
      </c>
      <c r="G30" s="9">
        <f t="shared" ref="G30:G93" si="2" xml:space="preserve"> (E30 * F30) + E30</f>
        <v>59821905.492740519</v>
      </c>
      <c r="H30" s="9"/>
      <c r="I30" s="10">
        <v>0</v>
      </c>
      <c r="P30" s="9"/>
    </row>
    <row r="31" spans="1:16" s="8" customFormat="1" x14ac:dyDescent="0.3">
      <c r="B31" s="34"/>
      <c r="C31" s="8">
        <v>5</v>
      </c>
      <c r="D31" s="9">
        <f>K27</f>
        <v>5391692.5654399525</v>
      </c>
      <c r="E31" s="9">
        <f xml:space="preserve"> G30 + D31 - I31</f>
        <v>63733331.273542471</v>
      </c>
      <c r="F31" s="8">
        <v>1.7999999999999999E-2</v>
      </c>
      <c r="G31" s="9">
        <f t="shared" si="2"/>
        <v>64880531.236466236</v>
      </c>
      <c r="H31" s="9"/>
      <c r="I31" s="10">
        <f xml:space="preserve"> N26</f>
        <v>1480266.7846379997</v>
      </c>
      <c r="P31" s="9"/>
    </row>
    <row r="32" spans="1:16" s="8" customFormat="1" x14ac:dyDescent="0.3">
      <c r="B32" s="34"/>
      <c r="C32" s="8">
        <v>6</v>
      </c>
      <c r="D32" s="9">
        <f>K27</f>
        <v>5391692.5654399525</v>
      </c>
      <c r="E32" s="9">
        <f xml:space="preserve"> G31 + D32 - I32</f>
        <v>70272223.801906183</v>
      </c>
      <c r="F32" s="8">
        <v>1.7999999999999999E-2</v>
      </c>
      <c r="G32" s="9">
        <f t="shared" si="2"/>
        <v>71537123.83034049</v>
      </c>
      <c r="H32" s="9"/>
      <c r="I32" s="10">
        <v>0</v>
      </c>
      <c r="P32" s="9"/>
    </row>
    <row r="33" spans="1:16" s="8" customFormat="1" x14ac:dyDescent="0.3">
      <c r="B33" s="34"/>
      <c r="C33" s="8">
        <v>7</v>
      </c>
      <c r="D33" s="9">
        <f>K27</f>
        <v>5391692.5654399525</v>
      </c>
      <c r="E33" s="9">
        <f xml:space="preserve"> G32 + D33 - I33</f>
        <v>76928816.395780444</v>
      </c>
      <c r="F33" s="8">
        <v>1.7999999999999999E-2</v>
      </c>
      <c r="G33" s="9">
        <f t="shared" si="2"/>
        <v>78313535.090904489</v>
      </c>
      <c r="H33" s="9"/>
      <c r="I33" s="10">
        <v>0</v>
      </c>
      <c r="P33" s="9"/>
    </row>
    <row r="34" spans="1:16" s="8" customFormat="1" x14ac:dyDescent="0.3">
      <c r="B34" s="34"/>
      <c r="C34" s="8">
        <v>8</v>
      </c>
      <c r="D34" s="9">
        <f>K27</f>
        <v>5391692.5654399525</v>
      </c>
      <c r="E34" s="9">
        <f xml:space="preserve"> G33 + D34 - I34</f>
        <v>83705227.656344444</v>
      </c>
      <c r="F34" s="8">
        <v>1.7999999999999999E-2</v>
      </c>
      <c r="G34" s="9">
        <f t="shared" si="2"/>
        <v>85211921.754158646</v>
      </c>
      <c r="H34" s="9"/>
      <c r="I34" s="10">
        <v>0</v>
      </c>
      <c r="P34" s="9"/>
    </row>
    <row r="35" spans="1:16" s="8" customFormat="1" x14ac:dyDescent="0.3">
      <c r="B35" s="34"/>
      <c r="C35" s="8">
        <v>9</v>
      </c>
      <c r="D35" s="9">
        <f>K27</f>
        <v>5391692.5654399525</v>
      </c>
      <c r="E35" s="9">
        <f xml:space="preserve"> G34 + D35 - I35</f>
        <v>90603614.3195986</v>
      </c>
      <c r="F35" s="8">
        <v>1.7999999999999999E-2</v>
      </c>
      <c r="G35" s="9">
        <f t="shared" si="2"/>
        <v>92234479.377351373</v>
      </c>
      <c r="H35" s="9"/>
      <c r="I35" s="10">
        <v>0</v>
      </c>
      <c r="P35" s="9"/>
    </row>
    <row r="36" spans="1:16" s="8" customFormat="1" x14ac:dyDescent="0.3">
      <c r="B36" s="34"/>
      <c r="C36" s="8">
        <v>10</v>
      </c>
      <c r="D36" s="9">
        <f>K27</f>
        <v>5391692.5654399525</v>
      </c>
      <c r="E36" s="9">
        <f xml:space="preserve"> G35 + D36 - I36</f>
        <v>97626171.942791328</v>
      </c>
      <c r="F36" s="8">
        <v>1.7999999999999999E-2</v>
      </c>
      <c r="G36" s="9">
        <f t="shared" si="2"/>
        <v>99383443.037761569</v>
      </c>
      <c r="H36" s="9"/>
      <c r="I36" s="10">
        <v>0</v>
      </c>
      <c r="P36" s="9"/>
    </row>
    <row r="37" spans="1:16" s="8" customFormat="1" x14ac:dyDescent="0.3">
      <c r="B37" s="34"/>
      <c r="C37" s="8">
        <v>11</v>
      </c>
      <c r="D37" s="9">
        <f>K27</f>
        <v>5391692.5654399525</v>
      </c>
      <c r="E37" s="9">
        <f xml:space="preserve"> G36 + D37 - I37</f>
        <v>104775135.60320152</v>
      </c>
      <c r="F37" s="8">
        <v>1.7999999999999999E-2</v>
      </c>
      <c r="G37" s="9">
        <f t="shared" si="2"/>
        <v>106661088.04405916</v>
      </c>
      <c r="H37" s="9"/>
      <c r="I37" s="10">
        <v>0</v>
      </c>
      <c r="P37" s="9"/>
    </row>
    <row r="38" spans="1:16" s="26" customFormat="1" x14ac:dyDescent="0.3">
      <c r="B38" s="34"/>
      <c r="C38" s="26">
        <v>12</v>
      </c>
      <c r="D38" s="27">
        <f>K27</f>
        <v>5391692.5654399525</v>
      </c>
      <c r="E38" s="27">
        <f xml:space="preserve"> G37 + D38 - I38</f>
        <v>112052780.60949911</v>
      </c>
      <c r="F38" s="26">
        <v>1.7999999999999999E-2</v>
      </c>
      <c r="G38" s="27">
        <f t="shared" si="2"/>
        <v>114069730.6604701</v>
      </c>
      <c r="H38" s="27"/>
      <c r="I38" s="28">
        <v>0</v>
      </c>
      <c r="J38" s="27">
        <f xml:space="preserve"> (E27 + SUM(D28:D38)) - SUM(I27:I38)</f>
        <v>97920354.785920873</v>
      </c>
      <c r="K38" s="27">
        <f xml:space="preserve"> G38 - J38</f>
        <v>16149375.874549225</v>
      </c>
      <c r="L38" s="26">
        <v>0.84</v>
      </c>
      <c r="M38" s="27">
        <f xml:space="preserve"> K38 * L38</f>
        <v>13565475.734621348</v>
      </c>
      <c r="N38" s="27">
        <f xml:space="preserve"> K38 - M38</f>
        <v>2583900.1399278771</v>
      </c>
      <c r="O38" s="26">
        <f xml:space="preserve"> K38 / J38 * 100</f>
        <v>16.492358417058355</v>
      </c>
      <c r="P38" s="27"/>
    </row>
    <row r="39" spans="1:16" s="8" customFormat="1" x14ac:dyDescent="0.3">
      <c r="A39" s="8">
        <v>4</v>
      </c>
      <c r="B39" s="34">
        <v>2025</v>
      </c>
      <c r="C39" s="8">
        <v>1</v>
      </c>
      <c r="D39" s="9">
        <f>K39</f>
        <v>7252905.4441862544</v>
      </c>
      <c r="E39" s="9">
        <f xml:space="preserve"> (G38 / 2) + D39 - I39</f>
        <v>64287770.774421304</v>
      </c>
      <c r="F39" s="8">
        <v>1.7999999999999999E-2</v>
      </c>
      <c r="G39" s="9">
        <f t="shared" si="2"/>
        <v>65444950.648360886</v>
      </c>
      <c r="H39" s="9"/>
      <c r="I39" s="10">
        <v>0</v>
      </c>
      <c r="K39" s="11">
        <f xml:space="preserve"> ((G38 - I39) / 2 / 12) +2500000</f>
        <v>7252905.4441862544</v>
      </c>
      <c r="M39" s="9">
        <f xml:space="preserve"> (G38 / 2 )</f>
        <v>57034865.330235049</v>
      </c>
      <c r="P39" s="9"/>
    </row>
    <row r="40" spans="1:16" s="8" customFormat="1" x14ac:dyDescent="0.3">
      <c r="B40" s="34"/>
      <c r="C40" s="8">
        <v>2</v>
      </c>
      <c r="D40" s="9">
        <f>K39</f>
        <v>7252905.4441862544</v>
      </c>
      <c r="E40" s="9">
        <f xml:space="preserve"> G39 + D40 - I40</f>
        <v>72697856.092547134</v>
      </c>
      <c r="F40" s="8">
        <v>1.7999999999999999E-2</v>
      </c>
      <c r="G40" s="9">
        <f t="shared" si="2"/>
        <v>74006417.502212986</v>
      </c>
      <c r="H40" s="9"/>
      <c r="I40" s="10">
        <v>0</v>
      </c>
      <c r="P40" s="9"/>
    </row>
    <row r="41" spans="1:16" s="8" customFormat="1" x14ac:dyDescent="0.3">
      <c r="B41" s="34"/>
      <c r="C41" s="8">
        <v>3</v>
      </c>
      <c r="D41" s="9">
        <f>K39</f>
        <v>7252905.4441862544</v>
      </c>
      <c r="E41" s="9">
        <f xml:space="preserve"> G40 + D41 - I41</f>
        <v>81259322.946399242</v>
      </c>
      <c r="F41" s="8">
        <v>1.7999999999999999E-2</v>
      </c>
      <c r="G41" s="9">
        <f t="shared" si="2"/>
        <v>82721990.759434432</v>
      </c>
      <c r="H41" s="9"/>
      <c r="I41" s="10">
        <v>0</v>
      </c>
      <c r="P41" s="9"/>
    </row>
    <row r="42" spans="1:16" s="8" customFormat="1" x14ac:dyDescent="0.3">
      <c r="B42" s="34"/>
      <c r="C42" s="8">
        <v>4</v>
      </c>
      <c r="D42" s="9">
        <f>K39</f>
        <v>7252905.4441862544</v>
      </c>
      <c r="E42" s="9">
        <f xml:space="preserve"> G41 + D42 - I42</f>
        <v>89974896.203620687</v>
      </c>
      <c r="F42" s="8">
        <v>1.7999999999999999E-2</v>
      </c>
      <c r="G42" s="9">
        <f t="shared" si="2"/>
        <v>91594444.335285857</v>
      </c>
      <c r="H42" s="9"/>
      <c r="I42" s="10">
        <v>0</v>
      </c>
      <c r="P42" s="9"/>
    </row>
    <row r="43" spans="1:16" s="8" customFormat="1" x14ac:dyDescent="0.3">
      <c r="B43" s="34"/>
      <c r="C43" s="8">
        <v>5</v>
      </c>
      <c r="D43" s="9">
        <f>K39</f>
        <v>7252905.4441862544</v>
      </c>
      <c r="E43" s="9">
        <f xml:space="preserve"> G42 + D43 - I43</f>
        <v>96263449.639544234</v>
      </c>
      <c r="F43" s="8">
        <v>1.7999999999999999E-2</v>
      </c>
      <c r="G43" s="9">
        <f t="shared" si="2"/>
        <v>97996191.733056024</v>
      </c>
      <c r="H43" s="9"/>
      <c r="I43" s="10">
        <f xml:space="preserve"> N38</f>
        <v>2583900.1399278771</v>
      </c>
      <c r="P43" s="9"/>
    </row>
    <row r="44" spans="1:16" s="8" customFormat="1" x14ac:dyDescent="0.3">
      <c r="B44" s="34"/>
      <c r="C44" s="8">
        <v>6</v>
      </c>
      <c r="D44" s="9">
        <f>K39</f>
        <v>7252905.4441862544</v>
      </c>
      <c r="E44" s="9">
        <f xml:space="preserve"> G43 + D44 - I44</f>
        <v>105249097.17724228</v>
      </c>
      <c r="F44" s="8">
        <v>1.7999999999999999E-2</v>
      </c>
      <c r="G44" s="9">
        <f t="shared" si="2"/>
        <v>107143580.92643264</v>
      </c>
      <c r="H44" s="9"/>
      <c r="I44" s="10">
        <v>0</v>
      </c>
      <c r="P44" s="9"/>
    </row>
    <row r="45" spans="1:16" s="8" customFormat="1" x14ac:dyDescent="0.3">
      <c r="B45" s="34"/>
      <c r="C45" s="8">
        <v>7</v>
      </c>
      <c r="D45" s="9">
        <f>K39</f>
        <v>7252905.4441862544</v>
      </c>
      <c r="E45" s="9">
        <f xml:space="preserve"> G44 + D45 - I45</f>
        <v>114396486.37061889</v>
      </c>
      <c r="F45" s="8">
        <v>1.7999999999999999E-2</v>
      </c>
      <c r="G45" s="9">
        <f t="shared" si="2"/>
        <v>116455623.12529004</v>
      </c>
      <c r="H45" s="9"/>
      <c r="I45" s="10">
        <v>0</v>
      </c>
      <c r="P45" s="9"/>
    </row>
    <row r="46" spans="1:16" s="8" customFormat="1" x14ac:dyDescent="0.3">
      <c r="B46" s="34"/>
      <c r="C46" s="8">
        <v>8</v>
      </c>
      <c r="D46" s="9">
        <f>K39</f>
        <v>7252905.4441862544</v>
      </c>
      <c r="E46" s="9">
        <f xml:space="preserve"> G45 + D46 - I46</f>
        <v>123708528.56947629</v>
      </c>
      <c r="F46" s="8">
        <v>1.7999999999999999E-2</v>
      </c>
      <c r="G46" s="9">
        <f t="shared" si="2"/>
        <v>125935282.08372687</v>
      </c>
      <c r="H46" s="9"/>
      <c r="I46" s="10">
        <v>0</v>
      </c>
      <c r="P46" s="9"/>
    </row>
    <row r="47" spans="1:16" s="8" customFormat="1" x14ac:dyDescent="0.3">
      <c r="B47" s="34"/>
      <c r="C47" s="8">
        <v>9</v>
      </c>
      <c r="D47" s="9">
        <f>K39</f>
        <v>7252905.4441862544</v>
      </c>
      <c r="E47" s="9">
        <f xml:space="preserve"> G46 + D47 - I47</f>
        <v>133188187.52791312</v>
      </c>
      <c r="F47" s="8">
        <v>1.7999999999999999E-2</v>
      </c>
      <c r="G47" s="9">
        <f t="shared" si="2"/>
        <v>135585574.90341556</v>
      </c>
      <c r="H47" s="9"/>
      <c r="I47" s="10">
        <v>0</v>
      </c>
      <c r="P47" s="9"/>
    </row>
    <row r="48" spans="1:16" s="8" customFormat="1" x14ac:dyDescent="0.3">
      <c r="B48" s="34"/>
      <c r="C48" s="8">
        <v>10</v>
      </c>
      <c r="D48" s="9">
        <f>K39</f>
        <v>7252905.4441862544</v>
      </c>
      <c r="E48" s="9">
        <f xml:space="preserve"> G47 + D48 - I48</f>
        <v>142838480.3476018</v>
      </c>
      <c r="F48" s="8">
        <v>1.7999999999999999E-2</v>
      </c>
      <c r="G48" s="9">
        <f t="shared" si="2"/>
        <v>145409572.99385864</v>
      </c>
      <c r="H48" s="9"/>
      <c r="I48" s="10">
        <v>0</v>
      </c>
      <c r="P48" s="9"/>
    </row>
    <row r="49" spans="1:16" s="8" customFormat="1" x14ac:dyDescent="0.3">
      <c r="B49" s="34"/>
      <c r="C49" s="8">
        <v>11</v>
      </c>
      <c r="D49" s="9">
        <f>K39</f>
        <v>7252905.4441862544</v>
      </c>
      <c r="E49" s="9">
        <f xml:space="preserve"> G48 + D49 - I49</f>
        <v>152662478.43804488</v>
      </c>
      <c r="F49" s="8">
        <v>1.7999999999999999E-2</v>
      </c>
      <c r="G49" s="9">
        <f t="shared" si="2"/>
        <v>155410403.04992968</v>
      </c>
      <c r="H49" s="9"/>
      <c r="I49" s="10">
        <v>0</v>
      </c>
      <c r="P49" s="9"/>
    </row>
    <row r="50" spans="1:16" s="26" customFormat="1" x14ac:dyDescent="0.3">
      <c r="B50" s="34"/>
      <c r="C50" s="26">
        <v>12</v>
      </c>
      <c r="D50" s="27">
        <f>K39</f>
        <v>7252905.4441862544</v>
      </c>
      <c r="E50" s="27">
        <f xml:space="preserve"> G49 + D50 - I50</f>
        <v>112663308.49411592</v>
      </c>
      <c r="F50" s="26">
        <v>1.7999999999999999E-2</v>
      </c>
      <c r="G50" s="27">
        <f t="shared" si="2"/>
        <v>114691248.04701</v>
      </c>
      <c r="H50" s="27"/>
      <c r="I50" s="28">
        <v>50000000</v>
      </c>
      <c r="J50" s="27">
        <f xml:space="preserve"> (E39 + SUM(D40:D50)) - SUM(I40:I50)</f>
        <v>91485830.520542219</v>
      </c>
      <c r="K50" s="27">
        <f xml:space="preserve"> G50 - J50</f>
        <v>23205417.526467785</v>
      </c>
      <c r="L50" s="26">
        <v>0.84</v>
      </c>
      <c r="M50" s="27">
        <f xml:space="preserve"> K50 * L50</f>
        <v>19492550.722232938</v>
      </c>
      <c r="N50" s="27">
        <f xml:space="preserve"> K50 - M50</f>
        <v>3712866.8042348474</v>
      </c>
      <c r="O50" s="26">
        <f xml:space="preserve"> K50 / J50 * 100</f>
        <v>25.365040022517192</v>
      </c>
      <c r="P50" s="27"/>
    </row>
    <row r="51" spans="1:16" s="8" customFormat="1" x14ac:dyDescent="0.3">
      <c r="A51" s="8">
        <v>5</v>
      </c>
      <c r="B51" s="34">
        <v>2026</v>
      </c>
      <c r="C51" s="8">
        <v>1</v>
      </c>
      <c r="D51" s="9">
        <f xml:space="preserve"> K51</f>
        <v>7278802.0019587502</v>
      </c>
      <c r="E51" s="9">
        <f xml:space="preserve"> (G50 / 2) + D51 - I51</f>
        <v>64624426.025463752</v>
      </c>
      <c r="F51" s="8">
        <v>1.7999999999999999E-2</v>
      </c>
      <c r="G51" s="9">
        <f t="shared" si="2"/>
        <v>65787665.693922102</v>
      </c>
      <c r="H51" s="9"/>
      <c r="I51" s="10">
        <v>0</v>
      </c>
      <c r="K51" s="11">
        <f xml:space="preserve"> ((G50 - I51) / 2 / 12) +2500000</f>
        <v>7278802.0019587502</v>
      </c>
      <c r="M51" s="9">
        <f xml:space="preserve"> (G50 / 2 )</f>
        <v>57345624.023505002</v>
      </c>
      <c r="P51" s="9"/>
    </row>
    <row r="52" spans="1:16" s="8" customFormat="1" x14ac:dyDescent="0.3">
      <c r="B52" s="34"/>
      <c r="C52" s="8">
        <v>2</v>
      </c>
      <c r="D52" s="9">
        <f xml:space="preserve"> K51</f>
        <v>7278802.0019587502</v>
      </c>
      <c r="E52" s="9">
        <f xml:space="preserve"> G51 + D52 - I52</f>
        <v>73066467.69588086</v>
      </c>
      <c r="F52" s="8">
        <v>1.7999999999999999E-2</v>
      </c>
      <c r="G52" s="9">
        <f t="shared" si="2"/>
        <v>74381664.11440672</v>
      </c>
      <c r="H52" s="9"/>
      <c r="I52" s="10">
        <v>0</v>
      </c>
      <c r="P52" s="9"/>
    </row>
    <row r="53" spans="1:16" s="8" customFormat="1" x14ac:dyDescent="0.3">
      <c r="B53" s="34"/>
      <c r="C53" s="8">
        <v>3</v>
      </c>
      <c r="D53" s="9">
        <f xml:space="preserve"> K51</f>
        <v>7278802.0019587502</v>
      </c>
      <c r="E53" s="9">
        <f xml:space="preserve"> G52 + D53 - I53</f>
        <v>81660466.116365463</v>
      </c>
      <c r="F53" s="8">
        <v>1.7999999999999999E-2</v>
      </c>
      <c r="G53" s="9">
        <f t="shared" si="2"/>
        <v>83130354.506460041</v>
      </c>
      <c r="H53" s="9"/>
      <c r="I53" s="10">
        <v>0</v>
      </c>
      <c r="P53" s="9"/>
    </row>
    <row r="54" spans="1:16" s="8" customFormat="1" x14ac:dyDescent="0.3">
      <c r="B54" s="34"/>
      <c r="C54" s="8">
        <v>4</v>
      </c>
      <c r="D54" s="9">
        <f xml:space="preserve"> K51</f>
        <v>7278802.0019587502</v>
      </c>
      <c r="E54" s="9">
        <f xml:space="preserve"> G53 + D54 - I54</f>
        <v>90409156.508418798</v>
      </c>
      <c r="F54" s="8">
        <v>1.7999999999999999E-2</v>
      </c>
      <c r="G54" s="9">
        <f t="shared" si="2"/>
        <v>92036521.32557033</v>
      </c>
      <c r="H54" s="9"/>
      <c r="I54" s="10">
        <v>0</v>
      </c>
      <c r="P54" s="9"/>
    </row>
    <row r="55" spans="1:16" s="8" customFormat="1" x14ac:dyDescent="0.3">
      <c r="B55" s="34"/>
      <c r="C55" s="8">
        <v>5</v>
      </c>
      <c r="D55" s="9">
        <f xml:space="preserve"> K51</f>
        <v>7278802.0019587502</v>
      </c>
      <c r="E55" s="9">
        <f xml:space="preserve"> G54 + D55 - I55</f>
        <v>95602456.523294225</v>
      </c>
      <c r="F55" s="8">
        <v>1.7999999999999999E-2</v>
      </c>
      <c r="G55" s="9">
        <f t="shared" si="2"/>
        <v>97323300.740713522</v>
      </c>
      <c r="H55" s="9"/>
      <c r="I55" s="10">
        <f xml:space="preserve"> N50</f>
        <v>3712866.8042348474</v>
      </c>
      <c r="P55" s="9"/>
    </row>
    <row r="56" spans="1:16" s="8" customFormat="1" x14ac:dyDescent="0.3">
      <c r="B56" s="34"/>
      <c r="C56" s="8">
        <v>6</v>
      </c>
      <c r="D56" s="9">
        <f xml:space="preserve"> K51</f>
        <v>7278802.0019587502</v>
      </c>
      <c r="E56" s="9">
        <f xml:space="preserve"> G55 + D56 - I56</f>
        <v>104602102.74267226</v>
      </c>
      <c r="F56" s="8">
        <v>1.7999999999999999E-2</v>
      </c>
      <c r="G56" s="9">
        <f t="shared" si="2"/>
        <v>106484940.59204036</v>
      </c>
      <c r="H56" s="9"/>
      <c r="I56" s="10">
        <v>0</v>
      </c>
      <c r="P56" s="9"/>
    </row>
    <row r="57" spans="1:16" s="8" customFormat="1" x14ac:dyDescent="0.3">
      <c r="B57" s="34"/>
      <c r="C57" s="8">
        <v>7</v>
      </c>
      <c r="D57" s="9">
        <f xml:space="preserve"> K51</f>
        <v>7278802.0019587502</v>
      </c>
      <c r="E57" s="9">
        <f xml:space="preserve"> G56 + D57 - I57</f>
        <v>113763742.59399912</v>
      </c>
      <c r="F57" s="8">
        <v>1.7999999999999999E-2</v>
      </c>
      <c r="G57" s="9">
        <f t="shared" si="2"/>
        <v>115811489.96069109</v>
      </c>
      <c r="H57" s="9"/>
      <c r="I57" s="10">
        <v>0</v>
      </c>
      <c r="P57" s="9"/>
    </row>
    <row r="58" spans="1:16" s="8" customFormat="1" x14ac:dyDescent="0.3">
      <c r="B58" s="34"/>
      <c r="C58" s="8">
        <v>8</v>
      </c>
      <c r="D58" s="9">
        <f xml:space="preserve"> K51</f>
        <v>7278802.0019587502</v>
      </c>
      <c r="E58" s="9">
        <f xml:space="preserve"> G57 + D58 - I58</f>
        <v>123090291.96264985</v>
      </c>
      <c r="F58" s="8">
        <v>1.7999999999999999E-2</v>
      </c>
      <c r="G58" s="9">
        <f t="shared" si="2"/>
        <v>125305917.21797755</v>
      </c>
      <c r="H58" s="9"/>
      <c r="I58" s="10">
        <v>0</v>
      </c>
      <c r="P58" s="9"/>
    </row>
    <row r="59" spans="1:16" s="8" customFormat="1" x14ac:dyDescent="0.3">
      <c r="B59" s="34"/>
      <c r="C59" s="8">
        <v>9</v>
      </c>
      <c r="D59" s="9">
        <f xml:space="preserve"> K51</f>
        <v>7278802.0019587502</v>
      </c>
      <c r="E59" s="9">
        <f xml:space="preserve"> G58 + D59 - I59</f>
        <v>132584719.21993631</v>
      </c>
      <c r="F59" s="8">
        <v>1.7999999999999999E-2</v>
      </c>
      <c r="G59" s="9">
        <f t="shared" si="2"/>
        <v>134971244.16589516</v>
      </c>
      <c r="H59" s="9"/>
      <c r="I59" s="10">
        <v>0</v>
      </c>
      <c r="P59" s="9"/>
    </row>
    <row r="60" spans="1:16" s="8" customFormat="1" x14ac:dyDescent="0.3">
      <c r="B60" s="34"/>
      <c r="C60" s="8">
        <v>10</v>
      </c>
      <c r="D60" s="9">
        <f xml:space="preserve"> K51</f>
        <v>7278802.0019587502</v>
      </c>
      <c r="E60" s="9">
        <f xml:space="preserve"> G59 + D60 - I60</f>
        <v>142250046.16785392</v>
      </c>
      <c r="F60" s="8">
        <v>1.7999999999999999E-2</v>
      </c>
      <c r="G60" s="9">
        <f t="shared" si="2"/>
        <v>144810546.99887529</v>
      </c>
      <c r="H60" s="9"/>
      <c r="I60" s="10">
        <v>0</v>
      </c>
      <c r="P60" s="9"/>
    </row>
    <row r="61" spans="1:16" s="8" customFormat="1" x14ac:dyDescent="0.3">
      <c r="B61" s="34"/>
      <c r="C61" s="8">
        <v>11</v>
      </c>
      <c r="D61" s="9">
        <f xml:space="preserve"> K51</f>
        <v>7278802.0019587502</v>
      </c>
      <c r="E61" s="9">
        <f xml:space="preserve"> G60 + D61 - I61</f>
        <v>152089349.00083405</v>
      </c>
      <c r="F61" s="8">
        <v>1.7999999999999999E-2</v>
      </c>
      <c r="G61" s="9">
        <f t="shared" si="2"/>
        <v>154826957.28284907</v>
      </c>
      <c r="H61" s="9"/>
      <c r="I61" s="10">
        <v>0</v>
      </c>
      <c r="P61" s="9"/>
    </row>
    <row r="62" spans="1:16" s="26" customFormat="1" x14ac:dyDescent="0.3">
      <c r="B62" s="34"/>
      <c r="C62" s="26">
        <v>12</v>
      </c>
      <c r="D62" s="27">
        <f xml:space="preserve"> K51</f>
        <v>7278802.0019587502</v>
      </c>
      <c r="E62" s="27">
        <f xml:space="preserve"> G61 + D62 - I62</f>
        <v>162105759.28480783</v>
      </c>
      <c r="F62" s="26">
        <v>1.7999999999999999E-2</v>
      </c>
      <c r="G62" s="27">
        <f t="shared" si="2"/>
        <v>165023662.95193437</v>
      </c>
      <c r="H62" s="27"/>
      <c r="I62" s="28">
        <v>0</v>
      </c>
      <c r="J62" s="27">
        <f xml:space="preserve"> (E51 + SUM(D52:D62)) - SUM(I52:I62)</f>
        <v>140978381.24277514</v>
      </c>
      <c r="K62" s="27">
        <f xml:space="preserve"> G62 - J62</f>
        <v>24045281.709159225</v>
      </c>
      <c r="L62" s="26">
        <v>0.84</v>
      </c>
      <c r="M62" s="27">
        <f xml:space="preserve"> K62 * L62</f>
        <v>20198036.635693748</v>
      </c>
      <c r="N62" s="27">
        <f xml:space="preserve"> K62 - M62</f>
        <v>3847245.0734654777</v>
      </c>
      <c r="O62" s="26">
        <f xml:space="preserve"> K62 / J62 * 100</f>
        <v>17.056006387072557</v>
      </c>
      <c r="P62" s="27"/>
    </row>
    <row r="63" spans="1:16" s="8" customFormat="1" x14ac:dyDescent="0.3">
      <c r="A63" s="8">
        <v>6</v>
      </c>
      <c r="B63" s="34">
        <v>2027</v>
      </c>
      <c r="C63" s="8">
        <v>1</v>
      </c>
      <c r="D63" s="9">
        <f>K63</f>
        <v>9375985.9563305974</v>
      </c>
      <c r="E63" s="9">
        <f xml:space="preserve"> (G62 / 2) + D63 - I63</f>
        <v>91887817.432297781</v>
      </c>
      <c r="F63" s="8">
        <v>1.7999999999999999E-2</v>
      </c>
      <c r="G63" s="9">
        <f t="shared" si="2"/>
        <v>93541798.146079138</v>
      </c>
      <c r="H63" s="9"/>
      <c r="I63" s="10">
        <v>0</v>
      </c>
      <c r="K63" s="11">
        <f xml:space="preserve"> ((G62 - I63) / 2 / 12) +2500000</f>
        <v>9375985.9563305974</v>
      </c>
      <c r="M63" s="9">
        <f xml:space="preserve"> (G62 / 2 )</f>
        <v>82511831.475967184</v>
      </c>
      <c r="P63" s="9"/>
    </row>
    <row r="64" spans="1:16" s="8" customFormat="1" x14ac:dyDescent="0.3">
      <c r="B64" s="34"/>
      <c r="C64" s="8">
        <v>2</v>
      </c>
      <c r="D64" s="9">
        <f>K63</f>
        <v>9375985.9563305974</v>
      </c>
      <c r="E64" s="9">
        <f xml:space="preserve"> G63 + D64 - I64</f>
        <v>102917784.10240974</v>
      </c>
      <c r="F64" s="8">
        <v>1.7999999999999999E-2</v>
      </c>
      <c r="G64" s="9">
        <f t="shared" si="2"/>
        <v>104770304.21625312</v>
      </c>
      <c r="H64" s="9"/>
      <c r="I64" s="10">
        <v>0</v>
      </c>
      <c r="P64" s="9"/>
    </row>
    <row r="65" spans="1:16" s="8" customFormat="1" x14ac:dyDescent="0.3">
      <c r="B65" s="34"/>
      <c r="C65" s="8">
        <v>3</v>
      </c>
      <c r="D65" s="9">
        <f>K63</f>
        <v>9375985.9563305974</v>
      </c>
      <c r="E65" s="9">
        <f xml:space="preserve"> G64 + D65 - I65</f>
        <v>114146290.17258371</v>
      </c>
      <c r="F65" s="8">
        <v>1.7999999999999999E-2</v>
      </c>
      <c r="G65" s="9">
        <f t="shared" si="2"/>
        <v>116200923.39569022</v>
      </c>
      <c r="H65" s="9"/>
      <c r="I65" s="10">
        <v>0</v>
      </c>
      <c r="P65" s="9"/>
    </row>
    <row r="66" spans="1:16" s="8" customFormat="1" x14ac:dyDescent="0.3">
      <c r="B66" s="34"/>
      <c r="C66" s="8">
        <v>4</v>
      </c>
      <c r="D66" s="9">
        <f>K63</f>
        <v>9375985.9563305974</v>
      </c>
      <c r="E66" s="9">
        <f xml:space="preserve"> G65 + D66 - I66</f>
        <v>125576909.35202082</v>
      </c>
      <c r="F66" s="8">
        <v>1.7999999999999999E-2</v>
      </c>
      <c r="G66" s="9">
        <f t="shared" si="2"/>
        <v>127837293.72035719</v>
      </c>
      <c r="H66" s="9"/>
      <c r="I66" s="10">
        <v>0</v>
      </c>
      <c r="P66" s="9"/>
    </row>
    <row r="67" spans="1:16" s="8" customFormat="1" x14ac:dyDescent="0.3">
      <c r="B67" s="34"/>
      <c r="C67" s="8">
        <v>5</v>
      </c>
      <c r="D67" s="9">
        <f>K63</f>
        <v>9375985.9563305974</v>
      </c>
      <c r="E67" s="9">
        <f xml:space="preserve"> G66 + D67 - I67</f>
        <v>133366034.6032223</v>
      </c>
      <c r="F67" s="8">
        <v>1.7999999999999999E-2</v>
      </c>
      <c r="G67" s="9">
        <f t="shared" si="2"/>
        <v>135766623.2260803</v>
      </c>
      <c r="H67" s="9"/>
      <c r="I67" s="10">
        <f xml:space="preserve"> N62</f>
        <v>3847245.0734654777</v>
      </c>
      <c r="P67" s="9"/>
    </row>
    <row r="68" spans="1:16" s="8" customFormat="1" x14ac:dyDescent="0.3">
      <c r="B68" s="34"/>
      <c r="C68" s="8">
        <v>6</v>
      </c>
      <c r="D68" s="9">
        <f>K63</f>
        <v>9375985.9563305974</v>
      </c>
      <c r="E68" s="9">
        <f xml:space="preserve"> G67 + D68 - I68</f>
        <v>145142609.1824109</v>
      </c>
      <c r="F68" s="8">
        <v>1.7999999999999999E-2</v>
      </c>
      <c r="G68" s="9">
        <f t="shared" si="2"/>
        <v>147755176.14769429</v>
      </c>
      <c r="H68" s="9"/>
      <c r="I68" s="10">
        <f xml:space="preserve"> N63</f>
        <v>0</v>
      </c>
      <c r="P68" s="9"/>
    </row>
    <row r="69" spans="1:16" s="8" customFormat="1" x14ac:dyDescent="0.3">
      <c r="B69" s="34"/>
      <c r="C69" s="8">
        <v>7</v>
      </c>
      <c r="D69" s="9">
        <f>K63</f>
        <v>9375985.9563305974</v>
      </c>
      <c r="E69" s="9">
        <f xml:space="preserve"> G68 + D69 - I69</f>
        <v>157131162.10402489</v>
      </c>
      <c r="F69" s="8">
        <v>1.7999999999999999E-2</v>
      </c>
      <c r="G69" s="9">
        <f t="shared" si="2"/>
        <v>159959523.02189735</v>
      </c>
      <c r="H69" s="9"/>
      <c r="I69" s="10">
        <v>0</v>
      </c>
      <c r="P69" s="9"/>
    </row>
    <row r="70" spans="1:16" s="8" customFormat="1" x14ac:dyDescent="0.3">
      <c r="B70" s="34"/>
      <c r="C70" s="8">
        <v>8</v>
      </c>
      <c r="D70" s="9">
        <f>K63</f>
        <v>9375985.9563305974</v>
      </c>
      <c r="E70" s="9">
        <f xml:space="preserve"> G69 + D70 - I70</f>
        <v>169335508.97822794</v>
      </c>
      <c r="F70" s="8">
        <v>1.7999999999999999E-2</v>
      </c>
      <c r="G70" s="9">
        <f t="shared" si="2"/>
        <v>172383548.13983604</v>
      </c>
      <c r="H70" s="9"/>
      <c r="I70" s="10">
        <v>0</v>
      </c>
      <c r="P70" s="9"/>
    </row>
    <row r="71" spans="1:16" s="8" customFormat="1" x14ac:dyDescent="0.3">
      <c r="B71" s="34"/>
      <c r="C71" s="8">
        <v>9</v>
      </c>
      <c r="D71" s="9">
        <f>K63</f>
        <v>9375985.9563305974</v>
      </c>
      <c r="E71" s="9">
        <f xml:space="preserve"> G70 + D71 - I71</f>
        <v>181759534.09616664</v>
      </c>
      <c r="F71" s="8">
        <v>1.7999999999999999E-2</v>
      </c>
      <c r="G71" s="9">
        <f t="shared" si="2"/>
        <v>185031205.70989764</v>
      </c>
      <c r="H71" s="9"/>
      <c r="I71" s="10">
        <v>0</v>
      </c>
      <c r="P71" s="9"/>
    </row>
    <row r="72" spans="1:16" s="8" customFormat="1" x14ac:dyDescent="0.3">
      <c r="B72" s="34"/>
      <c r="C72" s="8">
        <v>10</v>
      </c>
      <c r="D72" s="9">
        <f>K63</f>
        <v>9375985.9563305974</v>
      </c>
      <c r="E72" s="9">
        <f xml:space="preserve"> G71 + D72 - I72</f>
        <v>194407191.66622823</v>
      </c>
      <c r="F72" s="8">
        <v>1.7999999999999999E-2</v>
      </c>
      <c r="G72" s="9">
        <f t="shared" si="2"/>
        <v>197906521.11622036</v>
      </c>
      <c r="H72" s="9"/>
      <c r="I72" s="10">
        <v>0</v>
      </c>
      <c r="P72" s="9"/>
    </row>
    <row r="73" spans="1:16" s="8" customFormat="1" x14ac:dyDescent="0.3">
      <c r="B73" s="34"/>
      <c r="C73" s="8">
        <v>11</v>
      </c>
      <c r="D73" s="9">
        <f>K63</f>
        <v>9375985.9563305974</v>
      </c>
      <c r="E73" s="9">
        <f xml:space="preserve"> G72 + D73 - I73</f>
        <v>207282507.07255095</v>
      </c>
      <c r="F73" s="8">
        <v>1.7999999999999999E-2</v>
      </c>
      <c r="G73" s="9">
        <f t="shared" si="2"/>
        <v>211013592.19985688</v>
      </c>
      <c r="H73" s="9"/>
      <c r="I73" s="10">
        <v>0</v>
      </c>
      <c r="P73" s="9"/>
    </row>
    <row r="74" spans="1:16" s="26" customFormat="1" x14ac:dyDescent="0.3">
      <c r="B74" s="34"/>
      <c r="C74" s="26">
        <v>12</v>
      </c>
      <c r="D74" s="27">
        <f>K63</f>
        <v>9375985.9563305974</v>
      </c>
      <c r="E74" s="27">
        <f xml:space="preserve"> G73 + D74 - I74</f>
        <v>220389578.15618747</v>
      </c>
      <c r="F74" s="26">
        <v>1.7999999999999999E-2</v>
      </c>
      <c r="G74" s="27">
        <f t="shared" si="2"/>
        <v>224356590.56299886</v>
      </c>
      <c r="H74" s="27"/>
      <c r="I74" s="28">
        <v>0</v>
      </c>
      <c r="J74" s="27">
        <f xml:space="preserve"> (E63 + SUM(D64:D74)) - SUM(I64:I74)</f>
        <v>191176417.87846887</v>
      </c>
      <c r="K74" s="27">
        <f xml:space="preserve"> G74 - J74</f>
        <v>33180172.68452999</v>
      </c>
      <c r="L74" s="26">
        <v>0.84</v>
      </c>
      <c r="M74" s="27">
        <f xml:space="preserve"> K74 * L74</f>
        <v>27871345.055005189</v>
      </c>
      <c r="N74" s="27">
        <f xml:space="preserve"> K74 - M74</f>
        <v>5308827.6295248009</v>
      </c>
      <c r="O74" s="26">
        <f xml:space="preserve"> K74 / J74 * 100</f>
        <v>17.355787420194616</v>
      </c>
      <c r="P74" s="27"/>
    </row>
    <row r="75" spans="1:16" s="8" customFormat="1" x14ac:dyDescent="0.3">
      <c r="A75" s="8">
        <v>7</v>
      </c>
      <c r="B75" s="34">
        <v>2028</v>
      </c>
      <c r="C75" s="8">
        <v>1</v>
      </c>
      <c r="D75" s="9">
        <f xml:space="preserve"> K75</f>
        <v>11848191.273458285</v>
      </c>
      <c r="E75" s="9">
        <f xml:space="preserve"> (G74 / 2) + D75 - I75</f>
        <v>124026486.55495772</v>
      </c>
      <c r="F75" s="8">
        <v>1.7999999999999999E-2</v>
      </c>
      <c r="G75" s="9">
        <f t="shared" si="2"/>
        <v>126258963.31294696</v>
      </c>
      <c r="H75" s="9"/>
      <c r="I75" s="10">
        <v>0</v>
      </c>
      <c r="K75" s="11">
        <f xml:space="preserve"> ((G74 - I75) / 2 / 12) +2500000</f>
        <v>11848191.273458285</v>
      </c>
      <c r="M75" s="9">
        <f xml:space="preserve"> (G74 / 2 )</f>
        <v>112178295.28149943</v>
      </c>
      <c r="P75" s="9"/>
    </row>
    <row r="76" spans="1:16" s="8" customFormat="1" x14ac:dyDescent="0.3">
      <c r="B76" s="34"/>
      <c r="C76" s="8">
        <v>2</v>
      </c>
      <c r="D76" s="9">
        <f xml:space="preserve"> K75</f>
        <v>11848191.273458285</v>
      </c>
      <c r="E76" s="9">
        <f xml:space="preserve"> G75 + D76 - I76</f>
        <v>138107154.58640525</v>
      </c>
      <c r="F76" s="8">
        <v>1.7999999999999999E-2</v>
      </c>
      <c r="G76" s="9">
        <f t="shared" si="2"/>
        <v>140593083.36896053</v>
      </c>
      <c r="H76" s="9"/>
      <c r="I76" s="10">
        <v>0</v>
      </c>
      <c r="P76" s="9"/>
    </row>
    <row r="77" spans="1:16" s="8" customFormat="1" x14ac:dyDescent="0.3">
      <c r="B77" s="34"/>
      <c r="C77" s="8">
        <v>3</v>
      </c>
      <c r="D77" s="9">
        <f xml:space="preserve"> K75</f>
        <v>11848191.273458285</v>
      </c>
      <c r="E77" s="9">
        <f xml:space="preserve"> G76 + D77 - I77</f>
        <v>152441274.6424188</v>
      </c>
      <c r="F77" s="8">
        <v>1.7999999999999999E-2</v>
      </c>
      <c r="G77" s="9">
        <f t="shared" si="2"/>
        <v>155185217.58598235</v>
      </c>
      <c r="H77" s="9"/>
      <c r="I77" s="10">
        <v>0</v>
      </c>
      <c r="P77" s="9"/>
    </row>
    <row r="78" spans="1:16" s="8" customFormat="1" x14ac:dyDescent="0.3">
      <c r="B78" s="34"/>
      <c r="C78" s="8">
        <v>4</v>
      </c>
      <c r="D78" s="9">
        <f xml:space="preserve"> K75</f>
        <v>11848191.273458285</v>
      </c>
      <c r="E78" s="9">
        <f xml:space="preserve"> G77 + D78 - I78</f>
        <v>167033408.85944062</v>
      </c>
      <c r="F78" s="8">
        <v>1.7999999999999999E-2</v>
      </c>
      <c r="G78" s="9">
        <f t="shared" si="2"/>
        <v>170040010.21891055</v>
      </c>
      <c r="H78" s="9"/>
      <c r="I78" s="10">
        <v>0</v>
      </c>
      <c r="P78" s="9"/>
    </row>
    <row r="79" spans="1:16" s="8" customFormat="1" x14ac:dyDescent="0.3">
      <c r="B79" s="34"/>
      <c r="C79" s="8">
        <v>5</v>
      </c>
      <c r="D79" s="9">
        <f xml:space="preserve"> K75</f>
        <v>11848191.273458285</v>
      </c>
      <c r="E79" s="9">
        <f xml:space="preserve"> G78 + D79 - I79</f>
        <v>176579373.86284402</v>
      </c>
      <c r="F79" s="8">
        <v>1.7999999999999999E-2</v>
      </c>
      <c r="G79" s="9">
        <f t="shared" si="2"/>
        <v>179757802.59237522</v>
      </c>
      <c r="H79" s="9"/>
      <c r="I79" s="10">
        <f xml:space="preserve"> N74</f>
        <v>5308827.6295248009</v>
      </c>
      <c r="P79" s="9"/>
    </row>
    <row r="80" spans="1:16" s="8" customFormat="1" x14ac:dyDescent="0.3">
      <c r="B80" s="34"/>
      <c r="C80" s="8">
        <v>6</v>
      </c>
      <c r="D80" s="9">
        <f xml:space="preserve"> K75</f>
        <v>11848191.273458285</v>
      </c>
      <c r="E80" s="9">
        <f xml:space="preserve"> G79 + D80 - I80</f>
        <v>191605993.86583349</v>
      </c>
      <c r="F80" s="8">
        <v>1.7999999999999999E-2</v>
      </c>
      <c r="G80" s="9">
        <f t="shared" si="2"/>
        <v>195054901.75541848</v>
      </c>
      <c r="H80" s="9"/>
      <c r="I80" s="10">
        <v>0</v>
      </c>
      <c r="P80" s="9"/>
    </row>
    <row r="81" spans="1:16" s="8" customFormat="1" x14ac:dyDescent="0.3">
      <c r="B81" s="34"/>
      <c r="C81" s="8">
        <v>7</v>
      </c>
      <c r="D81" s="9">
        <f xml:space="preserve"> K75</f>
        <v>11848191.273458285</v>
      </c>
      <c r="E81" s="9">
        <f xml:space="preserve"> G80 + D81 - I81</f>
        <v>206903093.02887675</v>
      </c>
      <c r="F81" s="8">
        <v>1.7999999999999999E-2</v>
      </c>
      <c r="G81" s="9">
        <f t="shared" si="2"/>
        <v>210627348.70339653</v>
      </c>
      <c r="H81" s="9"/>
      <c r="I81" s="10">
        <v>0</v>
      </c>
      <c r="P81" s="9"/>
    </row>
    <row r="82" spans="1:16" s="8" customFormat="1" x14ac:dyDescent="0.3">
      <c r="B82" s="34"/>
      <c r="C82" s="8">
        <v>8</v>
      </c>
      <c r="D82" s="9">
        <f xml:space="preserve"> K75</f>
        <v>11848191.273458285</v>
      </c>
      <c r="E82" s="9">
        <f xml:space="preserve"> G81 + D82 - I82</f>
        <v>222475539.9768548</v>
      </c>
      <c r="F82" s="8">
        <v>1.7999999999999999E-2</v>
      </c>
      <c r="G82" s="9">
        <f t="shared" si="2"/>
        <v>226480099.69643819</v>
      </c>
      <c r="H82" s="9"/>
      <c r="I82" s="10">
        <v>0</v>
      </c>
      <c r="P82" s="9"/>
    </row>
    <row r="83" spans="1:16" s="8" customFormat="1" x14ac:dyDescent="0.3">
      <c r="B83" s="34"/>
      <c r="C83" s="8">
        <v>9</v>
      </c>
      <c r="D83" s="9">
        <f xml:space="preserve"> K75</f>
        <v>11848191.273458285</v>
      </c>
      <c r="E83" s="9">
        <f xml:space="preserve"> G82 + D83 - I83</f>
        <v>238328290.96989647</v>
      </c>
      <c r="F83" s="8">
        <v>1.7999999999999999E-2</v>
      </c>
      <c r="G83" s="9">
        <f t="shared" si="2"/>
        <v>242618200.20735461</v>
      </c>
      <c r="H83" s="9"/>
      <c r="I83" s="10">
        <v>0</v>
      </c>
      <c r="P83" s="9"/>
    </row>
    <row r="84" spans="1:16" s="8" customFormat="1" x14ac:dyDescent="0.3">
      <c r="B84" s="34"/>
      <c r="C84" s="8">
        <v>10</v>
      </c>
      <c r="D84" s="9">
        <f xml:space="preserve"> K75</f>
        <v>11848191.273458285</v>
      </c>
      <c r="E84" s="9">
        <f xml:space="preserve"> G83 + D84 - I84</f>
        <v>254466391.48081288</v>
      </c>
      <c r="F84" s="8">
        <v>1.7999999999999999E-2</v>
      </c>
      <c r="G84" s="9">
        <f t="shared" si="2"/>
        <v>259046786.52746752</v>
      </c>
      <c r="H84" s="9"/>
      <c r="I84" s="10">
        <v>0</v>
      </c>
      <c r="P84" s="9"/>
    </row>
    <row r="85" spans="1:16" s="8" customFormat="1" x14ac:dyDescent="0.3">
      <c r="B85" s="34"/>
      <c r="C85" s="8">
        <v>11</v>
      </c>
      <c r="D85" s="9">
        <f xml:space="preserve"> K75</f>
        <v>11848191.273458285</v>
      </c>
      <c r="E85" s="9">
        <f xml:space="preserve"> G84 + D85 - I85</f>
        <v>270894977.80092579</v>
      </c>
      <c r="F85" s="8">
        <v>1.7999999999999999E-2</v>
      </c>
      <c r="G85" s="9">
        <f t="shared" si="2"/>
        <v>275771087.40134245</v>
      </c>
      <c r="H85" s="9"/>
      <c r="I85" s="10">
        <v>0</v>
      </c>
      <c r="P85" s="9"/>
    </row>
    <row r="86" spans="1:16" s="26" customFormat="1" x14ac:dyDescent="0.3">
      <c r="B86" s="34"/>
      <c r="C86" s="26">
        <v>12</v>
      </c>
      <c r="D86" s="27">
        <f xml:space="preserve"> K75</f>
        <v>11848191.273458285</v>
      </c>
      <c r="E86" s="27">
        <f xml:space="preserve"> G85 + D86 - I86</f>
        <v>287619278.67480075</v>
      </c>
      <c r="F86" s="26">
        <v>1.7999999999999999E-2</v>
      </c>
      <c r="G86" s="27">
        <f t="shared" si="2"/>
        <v>292796425.69094718</v>
      </c>
      <c r="H86" s="27"/>
      <c r="I86" s="28">
        <v>0</v>
      </c>
      <c r="J86" s="27">
        <f xml:space="preserve"> (E75 + SUM(D76:D86)) - SUM(I76:I86)</f>
        <v>249047762.93347406</v>
      </c>
      <c r="K86" s="27">
        <f xml:space="preserve"> G86 - J86</f>
        <v>43748662.757473111</v>
      </c>
      <c r="L86" s="26">
        <v>0.84</v>
      </c>
      <c r="M86" s="27">
        <f xml:space="preserve"> K86 * L86</f>
        <v>36748876.716277413</v>
      </c>
      <c r="N86" s="27">
        <f xml:space="preserve"> K86 - M86</f>
        <v>6999786.0411956981</v>
      </c>
      <c r="O86" s="26">
        <f xml:space="preserve"> K86 / J86 * 100</f>
        <v>17.566374514738889</v>
      </c>
      <c r="P86" s="27"/>
    </row>
    <row r="87" spans="1:16" s="8" customFormat="1" x14ac:dyDescent="0.3">
      <c r="A87" s="8">
        <v>8</v>
      </c>
      <c r="B87" s="34">
        <v>2029</v>
      </c>
      <c r="C87" s="8">
        <v>1</v>
      </c>
      <c r="D87" s="9">
        <f xml:space="preserve"> K87</f>
        <v>14699851.070456132</v>
      </c>
      <c r="E87" s="9">
        <f xml:space="preserve"> (G86 / 2) + D87 - I87</f>
        <v>161098063.91592973</v>
      </c>
      <c r="F87" s="8">
        <v>1.7999999999999999E-2</v>
      </c>
      <c r="G87" s="9">
        <f t="shared" si="2"/>
        <v>163997829.06641647</v>
      </c>
      <c r="H87" s="9"/>
      <c r="I87" s="10">
        <v>0</v>
      </c>
      <c r="K87" s="11">
        <f xml:space="preserve"> ((G86 - I87) / 2 / 12) +2500000</f>
        <v>14699851.070456132</v>
      </c>
      <c r="M87" s="9">
        <f xml:space="preserve"> (G86 / 2 )</f>
        <v>146398212.84547359</v>
      </c>
      <c r="P87" s="9"/>
    </row>
    <row r="88" spans="1:16" s="8" customFormat="1" x14ac:dyDescent="0.3">
      <c r="B88" s="34"/>
      <c r="C88" s="8">
        <v>2</v>
      </c>
      <c r="D88" s="9">
        <f xml:space="preserve"> K87</f>
        <v>14699851.070456132</v>
      </c>
      <c r="E88" s="9">
        <f xml:space="preserve"> G87 + D88 - I88</f>
        <v>178697680.13687259</v>
      </c>
      <c r="F88" s="8">
        <v>1.7999999999999999E-2</v>
      </c>
      <c r="G88" s="9">
        <f t="shared" si="2"/>
        <v>181914238.3793363</v>
      </c>
      <c r="H88" s="9"/>
      <c r="I88" s="10">
        <v>0</v>
      </c>
      <c r="P88" s="9"/>
    </row>
    <row r="89" spans="1:16" s="8" customFormat="1" x14ac:dyDescent="0.3">
      <c r="B89" s="34"/>
      <c r="C89" s="8">
        <v>3</v>
      </c>
      <c r="D89" s="9">
        <f xml:space="preserve"> K87</f>
        <v>14699851.070456132</v>
      </c>
      <c r="E89" s="9">
        <f xml:space="preserve"> G88 + D89 - I89</f>
        <v>196614089.44979244</v>
      </c>
      <c r="F89" s="8">
        <v>1.7999999999999999E-2</v>
      </c>
      <c r="G89" s="9">
        <f t="shared" si="2"/>
        <v>200153143.05988872</v>
      </c>
      <c r="H89" s="9"/>
      <c r="I89" s="10">
        <v>0</v>
      </c>
      <c r="P89" s="9"/>
    </row>
    <row r="90" spans="1:16" s="8" customFormat="1" x14ac:dyDescent="0.3">
      <c r="B90" s="34"/>
      <c r="C90" s="8">
        <v>4</v>
      </c>
      <c r="D90" s="9">
        <f xml:space="preserve"> K87</f>
        <v>14699851.070456132</v>
      </c>
      <c r="E90" s="9">
        <f xml:space="preserve"> G89 + D90 - I90</f>
        <v>214852994.13034487</v>
      </c>
      <c r="F90" s="8">
        <v>1.7999999999999999E-2</v>
      </c>
      <c r="G90" s="9">
        <f t="shared" si="2"/>
        <v>218720348.02469108</v>
      </c>
      <c r="H90" s="9"/>
      <c r="I90" s="10">
        <v>0</v>
      </c>
      <c r="P90" s="9"/>
    </row>
    <row r="91" spans="1:16" s="8" customFormat="1" x14ac:dyDescent="0.3">
      <c r="B91" s="34"/>
      <c r="C91" s="8">
        <v>5</v>
      </c>
      <c r="D91" s="9">
        <f xml:space="preserve"> K87</f>
        <v>14699851.070456132</v>
      </c>
      <c r="E91" s="9">
        <f xml:space="preserve"> G90 + D91 - I91</f>
        <v>226420413.0539515</v>
      </c>
      <c r="F91" s="8">
        <v>1.7999999999999999E-2</v>
      </c>
      <c r="G91" s="9">
        <f t="shared" si="2"/>
        <v>230495980.48892263</v>
      </c>
      <c r="H91" s="9"/>
      <c r="I91" s="10">
        <f xml:space="preserve"> N86</f>
        <v>6999786.0411956981</v>
      </c>
      <c r="P91" s="9"/>
    </row>
    <row r="92" spans="1:16" s="8" customFormat="1" x14ac:dyDescent="0.3">
      <c r="B92" s="34"/>
      <c r="C92" s="8">
        <v>6</v>
      </c>
      <c r="D92" s="9">
        <f xml:space="preserve"> K87</f>
        <v>14699851.070456132</v>
      </c>
      <c r="E92" s="9">
        <f xml:space="preserve"> G91 + D92 - I92</f>
        <v>245195831.55937874</v>
      </c>
      <c r="F92" s="8">
        <v>1.7999999999999999E-2</v>
      </c>
      <c r="G92" s="9">
        <f t="shared" si="2"/>
        <v>249609356.52744755</v>
      </c>
      <c r="H92" s="9"/>
      <c r="I92" s="10">
        <v>0</v>
      </c>
      <c r="P92" s="9"/>
    </row>
    <row r="93" spans="1:16" s="8" customFormat="1" x14ac:dyDescent="0.3">
      <c r="B93" s="34"/>
      <c r="C93" s="8">
        <v>7</v>
      </c>
      <c r="D93" s="9">
        <f xml:space="preserve"> K87</f>
        <v>14699851.070456132</v>
      </c>
      <c r="E93" s="9">
        <f xml:space="preserve"> G92 + D93 - I93</f>
        <v>264309207.59790367</v>
      </c>
      <c r="F93" s="8">
        <v>1.7999999999999999E-2</v>
      </c>
      <c r="G93" s="9">
        <f t="shared" si="2"/>
        <v>269066773.33466595</v>
      </c>
      <c r="H93" s="9"/>
      <c r="I93" s="10">
        <v>0</v>
      </c>
      <c r="P93" s="9"/>
    </row>
    <row r="94" spans="1:16" s="8" customFormat="1" x14ac:dyDescent="0.3">
      <c r="B94" s="34"/>
      <c r="C94" s="8">
        <v>8</v>
      </c>
      <c r="D94" s="9">
        <f xml:space="preserve"> K87</f>
        <v>14699851.070456132</v>
      </c>
      <c r="E94" s="9">
        <f xml:space="preserve"> G93 + D94 - I94</f>
        <v>283766624.4051221</v>
      </c>
      <c r="F94" s="8">
        <v>1.7999999999999999E-2</v>
      </c>
      <c r="G94" s="9">
        <f t="shared" ref="G94:G157" si="3" xml:space="preserve"> (E94 * F94) + E94</f>
        <v>288874423.64441431</v>
      </c>
      <c r="H94" s="9"/>
      <c r="I94" s="10">
        <v>0</v>
      </c>
      <c r="P94" s="9"/>
    </row>
    <row r="95" spans="1:16" s="8" customFormat="1" x14ac:dyDescent="0.3">
      <c r="B95" s="34"/>
      <c r="C95" s="8">
        <v>9</v>
      </c>
      <c r="D95" s="9">
        <f xml:space="preserve"> K87</f>
        <v>14699851.070456132</v>
      </c>
      <c r="E95" s="9">
        <f xml:space="preserve"> G94 + D95 - I95</f>
        <v>303574274.71487045</v>
      </c>
      <c r="F95" s="8">
        <v>1.7999999999999999E-2</v>
      </c>
      <c r="G95" s="9">
        <f t="shared" si="3"/>
        <v>309038611.65973812</v>
      </c>
      <c r="H95" s="9"/>
      <c r="I95" s="10">
        <v>0</v>
      </c>
      <c r="P95" s="9"/>
    </row>
    <row r="96" spans="1:16" s="8" customFormat="1" x14ac:dyDescent="0.3">
      <c r="B96" s="34"/>
      <c r="C96" s="8">
        <v>10</v>
      </c>
      <c r="D96" s="9">
        <f xml:space="preserve"> K87</f>
        <v>14699851.070456132</v>
      </c>
      <c r="E96" s="9">
        <f xml:space="preserve"> G95 + D96 - I96</f>
        <v>323738462.73019427</v>
      </c>
      <c r="F96" s="8">
        <v>1.7999999999999999E-2</v>
      </c>
      <c r="G96" s="9">
        <f t="shared" si="3"/>
        <v>329565755.05933779</v>
      </c>
      <c r="H96" s="9"/>
      <c r="I96" s="10">
        <v>0</v>
      </c>
      <c r="P96" s="9"/>
    </row>
    <row r="97" spans="1:16" s="8" customFormat="1" x14ac:dyDescent="0.3">
      <c r="B97" s="34"/>
      <c r="C97" s="8">
        <v>11</v>
      </c>
      <c r="D97" s="9">
        <f xml:space="preserve"> K87</f>
        <v>14699851.070456132</v>
      </c>
      <c r="E97" s="9">
        <f xml:space="preserve"> G96 + D97 - I97</f>
        <v>344265606.12979394</v>
      </c>
      <c r="F97" s="8">
        <v>1.7999999999999999E-2</v>
      </c>
      <c r="G97" s="9">
        <f t="shared" si="3"/>
        <v>350462387.04013026</v>
      </c>
      <c r="H97" s="9"/>
      <c r="I97" s="10">
        <v>0</v>
      </c>
      <c r="P97" s="9"/>
    </row>
    <row r="98" spans="1:16" s="26" customFormat="1" x14ac:dyDescent="0.3">
      <c r="B98" s="34"/>
      <c r="C98" s="26">
        <v>12</v>
      </c>
      <c r="D98" s="27">
        <f xml:space="preserve"> K87</f>
        <v>14699851.070456132</v>
      </c>
      <c r="E98" s="27">
        <f xml:space="preserve"> G97 + D98 - I98</f>
        <v>365162238.1105864</v>
      </c>
      <c r="F98" s="26">
        <v>1.7999999999999999E-2</v>
      </c>
      <c r="G98" s="27">
        <f t="shared" si="3"/>
        <v>371735158.39657694</v>
      </c>
      <c r="H98" s="27"/>
      <c r="I98" s="28">
        <v>0</v>
      </c>
      <c r="J98" s="27">
        <f xml:space="preserve"> (E87 + SUM(D88:D98)) - SUM(I88:I98)</f>
        <v>315796639.64975148</v>
      </c>
      <c r="K98" s="27">
        <f xml:space="preserve"> G98 - J98</f>
        <v>55938518.746825457</v>
      </c>
      <c r="L98" s="26">
        <v>0.84</v>
      </c>
      <c r="M98" s="27">
        <f xml:space="preserve"> K98 * L98</f>
        <v>46988355.747333385</v>
      </c>
      <c r="N98" s="27">
        <f xml:space="preserve"> K98 - M98</f>
        <v>8950162.9994920716</v>
      </c>
      <c r="O98" s="26">
        <f xml:space="preserve"> K98 / J98 * 100</f>
        <v>17.713462311969689</v>
      </c>
      <c r="P98" s="27"/>
    </row>
    <row r="99" spans="1:16" s="8" customFormat="1" x14ac:dyDescent="0.3">
      <c r="A99" s="8">
        <v>9</v>
      </c>
      <c r="B99" s="34">
        <v>2030</v>
      </c>
      <c r="C99" s="8">
        <v>1</v>
      </c>
      <c r="D99" s="9">
        <f>K99</f>
        <v>17988964.933190703</v>
      </c>
      <c r="E99" s="9">
        <f xml:space="preserve"> (G98 / 2) + D99 - I99</f>
        <v>203856544.13147917</v>
      </c>
      <c r="F99" s="8">
        <v>1.7999999999999999E-2</v>
      </c>
      <c r="G99" s="9">
        <f t="shared" si="3"/>
        <v>207525961.9258458</v>
      </c>
      <c r="H99" s="9"/>
      <c r="I99" s="10">
        <v>0</v>
      </c>
      <c r="K99" s="11">
        <f xml:space="preserve"> ((G98 - I99) / 2 / 12) +2500000</f>
        <v>17988964.933190703</v>
      </c>
      <c r="M99" s="9">
        <f xml:space="preserve"> (G98 / 2 )</f>
        <v>185867579.19828847</v>
      </c>
      <c r="P99" s="9"/>
    </row>
    <row r="100" spans="1:16" s="8" customFormat="1" x14ac:dyDescent="0.3">
      <c r="B100" s="34"/>
      <c r="C100" s="8">
        <v>2</v>
      </c>
      <c r="D100" s="9">
        <f>K99</f>
        <v>17988964.933190703</v>
      </c>
      <c r="E100" s="9">
        <f xml:space="preserve"> G99 + D100 - I100</f>
        <v>225514926.85903651</v>
      </c>
      <c r="F100" s="8">
        <v>1.7999999999999999E-2</v>
      </c>
      <c r="G100" s="9">
        <f t="shared" si="3"/>
        <v>229574195.54249915</v>
      </c>
      <c r="H100" s="9"/>
      <c r="I100" s="10">
        <v>0</v>
      </c>
      <c r="P100" s="9"/>
    </row>
    <row r="101" spans="1:16" s="8" customFormat="1" x14ac:dyDescent="0.3">
      <c r="B101" s="34"/>
      <c r="C101" s="8">
        <v>3</v>
      </c>
      <c r="D101" s="9">
        <f>K99</f>
        <v>17988964.933190703</v>
      </c>
      <c r="E101" s="9">
        <f xml:space="preserve"> G100 + D101 - I101</f>
        <v>247563160.47568986</v>
      </c>
      <c r="F101" s="8">
        <v>1.7999999999999999E-2</v>
      </c>
      <c r="G101" s="9">
        <f t="shared" si="3"/>
        <v>252019297.36425227</v>
      </c>
      <c r="H101" s="9"/>
      <c r="I101" s="10">
        <v>0</v>
      </c>
      <c r="P101" s="9"/>
    </row>
    <row r="102" spans="1:16" s="8" customFormat="1" x14ac:dyDescent="0.3">
      <c r="B102" s="34"/>
      <c r="C102" s="8">
        <v>4</v>
      </c>
      <c r="D102" s="9">
        <f>K99</f>
        <v>17988964.933190703</v>
      </c>
      <c r="E102" s="9">
        <f xml:space="preserve"> G101 + D102 - I102</f>
        <v>270008262.29744297</v>
      </c>
      <c r="F102" s="8">
        <v>1.7999999999999999E-2</v>
      </c>
      <c r="G102" s="9">
        <f t="shared" si="3"/>
        <v>274868411.01879692</v>
      </c>
      <c r="H102" s="9"/>
      <c r="I102" s="10">
        <v>0</v>
      </c>
      <c r="P102" s="9"/>
    </row>
    <row r="103" spans="1:16" s="8" customFormat="1" x14ac:dyDescent="0.3">
      <c r="B103" s="34"/>
      <c r="C103" s="8">
        <v>5</v>
      </c>
      <c r="D103" s="9">
        <f>K99</f>
        <v>17988964.933190703</v>
      </c>
      <c r="E103" s="9">
        <f xml:space="preserve"> G102 + D103 - I103</f>
        <v>283907212.95249557</v>
      </c>
      <c r="F103" s="8">
        <v>1.7999999999999999E-2</v>
      </c>
      <c r="G103" s="9">
        <f t="shared" si="3"/>
        <v>289017542.78564048</v>
      </c>
      <c r="H103" s="9"/>
      <c r="I103" s="10">
        <f xml:space="preserve"> N98</f>
        <v>8950162.9994920716</v>
      </c>
      <c r="P103" s="9"/>
    </row>
    <row r="104" spans="1:16" s="8" customFormat="1" x14ac:dyDescent="0.3">
      <c r="B104" s="34"/>
      <c r="C104" s="8">
        <v>6</v>
      </c>
      <c r="D104" s="9">
        <f>K99</f>
        <v>17988964.933190703</v>
      </c>
      <c r="E104" s="9">
        <f xml:space="preserve"> G103 + D104 - I104</f>
        <v>307006507.71883118</v>
      </c>
      <c r="F104" s="8">
        <v>1.7999999999999999E-2</v>
      </c>
      <c r="G104" s="9">
        <f t="shared" si="3"/>
        <v>312532624.85777014</v>
      </c>
      <c r="H104" s="9"/>
      <c r="I104" s="10">
        <v>0</v>
      </c>
      <c r="P104" s="9"/>
    </row>
    <row r="105" spans="1:16" s="8" customFormat="1" x14ac:dyDescent="0.3">
      <c r="B105" s="34"/>
      <c r="C105" s="8">
        <v>7</v>
      </c>
      <c r="D105" s="9">
        <f>K99</f>
        <v>17988964.933190703</v>
      </c>
      <c r="E105" s="9">
        <f xml:space="preserve"> G104 + D105 - I105</f>
        <v>330521589.79096085</v>
      </c>
      <c r="F105" s="8">
        <v>1.7999999999999999E-2</v>
      </c>
      <c r="G105" s="9">
        <f t="shared" si="3"/>
        <v>336470978.40719813</v>
      </c>
      <c r="H105" s="9"/>
      <c r="I105" s="10">
        <v>0</v>
      </c>
      <c r="P105" s="9"/>
    </row>
    <row r="106" spans="1:16" s="8" customFormat="1" x14ac:dyDescent="0.3">
      <c r="B106" s="34"/>
      <c r="C106" s="8">
        <v>8</v>
      </c>
      <c r="D106" s="9">
        <f>K99</f>
        <v>17988964.933190703</v>
      </c>
      <c r="E106" s="9">
        <f xml:space="preserve"> G105 + D106 - I106</f>
        <v>354459943.34038883</v>
      </c>
      <c r="F106" s="8">
        <v>1.7999999999999999E-2</v>
      </c>
      <c r="G106" s="9">
        <f t="shared" si="3"/>
        <v>360840222.32051581</v>
      </c>
      <c r="H106" s="9"/>
      <c r="I106" s="10">
        <v>0</v>
      </c>
      <c r="P106" s="9"/>
    </row>
    <row r="107" spans="1:16" s="8" customFormat="1" x14ac:dyDescent="0.3">
      <c r="B107" s="34"/>
      <c r="C107" s="8">
        <v>9</v>
      </c>
      <c r="D107" s="9">
        <f>K99</f>
        <v>17988964.933190703</v>
      </c>
      <c r="E107" s="9">
        <f xml:space="preserve"> G106 + D107 - I107</f>
        <v>378829187.25370651</v>
      </c>
      <c r="F107" s="8">
        <v>1.7999999999999999E-2</v>
      </c>
      <c r="G107" s="9">
        <f t="shared" si="3"/>
        <v>385648112.62427324</v>
      </c>
      <c r="H107" s="9"/>
      <c r="I107" s="10">
        <v>0</v>
      </c>
      <c r="P107" s="9"/>
    </row>
    <row r="108" spans="1:16" s="8" customFormat="1" x14ac:dyDescent="0.3">
      <c r="B108" s="34"/>
      <c r="C108" s="8">
        <v>10</v>
      </c>
      <c r="D108" s="9">
        <f>K99</f>
        <v>17988964.933190703</v>
      </c>
      <c r="E108" s="9">
        <f xml:space="preserve"> G107 + D108 - I108</f>
        <v>403637077.55746394</v>
      </c>
      <c r="F108" s="8">
        <v>1.7999999999999999E-2</v>
      </c>
      <c r="G108" s="9">
        <f t="shared" si="3"/>
        <v>410902544.9534983</v>
      </c>
      <c r="H108" s="9"/>
      <c r="I108" s="10">
        <v>0</v>
      </c>
      <c r="P108" s="9"/>
    </row>
    <row r="109" spans="1:16" s="8" customFormat="1" x14ac:dyDescent="0.3">
      <c r="B109" s="34"/>
      <c r="C109" s="8">
        <v>11</v>
      </c>
      <c r="D109" s="9">
        <f>K99</f>
        <v>17988964.933190703</v>
      </c>
      <c r="E109" s="9">
        <f xml:space="preserve"> G108 + D109 - I109</f>
        <v>428891509.88668901</v>
      </c>
      <c r="F109" s="8">
        <v>1.7999999999999999E-2</v>
      </c>
      <c r="G109" s="9">
        <f t="shared" si="3"/>
        <v>436611557.0646494</v>
      </c>
      <c r="H109" s="9"/>
      <c r="I109" s="10">
        <v>0</v>
      </c>
      <c r="P109" s="9"/>
    </row>
    <row r="110" spans="1:16" s="26" customFormat="1" x14ac:dyDescent="0.3">
      <c r="B110" s="34"/>
      <c r="C110" s="26">
        <v>12</v>
      </c>
      <c r="D110" s="27">
        <f>K99</f>
        <v>17988964.933190703</v>
      </c>
      <c r="E110" s="27">
        <f xml:space="preserve"> G109 + D110 - I110</f>
        <v>454600521.99784011</v>
      </c>
      <c r="F110" s="26">
        <v>1.7999999999999999E-2</v>
      </c>
      <c r="G110" s="27">
        <f t="shared" si="3"/>
        <v>462783331.39380121</v>
      </c>
      <c r="H110" s="27"/>
      <c r="I110" s="28">
        <v>0</v>
      </c>
      <c r="J110" s="27">
        <f xml:space="preserve"> (E99 + SUM(D100:D110)) - SUM(I100:I110)</f>
        <v>392784995.39708483</v>
      </c>
      <c r="K110" s="27">
        <f xml:space="preserve"> G110 - J110</f>
        <v>69998335.99671638</v>
      </c>
      <c r="L110" s="26">
        <v>0.84</v>
      </c>
      <c r="M110" s="27">
        <f xml:space="preserve"> K110 * L110</f>
        <v>58798602.23724176</v>
      </c>
      <c r="N110" s="27">
        <f xml:space="preserve"> K110 - M110</f>
        <v>11199733.75947462</v>
      </c>
      <c r="O110" s="26">
        <f xml:space="preserve"> K110 / J110 * 100</f>
        <v>17.82103105184855</v>
      </c>
      <c r="P110" s="27"/>
    </row>
    <row r="111" spans="1:16" s="8" customFormat="1" x14ac:dyDescent="0.3">
      <c r="A111" s="8">
        <v>10</v>
      </c>
      <c r="B111" s="34">
        <v>2031</v>
      </c>
      <c r="C111" s="8">
        <v>1</v>
      </c>
      <c r="D111" s="9">
        <f>K111</f>
        <v>21782638.808075052</v>
      </c>
      <c r="E111" s="9">
        <f xml:space="preserve"> (G110 / 2) + D111 - I111</f>
        <v>253174304.50497565</v>
      </c>
      <c r="F111" s="8">
        <v>1.7999999999999999E-2</v>
      </c>
      <c r="G111" s="9">
        <f t="shared" si="3"/>
        <v>257731441.98606521</v>
      </c>
      <c r="H111" s="9"/>
      <c r="I111" s="10">
        <v>0</v>
      </c>
      <c r="K111" s="11">
        <f xml:space="preserve"> ((G110 - I111) / 2 / 12) +2500000</f>
        <v>21782638.808075052</v>
      </c>
      <c r="M111" s="9">
        <f xml:space="preserve"> (G110 / 2 )</f>
        <v>231391665.69690061</v>
      </c>
      <c r="P111" s="9"/>
    </row>
    <row r="112" spans="1:16" s="8" customFormat="1" x14ac:dyDescent="0.3">
      <c r="B112" s="34"/>
      <c r="C112" s="8">
        <v>2</v>
      </c>
      <c r="D112" s="9">
        <f>K111</f>
        <v>21782638.808075052</v>
      </c>
      <c r="E112" s="9">
        <f xml:space="preserve"> G111 + D112 - I112</f>
        <v>279514080.79414028</v>
      </c>
      <c r="F112" s="8">
        <v>1.7999999999999999E-2</v>
      </c>
      <c r="G112" s="9">
        <f t="shared" si="3"/>
        <v>284545334.24843478</v>
      </c>
      <c r="H112" s="9"/>
      <c r="I112" s="10">
        <v>0</v>
      </c>
      <c r="P112" s="9"/>
    </row>
    <row r="113" spans="1:16" s="8" customFormat="1" x14ac:dyDescent="0.3">
      <c r="B113" s="34"/>
      <c r="C113" s="8">
        <v>3</v>
      </c>
      <c r="D113" s="9">
        <f>K111</f>
        <v>21782638.808075052</v>
      </c>
      <c r="E113" s="9">
        <f xml:space="preserve"> G112 + D113 - I113</f>
        <v>306327973.05650985</v>
      </c>
      <c r="F113" s="8">
        <v>1.7999999999999999E-2</v>
      </c>
      <c r="G113" s="9">
        <f t="shared" si="3"/>
        <v>311841876.571527</v>
      </c>
      <c r="H113" s="9"/>
      <c r="I113" s="10">
        <v>0</v>
      </c>
      <c r="P113" s="9"/>
    </row>
    <row r="114" spans="1:16" s="8" customFormat="1" x14ac:dyDescent="0.3">
      <c r="B114" s="34"/>
      <c r="C114" s="8">
        <v>4</v>
      </c>
      <c r="D114" s="9">
        <f>K111</f>
        <v>21782638.808075052</v>
      </c>
      <c r="E114" s="9">
        <f xml:space="preserve"> G113 + D114 - I114</f>
        <v>333624515.37960207</v>
      </c>
      <c r="F114" s="8">
        <v>1.7999999999999999E-2</v>
      </c>
      <c r="G114" s="9">
        <f t="shared" si="3"/>
        <v>339629756.65643489</v>
      </c>
      <c r="H114" s="9"/>
      <c r="I114" s="10">
        <v>0</v>
      </c>
      <c r="P114" s="9"/>
    </row>
    <row r="115" spans="1:16" s="8" customFormat="1" x14ac:dyDescent="0.3">
      <c r="B115" s="34"/>
      <c r="C115" s="8">
        <v>5</v>
      </c>
      <c r="D115" s="9">
        <f>K111</f>
        <v>21782638.808075052</v>
      </c>
      <c r="E115" s="9">
        <f xml:space="preserve"> G114 + D115 - I115</f>
        <v>350212661.70503533</v>
      </c>
      <c r="F115" s="8">
        <v>1.7999999999999999E-2</v>
      </c>
      <c r="G115" s="9">
        <f t="shared" si="3"/>
        <v>356516489.61572599</v>
      </c>
      <c r="H115" s="9"/>
      <c r="I115" s="10">
        <f xml:space="preserve"> N110</f>
        <v>11199733.75947462</v>
      </c>
      <c r="P115" s="9"/>
    </row>
    <row r="116" spans="1:16" s="8" customFormat="1" x14ac:dyDescent="0.3">
      <c r="B116" s="34"/>
      <c r="C116" s="8">
        <v>6</v>
      </c>
      <c r="D116" s="9">
        <f>K111</f>
        <v>21782638.808075052</v>
      </c>
      <c r="E116" s="9">
        <f xml:space="preserve"> G115 + D116 - I116</f>
        <v>378299128.42380106</v>
      </c>
      <c r="F116" s="8">
        <v>1.7999999999999999E-2</v>
      </c>
      <c r="G116" s="9">
        <f t="shared" si="3"/>
        <v>385108512.73542947</v>
      </c>
      <c r="H116" s="9"/>
      <c r="I116" s="10">
        <v>0</v>
      </c>
      <c r="P116" s="9"/>
    </row>
    <row r="117" spans="1:16" s="8" customFormat="1" x14ac:dyDescent="0.3">
      <c r="B117" s="34"/>
      <c r="C117" s="8">
        <v>7</v>
      </c>
      <c r="D117" s="9">
        <f>K111</f>
        <v>21782638.808075052</v>
      </c>
      <c r="E117" s="9">
        <f xml:space="preserve"> G116 + D117 - I117</f>
        <v>406891151.54350454</v>
      </c>
      <c r="F117" s="8">
        <v>1.7999999999999999E-2</v>
      </c>
      <c r="G117" s="9">
        <f t="shared" si="3"/>
        <v>414215192.27128762</v>
      </c>
      <c r="H117" s="9"/>
      <c r="I117" s="10">
        <v>0</v>
      </c>
      <c r="P117" s="9"/>
    </row>
    <row r="118" spans="1:16" s="8" customFormat="1" x14ac:dyDescent="0.3">
      <c r="B118" s="34"/>
      <c r="C118" s="8">
        <v>8</v>
      </c>
      <c r="D118" s="9">
        <f>K111</f>
        <v>21782638.808075052</v>
      </c>
      <c r="E118" s="9">
        <f xml:space="preserve"> G117 + D118 - I118</f>
        <v>435997831.07936269</v>
      </c>
      <c r="F118" s="8">
        <v>1.7999999999999999E-2</v>
      </c>
      <c r="G118" s="9">
        <f t="shared" si="3"/>
        <v>443845792.03879124</v>
      </c>
      <c r="H118" s="9"/>
      <c r="I118" s="10">
        <v>0</v>
      </c>
      <c r="P118" s="9"/>
    </row>
    <row r="119" spans="1:16" s="8" customFormat="1" x14ac:dyDescent="0.3">
      <c r="B119" s="34"/>
      <c r="C119" s="8">
        <v>9</v>
      </c>
      <c r="D119" s="9">
        <f>K111</f>
        <v>21782638.808075052</v>
      </c>
      <c r="E119" s="9">
        <f xml:space="preserve"> G118 + D119 - I119</f>
        <v>465628430.84686631</v>
      </c>
      <c r="F119" s="8">
        <v>1.7999999999999999E-2</v>
      </c>
      <c r="G119" s="9">
        <f t="shared" si="3"/>
        <v>474009742.60210991</v>
      </c>
      <c r="H119" s="9"/>
      <c r="I119" s="10">
        <v>0</v>
      </c>
      <c r="P119" s="9"/>
    </row>
    <row r="120" spans="1:16" s="8" customFormat="1" x14ac:dyDescent="0.3">
      <c r="B120" s="34"/>
      <c r="C120" s="8">
        <v>10</v>
      </c>
      <c r="D120" s="9">
        <f>K111</f>
        <v>21782638.808075052</v>
      </c>
      <c r="E120" s="9">
        <f xml:space="preserve"> G119 + D120 - I120</f>
        <v>495792381.41018498</v>
      </c>
      <c r="F120" s="8">
        <v>1.7999999999999999E-2</v>
      </c>
      <c r="G120" s="9">
        <f t="shared" si="3"/>
        <v>504716644.27556831</v>
      </c>
      <c r="H120" s="9"/>
      <c r="I120" s="10">
        <v>0</v>
      </c>
      <c r="P120" s="9"/>
    </row>
    <row r="121" spans="1:16" s="8" customFormat="1" x14ac:dyDescent="0.3">
      <c r="B121" s="34"/>
      <c r="C121" s="8">
        <v>11</v>
      </c>
      <c r="D121" s="9">
        <f>K111</f>
        <v>21782638.808075052</v>
      </c>
      <c r="E121" s="9">
        <f xml:space="preserve"> G120 + D121 - I121</f>
        <v>526499283.08364338</v>
      </c>
      <c r="F121" s="8">
        <v>1.7999999999999999E-2</v>
      </c>
      <c r="G121" s="9">
        <f t="shared" si="3"/>
        <v>535976270.17914897</v>
      </c>
      <c r="H121" s="9"/>
      <c r="I121" s="10">
        <v>0</v>
      </c>
      <c r="P121" s="9"/>
    </row>
    <row r="122" spans="1:16" s="26" customFormat="1" x14ac:dyDescent="0.3">
      <c r="B122" s="34"/>
      <c r="C122" s="26">
        <v>12</v>
      </c>
      <c r="D122" s="27">
        <f>K111</f>
        <v>21782638.808075052</v>
      </c>
      <c r="E122" s="27">
        <f xml:space="preserve"> G121 + D122 - I122</f>
        <v>557758908.98722398</v>
      </c>
      <c r="F122" s="26">
        <v>1.7999999999999999E-2</v>
      </c>
      <c r="G122" s="27">
        <f t="shared" si="3"/>
        <v>567798569.34899402</v>
      </c>
      <c r="H122" s="27"/>
      <c r="I122" s="28">
        <v>0</v>
      </c>
      <c r="J122" s="27">
        <f xml:space="preserve"> (E111 + SUM(D112:D122)) - SUM(I112:I122)</f>
        <v>481583597.63432658</v>
      </c>
      <c r="K122" s="27">
        <f xml:space="preserve"> G122 - J122</f>
        <v>86214971.714667439</v>
      </c>
      <c r="L122" s="26">
        <v>0.84</v>
      </c>
      <c r="M122" s="27">
        <f xml:space="preserve"> K122 * L122</f>
        <v>72420576.240320653</v>
      </c>
      <c r="N122" s="27">
        <f xml:space="preserve"> K122 - M122</f>
        <v>13794395.474346787</v>
      </c>
      <c r="O122" s="26">
        <f xml:space="preserve"> K122 / J122 * 100</f>
        <v>17.902389561891123</v>
      </c>
      <c r="P122" s="27"/>
    </row>
    <row r="123" spans="1:16" s="8" customFormat="1" x14ac:dyDescent="0.3">
      <c r="A123" s="8">
        <v>11</v>
      </c>
      <c r="B123" s="34">
        <v>2032</v>
      </c>
      <c r="C123" s="8">
        <v>1</v>
      </c>
      <c r="D123" s="9">
        <f>K123</f>
        <v>26158273.722874749</v>
      </c>
      <c r="E123" s="9">
        <f xml:space="preserve"> (G122 / 2) + D123 - I123</f>
        <v>310057558.39737177</v>
      </c>
      <c r="F123" s="8">
        <v>1.7999999999999999E-2</v>
      </c>
      <c r="G123" s="9">
        <f t="shared" si="3"/>
        <v>315638594.44852448</v>
      </c>
      <c r="H123" s="9"/>
      <c r="I123" s="10"/>
      <c r="K123" s="11">
        <f xml:space="preserve"> ((G122 - I123) / 2 / 12) +2500000</f>
        <v>26158273.722874749</v>
      </c>
      <c r="M123" s="9">
        <f xml:space="preserve"> (G122 / 2 )</f>
        <v>283899284.67449701</v>
      </c>
      <c r="P123" s="9"/>
    </row>
    <row r="124" spans="1:16" s="8" customFormat="1" x14ac:dyDescent="0.3">
      <c r="B124" s="34"/>
      <c r="C124" s="8">
        <v>2</v>
      </c>
      <c r="D124" s="9">
        <f>K123</f>
        <v>26158273.722874749</v>
      </c>
      <c r="E124" s="9">
        <f xml:space="preserve"> G123 + D124 - I124</f>
        <v>341796868.17139924</v>
      </c>
      <c r="F124" s="8">
        <v>1.7999999999999999E-2</v>
      </c>
      <c r="G124" s="9">
        <f t="shared" si="3"/>
        <v>347949211.79848444</v>
      </c>
      <c r="H124" s="9"/>
      <c r="I124" s="10"/>
      <c r="P124" s="9"/>
    </row>
    <row r="125" spans="1:16" s="8" customFormat="1" x14ac:dyDescent="0.3">
      <c r="B125" s="34"/>
      <c r="C125" s="8">
        <v>3</v>
      </c>
      <c r="D125" s="9">
        <f>K123</f>
        <v>26158273.722874749</v>
      </c>
      <c r="E125" s="9">
        <f xml:space="preserve"> G124 + D125 - I125</f>
        <v>374107485.52135921</v>
      </c>
      <c r="F125" s="8">
        <v>1.7999999999999999E-2</v>
      </c>
      <c r="G125" s="9">
        <f t="shared" si="3"/>
        <v>380841420.26074368</v>
      </c>
      <c r="H125" s="9"/>
      <c r="I125" s="10"/>
      <c r="P125" s="9"/>
    </row>
    <row r="126" spans="1:16" s="8" customFormat="1" x14ac:dyDescent="0.3">
      <c r="B126" s="34"/>
      <c r="C126" s="8">
        <v>4</v>
      </c>
      <c r="D126" s="9">
        <f>K123</f>
        <v>26158273.722874749</v>
      </c>
      <c r="E126" s="9">
        <f xml:space="preserve"> G125 + D126 - I126</f>
        <v>406999693.98361844</v>
      </c>
      <c r="F126" s="8">
        <v>1.7999999999999999E-2</v>
      </c>
      <c r="G126" s="9">
        <f t="shared" si="3"/>
        <v>414325688.47532356</v>
      </c>
      <c r="H126" s="9"/>
      <c r="I126" s="10"/>
      <c r="P126" s="9"/>
    </row>
    <row r="127" spans="1:16" s="8" customFormat="1" x14ac:dyDescent="0.3">
      <c r="B127" s="34"/>
      <c r="C127" s="8">
        <v>5</v>
      </c>
      <c r="D127" s="9">
        <f>K123</f>
        <v>26158273.722874749</v>
      </c>
      <c r="E127" s="9">
        <f xml:space="preserve"> G126 + D127 - I127</f>
        <v>426689566.72385156</v>
      </c>
      <c r="F127" s="8">
        <v>1.7999999999999999E-2</v>
      </c>
      <c r="G127" s="9">
        <f t="shared" si="3"/>
        <v>434369978.92488086</v>
      </c>
      <c r="H127" s="9"/>
      <c r="I127" s="10">
        <f xml:space="preserve"> N122</f>
        <v>13794395.474346787</v>
      </c>
      <c r="P127" s="9"/>
    </row>
    <row r="128" spans="1:16" s="8" customFormat="1" x14ac:dyDescent="0.3">
      <c r="B128" s="34"/>
      <c r="C128" s="8">
        <v>6</v>
      </c>
      <c r="D128" s="9">
        <f>K123</f>
        <v>26158273.722874749</v>
      </c>
      <c r="E128" s="9">
        <f xml:space="preserve"> G127 + D128 - I128</f>
        <v>460528252.64775562</v>
      </c>
      <c r="F128" s="8">
        <v>1.7999999999999999E-2</v>
      </c>
      <c r="G128" s="9">
        <f t="shared" si="3"/>
        <v>468817761.1954152</v>
      </c>
      <c r="H128" s="9"/>
      <c r="I128" s="10"/>
      <c r="P128" s="9"/>
    </row>
    <row r="129" spans="1:16" s="8" customFormat="1" x14ac:dyDescent="0.3">
      <c r="B129" s="34"/>
      <c r="C129" s="8">
        <v>7</v>
      </c>
      <c r="D129" s="9">
        <f>K123</f>
        <v>26158273.722874749</v>
      </c>
      <c r="E129" s="9">
        <f xml:space="preserve"> G128 + D129 - I129</f>
        <v>494976034.91828996</v>
      </c>
      <c r="F129" s="8">
        <v>1.7999999999999999E-2</v>
      </c>
      <c r="G129" s="9">
        <f t="shared" si="3"/>
        <v>503885603.54681915</v>
      </c>
      <c r="H129" s="9"/>
      <c r="I129" s="10"/>
      <c r="P129" s="9"/>
    </row>
    <row r="130" spans="1:16" s="8" customFormat="1" x14ac:dyDescent="0.3">
      <c r="B130" s="34"/>
      <c r="C130" s="8">
        <v>8</v>
      </c>
      <c r="D130" s="9">
        <f>K123</f>
        <v>26158273.722874749</v>
      </c>
      <c r="E130" s="9">
        <f xml:space="preserve"> G129 + D130 - I130</f>
        <v>530043877.26969391</v>
      </c>
      <c r="F130" s="8">
        <v>1.7999999999999999E-2</v>
      </c>
      <c r="G130" s="9">
        <f t="shared" si="3"/>
        <v>539584667.06054842</v>
      </c>
      <c r="H130" s="9"/>
      <c r="I130" s="10"/>
      <c r="P130" s="9"/>
    </row>
    <row r="131" spans="1:16" s="8" customFormat="1" x14ac:dyDescent="0.3">
      <c r="B131" s="34"/>
      <c r="C131" s="8">
        <v>9</v>
      </c>
      <c r="D131" s="9">
        <f>K123</f>
        <v>26158273.722874749</v>
      </c>
      <c r="E131" s="9">
        <f xml:space="preserve"> G130 + D131 - I131</f>
        <v>565742940.78342319</v>
      </c>
      <c r="F131" s="8">
        <v>1.7999999999999999E-2</v>
      </c>
      <c r="G131" s="9">
        <f t="shared" si="3"/>
        <v>575926313.71752477</v>
      </c>
      <c r="H131" s="9"/>
      <c r="I131" s="10"/>
      <c r="P131" s="9"/>
    </row>
    <row r="132" spans="1:16" s="8" customFormat="1" x14ac:dyDescent="0.3">
      <c r="B132" s="34"/>
      <c r="C132" s="8">
        <v>10</v>
      </c>
      <c r="D132" s="9">
        <f>K123</f>
        <v>26158273.722874749</v>
      </c>
      <c r="E132" s="9">
        <f xml:space="preserve"> G131 + D132 - I132</f>
        <v>602084587.44039953</v>
      </c>
      <c r="F132" s="8">
        <v>1.7999999999999999E-2</v>
      </c>
      <c r="G132" s="9">
        <f t="shared" si="3"/>
        <v>612922110.01432669</v>
      </c>
      <c r="H132" s="9"/>
      <c r="I132" s="10"/>
      <c r="P132" s="9"/>
    </row>
    <row r="133" spans="1:16" s="8" customFormat="1" x14ac:dyDescent="0.3">
      <c r="B133" s="34"/>
      <c r="C133" s="8">
        <v>11</v>
      </c>
      <c r="D133" s="9">
        <f>K123</f>
        <v>26158273.722874749</v>
      </c>
      <c r="E133" s="9">
        <f xml:space="preserve"> G132 + D133 - I133</f>
        <v>639080383.73720145</v>
      </c>
      <c r="F133" s="8">
        <v>1.7999999999999999E-2</v>
      </c>
      <c r="G133" s="9">
        <f t="shared" si="3"/>
        <v>650583830.64447105</v>
      </c>
      <c r="H133" s="9"/>
      <c r="I133" s="10"/>
      <c r="P133" s="9"/>
    </row>
    <row r="134" spans="1:16" s="26" customFormat="1" x14ac:dyDescent="0.3">
      <c r="B134" s="34"/>
      <c r="C134" s="26">
        <v>12</v>
      </c>
      <c r="D134" s="27">
        <f>K123</f>
        <v>26158273.722874749</v>
      </c>
      <c r="E134" s="27">
        <f xml:space="preserve"> G133 + D134 - I134</f>
        <v>646742104.36734581</v>
      </c>
      <c r="F134" s="26">
        <v>1.7999999999999999E-2</v>
      </c>
      <c r="G134" s="27">
        <f t="shared" si="3"/>
        <v>658383462.24595809</v>
      </c>
      <c r="H134" s="27"/>
      <c r="I134" s="32">
        <v>30000000</v>
      </c>
      <c r="J134" s="27">
        <f xml:space="preserve"> (E123 + SUM(D124:D134)) - SUM(I124:I134)</f>
        <v>554004173.87464726</v>
      </c>
      <c r="K134" s="27">
        <f xml:space="preserve"> G134 - J134</f>
        <v>104379288.37131083</v>
      </c>
      <c r="L134" s="26">
        <v>0.84</v>
      </c>
      <c r="M134" s="27">
        <f xml:space="preserve"> K134 * L134</f>
        <v>87678602.231901094</v>
      </c>
      <c r="N134" s="27">
        <f xml:space="preserve"> K134 - M134</f>
        <v>16700686.139409736</v>
      </c>
      <c r="O134" s="26">
        <f xml:space="preserve"> K134 / J134 * 100</f>
        <v>18.840884833284377</v>
      </c>
      <c r="P134" s="27"/>
    </row>
    <row r="135" spans="1:16" s="12" customFormat="1" x14ac:dyDescent="0.3">
      <c r="A135" s="12">
        <v>12</v>
      </c>
      <c r="B135" s="35">
        <v>2033</v>
      </c>
      <c r="C135" s="12">
        <v>1</v>
      </c>
      <c r="D135" s="13">
        <f>K135</f>
        <v>27432644.260248255</v>
      </c>
      <c r="E135" s="13">
        <f xml:space="preserve"> (G134 / 2) + D135 - I135</f>
        <v>356624375.38322729</v>
      </c>
      <c r="F135" s="12">
        <v>1.7999999999999999E-2</v>
      </c>
      <c r="G135" s="13">
        <f t="shared" si="3"/>
        <v>363043614.14012539</v>
      </c>
      <c r="H135" s="13"/>
      <c r="I135" s="14">
        <v>0</v>
      </c>
      <c r="K135" s="15">
        <f xml:space="preserve"> ((G134 - I135) / 2 / 12)</f>
        <v>27432644.260248255</v>
      </c>
      <c r="M135" s="13">
        <f xml:space="preserve"> (G134 - I135) / 2</f>
        <v>329191731.12297904</v>
      </c>
      <c r="N135" s="16" t="s">
        <v>0</v>
      </c>
      <c r="P135" s="13"/>
    </row>
    <row r="136" spans="1:16" s="12" customFormat="1" x14ac:dyDescent="0.3">
      <c r="B136" s="35"/>
      <c r="C136" s="12">
        <v>2</v>
      </c>
      <c r="D136" s="13">
        <f>K135</f>
        <v>27432644.260248255</v>
      </c>
      <c r="E136" s="13">
        <f xml:space="preserve"> G135 + D136 - I136</f>
        <v>390476258.40037364</v>
      </c>
      <c r="F136" s="12">
        <v>1.7999999999999999E-2</v>
      </c>
      <c r="G136" s="13">
        <f t="shared" si="3"/>
        <v>397504831.05158037</v>
      </c>
      <c r="H136" s="13"/>
      <c r="I136" s="14"/>
      <c r="P136" s="13"/>
    </row>
    <row r="137" spans="1:16" s="12" customFormat="1" x14ac:dyDescent="0.3">
      <c r="B137" s="35"/>
      <c r="C137" s="12">
        <v>3</v>
      </c>
      <c r="D137" s="13">
        <f>K135</f>
        <v>27432644.260248255</v>
      </c>
      <c r="E137" s="13">
        <f xml:space="preserve"> G136 + D137 - I137</f>
        <v>424937475.31182861</v>
      </c>
      <c r="F137" s="12">
        <v>1.7999999999999999E-2</v>
      </c>
      <c r="G137" s="13">
        <f t="shared" si="3"/>
        <v>432586349.86744153</v>
      </c>
      <c r="H137" s="13"/>
      <c r="I137" s="14"/>
      <c r="P137" s="13"/>
    </row>
    <row r="138" spans="1:16" s="12" customFormat="1" x14ac:dyDescent="0.3">
      <c r="B138" s="35"/>
      <c r="C138" s="12">
        <v>4</v>
      </c>
      <c r="D138" s="13">
        <f>K135</f>
        <v>27432644.260248255</v>
      </c>
      <c r="E138" s="13">
        <f xml:space="preserve"> G137 + D138 - I138</f>
        <v>460018994.12768978</v>
      </c>
      <c r="F138" s="12">
        <v>1.7999999999999999E-2</v>
      </c>
      <c r="G138" s="13">
        <f t="shared" si="3"/>
        <v>468299336.02198821</v>
      </c>
      <c r="H138" s="13"/>
      <c r="I138" s="14"/>
      <c r="P138" s="13"/>
    </row>
    <row r="139" spans="1:16" s="12" customFormat="1" x14ac:dyDescent="0.3">
      <c r="B139" s="35"/>
      <c r="C139" s="12">
        <v>5</v>
      </c>
      <c r="D139" s="13">
        <f>K135</f>
        <v>27432644.260248255</v>
      </c>
      <c r="E139" s="13">
        <f xml:space="preserve"> G138 + D139 - I139</f>
        <v>479031294.14282674</v>
      </c>
      <c r="F139" s="12">
        <v>1.7999999999999999E-2</v>
      </c>
      <c r="G139" s="13">
        <f t="shared" si="3"/>
        <v>487653857.4373976</v>
      </c>
      <c r="H139" s="13"/>
      <c r="I139" s="14">
        <f xml:space="preserve"> N134</f>
        <v>16700686.139409736</v>
      </c>
      <c r="P139" s="13"/>
    </row>
    <row r="140" spans="1:16" s="12" customFormat="1" x14ac:dyDescent="0.3">
      <c r="B140" s="35"/>
      <c r="C140" s="12">
        <v>6</v>
      </c>
      <c r="D140" s="13">
        <f>K135</f>
        <v>27432644.260248255</v>
      </c>
      <c r="E140" s="13">
        <f xml:space="preserve"> G139 + D140 - I140</f>
        <v>515086501.69764584</v>
      </c>
      <c r="F140" s="12">
        <v>1.7999999999999999E-2</v>
      </c>
      <c r="G140" s="13">
        <f t="shared" si="3"/>
        <v>524358058.72820348</v>
      </c>
      <c r="H140" s="13"/>
      <c r="I140" s="14"/>
      <c r="P140" s="13"/>
    </row>
    <row r="141" spans="1:16" s="12" customFormat="1" x14ac:dyDescent="0.3">
      <c r="B141" s="35"/>
      <c r="C141" s="12">
        <v>7</v>
      </c>
      <c r="D141" s="13">
        <f>K135</f>
        <v>27432644.260248255</v>
      </c>
      <c r="E141" s="13">
        <f xml:space="preserve"> G140 + D141 - I141</f>
        <v>551790702.98845172</v>
      </c>
      <c r="F141" s="12">
        <v>1.7999999999999999E-2</v>
      </c>
      <c r="G141" s="13">
        <f t="shared" si="3"/>
        <v>561722935.64224386</v>
      </c>
      <c r="H141" s="13"/>
      <c r="I141" s="14"/>
      <c r="P141" s="13"/>
    </row>
    <row r="142" spans="1:16" s="12" customFormat="1" x14ac:dyDescent="0.3">
      <c r="B142" s="35"/>
      <c r="C142" s="12">
        <v>8</v>
      </c>
      <c r="D142" s="13">
        <f>K135</f>
        <v>27432644.260248255</v>
      </c>
      <c r="E142" s="13">
        <f xml:space="preserve"> G141 + D142 - I142</f>
        <v>589155579.90249217</v>
      </c>
      <c r="F142" s="12">
        <v>1.7999999999999999E-2</v>
      </c>
      <c r="G142" s="13">
        <f t="shared" si="3"/>
        <v>599760380.34073699</v>
      </c>
      <c r="H142" s="13"/>
      <c r="I142" s="14"/>
      <c r="P142" s="13"/>
    </row>
    <row r="143" spans="1:16" s="12" customFormat="1" x14ac:dyDescent="0.3">
      <c r="B143" s="35"/>
      <c r="C143" s="12">
        <v>9</v>
      </c>
      <c r="D143" s="13">
        <f>K135</f>
        <v>27432644.260248255</v>
      </c>
      <c r="E143" s="13">
        <f xml:space="preserve"> G142 + D143 - I143</f>
        <v>627193024.60098529</v>
      </c>
      <c r="F143" s="12">
        <v>1.7999999999999999E-2</v>
      </c>
      <c r="G143" s="13">
        <f t="shared" si="3"/>
        <v>638482499.04380298</v>
      </c>
      <c r="H143" s="13"/>
      <c r="I143" s="14"/>
      <c r="P143" s="13"/>
    </row>
    <row r="144" spans="1:16" s="12" customFormat="1" x14ac:dyDescent="0.3">
      <c r="B144" s="35"/>
      <c r="C144" s="12">
        <v>10</v>
      </c>
      <c r="D144" s="13">
        <f>K135</f>
        <v>27432644.260248255</v>
      </c>
      <c r="E144" s="13">
        <f xml:space="preserve"> G143 + D144 - I144</f>
        <v>665915143.30405128</v>
      </c>
      <c r="F144" s="12">
        <v>1.7999999999999999E-2</v>
      </c>
      <c r="G144" s="13">
        <f t="shared" si="3"/>
        <v>677901615.88352418</v>
      </c>
      <c r="H144" s="13"/>
      <c r="I144" s="14"/>
      <c r="P144" s="13"/>
    </row>
    <row r="145" spans="1:16" s="12" customFormat="1" x14ac:dyDescent="0.3">
      <c r="B145" s="35"/>
      <c r="C145" s="12">
        <v>11</v>
      </c>
      <c r="D145" s="13">
        <f>K135</f>
        <v>27432644.260248255</v>
      </c>
      <c r="E145" s="13">
        <f xml:space="preserve"> G144 + D145 - I145</f>
        <v>705334260.14377248</v>
      </c>
      <c r="F145" s="12">
        <v>1.7999999999999999E-2</v>
      </c>
      <c r="G145" s="13">
        <f t="shared" si="3"/>
        <v>718030276.82636034</v>
      </c>
      <c r="H145" s="13"/>
      <c r="I145" s="14"/>
      <c r="P145" s="13"/>
    </row>
    <row r="146" spans="1:16" s="26" customFormat="1" x14ac:dyDescent="0.3">
      <c r="B146" s="35"/>
      <c r="C146" s="26">
        <v>12</v>
      </c>
      <c r="D146" s="27">
        <f>K135</f>
        <v>27432644.260248255</v>
      </c>
      <c r="E146" s="27">
        <f xml:space="preserve"> G145 + D146 - I146</f>
        <v>715462921.08660865</v>
      </c>
      <c r="F146" s="26">
        <v>1.7999999999999999E-2</v>
      </c>
      <c r="G146" s="27">
        <f t="shared" si="3"/>
        <v>728341253.66616762</v>
      </c>
      <c r="H146" s="27"/>
      <c r="I146" s="32">
        <v>30000000</v>
      </c>
      <c r="J146" s="27">
        <f xml:space="preserve"> (E135 + SUM(D136:D146)) - SUM(I136:I146)</f>
        <v>611682776.10654831</v>
      </c>
      <c r="K146" s="27">
        <f xml:space="preserve"> G146 - J146</f>
        <v>116658477.55961931</v>
      </c>
      <c r="L146" s="26">
        <v>0.84</v>
      </c>
      <c r="M146" s="27">
        <f xml:space="preserve"> K146 * L146</f>
        <v>97993121.150080219</v>
      </c>
      <c r="N146" s="27">
        <f xml:space="preserve"> K146 - M146</f>
        <v>18665356.409539089</v>
      </c>
      <c r="O146" s="26">
        <f xml:space="preserve"> K146 / J146 * 100</f>
        <v>19.071728372371023</v>
      </c>
      <c r="P146" s="27"/>
    </row>
    <row r="147" spans="1:16" s="12" customFormat="1" x14ac:dyDescent="0.3">
      <c r="A147" s="12">
        <v>13</v>
      </c>
      <c r="B147" s="35">
        <v>2034</v>
      </c>
      <c r="C147" s="12">
        <v>1</v>
      </c>
      <c r="D147" s="13">
        <f>K147</f>
        <v>30347552.236090317</v>
      </c>
      <c r="E147" s="13">
        <f xml:space="preserve"> (G146 / 2) + D147 - I147</f>
        <v>394518179.06917411</v>
      </c>
      <c r="F147" s="12">
        <v>1.7999999999999999E-2</v>
      </c>
      <c r="G147" s="13">
        <f t="shared" si="3"/>
        <v>401619506.29241925</v>
      </c>
      <c r="H147" s="13"/>
      <c r="I147" s="14"/>
      <c r="K147" s="15">
        <f xml:space="preserve"> ((G146 - I147) / 2 / 12)</f>
        <v>30347552.236090317</v>
      </c>
      <c r="M147" s="9">
        <f xml:space="preserve"> (G146 - I147) / 2</f>
        <v>364170626.83308381</v>
      </c>
      <c r="P147" s="13"/>
    </row>
    <row r="148" spans="1:16" s="12" customFormat="1" x14ac:dyDescent="0.3">
      <c r="B148" s="35"/>
      <c r="C148" s="12">
        <v>2</v>
      </c>
      <c r="D148" s="13">
        <f>K147</f>
        <v>30347552.236090317</v>
      </c>
      <c r="E148" s="13">
        <f xml:space="preserve"> G147 + D148 - I148</f>
        <v>431967058.52850956</v>
      </c>
      <c r="F148" s="12">
        <v>1.7999999999999999E-2</v>
      </c>
      <c r="G148" s="13">
        <f t="shared" si="3"/>
        <v>439742465.58202273</v>
      </c>
      <c r="H148" s="13"/>
      <c r="I148" s="14"/>
      <c r="P148" s="13"/>
    </row>
    <row r="149" spans="1:16" s="12" customFormat="1" x14ac:dyDescent="0.3">
      <c r="B149" s="35"/>
      <c r="C149" s="12">
        <v>3</v>
      </c>
      <c r="D149" s="13">
        <f>K147</f>
        <v>30347552.236090317</v>
      </c>
      <c r="E149" s="13">
        <f xml:space="preserve"> G148 + D149 - I149</f>
        <v>470090017.81811303</v>
      </c>
      <c r="F149" s="12">
        <v>1.7999999999999999E-2</v>
      </c>
      <c r="G149" s="13">
        <f t="shared" si="3"/>
        <v>478551638.13883907</v>
      </c>
      <c r="H149" s="13"/>
      <c r="I149" s="14"/>
      <c r="P149" s="13"/>
    </row>
    <row r="150" spans="1:16" s="12" customFormat="1" x14ac:dyDescent="0.3">
      <c r="B150" s="35"/>
      <c r="C150" s="12">
        <v>4</v>
      </c>
      <c r="D150" s="13">
        <f>K147</f>
        <v>30347552.236090317</v>
      </c>
      <c r="E150" s="13">
        <f xml:space="preserve"> G149 + D150 - I150</f>
        <v>508899190.37492937</v>
      </c>
      <c r="F150" s="12">
        <v>1.7999999999999999E-2</v>
      </c>
      <c r="G150" s="13">
        <f t="shared" si="3"/>
        <v>518059375.80167812</v>
      </c>
      <c r="H150" s="13"/>
      <c r="I150" s="14"/>
      <c r="P150" s="13"/>
    </row>
    <row r="151" spans="1:16" s="12" customFormat="1" x14ac:dyDescent="0.3">
      <c r="B151" s="35"/>
      <c r="C151" s="12">
        <v>5</v>
      </c>
      <c r="D151" s="13">
        <f>K147</f>
        <v>30347552.236090317</v>
      </c>
      <c r="E151" s="13">
        <f xml:space="preserve"> G150 + D151 - I151</f>
        <v>529741571.62822938</v>
      </c>
      <c r="F151" s="12">
        <v>1.7999999999999999E-2</v>
      </c>
      <c r="G151" s="13">
        <f t="shared" si="3"/>
        <v>539276919.91753745</v>
      </c>
      <c r="H151" s="13"/>
      <c r="I151" s="14">
        <f xml:space="preserve"> N146</f>
        <v>18665356.409539089</v>
      </c>
      <c r="P151" s="13"/>
    </row>
    <row r="152" spans="1:16" s="12" customFormat="1" x14ac:dyDescent="0.3">
      <c r="B152" s="35"/>
      <c r="C152" s="12">
        <v>6</v>
      </c>
      <c r="D152" s="13">
        <f>K147</f>
        <v>30347552.236090317</v>
      </c>
      <c r="E152" s="13">
        <f xml:space="preserve"> G151 + D152 - I152</f>
        <v>569624472.15362775</v>
      </c>
      <c r="F152" s="12">
        <v>1.7999999999999999E-2</v>
      </c>
      <c r="G152" s="13">
        <f t="shared" si="3"/>
        <v>579877712.6523931</v>
      </c>
      <c r="H152" s="13"/>
      <c r="I152" s="14"/>
      <c r="P152" s="13"/>
    </row>
    <row r="153" spans="1:16" s="12" customFormat="1" x14ac:dyDescent="0.3">
      <c r="B153" s="35"/>
      <c r="C153" s="12">
        <v>7</v>
      </c>
      <c r="D153" s="13">
        <f>K147</f>
        <v>30347552.236090317</v>
      </c>
      <c r="E153" s="13">
        <f xml:space="preserve"> G152 + D153 - I153</f>
        <v>610225264.88848341</v>
      </c>
      <c r="F153" s="12">
        <v>1.7999999999999999E-2</v>
      </c>
      <c r="G153" s="13">
        <f t="shared" si="3"/>
        <v>621209319.65647614</v>
      </c>
      <c r="H153" s="13"/>
      <c r="I153" s="14"/>
      <c r="P153" s="13"/>
    </row>
    <row r="154" spans="1:16" s="12" customFormat="1" x14ac:dyDescent="0.3">
      <c r="B154" s="35"/>
      <c r="C154" s="12">
        <v>8</v>
      </c>
      <c r="D154" s="13">
        <f>K147</f>
        <v>30347552.236090317</v>
      </c>
      <c r="E154" s="13">
        <f xml:space="preserve"> G153 + D154 - I154</f>
        <v>651556871.89256644</v>
      </c>
      <c r="F154" s="12">
        <v>1.7999999999999999E-2</v>
      </c>
      <c r="G154" s="13">
        <f t="shared" si="3"/>
        <v>663284895.58663261</v>
      </c>
      <c r="H154" s="13"/>
      <c r="I154" s="14"/>
      <c r="P154" s="13"/>
    </row>
    <row r="155" spans="1:16" s="12" customFormat="1" x14ac:dyDescent="0.3">
      <c r="B155" s="35"/>
      <c r="C155" s="12">
        <v>9</v>
      </c>
      <c r="D155" s="13">
        <f>K147</f>
        <v>30347552.236090317</v>
      </c>
      <c r="E155" s="13">
        <f xml:space="preserve"> G154 + D155 - I155</f>
        <v>693632447.82272291</v>
      </c>
      <c r="F155" s="12">
        <v>1.7999999999999999E-2</v>
      </c>
      <c r="G155" s="13">
        <f t="shared" si="3"/>
        <v>706117831.88353193</v>
      </c>
      <c r="H155" s="13"/>
      <c r="I155" s="14"/>
      <c r="P155" s="13"/>
    </row>
    <row r="156" spans="1:16" s="12" customFormat="1" x14ac:dyDescent="0.3">
      <c r="B156" s="35"/>
      <c r="C156" s="12">
        <v>10</v>
      </c>
      <c r="D156" s="13">
        <f>K147</f>
        <v>30347552.236090317</v>
      </c>
      <c r="E156" s="13">
        <f xml:space="preserve"> G155 + D156 - I156</f>
        <v>736465384.11962223</v>
      </c>
      <c r="F156" s="12">
        <v>1.7999999999999999E-2</v>
      </c>
      <c r="G156" s="13">
        <f t="shared" si="3"/>
        <v>749721761.03377545</v>
      </c>
      <c r="H156" s="13"/>
      <c r="I156" s="14"/>
      <c r="P156" s="13"/>
    </row>
    <row r="157" spans="1:16" s="12" customFormat="1" x14ac:dyDescent="0.3">
      <c r="B157" s="35"/>
      <c r="C157" s="12">
        <v>11</v>
      </c>
      <c r="D157" s="13">
        <f>K147</f>
        <v>30347552.236090317</v>
      </c>
      <c r="E157" s="13">
        <f xml:space="preserve"> G156 + D157 - I157</f>
        <v>780069313.26986575</v>
      </c>
      <c r="F157" s="12">
        <v>1.7999999999999999E-2</v>
      </c>
      <c r="G157" s="13">
        <f t="shared" si="3"/>
        <v>794110560.90872335</v>
      </c>
      <c r="H157" s="13"/>
      <c r="I157" s="14"/>
      <c r="P157" s="13"/>
    </row>
    <row r="158" spans="1:16" s="26" customFormat="1" x14ac:dyDescent="0.3">
      <c r="B158" s="35"/>
      <c r="C158" s="26">
        <v>12</v>
      </c>
      <c r="D158" s="27">
        <f>K147</f>
        <v>30347552.236090317</v>
      </c>
      <c r="E158" s="27">
        <f xml:space="preserve"> G157 + D158 - I158</f>
        <v>794458113.14481366</v>
      </c>
      <c r="F158" s="26">
        <v>1.7999999999999999E-2</v>
      </c>
      <c r="G158" s="27">
        <f t="shared" ref="G158:G221" si="4" xml:space="preserve"> (E158 * F158) + E158</f>
        <v>808758359.18142033</v>
      </c>
      <c r="H158" s="27"/>
      <c r="I158" s="32">
        <v>30000000</v>
      </c>
      <c r="J158" s="27">
        <f xml:space="preserve"> (E147 + SUM(D148:D158)) - SUM(I148:I158)</f>
        <v>679675897.25662839</v>
      </c>
      <c r="K158" s="27">
        <f xml:space="preserve"> G158 - J158</f>
        <v>129082461.92479193</v>
      </c>
      <c r="L158" s="26">
        <v>0.84</v>
      </c>
      <c r="M158" s="27">
        <f xml:space="preserve"> K158 * L158</f>
        <v>108429268.01682521</v>
      </c>
      <c r="N158" s="27">
        <f xml:space="preserve"> K158 - M158</f>
        <v>20653193.907966718</v>
      </c>
      <c r="O158" s="26">
        <f xml:space="preserve"> K158 / J158 * 100</f>
        <v>18.991766876802117</v>
      </c>
      <c r="P158" s="27"/>
    </row>
    <row r="159" spans="1:16" s="12" customFormat="1" x14ac:dyDescent="0.3">
      <c r="A159" s="12">
        <v>14</v>
      </c>
      <c r="B159" s="35">
        <v>2035</v>
      </c>
      <c r="C159" s="12">
        <v>1</v>
      </c>
      <c r="D159" s="13">
        <f>K159</f>
        <v>33698264.965892516</v>
      </c>
      <c r="E159" s="13">
        <f xml:space="preserve"> (G158 / 2) + D159 - I159</f>
        <v>438077444.55660266</v>
      </c>
      <c r="F159" s="12">
        <v>1.7999999999999999E-2</v>
      </c>
      <c r="G159" s="13">
        <f t="shared" si="4"/>
        <v>445962838.55862153</v>
      </c>
      <c r="H159" s="13"/>
      <c r="I159" s="14"/>
      <c r="K159" s="15">
        <f xml:space="preserve"> ((G158 - I159) / 2 / 12)</f>
        <v>33698264.965892516</v>
      </c>
      <c r="M159" s="9">
        <f xml:space="preserve"> (G158 - I159) / 2</f>
        <v>404379179.59071016</v>
      </c>
      <c r="P159" s="13"/>
    </row>
    <row r="160" spans="1:16" s="12" customFormat="1" x14ac:dyDescent="0.3">
      <c r="B160" s="35"/>
      <c r="C160" s="12">
        <v>2</v>
      </c>
      <c r="D160" s="13">
        <f>K159</f>
        <v>33698264.965892516</v>
      </c>
      <c r="E160" s="13">
        <f xml:space="preserve"> G159 + D160 - I160</f>
        <v>479661103.52451402</v>
      </c>
      <c r="F160" s="12">
        <v>1.7999999999999999E-2</v>
      </c>
      <c r="G160" s="13">
        <f t="shared" si="4"/>
        <v>488295003.38795525</v>
      </c>
      <c r="H160" s="13"/>
      <c r="I160" s="14"/>
      <c r="P160" s="13"/>
    </row>
    <row r="161" spans="1:16" s="12" customFormat="1" x14ac:dyDescent="0.3">
      <c r="B161" s="35"/>
      <c r="C161" s="12">
        <v>3</v>
      </c>
      <c r="D161" s="13">
        <f>K159</f>
        <v>33698264.965892516</v>
      </c>
      <c r="E161" s="13">
        <f xml:space="preserve"> G160 + D161 - I161</f>
        <v>521993268.35384774</v>
      </c>
      <c r="F161" s="12">
        <v>1.7999999999999999E-2</v>
      </c>
      <c r="G161" s="13">
        <f t="shared" si="4"/>
        <v>531389147.18421698</v>
      </c>
      <c r="H161" s="13"/>
      <c r="I161" s="14"/>
      <c r="P161" s="13"/>
    </row>
    <row r="162" spans="1:16" s="12" customFormat="1" x14ac:dyDescent="0.3">
      <c r="B162" s="35"/>
      <c r="C162" s="12">
        <v>4</v>
      </c>
      <c r="D162" s="13">
        <f>K159</f>
        <v>33698264.965892516</v>
      </c>
      <c r="E162" s="13">
        <f xml:space="preserve"> G161 + D162 - I162</f>
        <v>565087412.15010953</v>
      </c>
      <c r="F162" s="12">
        <v>1.7999999999999999E-2</v>
      </c>
      <c r="G162" s="13">
        <f t="shared" si="4"/>
        <v>575258985.56881154</v>
      </c>
      <c r="H162" s="13"/>
      <c r="I162" s="14"/>
      <c r="P162" s="13"/>
    </row>
    <row r="163" spans="1:16" s="12" customFormat="1" x14ac:dyDescent="0.3">
      <c r="B163" s="35"/>
      <c r="C163" s="12">
        <v>5</v>
      </c>
      <c r="D163" s="13">
        <f>K159</f>
        <v>33698264.965892516</v>
      </c>
      <c r="E163" s="13">
        <f xml:space="preserve"> G162 + D163 - I163</f>
        <v>588304056.62673736</v>
      </c>
      <c r="F163" s="12">
        <v>1.7999999999999999E-2</v>
      </c>
      <c r="G163" s="13">
        <f t="shared" si="4"/>
        <v>598893529.64601862</v>
      </c>
      <c r="H163" s="13"/>
      <c r="I163" s="14">
        <f xml:space="preserve"> N158</f>
        <v>20653193.907966718</v>
      </c>
      <c r="P163" s="13"/>
    </row>
    <row r="164" spans="1:16" s="12" customFormat="1" x14ac:dyDescent="0.3">
      <c r="B164" s="35"/>
      <c r="C164" s="12">
        <v>6</v>
      </c>
      <c r="D164" s="13">
        <f>K159</f>
        <v>33698264.965892516</v>
      </c>
      <c r="E164" s="13">
        <f xml:space="preserve"> G163 + D164 - I164</f>
        <v>632591794.61191118</v>
      </c>
      <c r="F164" s="12">
        <v>1.7999999999999999E-2</v>
      </c>
      <c r="G164" s="13">
        <f t="shared" si="4"/>
        <v>643978446.91492558</v>
      </c>
      <c r="H164" s="13"/>
      <c r="I164" s="14"/>
      <c r="P164" s="13"/>
    </row>
    <row r="165" spans="1:16" s="12" customFormat="1" x14ac:dyDescent="0.3">
      <c r="B165" s="35"/>
      <c r="C165" s="12">
        <v>7</v>
      </c>
      <c r="D165" s="13">
        <f>K159</f>
        <v>33698264.965892516</v>
      </c>
      <c r="E165" s="13">
        <f xml:space="preserve"> G164 + D165 - I165</f>
        <v>677676711.88081813</v>
      </c>
      <c r="F165" s="12">
        <v>1.7999999999999999E-2</v>
      </c>
      <c r="G165" s="13">
        <f t="shared" si="4"/>
        <v>689874892.69467282</v>
      </c>
      <c r="H165" s="13"/>
      <c r="I165" s="14"/>
      <c r="P165" s="13"/>
    </row>
    <row r="166" spans="1:16" s="12" customFormat="1" x14ac:dyDescent="0.3">
      <c r="B166" s="35"/>
      <c r="C166" s="12">
        <v>8</v>
      </c>
      <c r="D166" s="13">
        <f>K159</f>
        <v>33698264.965892516</v>
      </c>
      <c r="E166" s="13">
        <f xml:space="preserve"> G165 + D166 - I166</f>
        <v>723573157.66056538</v>
      </c>
      <c r="F166" s="12">
        <v>1.7999999999999999E-2</v>
      </c>
      <c r="G166" s="13">
        <f t="shared" si="4"/>
        <v>736597474.49845552</v>
      </c>
      <c r="H166" s="13"/>
      <c r="I166" s="14"/>
      <c r="P166" s="13"/>
    </row>
    <row r="167" spans="1:16" s="12" customFormat="1" x14ac:dyDescent="0.3">
      <c r="B167" s="35"/>
      <c r="C167" s="12">
        <v>9</v>
      </c>
      <c r="D167" s="13">
        <f>K159</f>
        <v>33698264.965892516</v>
      </c>
      <c r="E167" s="13">
        <f xml:space="preserve"> G166 + D167 - I167</f>
        <v>770295739.46434808</v>
      </c>
      <c r="F167" s="12">
        <v>1.7999999999999999E-2</v>
      </c>
      <c r="G167" s="13">
        <f t="shared" si="4"/>
        <v>784161062.77470636</v>
      </c>
      <c r="H167" s="13"/>
      <c r="I167" s="14"/>
      <c r="P167" s="13"/>
    </row>
    <row r="168" spans="1:16" s="12" customFormat="1" x14ac:dyDescent="0.3">
      <c r="B168" s="35"/>
      <c r="C168" s="12">
        <v>10</v>
      </c>
      <c r="D168" s="13">
        <f>K159</f>
        <v>33698264.965892516</v>
      </c>
      <c r="E168" s="13">
        <f xml:space="preserve"> G167 + D168 - I168</f>
        <v>817859327.74059892</v>
      </c>
      <c r="F168" s="12">
        <v>1.7999999999999999E-2</v>
      </c>
      <c r="G168" s="13">
        <f t="shared" si="4"/>
        <v>832580795.63992965</v>
      </c>
      <c r="H168" s="13"/>
      <c r="I168" s="14"/>
      <c r="P168" s="13"/>
    </row>
    <row r="169" spans="1:16" s="12" customFormat="1" x14ac:dyDescent="0.3">
      <c r="B169" s="35"/>
      <c r="C169" s="12">
        <v>11</v>
      </c>
      <c r="D169" s="13">
        <f>K159</f>
        <v>33698264.965892516</v>
      </c>
      <c r="E169" s="13">
        <f xml:space="preserve"> G168 + D169 - I169</f>
        <v>866279060.60582221</v>
      </c>
      <c r="F169" s="12">
        <v>1.7999999999999999E-2</v>
      </c>
      <c r="G169" s="13">
        <f t="shared" si="4"/>
        <v>881872083.69672704</v>
      </c>
      <c r="H169" s="13"/>
      <c r="I169" s="14"/>
      <c r="P169" s="13"/>
    </row>
    <row r="170" spans="1:16" s="26" customFormat="1" x14ac:dyDescent="0.3">
      <c r="B170" s="35"/>
      <c r="C170" s="26">
        <v>12</v>
      </c>
      <c r="D170" s="27">
        <f>K159</f>
        <v>33698264.965892516</v>
      </c>
      <c r="E170" s="27">
        <f xml:space="preserve"> G169 + D170 - I170</f>
        <v>885570348.66261959</v>
      </c>
      <c r="F170" s="26">
        <v>1.7999999999999999E-2</v>
      </c>
      <c r="G170" s="27">
        <f t="shared" si="4"/>
        <v>901510614.93854678</v>
      </c>
      <c r="H170" s="27"/>
      <c r="I170" s="32">
        <v>30000000</v>
      </c>
      <c r="J170" s="27">
        <f xml:space="preserve"> (E159 + SUM(D160:D170)) - SUM(I160:I170)</f>
        <v>758105165.27345359</v>
      </c>
      <c r="K170" s="27">
        <f xml:space="preserve"> G170 - J170</f>
        <v>143405449.66509318</v>
      </c>
      <c r="L170" s="26">
        <v>0.84</v>
      </c>
      <c r="M170" s="27">
        <f xml:space="preserve"> K170 * L170</f>
        <v>120460577.71867827</v>
      </c>
      <c r="N170" s="27">
        <f xml:space="preserve"> K170 - M170</f>
        <v>22944871.946414918</v>
      </c>
      <c r="O170" s="26">
        <f xml:space="preserve"> K170 / J170 * 100</f>
        <v>18.916300301603389</v>
      </c>
      <c r="P170" s="27"/>
    </row>
    <row r="171" spans="1:16" s="12" customFormat="1" x14ac:dyDescent="0.3">
      <c r="A171" s="12">
        <v>15</v>
      </c>
      <c r="B171" s="35">
        <v>2036</v>
      </c>
      <c r="C171" s="12">
        <v>1</v>
      </c>
      <c r="D171" s="13">
        <f>K171</f>
        <v>37562942.289106116</v>
      </c>
      <c r="E171" s="13">
        <f xml:space="preserve"> (G170 / 2) + D171 - I171</f>
        <v>488318249.75837952</v>
      </c>
      <c r="F171" s="12">
        <v>1.7999999999999999E-2</v>
      </c>
      <c r="G171" s="13">
        <f t="shared" si="4"/>
        <v>497107978.25403035</v>
      </c>
      <c r="H171" s="13"/>
      <c r="I171" s="14"/>
      <c r="K171" s="15">
        <f xml:space="preserve"> ((G170 - I171) / 2 / 12)</f>
        <v>37562942.289106116</v>
      </c>
      <c r="M171" s="9">
        <f xml:space="preserve"> (G170 - I171) / 2</f>
        <v>450755307.46927339</v>
      </c>
      <c r="P171" s="13"/>
    </row>
    <row r="172" spans="1:16" s="12" customFormat="1" x14ac:dyDescent="0.3">
      <c r="B172" s="35"/>
      <c r="C172" s="12">
        <v>2</v>
      </c>
      <c r="D172" s="13">
        <f>K171</f>
        <v>37562942.289106116</v>
      </c>
      <c r="E172" s="13">
        <f xml:space="preserve"> G171 + D172 - I172</f>
        <v>534670920.54313648</v>
      </c>
      <c r="F172" s="12">
        <v>1.7999999999999999E-2</v>
      </c>
      <c r="G172" s="13">
        <f t="shared" si="4"/>
        <v>544294997.11291289</v>
      </c>
      <c r="H172" s="13"/>
      <c r="I172" s="14"/>
      <c r="P172" s="13"/>
    </row>
    <row r="173" spans="1:16" s="12" customFormat="1" x14ac:dyDescent="0.3">
      <c r="B173" s="35"/>
      <c r="C173" s="12">
        <v>3</v>
      </c>
      <c r="D173" s="13">
        <f>K171</f>
        <v>37562942.289106116</v>
      </c>
      <c r="E173" s="13">
        <f xml:space="preserve"> G172 + D173 - I173</f>
        <v>581857939.40201902</v>
      </c>
      <c r="F173" s="12">
        <v>1.7999999999999999E-2</v>
      </c>
      <c r="G173" s="13">
        <f t="shared" si="4"/>
        <v>592331382.31125534</v>
      </c>
      <c r="H173" s="13"/>
      <c r="I173" s="14"/>
      <c r="P173" s="13"/>
    </row>
    <row r="174" spans="1:16" s="12" customFormat="1" x14ac:dyDescent="0.3">
      <c r="B174" s="35"/>
      <c r="C174" s="12">
        <v>4</v>
      </c>
      <c r="D174" s="13">
        <f>K171</f>
        <v>37562942.289106116</v>
      </c>
      <c r="E174" s="13">
        <f xml:space="preserve"> G173 + D174 - I174</f>
        <v>629894324.60036147</v>
      </c>
      <c r="F174" s="12">
        <v>1.7999999999999999E-2</v>
      </c>
      <c r="G174" s="13">
        <f t="shared" si="4"/>
        <v>641232422.44316792</v>
      </c>
      <c r="H174" s="13"/>
      <c r="I174" s="14"/>
      <c r="P174" s="13"/>
    </row>
    <row r="175" spans="1:16" s="12" customFormat="1" x14ac:dyDescent="0.3">
      <c r="B175" s="35"/>
      <c r="C175" s="12">
        <v>5</v>
      </c>
      <c r="D175" s="13">
        <f>K171</f>
        <v>37562942.289106116</v>
      </c>
      <c r="E175" s="13">
        <f xml:space="preserve"> G174 + D175 - I175</f>
        <v>655850492.78585911</v>
      </c>
      <c r="F175" s="12">
        <v>1.7999999999999999E-2</v>
      </c>
      <c r="G175" s="13">
        <f t="shared" si="4"/>
        <v>667655801.65600455</v>
      </c>
      <c r="H175" s="13"/>
      <c r="I175" s="14">
        <f xml:space="preserve"> N170</f>
        <v>22944871.946414918</v>
      </c>
      <c r="P175" s="13"/>
    </row>
    <row r="176" spans="1:16" s="12" customFormat="1" x14ac:dyDescent="0.3">
      <c r="B176" s="35"/>
      <c r="C176" s="12">
        <v>6</v>
      </c>
      <c r="D176" s="13">
        <f>K171</f>
        <v>37562942.289106116</v>
      </c>
      <c r="E176" s="13">
        <f xml:space="preserve"> G175 + D176 - I176</f>
        <v>705218743.94511068</v>
      </c>
      <c r="F176" s="12">
        <v>1.7999999999999999E-2</v>
      </c>
      <c r="G176" s="13">
        <f t="shared" si="4"/>
        <v>717912681.33612263</v>
      </c>
      <c r="H176" s="13"/>
      <c r="I176" s="14"/>
      <c r="P176" s="13"/>
    </row>
    <row r="177" spans="1:16" s="12" customFormat="1" x14ac:dyDescent="0.3">
      <c r="B177" s="35"/>
      <c r="C177" s="12">
        <v>7</v>
      </c>
      <c r="D177" s="13">
        <f>K171</f>
        <v>37562942.289106116</v>
      </c>
      <c r="E177" s="13">
        <f xml:space="preserve"> G176 + D177 - I177</f>
        <v>755475623.62522876</v>
      </c>
      <c r="F177" s="12">
        <v>1.7999999999999999E-2</v>
      </c>
      <c r="G177" s="13">
        <f t="shared" si="4"/>
        <v>769074184.85048282</v>
      </c>
      <c r="H177" s="13"/>
      <c r="I177" s="14"/>
      <c r="P177" s="13"/>
    </row>
    <row r="178" spans="1:16" s="12" customFormat="1" x14ac:dyDescent="0.3">
      <c r="B178" s="35"/>
      <c r="C178" s="12">
        <v>8</v>
      </c>
      <c r="D178" s="13">
        <f>K171</f>
        <v>37562942.289106116</v>
      </c>
      <c r="E178" s="13">
        <f xml:space="preserve"> G177 + D178 - I178</f>
        <v>806637127.13958895</v>
      </c>
      <c r="F178" s="12">
        <v>1.7999999999999999E-2</v>
      </c>
      <c r="G178" s="13">
        <f t="shared" si="4"/>
        <v>821156595.42810154</v>
      </c>
      <c r="H178" s="13"/>
      <c r="I178" s="14"/>
      <c r="P178" s="13"/>
    </row>
    <row r="179" spans="1:16" s="12" customFormat="1" x14ac:dyDescent="0.3">
      <c r="B179" s="35"/>
      <c r="C179" s="12">
        <v>9</v>
      </c>
      <c r="D179" s="13">
        <f>K171</f>
        <v>37562942.289106116</v>
      </c>
      <c r="E179" s="13">
        <f xml:space="preserve"> G178 + D179 - I179</f>
        <v>858719537.71720767</v>
      </c>
      <c r="F179" s="12">
        <v>1.7999999999999999E-2</v>
      </c>
      <c r="G179" s="13">
        <f t="shared" si="4"/>
        <v>874176489.39611745</v>
      </c>
      <c r="H179" s="13"/>
      <c r="I179" s="14"/>
      <c r="P179" s="13"/>
    </row>
    <row r="180" spans="1:16" s="12" customFormat="1" x14ac:dyDescent="0.3">
      <c r="B180" s="35"/>
      <c r="C180" s="12">
        <v>10</v>
      </c>
      <c r="D180" s="13">
        <f>K171</f>
        <v>37562942.289106116</v>
      </c>
      <c r="E180" s="13">
        <f xml:space="preserve"> G179 + D180 - I180</f>
        <v>911739431.68522358</v>
      </c>
      <c r="F180" s="12">
        <v>1.7999999999999999E-2</v>
      </c>
      <c r="G180" s="13">
        <f t="shared" si="4"/>
        <v>928150741.45555758</v>
      </c>
      <c r="H180" s="13"/>
      <c r="I180" s="14"/>
      <c r="P180" s="13"/>
    </row>
    <row r="181" spans="1:16" s="12" customFormat="1" x14ac:dyDescent="0.3">
      <c r="B181" s="35"/>
      <c r="C181" s="12">
        <v>11</v>
      </c>
      <c r="D181" s="13">
        <f>K171</f>
        <v>37562942.289106116</v>
      </c>
      <c r="E181" s="13">
        <f xml:space="preserve"> G180 + D181 - I181</f>
        <v>965713683.74466372</v>
      </c>
      <c r="F181" s="12">
        <v>1.7999999999999999E-2</v>
      </c>
      <c r="G181" s="13">
        <f t="shared" si="4"/>
        <v>983096530.05206764</v>
      </c>
      <c r="H181" s="13"/>
      <c r="I181" s="14"/>
      <c r="P181" s="13"/>
    </row>
    <row r="182" spans="1:16" s="26" customFormat="1" x14ac:dyDescent="0.3">
      <c r="B182" s="35"/>
      <c r="C182" s="26">
        <v>12</v>
      </c>
      <c r="D182" s="27">
        <f>K171</f>
        <v>37562942.289106116</v>
      </c>
      <c r="E182" s="27">
        <f xml:space="preserve"> G181 + D182 - I182</f>
        <v>990659472.34117377</v>
      </c>
      <c r="F182" s="26">
        <v>1.7999999999999999E-2</v>
      </c>
      <c r="G182" s="27">
        <f t="shared" si="4"/>
        <v>1008491342.8433149</v>
      </c>
      <c r="H182" s="27"/>
      <c r="I182" s="32">
        <v>30000000</v>
      </c>
      <c r="J182" s="27">
        <f xml:space="preserve"> (E171 + SUM(D172:D182)) - SUM(I172:I182)</f>
        <v>848565742.99213195</v>
      </c>
      <c r="K182" s="27">
        <f xml:space="preserve"> G182 - J182</f>
        <v>159925599.85118294</v>
      </c>
      <c r="L182" s="26">
        <v>0.84</v>
      </c>
      <c r="M182" s="27">
        <f xml:space="preserve"> K182 * L182</f>
        <v>134337503.87499365</v>
      </c>
      <c r="N182" s="27">
        <f xml:space="preserve"> K182 - M182</f>
        <v>25588095.976189286</v>
      </c>
      <c r="O182" s="26">
        <f xml:space="preserve"> K182 / J182 * 100</f>
        <v>18.846577436330207</v>
      </c>
      <c r="P182" s="27"/>
    </row>
    <row r="183" spans="1:16" s="12" customFormat="1" x14ac:dyDescent="0.3">
      <c r="A183" s="12">
        <v>16</v>
      </c>
      <c r="B183" s="35">
        <v>2037</v>
      </c>
      <c r="C183" s="12">
        <v>1</v>
      </c>
      <c r="D183" s="13">
        <f>K183</f>
        <v>42020472.618471451</v>
      </c>
      <c r="E183" s="13">
        <f xml:space="preserve"> (G182 / 2) + D183 - I183</f>
        <v>546266144.04012895</v>
      </c>
      <c r="F183" s="12">
        <v>1.7999999999999999E-2</v>
      </c>
      <c r="G183" s="13">
        <f t="shared" si="4"/>
        <v>556098934.63285124</v>
      </c>
      <c r="H183" s="13"/>
      <c r="I183" s="14"/>
      <c r="K183" s="15">
        <f xml:space="preserve"> ((G182 - I183) / 2 / 12)</f>
        <v>42020472.618471451</v>
      </c>
      <c r="M183" s="9">
        <f xml:space="preserve"> (G182 - I183) / 2</f>
        <v>504245671.42165744</v>
      </c>
      <c r="P183" s="13"/>
    </row>
    <row r="184" spans="1:16" s="12" customFormat="1" x14ac:dyDescent="0.3">
      <c r="B184" s="35"/>
      <c r="C184" s="12">
        <v>2</v>
      </c>
      <c r="D184" s="13">
        <f>K183</f>
        <v>42020472.618471451</v>
      </c>
      <c r="E184" s="13">
        <f xml:space="preserve"> G183 + D184 - I184</f>
        <v>598119407.25132275</v>
      </c>
      <c r="F184" s="12">
        <v>1.7999999999999999E-2</v>
      </c>
      <c r="G184" s="13">
        <f t="shared" si="4"/>
        <v>608885556.58184659</v>
      </c>
      <c r="H184" s="13"/>
      <c r="I184" s="14"/>
      <c r="P184" s="13"/>
    </row>
    <row r="185" spans="1:16" s="12" customFormat="1" x14ac:dyDescent="0.3">
      <c r="B185" s="35"/>
      <c r="C185" s="12">
        <v>3</v>
      </c>
      <c r="D185" s="13">
        <f>K183</f>
        <v>42020472.618471451</v>
      </c>
      <c r="E185" s="13">
        <f xml:space="preserve"> G184 + D185 - I185</f>
        <v>650906029.2003181</v>
      </c>
      <c r="F185" s="12">
        <v>1.7999999999999999E-2</v>
      </c>
      <c r="G185" s="13">
        <f t="shared" si="4"/>
        <v>662622337.72592378</v>
      </c>
      <c r="H185" s="13"/>
      <c r="I185" s="14"/>
      <c r="P185" s="13"/>
    </row>
    <row r="186" spans="1:16" s="12" customFormat="1" x14ac:dyDescent="0.3">
      <c r="B186" s="35"/>
      <c r="C186" s="12">
        <v>4</v>
      </c>
      <c r="D186" s="13">
        <f>K183</f>
        <v>42020472.618471451</v>
      </c>
      <c r="E186" s="13">
        <f xml:space="preserve"> G185 + D186 - I186</f>
        <v>704642810.34439528</v>
      </c>
      <c r="F186" s="12">
        <v>1.7999999999999999E-2</v>
      </c>
      <c r="G186" s="13">
        <f t="shared" si="4"/>
        <v>717326380.93059444</v>
      </c>
      <c r="H186" s="13"/>
      <c r="I186" s="14"/>
      <c r="P186" s="13"/>
    </row>
    <row r="187" spans="1:16" s="12" customFormat="1" x14ac:dyDescent="0.3">
      <c r="B187" s="35"/>
      <c r="C187" s="12">
        <v>5</v>
      </c>
      <c r="D187" s="13">
        <f>K183</f>
        <v>42020472.618471451</v>
      </c>
      <c r="E187" s="13">
        <f xml:space="preserve"> G186 + D187 - I187</f>
        <v>733758757.57287669</v>
      </c>
      <c r="F187" s="12">
        <v>1.7999999999999999E-2</v>
      </c>
      <c r="G187" s="13">
        <f t="shared" si="4"/>
        <v>746966415.20918846</v>
      </c>
      <c r="H187" s="13"/>
      <c r="I187" s="14">
        <f xml:space="preserve"> N182</f>
        <v>25588095.976189286</v>
      </c>
      <c r="P187" s="13"/>
    </row>
    <row r="188" spans="1:16" s="12" customFormat="1" x14ac:dyDescent="0.3">
      <c r="B188" s="35"/>
      <c r="C188" s="12">
        <v>6</v>
      </c>
      <c r="D188" s="13">
        <f>K183</f>
        <v>42020472.618471451</v>
      </c>
      <c r="E188" s="13">
        <f xml:space="preserve"> G187 + D188 - I188</f>
        <v>788986887.82765996</v>
      </c>
      <c r="F188" s="12">
        <v>1.7999999999999999E-2</v>
      </c>
      <c r="G188" s="13">
        <f t="shared" si="4"/>
        <v>803188651.80855787</v>
      </c>
      <c r="H188" s="13"/>
      <c r="I188" s="14"/>
      <c r="P188" s="13"/>
    </row>
    <row r="189" spans="1:16" s="12" customFormat="1" x14ac:dyDescent="0.3">
      <c r="B189" s="35"/>
      <c r="C189" s="12">
        <v>7</v>
      </c>
      <c r="D189" s="13">
        <f>K183</f>
        <v>42020472.618471451</v>
      </c>
      <c r="E189" s="13">
        <f xml:space="preserve"> G188 + D189 - I189</f>
        <v>845209124.42702937</v>
      </c>
      <c r="F189" s="12">
        <v>1.7999999999999999E-2</v>
      </c>
      <c r="G189" s="13">
        <f t="shared" si="4"/>
        <v>860422888.66671586</v>
      </c>
      <c r="H189" s="13"/>
      <c r="I189" s="14"/>
      <c r="P189" s="13"/>
    </row>
    <row r="190" spans="1:16" s="12" customFormat="1" x14ac:dyDescent="0.3">
      <c r="B190" s="35"/>
      <c r="C190" s="12">
        <v>8</v>
      </c>
      <c r="D190" s="13">
        <f>K183</f>
        <v>42020472.618471451</v>
      </c>
      <c r="E190" s="13">
        <f xml:space="preserve"> G189 + D190 - I190</f>
        <v>902443361.28518736</v>
      </c>
      <c r="F190" s="12">
        <v>1.7999999999999999E-2</v>
      </c>
      <c r="G190" s="13">
        <f t="shared" si="4"/>
        <v>918687341.78832078</v>
      </c>
      <c r="H190" s="13"/>
      <c r="I190" s="14"/>
      <c r="P190" s="13"/>
    </row>
    <row r="191" spans="1:16" s="12" customFormat="1" x14ac:dyDescent="0.3">
      <c r="B191" s="35"/>
      <c r="C191" s="12">
        <v>9</v>
      </c>
      <c r="D191" s="13">
        <f>K183</f>
        <v>42020472.618471451</v>
      </c>
      <c r="E191" s="13">
        <f xml:space="preserve"> G190 + D191 - I191</f>
        <v>960707814.40679228</v>
      </c>
      <c r="F191" s="12">
        <v>1.7999999999999999E-2</v>
      </c>
      <c r="G191" s="13">
        <f t="shared" si="4"/>
        <v>978000555.06611454</v>
      </c>
      <c r="H191" s="13"/>
      <c r="I191" s="14"/>
      <c r="P191" s="13"/>
    </row>
    <row r="192" spans="1:16" s="12" customFormat="1" x14ac:dyDescent="0.3">
      <c r="B192" s="35"/>
      <c r="C192" s="12">
        <v>10</v>
      </c>
      <c r="D192" s="13">
        <f>K183</f>
        <v>42020472.618471451</v>
      </c>
      <c r="E192" s="13">
        <f xml:space="preserve"> G191 + D192 - I192</f>
        <v>1020021027.684586</v>
      </c>
      <c r="F192" s="12">
        <v>1.7999999999999999E-2</v>
      </c>
      <c r="G192" s="13">
        <f t="shared" si="4"/>
        <v>1038381406.1829085</v>
      </c>
      <c r="H192" s="13"/>
      <c r="I192" s="14"/>
      <c r="P192" s="13"/>
    </row>
    <row r="193" spans="1:16" s="12" customFormat="1" x14ac:dyDescent="0.3">
      <c r="B193" s="35"/>
      <c r="C193" s="12">
        <v>11</v>
      </c>
      <c r="D193" s="13">
        <f>K183</f>
        <v>42020472.618471451</v>
      </c>
      <c r="E193" s="13">
        <f xml:space="preserve"> G192 + D193 - I193</f>
        <v>1080401878.8013799</v>
      </c>
      <c r="F193" s="12">
        <v>1.7999999999999999E-2</v>
      </c>
      <c r="G193" s="13">
        <f t="shared" si="4"/>
        <v>1099849112.6198049</v>
      </c>
      <c r="H193" s="13"/>
      <c r="I193" s="14"/>
      <c r="P193" s="13"/>
    </row>
    <row r="194" spans="1:16" s="26" customFormat="1" x14ac:dyDescent="0.3">
      <c r="B194" s="35"/>
      <c r="C194" s="26">
        <v>12</v>
      </c>
      <c r="D194" s="27">
        <f>K183</f>
        <v>42020472.618471451</v>
      </c>
      <c r="E194" s="27">
        <f xml:space="preserve"> G193 + D194 - I194</f>
        <v>1011869585.2382762</v>
      </c>
      <c r="F194" s="26">
        <v>1.7999999999999999E-2</v>
      </c>
      <c r="G194" s="27">
        <f t="shared" si="4"/>
        <v>1030083237.7725652</v>
      </c>
      <c r="H194" s="27"/>
      <c r="I194" s="32">
        <v>130000000</v>
      </c>
      <c r="J194" s="27">
        <f xml:space="preserve"> (E183 + SUM(D184:D194)) - SUM(I184:I194)</f>
        <v>852903246.86712563</v>
      </c>
      <c r="K194" s="27">
        <f xml:space="preserve"> G194 - J194</f>
        <v>177179990.90543962</v>
      </c>
      <c r="L194" s="26">
        <v>0.84</v>
      </c>
      <c r="M194" s="27">
        <f xml:space="preserve"> K194 * L194</f>
        <v>148831192.36056927</v>
      </c>
      <c r="N194" s="27">
        <f xml:space="preserve"> K194 - M194</f>
        <v>28348798.544870347</v>
      </c>
      <c r="O194" s="26">
        <f xml:space="preserve"> K194 / J194 * 100</f>
        <v>20.773750311803258</v>
      </c>
      <c r="P194" s="27"/>
    </row>
    <row r="195" spans="1:16" s="3" customFormat="1" x14ac:dyDescent="0.3">
      <c r="A195" s="3">
        <v>17</v>
      </c>
      <c r="B195" s="33">
        <v>2038</v>
      </c>
      <c r="C195" s="3">
        <v>1</v>
      </c>
      <c r="D195" s="4">
        <f>K195</f>
        <v>42920134.907190219</v>
      </c>
      <c r="E195" s="4">
        <f xml:space="preserve"> (G194 / 2) + D195 - I195</f>
        <v>557961753.79347289</v>
      </c>
      <c r="F195" s="3">
        <v>1.7999999999999999E-2</v>
      </c>
      <c r="G195" s="4">
        <f t="shared" si="4"/>
        <v>568005065.36175537</v>
      </c>
      <c r="H195" s="4"/>
      <c r="I195" s="5"/>
      <c r="K195" s="6">
        <f xml:space="preserve"> ((G194 - I195) / 2 / 12)</f>
        <v>42920134.907190219</v>
      </c>
      <c r="M195" s="9">
        <f xml:space="preserve"> (G194 - I195) / 2</f>
        <v>515041618.88628262</v>
      </c>
      <c r="N195" s="7" t="s">
        <v>1</v>
      </c>
      <c r="P195" s="4"/>
    </row>
    <row r="196" spans="1:16" s="3" customFormat="1" x14ac:dyDescent="0.3">
      <c r="B196" s="33"/>
      <c r="C196" s="3">
        <v>2</v>
      </c>
      <c r="D196" s="4">
        <f>K195</f>
        <v>42920134.907190219</v>
      </c>
      <c r="E196" s="4">
        <f xml:space="preserve"> G195 + D196 - I196</f>
        <v>610925200.26894557</v>
      </c>
      <c r="F196" s="3">
        <v>1.7999999999999999E-2</v>
      </c>
      <c r="G196" s="4">
        <f t="shared" si="4"/>
        <v>621921853.87378657</v>
      </c>
      <c r="H196" s="4"/>
      <c r="I196" s="5"/>
      <c r="P196" s="4"/>
    </row>
    <row r="197" spans="1:16" s="3" customFormat="1" x14ac:dyDescent="0.3">
      <c r="B197" s="33"/>
      <c r="C197" s="3">
        <v>3</v>
      </c>
      <c r="D197" s="4">
        <f>K195</f>
        <v>42920134.907190219</v>
      </c>
      <c r="E197" s="4">
        <f xml:space="preserve"> G196 + D197 - I197</f>
        <v>664841988.78097677</v>
      </c>
      <c r="F197" s="3">
        <v>1.7999999999999999E-2</v>
      </c>
      <c r="G197" s="4">
        <f t="shared" si="4"/>
        <v>676809144.57903433</v>
      </c>
      <c r="H197" s="4"/>
      <c r="I197" s="5"/>
      <c r="P197" s="4"/>
    </row>
    <row r="198" spans="1:16" s="3" customFormat="1" x14ac:dyDescent="0.3">
      <c r="B198" s="33"/>
      <c r="C198" s="3">
        <v>4</v>
      </c>
      <c r="D198" s="4">
        <f>K195</f>
        <v>42920134.907190219</v>
      </c>
      <c r="E198" s="4">
        <f xml:space="preserve"> G197 + D198 - I198</f>
        <v>719729279.48622453</v>
      </c>
      <c r="F198" s="3">
        <v>1.7999999999999999E-2</v>
      </c>
      <c r="G198" s="4">
        <f t="shared" si="4"/>
        <v>732684406.51697659</v>
      </c>
      <c r="H198" s="4"/>
      <c r="I198" s="5"/>
      <c r="P198" s="4"/>
    </row>
    <row r="199" spans="1:16" s="3" customFormat="1" x14ac:dyDescent="0.3">
      <c r="B199" s="33"/>
      <c r="C199" s="3">
        <v>5</v>
      </c>
      <c r="D199" s="4">
        <f>K195</f>
        <v>42920134.907190219</v>
      </c>
      <c r="E199" s="4">
        <f xml:space="preserve"> G198 + D199 - I199</f>
        <v>747255742.87929642</v>
      </c>
      <c r="F199" s="3">
        <v>1.7999999999999999E-2</v>
      </c>
      <c r="G199" s="4">
        <f t="shared" si="4"/>
        <v>760706346.25112379</v>
      </c>
      <c r="H199" s="4"/>
      <c r="I199" s="5">
        <f xml:space="preserve"> N194</f>
        <v>28348798.544870347</v>
      </c>
      <c r="P199" s="4"/>
    </row>
    <row r="200" spans="1:16" s="3" customFormat="1" x14ac:dyDescent="0.3">
      <c r="B200" s="33"/>
      <c r="C200" s="3">
        <v>6</v>
      </c>
      <c r="D200" s="4">
        <f>K195</f>
        <v>42920134.907190219</v>
      </c>
      <c r="E200" s="4">
        <f xml:space="preserve"> G199 + D200 - I200</f>
        <v>803626481.15831399</v>
      </c>
      <c r="F200" s="3">
        <v>1.7999999999999999E-2</v>
      </c>
      <c r="G200" s="4">
        <f t="shared" si="4"/>
        <v>818091757.81916368</v>
      </c>
      <c r="H200" s="4"/>
      <c r="I200" s="5"/>
      <c r="P200" s="4"/>
    </row>
    <row r="201" spans="1:16" s="3" customFormat="1" x14ac:dyDescent="0.3">
      <c r="B201" s="33"/>
      <c r="C201" s="3">
        <v>7</v>
      </c>
      <c r="D201" s="4">
        <f>K195</f>
        <v>42920134.907190219</v>
      </c>
      <c r="E201" s="4">
        <f xml:space="preserve"> G200 + D201 - I201</f>
        <v>861011892.72635388</v>
      </c>
      <c r="F201" s="3">
        <v>1.7999999999999999E-2</v>
      </c>
      <c r="G201" s="4">
        <f t="shared" si="4"/>
        <v>876510106.79542828</v>
      </c>
      <c r="H201" s="4"/>
      <c r="I201" s="5"/>
      <c r="P201" s="4"/>
    </row>
    <row r="202" spans="1:16" s="3" customFormat="1" x14ac:dyDescent="0.3">
      <c r="B202" s="33"/>
      <c r="C202" s="3">
        <v>8</v>
      </c>
      <c r="D202" s="4">
        <f>K195</f>
        <v>42920134.907190219</v>
      </c>
      <c r="E202" s="4">
        <f xml:space="preserve"> G201 + D202 - I202</f>
        <v>919430241.70261848</v>
      </c>
      <c r="F202" s="3">
        <v>1.7999999999999999E-2</v>
      </c>
      <c r="G202" s="4">
        <f t="shared" si="4"/>
        <v>935979986.05326557</v>
      </c>
      <c r="H202" s="4"/>
      <c r="I202" s="5"/>
      <c r="P202" s="4"/>
    </row>
    <row r="203" spans="1:16" s="3" customFormat="1" x14ac:dyDescent="0.3">
      <c r="B203" s="33"/>
      <c r="C203" s="3">
        <v>9</v>
      </c>
      <c r="D203" s="4">
        <f>K195</f>
        <v>42920134.907190219</v>
      </c>
      <c r="E203" s="4">
        <f xml:space="preserve"> G202 + D203 - I203</f>
        <v>978900120.96045578</v>
      </c>
      <c r="F203" s="3">
        <v>1.7999999999999999E-2</v>
      </c>
      <c r="G203" s="4">
        <f t="shared" si="4"/>
        <v>996520323.13774395</v>
      </c>
      <c r="H203" s="4"/>
      <c r="I203" s="5"/>
      <c r="P203" s="4"/>
    </row>
    <row r="204" spans="1:16" s="3" customFormat="1" x14ac:dyDescent="0.3">
      <c r="B204" s="33"/>
      <c r="C204" s="3">
        <v>10</v>
      </c>
      <c r="D204" s="4">
        <f>K195</f>
        <v>42920134.907190219</v>
      </c>
      <c r="E204" s="4">
        <f xml:space="preserve"> G203 + D204 - I204</f>
        <v>1039440458.0449342</v>
      </c>
      <c r="F204" s="3">
        <v>1.7999999999999999E-2</v>
      </c>
      <c r="G204" s="4">
        <f t="shared" si="4"/>
        <v>1058150386.2897429</v>
      </c>
      <c r="H204" s="4"/>
      <c r="I204" s="5"/>
      <c r="P204" s="4"/>
    </row>
    <row r="205" spans="1:16" s="3" customFormat="1" x14ac:dyDescent="0.3">
      <c r="B205" s="33"/>
      <c r="C205" s="3">
        <v>11</v>
      </c>
      <c r="D205" s="4">
        <f>K195</f>
        <v>42920134.907190219</v>
      </c>
      <c r="E205" s="4">
        <f xml:space="preserve"> G204 + D205 - I205</f>
        <v>1101070521.1969333</v>
      </c>
      <c r="F205" s="3">
        <v>1.7999999999999999E-2</v>
      </c>
      <c r="G205" s="4">
        <f t="shared" si="4"/>
        <v>1120889790.5784781</v>
      </c>
      <c r="H205" s="4"/>
      <c r="I205" s="5"/>
      <c r="P205" s="4"/>
    </row>
    <row r="206" spans="1:16" s="3" customFormat="1" x14ac:dyDescent="0.3">
      <c r="B206" s="33"/>
      <c r="C206" s="3">
        <v>12</v>
      </c>
      <c r="D206" s="4">
        <f>K195</f>
        <v>42920134.907190219</v>
      </c>
      <c r="E206" s="4">
        <f xml:space="preserve"> G205 + D206 - I206</f>
        <v>1123809925.4856684</v>
      </c>
      <c r="F206" s="3">
        <v>1.7999999999999999E-2</v>
      </c>
      <c r="G206" s="4">
        <f t="shared" si="4"/>
        <v>1144038504.1444104</v>
      </c>
      <c r="H206" s="4"/>
      <c r="I206" s="17">
        <v>40000000</v>
      </c>
      <c r="J206" s="4">
        <f xml:space="preserve"> (E195 + SUM(D196:D206)) - SUM(I196:I206)</f>
        <v>961734439.22769475</v>
      </c>
      <c r="K206" s="9">
        <f xml:space="preserve"> G206 - J206</f>
        <v>182304064.91671562</v>
      </c>
      <c r="L206" s="3">
        <v>0.84</v>
      </c>
      <c r="M206" s="4">
        <f xml:space="preserve"> K206 * L206</f>
        <v>153135414.53004113</v>
      </c>
      <c r="N206" s="4">
        <f xml:space="preserve"> K206 - M206</f>
        <v>29168650.386674494</v>
      </c>
      <c r="O206" s="3">
        <f xml:space="preserve"> K206 / J206 * 100</f>
        <v>18.95575924920729</v>
      </c>
      <c r="P206" s="4"/>
    </row>
    <row r="207" spans="1:16" s="3" customFormat="1" x14ac:dyDescent="0.3">
      <c r="A207" s="3">
        <v>18</v>
      </c>
      <c r="B207" s="33">
        <v>2039</v>
      </c>
      <c r="C207" s="3">
        <v>1</v>
      </c>
      <c r="D207" s="4">
        <f>K207</f>
        <v>47668271.006017096</v>
      </c>
      <c r="E207" s="4">
        <f xml:space="preserve"> (G206 / 2) + D207 - I207</f>
        <v>619687523.07822227</v>
      </c>
      <c r="F207" s="3">
        <v>1.7999999999999999E-2</v>
      </c>
      <c r="G207" s="4">
        <f t="shared" si="4"/>
        <v>630841898.49363029</v>
      </c>
      <c r="H207" s="4"/>
      <c r="I207" s="5"/>
      <c r="K207" s="6">
        <f xml:space="preserve"> ((G206 - I207) / 2 / 12)</f>
        <v>47668271.006017096</v>
      </c>
      <c r="M207" s="9">
        <f xml:space="preserve"> (G206 - I207) / 2</f>
        <v>572019252.07220519</v>
      </c>
      <c r="P207" s="4"/>
    </row>
    <row r="208" spans="1:16" s="3" customFormat="1" x14ac:dyDescent="0.3">
      <c r="B208" s="33"/>
      <c r="C208" s="3">
        <v>2</v>
      </c>
      <c r="D208" s="4">
        <f>K207</f>
        <v>47668271.006017096</v>
      </c>
      <c r="E208" s="4">
        <f xml:space="preserve"> G207 + D208 - I208</f>
        <v>678510169.49964738</v>
      </c>
      <c r="F208" s="3">
        <v>1.7999999999999999E-2</v>
      </c>
      <c r="G208" s="4">
        <f t="shared" si="4"/>
        <v>690723352.55064106</v>
      </c>
      <c r="H208" s="4"/>
      <c r="I208" s="5"/>
      <c r="P208" s="4"/>
    </row>
    <row r="209" spans="1:16" s="3" customFormat="1" x14ac:dyDescent="0.3">
      <c r="B209" s="33"/>
      <c r="C209" s="3">
        <v>3</v>
      </c>
      <c r="D209" s="4">
        <f>K207</f>
        <v>47668271.006017096</v>
      </c>
      <c r="E209" s="4">
        <f xml:space="preserve"> G208 + D209 - I209</f>
        <v>738391623.55665815</v>
      </c>
      <c r="F209" s="3">
        <v>1.7999999999999999E-2</v>
      </c>
      <c r="G209" s="4">
        <f t="shared" si="4"/>
        <v>751682672.78067803</v>
      </c>
      <c r="H209" s="4"/>
      <c r="I209" s="5"/>
      <c r="P209" s="4"/>
    </row>
    <row r="210" spans="1:16" s="3" customFormat="1" x14ac:dyDescent="0.3">
      <c r="B210" s="33"/>
      <c r="C210" s="3">
        <v>4</v>
      </c>
      <c r="D210" s="4">
        <f>K207</f>
        <v>47668271.006017096</v>
      </c>
      <c r="E210" s="4">
        <f xml:space="preserve"> G209 + D210 - I210</f>
        <v>799350943.78669512</v>
      </c>
      <c r="F210" s="3">
        <v>1.7999999999999999E-2</v>
      </c>
      <c r="G210" s="4">
        <f t="shared" si="4"/>
        <v>813739260.77485561</v>
      </c>
      <c r="H210" s="4"/>
      <c r="I210" s="5"/>
      <c r="P210" s="4"/>
    </row>
    <row r="211" spans="1:16" s="3" customFormat="1" x14ac:dyDescent="0.3">
      <c r="B211" s="33"/>
      <c r="C211" s="3">
        <v>5</v>
      </c>
      <c r="D211" s="4">
        <f>K207</f>
        <v>47668271.006017096</v>
      </c>
      <c r="E211" s="4">
        <f xml:space="preserve"> G210 + D211 - I211</f>
        <v>832238881.39419818</v>
      </c>
      <c r="F211" s="3">
        <v>1.7999999999999999E-2</v>
      </c>
      <c r="G211" s="4">
        <f t="shared" si="4"/>
        <v>847219181.25929379</v>
      </c>
      <c r="H211" s="4"/>
      <c r="I211" s="5">
        <f xml:space="preserve"> N206</f>
        <v>29168650.386674494</v>
      </c>
      <c r="P211" s="4"/>
    </row>
    <row r="212" spans="1:16" s="3" customFormat="1" x14ac:dyDescent="0.3">
      <c r="B212" s="33"/>
      <c r="C212" s="3">
        <v>6</v>
      </c>
      <c r="D212" s="4">
        <f>K207</f>
        <v>47668271.006017096</v>
      </c>
      <c r="E212" s="4">
        <f xml:space="preserve"> G211 + D212 - I212</f>
        <v>894887452.26531088</v>
      </c>
      <c r="F212" s="3">
        <v>1.7999999999999999E-2</v>
      </c>
      <c r="G212" s="4">
        <f t="shared" si="4"/>
        <v>910995426.40608644</v>
      </c>
      <c r="H212" s="4"/>
      <c r="I212" s="5"/>
      <c r="P212" s="4"/>
    </row>
    <row r="213" spans="1:16" s="3" customFormat="1" x14ac:dyDescent="0.3">
      <c r="B213" s="33"/>
      <c r="C213" s="3">
        <v>7</v>
      </c>
      <c r="D213" s="4">
        <f>K207</f>
        <v>47668271.006017096</v>
      </c>
      <c r="E213" s="4">
        <f xml:space="preserve"> G212 + D213 - I213</f>
        <v>958663697.41210353</v>
      </c>
      <c r="F213" s="3">
        <v>1.7999999999999999E-2</v>
      </c>
      <c r="G213" s="4">
        <f t="shared" si="4"/>
        <v>975919643.96552134</v>
      </c>
      <c r="H213" s="4"/>
      <c r="I213" s="5"/>
      <c r="P213" s="4"/>
    </row>
    <row r="214" spans="1:16" s="3" customFormat="1" x14ac:dyDescent="0.3">
      <c r="B214" s="33"/>
      <c r="C214" s="3">
        <v>8</v>
      </c>
      <c r="D214" s="4">
        <f>K207</f>
        <v>47668271.006017096</v>
      </c>
      <c r="E214" s="4">
        <f xml:space="preserve"> G213 + D214 - I214</f>
        <v>1023587914.9715384</v>
      </c>
      <c r="F214" s="3">
        <v>1.7999999999999999E-2</v>
      </c>
      <c r="G214" s="4">
        <f t="shared" si="4"/>
        <v>1042012497.4410261</v>
      </c>
      <c r="H214" s="4"/>
      <c r="I214" s="5"/>
      <c r="P214" s="4"/>
    </row>
    <row r="215" spans="1:16" s="3" customFormat="1" x14ac:dyDescent="0.3">
      <c r="B215" s="33"/>
      <c r="C215" s="3">
        <v>9</v>
      </c>
      <c r="D215" s="4">
        <f>K207</f>
        <v>47668271.006017096</v>
      </c>
      <c r="E215" s="4">
        <f xml:space="preserve"> G214 + D215 - I215</f>
        <v>1089680768.4470432</v>
      </c>
      <c r="F215" s="3">
        <v>1.7999999999999999E-2</v>
      </c>
      <c r="G215" s="4">
        <f t="shared" si="4"/>
        <v>1109295022.2790899</v>
      </c>
      <c r="H215" s="4"/>
      <c r="I215" s="5"/>
      <c r="P215" s="4"/>
    </row>
    <row r="216" spans="1:16" s="3" customFormat="1" x14ac:dyDescent="0.3">
      <c r="B216" s="33"/>
      <c r="C216" s="3">
        <v>10</v>
      </c>
      <c r="D216" s="4">
        <f>K207</f>
        <v>47668271.006017096</v>
      </c>
      <c r="E216" s="4">
        <f xml:space="preserve"> G215 + D216 - I216</f>
        <v>1156963293.2851071</v>
      </c>
      <c r="F216" s="3">
        <v>1.7999999999999999E-2</v>
      </c>
      <c r="G216" s="4">
        <f t="shared" si="4"/>
        <v>1177788632.564239</v>
      </c>
      <c r="H216" s="4"/>
      <c r="I216" s="5"/>
      <c r="P216" s="4"/>
    </row>
    <row r="217" spans="1:16" s="3" customFormat="1" x14ac:dyDescent="0.3">
      <c r="B217" s="33"/>
      <c r="C217" s="3">
        <v>11</v>
      </c>
      <c r="D217" s="4">
        <f>K207</f>
        <v>47668271.006017096</v>
      </c>
      <c r="E217" s="4">
        <f xml:space="preserve"> G216 + D217 - I217</f>
        <v>1225456903.5702562</v>
      </c>
      <c r="F217" s="3">
        <v>1.7999999999999999E-2</v>
      </c>
      <c r="G217" s="4">
        <f t="shared" si="4"/>
        <v>1247515127.8345208</v>
      </c>
      <c r="H217" s="4"/>
      <c r="I217" s="5"/>
      <c r="P217" s="4"/>
    </row>
    <row r="218" spans="1:16" s="3" customFormat="1" x14ac:dyDescent="0.3">
      <c r="B218" s="33"/>
      <c r="C218" s="3">
        <v>12</v>
      </c>
      <c r="D218" s="4">
        <f>K207</f>
        <v>47668271.006017096</v>
      </c>
      <c r="E218" s="4">
        <f xml:space="preserve"> G217 + D218 - I218</f>
        <v>1255183398.840538</v>
      </c>
      <c r="F218" s="3">
        <v>1.7999999999999999E-2</v>
      </c>
      <c r="G218" s="4">
        <f t="shared" si="4"/>
        <v>1277776700.0196676</v>
      </c>
      <c r="H218" s="4"/>
      <c r="I218" s="17">
        <v>40000000</v>
      </c>
      <c r="J218" s="4">
        <f xml:space="preserve"> (E207 + SUM(D208:D218)) - SUM(I208:I218)</f>
        <v>1074869853.757736</v>
      </c>
      <c r="K218" s="9">
        <f xml:space="preserve"> G218 - J218</f>
        <v>202906846.26193166</v>
      </c>
      <c r="L218" s="3">
        <v>0.84</v>
      </c>
      <c r="M218" s="4">
        <f xml:space="preserve"> K218 * L218</f>
        <v>170441750.86002257</v>
      </c>
      <c r="N218" s="4">
        <f xml:space="preserve"> K218 - M218</f>
        <v>32465095.401909083</v>
      </c>
      <c r="O218" s="3">
        <f xml:space="preserve"> K218 / J218 * 100</f>
        <v>18.877340875508882</v>
      </c>
      <c r="P218" s="4"/>
    </row>
    <row r="219" spans="1:16" s="3" customFormat="1" x14ac:dyDescent="0.3">
      <c r="A219" s="3">
        <v>19</v>
      </c>
      <c r="B219" s="33">
        <v>2040</v>
      </c>
      <c r="C219" s="3">
        <v>1</v>
      </c>
      <c r="D219" s="4">
        <f>K219</f>
        <v>53240695.834152818</v>
      </c>
      <c r="E219" s="4">
        <f xml:space="preserve"> (G218 / 2) + D219 - I219</f>
        <v>692129045.84398663</v>
      </c>
      <c r="F219" s="3">
        <v>1.7999999999999999E-2</v>
      </c>
      <c r="G219" s="4">
        <f t="shared" si="4"/>
        <v>704587368.66917837</v>
      </c>
      <c r="H219" s="4"/>
      <c r="I219" s="5"/>
      <c r="K219" s="6">
        <f xml:space="preserve"> ((G218 - I219) / 2 / 12)</f>
        <v>53240695.834152818</v>
      </c>
      <c r="M219" s="9">
        <f xml:space="preserve"> (G218 - I219) / 2</f>
        <v>638888350.00983381</v>
      </c>
      <c r="P219" s="4"/>
    </row>
    <row r="220" spans="1:16" s="3" customFormat="1" x14ac:dyDescent="0.3">
      <c r="B220" s="33"/>
      <c r="C220" s="3">
        <v>2</v>
      </c>
      <c r="D220" s="4">
        <f>K219</f>
        <v>53240695.834152818</v>
      </c>
      <c r="E220" s="4">
        <f xml:space="preserve"> G219 + D220 - I220</f>
        <v>757828064.50333118</v>
      </c>
      <c r="F220" s="3">
        <v>1.7999999999999999E-2</v>
      </c>
      <c r="G220" s="4">
        <f t="shared" si="4"/>
        <v>771468969.66439116</v>
      </c>
      <c r="H220" s="4"/>
      <c r="I220" s="5"/>
      <c r="P220" s="4"/>
    </row>
    <row r="221" spans="1:16" s="3" customFormat="1" x14ac:dyDescent="0.3">
      <c r="B221" s="33"/>
      <c r="C221" s="3">
        <v>3</v>
      </c>
      <c r="D221" s="4">
        <f>K219</f>
        <v>53240695.834152818</v>
      </c>
      <c r="E221" s="4">
        <f xml:space="preserve"> G220 + D221 - I221</f>
        <v>824709665.49854398</v>
      </c>
      <c r="F221" s="3">
        <v>1.7999999999999999E-2</v>
      </c>
      <c r="G221" s="4">
        <f t="shared" si="4"/>
        <v>839554439.47751772</v>
      </c>
      <c r="H221" s="4"/>
      <c r="I221" s="5"/>
      <c r="P221" s="4"/>
    </row>
    <row r="222" spans="1:16" s="3" customFormat="1" x14ac:dyDescent="0.3">
      <c r="B222" s="33"/>
      <c r="C222" s="3">
        <v>4</v>
      </c>
      <c r="D222" s="4">
        <f>K219</f>
        <v>53240695.834152818</v>
      </c>
      <c r="E222" s="4">
        <f xml:space="preserve"> G221 + D222 - I222</f>
        <v>892795135.31167054</v>
      </c>
      <c r="F222" s="3">
        <v>1.7999999999999999E-2</v>
      </c>
      <c r="G222" s="4">
        <f t="shared" ref="G222:G242" si="5" xml:space="preserve"> (E222 * F222) + E222</f>
        <v>908865447.7472806</v>
      </c>
      <c r="H222" s="4"/>
      <c r="I222" s="5"/>
      <c r="P222" s="4"/>
    </row>
    <row r="223" spans="1:16" s="3" customFormat="1" x14ac:dyDescent="0.3">
      <c r="B223" s="33"/>
      <c r="C223" s="3">
        <v>5</v>
      </c>
      <c r="D223" s="4">
        <f>K219</f>
        <v>53240695.834152818</v>
      </c>
      <c r="E223" s="4">
        <f xml:space="preserve"> G222 + D223 - I223</f>
        <v>929641048.1795243</v>
      </c>
      <c r="F223" s="3">
        <v>1.7999999999999999E-2</v>
      </c>
      <c r="G223" s="4">
        <f t="shared" si="5"/>
        <v>946374587.04675579</v>
      </c>
      <c r="H223" s="4"/>
      <c r="I223" s="5">
        <f xml:space="preserve"> N218</f>
        <v>32465095.401909083</v>
      </c>
      <c r="P223" s="4"/>
    </row>
    <row r="224" spans="1:16" s="3" customFormat="1" x14ac:dyDescent="0.3">
      <c r="B224" s="33"/>
      <c r="C224" s="3">
        <v>6</v>
      </c>
      <c r="D224" s="4">
        <f>K219</f>
        <v>53240695.834152818</v>
      </c>
      <c r="E224" s="4">
        <f xml:space="preserve"> G223 + D224 - I224</f>
        <v>999615282.88090861</v>
      </c>
      <c r="F224" s="3">
        <v>1.7999999999999999E-2</v>
      </c>
      <c r="G224" s="4">
        <f t="shared" si="5"/>
        <v>1017608357.972765</v>
      </c>
      <c r="H224" s="4"/>
      <c r="I224" s="5"/>
      <c r="P224" s="4"/>
    </row>
    <row r="225" spans="1:16" s="3" customFormat="1" x14ac:dyDescent="0.3">
      <c r="B225" s="33"/>
      <c r="C225" s="3">
        <v>7</v>
      </c>
      <c r="D225" s="4">
        <f>K219</f>
        <v>53240695.834152818</v>
      </c>
      <c r="E225" s="4">
        <f xml:space="preserve"> G224 + D225 - I225</f>
        <v>1070849053.8069178</v>
      </c>
      <c r="F225" s="3">
        <v>1.7999999999999999E-2</v>
      </c>
      <c r="G225" s="4">
        <f t="shared" si="5"/>
        <v>1090124336.7754424</v>
      </c>
      <c r="H225" s="4"/>
      <c r="I225" s="5"/>
      <c r="P225" s="4"/>
    </row>
    <row r="226" spans="1:16" s="3" customFormat="1" x14ac:dyDescent="0.3">
      <c r="B226" s="33"/>
      <c r="C226" s="3">
        <v>8</v>
      </c>
      <c r="D226" s="4">
        <f>K219</f>
        <v>53240695.834152818</v>
      </c>
      <c r="E226" s="4">
        <f xml:space="preserve"> G225 + D226 - I226</f>
        <v>1143365032.6095953</v>
      </c>
      <c r="F226" s="3">
        <v>1.7999999999999999E-2</v>
      </c>
      <c r="G226" s="4">
        <f t="shared" si="5"/>
        <v>1163945603.196568</v>
      </c>
      <c r="H226" s="4"/>
      <c r="I226" s="5"/>
      <c r="P226" s="4"/>
    </row>
    <row r="227" spans="1:16" s="3" customFormat="1" x14ac:dyDescent="0.3">
      <c r="B227" s="33"/>
      <c r="C227" s="3">
        <v>9</v>
      </c>
      <c r="D227" s="4">
        <f>K219</f>
        <v>53240695.834152818</v>
      </c>
      <c r="E227" s="4">
        <f xml:space="preserve"> G226 + D227 - I227</f>
        <v>1217186299.0307207</v>
      </c>
      <c r="F227" s="3">
        <v>1.7999999999999999E-2</v>
      </c>
      <c r="G227" s="4">
        <f t="shared" si="5"/>
        <v>1239095652.4132736</v>
      </c>
      <c r="H227" s="4"/>
      <c r="I227" s="5"/>
      <c r="P227" s="4"/>
    </row>
    <row r="228" spans="1:16" s="3" customFormat="1" x14ac:dyDescent="0.3">
      <c r="B228" s="33"/>
      <c r="C228" s="3">
        <v>10</v>
      </c>
      <c r="D228" s="4">
        <f>K219</f>
        <v>53240695.834152818</v>
      </c>
      <c r="E228" s="4">
        <f xml:space="preserve"> G227 + D228 - I228</f>
        <v>1292336348.2474265</v>
      </c>
      <c r="F228" s="3">
        <v>1.7999999999999999E-2</v>
      </c>
      <c r="G228" s="4">
        <f t="shared" si="5"/>
        <v>1315598402.5158801</v>
      </c>
      <c r="H228" s="4"/>
      <c r="I228" s="5"/>
      <c r="P228" s="4"/>
    </row>
    <row r="229" spans="1:16" s="3" customFormat="1" x14ac:dyDescent="0.3">
      <c r="B229" s="33"/>
      <c r="C229" s="3">
        <v>11</v>
      </c>
      <c r="D229" s="4">
        <f>K219</f>
        <v>53240695.834152818</v>
      </c>
      <c r="E229" s="4">
        <f xml:space="preserve"> G228 + D229 - I229</f>
        <v>1368839098.3500328</v>
      </c>
      <c r="F229" s="3">
        <v>1.7999999999999999E-2</v>
      </c>
      <c r="G229" s="4">
        <f t="shared" si="5"/>
        <v>1393478202.1203334</v>
      </c>
      <c r="H229" s="4"/>
      <c r="I229" s="5"/>
      <c r="P229" s="4"/>
    </row>
    <row r="230" spans="1:16" s="3" customFormat="1" x14ac:dyDescent="0.3">
      <c r="B230" s="33"/>
      <c r="C230" s="3">
        <v>12</v>
      </c>
      <c r="D230" s="4">
        <f>K219</f>
        <v>53240695.834152818</v>
      </c>
      <c r="E230" s="4">
        <f xml:space="preserve"> G229 + D230 - I230</f>
        <v>1406718897.9544864</v>
      </c>
      <c r="F230" s="3">
        <v>1.7999999999999999E-2</v>
      </c>
      <c r="G230" s="4">
        <f t="shared" si="5"/>
        <v>1432039838.1176672</v>
      </c>
      <c r="H230" s="4"/>
      <c r="I230" s="17">
        <v>40000000</v>
      </c>
      <c r="J230" s="4">
        <f xml:space="preserve"> (E219 + SUM(D220:D230)) - SUM(I220:I230)</f>
        <v>1205311604.6177585</v>
      </c>
      <c r="K230" s="9">
        <f xml:space="preserve"> G230 - J230</f>
        <v>226728233.49990869</v>
      </c>
      <c r="L230" s="3">
        <v>0.84</v>
      </c>
      <c r="M230" s="4">
        <f xml:space="preserve"> K230 * L230</f>
        <v>190451716.13992327</v>
      </c>
      <c r="N230" s="4">
        <f xml:space="preserve"> K230 - M230</f>
        <v>36276517.359985411</v>
      </c>
      <c r="O230" s="3">
        <f xml:space="preserve"> K230 / J230 * 100</f>
        <v>18.810756706504225</v>
      </c>
      <c r="P230" s="4"/>
    </row>
    <row r="231" spans="1:16" s="3" customFormat="1" x14ac:dyDescent="0.3">
      <c r="A231" s="3">
        <v>20</v>
      </c>
      <c r="B231" s="33">
        <v>2041</v>
      </c>
      <c r="C231" s="3">
        <v>1</v>
      </c>
      <c r="D231" s="4">
        <f>K231</f>
        <v>59668326.588236131</v>
      </c>
      <c r="E231" s="4">
        <f xml:space="preserve"> (G230 / 2) + D231 - I231</f>
        <v>775688245.64706969</v>
      </c>
      <c r="F231" s="3">
        <v>1.7999999999999999E-2</v>
      </c>
      <c r="G231" s="4">
        <f t="shared" si="5"/>
        <v>789650634.068717</v>
      </c>
      <c r="H231" s="4"/>
      <c r="I231" s="5"/>
      <c r="K231" s="6">
        <f xml:space="preserve"> ((G230 - I231) / 2 / 12)</f>
        <v>59668326.588236131</v>
      </c>
      <c r="M231" s="9">
        <f xml:space="preserve"> (G230 - I231) / 2</f>
        <v>716019919.0588336</v>
      </c>
      <c r="P231" s="4"/>
    </row>
    <row r="232" spans="1:16" s="3" customFormat="1" x14ac:dyDescent="0.3">
      <c r="B232" s="33"/>
      <c r="C232" s="3">
        <v>2</v>
      </c>
      <c r="D232" s="4">
        <f>K231</f>
        <v>59668326.588236131</v>
      </c>
      <c r="E232" s="4">
        <f xml:space="preserve"> G231 + D232 - I232</f>
        <v>849318960.6569531</v>
      </c>
      <c r="F232" s="3">
        <v>1.7999999999999999E-2</v>
      </c>
      <c r="G232" s="4">
        <f t="shared" si="5"/>
        <v>864606701.94877827</v>
      </c>
      <c r="H232" s="4"/>
      <c r="I232" s="5"/>
      <c r="P232" s="4"/>
    </row>
    <row r="233" spans="1:16" s="3" customFormat="1" x14ac:dyDescent="0.3">
      <c r="B233" s="33"/>
      <c r="C233" s="3">
        <v>3</v>
      </c>
      <c r="D233" s="4">
        <f>K231</f>
        <v>59668326.588236131</v>
      </c>
      <c r="E233" s="4">
        <f xml:space="preserve"> G232 + D233 - I233</f>
        <v>924275028.53701437</v>
      </c>
      <c r="F233" s="3">
        <v>1.7999999999999999E-2</v>
      </c>
      <c r="G233" s="4">
        <f t="shared" si="5"/>
        <v>940911979.05068064</v>
      </c>
      <c r="H233" s="4"/>
      <c r="I233" s="5"/>
      <c r="P233" s="4"/>
    </row>
    <row r="234" spans="1:16" s="3" customFormat="1" x14ac:dyDescent="0.3">
      <c r="B234" s="33"/>
      <c r="C234" s="3">
        <v>4</v>
      </c>
      <c r="D234" s="4">
        <f>K231</f>
        <v>59668326.588236131</v>
      </c>
      <c r="E234" s="4">
        <f xml:space="preserve"> G233 + D234 - I234</f>
        <v>1000580305.6389167</v>
      </c>
      <c r="F234" s="3">
        <v>1.7999999999999999E-2</v>
      </c>
      <c r="G234" s="4">
        <f t="shared" si="5"/>
        <v>1018590751.1404172</v>
      </c>
      <c r="H234" s="4"/>
      <c r="I234" s="5"/>
      <c r="P234" s="4"/>
    </row>
    <row r="235" spans="1:16" s="3" customFormat="1" x14ac:dyDescent="0.3">
      <c r="B235" s="33"/>
      <c r="C235" s="3">
        <v>5</v>
      </c>
      <c r="D235" s="4">
        <f>K231</f>
        <v>59668326.588236131</v>
      </c>
      <c r="E235" s="4">
        <f xml:space="preserve"> G234 + D235 - I235</f>
        <v>1041982560.3686681</v>
      </c>
      <c r="F235" s="3">
        <v>1.7999999999999999E-2</v>
      </c>
      <c r="G235" s="4">
        <f t="shared" si="5"/>
        <v>1060738246.4553041</v>
      </c>
      <c r="H235" s="4"/>
      <c r="I235" s="5">
        <f xml:space="preserve"> N230</f>
        <v>36276517.359985411</v>
      </c>
      <c r="P235" s="4"/>
    </row>
    <row r="236" spans="1:16" s="3" customFormat="1" x14ac:dyDescent="0.3">
      <c r="B236" s="33"/>
      <c r="C236" s="3">
        <v>6</v>
      </c>
      <c r="D236" s="4">
        <f>K231</f>
        <v>59668326.588236131</v>
      </c>
      <c r="E236" s="4">
        <f xml:space="preserve"> G235 + D236 - I236</f>
        <v>1120406573.0435402</v>
      </c>
      <c r="F236" s="3">
        <v>1.7999999999999999E-2</v>
      </c>
      <c r="G236" s="4">
        <f t="shared" si="5"/>
        <v>1140573891.3583241</v>
      </c>
      <c r="H236" s="4"/>
      <c r="I236" s="5"/>
      <c r="P236" s="4"/>
    </row>
    <row r="237" spans="1:16" s="3" customFormat="1" x14ac:dyDescent="0.3">
      <c r="B237" s="33"/>
      <c r="C237" s="3">
        <v>7</v>
      </c>
      <c r="D237" s="4">
        <f>K231</f>
        <v>59668326.588236131</v>
      </c>
      <c r="E237" s="4">
        <f xml:space="preserve"> G236 + D237 - I237</f>
        <v>1200242217.9465601</v>
      </c>
      <c r="F237" s="3">
        <v>1.7999999999999999E-2</v>
      </c>
      <c r="G237" s="4">
        <f t="shared" si="5"/>
        <v>1221846577.8695982</v>
      </c>
      <c r="H237" s="4"/>
      <c r="I237" s="5"/>
      <c r="P237" s="4"/>
    </row>
    <row r="238" spans="1:16" s="3" customFormat="1" x14ac:dyDescent="0.3">
      <c r="B238" s="33"/>
      <c r="C238" s="3">
        <v>8</v>
      </c>
      <c r="D238" s="4">
        <f>K231</f>
        <v>59668326.588236131</v>
      </c>
      <c r="E238" s="4">
        <f xml:space="preserve"> G237 + D238 - I238</f>
        <v>1281514904.4578342</v>
      </c>
      <c r="F238" s="3">
        <v>1.7999999999999999E-2</v>
      </c>
      <c r="G238" s="4">
        <f t="shared" si="5"/>
        <v>1304582172.7380753</v>
      </c>
      <c r="H238" s="4"/>
      <c r="I238" s="5"/>
      <c r="P238" s="4"/>
    </row>
    <row r="239" spans="1:16" s="3" customFormat="1" x14ac:dyDescent="0.3">
      <c r="B239" s="33"/>
      <c r="C239" s="3">
        <v>9</v>
      </c>
      <c r="D239" s="4">
        <f>K231</f>
        <v>59668326.588236131</v>
      </c>
      <c r="E239" s="4">
        <f xml:space="preserve"> G238 + D239 - I239</f>
        <v>1364250499.3263113</v>
      </c>
      <c r="F239" s="3">
        <v>1.7999999999999999E-2</v>
      </c>
      <c r="G239" s="4">
        <f t="shared" si="5"/>
        <v>1388807008.3141849</v>
      </c>
      <c r="H239" s="4"/>
      <c r="I239" s="5"/>
      <c r="P239" s="4"/>
    </row>
    <row r="240" spans="1:16" s="3" customFormat="1" x14ac:dyDescent="0.3">
      <c r="B240" s="33"/>
      <c r="C240" s="3">
        <v>10</v>
      </c>
      <c r="D240" s="4">
        <f>K231</f>
        <v>59668326.588236131</v>
      </c>
      <c r="E240" s="4">
        <f xml:space="preserve"> G239 + D240 - I240</f>
        <v>1448475334.902421</v>
      </c>
      <c r="F240" s="3">
        <v>1.7999999999999999E-2</v>
      </c>
      <c r="G240" s="4">
        <f t="shared" si="5"/>
        <v>1474547890.9306645</v>
      </c>
      <c r="H240" s="4"/>
      <c r="I240" s="5"/>
      <c r="P240" s="4"/>
    </row>
    <row r="241" spans="1:16" s="3" customFormat="1" x14ac:dyDescent="0.3">
      <c r="B241" s="33"/>
      <c r="C241" s="3">
        <v>11</v>
      </c>
      <c r="D241" s="4">
        <f>K231</f>
        <v>59668326.588236131</v>
      </c>
      <c r="E241" s="4">
        <f xml:space="preserve"> G240 + D241 - I241</f>
        <v>1534216217.5189006</v>
      </c>
      <c r="F241" s="3">
        <v>1.7999999999999999E-2</v>
      </c>
      <c r="G241" s="4">
        <f t="shared" si="5"/>
        <v>1561832109.4342408</v>
      </c>
      <c r="H241" s="4"/>
      <c r="I241" s="5"/>
      <c r="P241" s="4"/>
    </row>
    <row r="242" spans="1:16" s="3" customFormat="1" x14ac:dyDescent="0.3">
      <c r="B242" s="33"/>
      <c r="C242" s="3">
        <v>12</v>
      </c>
      <c r="D242" s="4">
        <f>K231</f>
        <v>59668326.588236131</v>
      </c>
      <c r="E242" s="4">
        <f xml:space="preserve"> G241 + D242 - I242</f>
        <v>1581500436.0224769</v>
      </c>
      <c r="F242" s="3">
        <v>1.7999999999999999E-2</v>
      </c>
      <c r="G242" s="4">
        <f t="shared" si="5"/>
        <v>1609967443.8708816</v>
      </c>
      <c r="H242" s="4"/>
      <c r="I242" s="17">
        <v>40000000</v>
      </c>
      <c r="J242" s="4">
        <f xml:space="preserve"> (E231 + SUM(D232:D242)) - SUM(I232:I242)</f>
        <v>1355763320.7576818</v>
      </c>
      <c r="K242" s="9">
        <f xml:space="preserve"> G242 - J242</f>
        <v>254204123.11319971</v>
      </c>
      <c r="L242" s="3">
        <v>0.84</v>
      </c>
      <c r="M242" s="4">
        <f xml:space="preserve"> K242 * L242</f>
        <v>213531463.41508776</v>
      </c>
      <c r="N242" s="4">
        <f xml:space="preserve"> K242 - M242</f>
        <v>40672659.698111951</v>
      </c>
      <c r="O242" s="3">
        <f xml:space="preserve"> K242 / J242 * 100</f>
        <v>18.749889395970325</v>
      </c>
      <c r="P242" s="4"/>
    </row>
    <row r="243" spans="1:16" s="3" customFormat="1" x14ac:dyDescent="0.3">
      <c r="A243" s="3">
        <v>21</v>
      </c>
      <c r="B243" s="33">
        <v>2042</v>
      </c>
      <c r="C243" s="3">
        <v>1</v>
      </c>
      <c r="D243" s="4">
        <f>K243</f>
        <v>67081976.827953398</v>
      </c>
      <c r="E243" s="4">
        <f xml:space="preserve"> (G242 / 2) + D243 - I243</f>
        <v>872065698.76339412</v>
      </c>
      <c r="F243" s="3">
        <v>1.7999999999999999E-2</v>
      </c>
      <c r="G243" s="4">
        <f t="shared" ref="G243:G254" si="6" xml:space="preserve"> (E243 * F243) + E243</f>
        <v>887762881.34113526</v>
      </c>
      <c r="H243" s="4"/>
      <c r="I243" s="5"/>
      <c r="K243" s="6">
        <f xml:space="preserve"> ((G242 - I243) / 2 / 12)</f>
        <v>67081976.827953398</v>
      </c>
      <c r="M243" s="9">
        <f xml:space="preserve"> (G242 - I243) / 2</f>
        <v>804983721.93544078</v>
      </c>
      <c r="P243" s="4"/>
    </row>
    <row r="244" spans="1:16" x14ac:dyDescent="0.3">
      <c r="A244" s="3"/>
      <c r="B244" s="33"/>
      <c r="C244" s="3">
        <v>2</v>
      </c>
      <c r="D244" s="4">
        <f>K243</f>
        <v>67081976.827953398</v>
      </c>
      <c r="E244" s="4">
        <f xml:space="preserve"> G243 + D244 - I244</f>
        <v>954844858.1690886</v>
      </c>
      <c r="F244" s="3">
        <v>1.7999999999999999E-2</v>
      </c>
      <c r="G244" s="4">
        <f t="shared" si="6"/>
        <v>972032065.61613214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3"/>
      <c r="C245" s="3">
        <v>3</v>
      </c>
      <c r="D245" s="4">
        <f>K243</f>
        <v>67081976.827953398</v>
      </c>
      <c r="E245" s="4">
        <f xml:space="preserve"> G244 + D245 - I245</f>
        <v>1039114042.4440856</v>
      </c>
      <c r="F245" s="3">
        <v>1.7999999999999999E-2</v>
      </c>
      <c r="G245" s="4">
        <f t="shared" si="6"/>
        <v>1057818095.2080791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3"/>
      <c r="C246" s="3">
        <v>4</v>
      </c>
      <c r="D246" s="4">
        <f>K243</f>
        <v>67081976.827953398</v>
      </c>
      <c r="E246" s="4">
        <f xml:space="preserve"> G245 + D246 - I246</f>
        <v>1124900072.0360324</v>
      </c>
      <c r="F246" s="3">
        <v>1.7999999999999999E-2</v>
      </c>
      <c r="G246" s="4">
        <f t="shared" si="6"/>
        <v>1145148273.3326809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3"/>
      <c r="C247" s="3">
        <v>5</v>
      </c>
      <c r="D247" s="4">
        <f>K243</f>
        <v>67081976.827953398</v>
      </c>
      <c r="E247" s="4">
        <f xml:space="preserve"> G246 + D247 - I247</f>
        <v>1171557590.4625223</v>
      </c>
      <c r="F247" s="3">
        <v>1.7999999999999999E-2</v>
      </c>
      <c r="G247" s="4">
        <f t="shared" si="6"/>
        <v>1192645627.0908477</v>
      </c>
      <c r="H247" s="4"/>
      <c r="I247" s="5">
        <f xml:space="preserve"> N242</f>
        <v>40672659.698111951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3"/>
      <c r="C248" s="3">
        <v>6</v>
      </c>
      <c r="D248" s="4">
        <f>K243</f>
        <v>67081976.827953398</v>
      </c>
      <c r="E248" s="4">
        <f xml:space="preserve"> G247 + D248 - I248</f>
        <v>1259727603.9188011</v>
      </c>
      <c r="F248" s="3">
        <v>1.7999999999999999E-2</v>
      </c>
      <c r="G248" s="4">
        <f t="shared" si="6"/>
        <v>1282402700.7893395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3"/>
      <c r="C249" s="3">
        <v>7</v>
      </c>
      <c r="D249" s="4">
        <f>K243</f>
        <v>67081976.827953398</v>
      </c>
      <c r="E249" s="4">
        <f xml:space="preserve"> G248 + D249 - I249</f>
        <v>1349484677.6172929</v>
      </c>
      <c r="F249" s="3">
        <v>1.7999999999999999E-2</v>
      </c>
      <c r="G249" s="4">
        <f t="shared" si="6"/>
        <v>1373775401.8144042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3"/>
      <c r="C250" s="3">
        <v>8</v>
      </c>
      <c r="D250" s="4">
        <f>K243</f>
        <v>67081976.827953398</v>
      </c>
      <c r="E250" s="4">
        <f xml:space="preserve"> G249 + D250 - I250</f>
        <v>1440857378.6423576</v>
      </c>
      <c r="F250" s="3">
        <v>1.7999999999999999E-2</v>
      </c>
      <c r="G250" s="4">
        <f t="shared" si="6"/>
        <v>1466792811.4579201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3"/>
      <c r="C251" s="3">
        <v>9</v>
      </c>
      <c r="D251" s="4">
        <f>K243</f>
        <v>67081976.827953398</v>
      </c>
      <c r="E251" s="4">
        <f xml:space="preserve"> G250 + D251 - I251</f>
        <v>1533874788.2858734</v>
      </c>
      <c r="F251" s="3">
        <v>1.7999999999999999E-2</v>
      </c>
      <c r="G251" s="4">
        <f t="shared" si="6"/>
        <v>1561484534.4750192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3"/>
      <c r="C252" s="3">
        <v>10</v>
      </c>
      <c r="D252" s="4">
        <f>K243</f>
        <v>67081976.827953398</v>
      </c>
      <c r="E252" s="4">
        <f xml:space="preserve"> G251 + D252 - I252</f>
        <v>1628566511.3029726</v>
      </c>
      <c r="F252" s="3">
        <v>1.7999999999999999E-2</v>
      </c>
      <c r="G252" s="4">
        <f t="shared" si="6"/>
        <v>1657880708.5064261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3"/>
      <c r="C253" s="3">
        <v>11</v>
      </c>
      <c r="D253" s="4">
        <f>K243</f>
        <v>67081976.827953398</v>
      </c>
      <c r="E253" s="4">
        <f xml:space="preserve"> G252 + D253 - I253</f>
        <v>1724962685.3343794</v>
      </c>
      <c r="F253" s="3">
        <v>1.7999999999999999E-2</v>
      </c>
      <c r="G253" s="4">
        <f t="shared" si="6"/>
        <v>1756012013.6703982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3"/>
      <c r="C254" s="3">
        <v>12</v>
      </c>
      <c r="D254" s="4">
        <f>K243</f>
        <v>67081976.827953398</v>
      </c>
      <c r="E254" s="4">
        <f xml:space="preserve"> G253 + D254 - I254</f>
        <v>1823093990.4983516</v>
      </c>
      <c r="F254" s="3">
        <v>1.7999999999999999E-2</v>
      </c>
      <c r="G254" s="4">
        <f t="shared" si="6"/>
        <v>1855909682.327322</v>
      </c>
      <c r="H254" s="4"/>
      <c r="I254" s="5"/>
      <c r="J254" s="4">
        <f xml:space="preserve"> (E243 + SUM(D244:D254)) - SUM(I244:I254)</f>
        <v>1569294784.1727693</v>
      </c>
      <c r="K254" s="9">
        <f xml:space="preserve"> G254 - J254</f>
        <v>286614898.1545527</v>
      </c>
      <c r="L254" s="3">
        <v>0.84</v>
      </c>
      <c r="M254" s="4">
        <f xml:space="preserve"> K254 * L254</f>
        <v>240756514.44982424</v>
      </c>
      <c r="N254" s="4">
        <f xml:space="preserve"> K254 - M254</f>
        <v>45858383.704728454</v>
      </c>
      <c r="O254" s="3">
        <f xml:space="preserve"> K254 / J254 * 100</f>
        <v>18.26392982664742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4"/>
  <sheetViews>
    <sheetView workbookViewId="0">
      <selection activeCell="D13" sqref="D13"/>
    </sheetView>
  </sheetViews>
  <sheetFormatPr defaultRowHeight="16.5" x14ac:dyDescent="0.3"/>
  <cols>
    <col min="1" max="1" width="10.25" bestFit="1" customWidth="1"/>
    <col min="2" max="2" width="11.125" customWidth="1"/>
    <col min="3" max="3" width="9.25" bestFit="1" customWidth="1"/>
    <col min="4" max="4" width="10.625" bestFit="1" customWidth="1"/>
    <col min="5" max="5" width="12.5" bestFit="1" customWidth="1"/>
    <col min="6" max="13" width="9.25" bestFit="1" customWidth="1"/>
    <col min="14" max="15" width="9.25" customWidth="1"/>
    <col min="16" max="16" width="9.25" bestFit="1" customWidth="1"/>
    <col min="17" max="17" width="10.625" bestFit="1" customWidth="1"/>
    <col min="18" max="18" width="9.25" bestFit="1" customWidth="1"/>
  </cols>
  <sheetData>
    <row r="2" spans="1:18" x14ac:dyDescent="0.3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11</v>
      </c>
      <c r="N2" t="s">
        <v>27</v>
      </c>
      <c r="O2" t="s">
        <v>28</v>
      </c>
      <c r="P2" t="s">
        <v>12</v>
      </c>
      <c r="Q2" t="s">
        <v>29</v>
      </c>
      <c r="R2" t="s">
        <v>13</v>
      </c>
    </row>
    <row r="3" spans="1:18" x14ac:dyDescent="0.3">
      <c r="A3" t="s">
        <v>30</v>
      </c>
      <c r="B3" s="1">
        <v>6930000</v>
      </c>
      <c r="C3" s="1">
        <v>630000</v>
      </c>
      <c r="D3" s="1">
        <v>2500000</v>
      </c>
      <c r="E3" s="1">
        <v>1300000</v>
      </c>
      <c r="F3" s="1">
        <v>670000</v>
      </c>
      <c r="G3" s="1">
        <v>100000</v>
      </c>
      <c r="H3" s="1">
        <v>300000</v>
      </c>
      <c r="I3" s="1">
        <v>100000</v>
      </c>
      <c r="J3" s="1">
        <v>200000</v>
      </c>
      <c r="K3" s="1">
        <v>500000</v>
      </c>
      <c r="L3" s="1">
        <v>150000</v>
      </c>
      <c r="M3" s="1">
        <v>300000</v>
      </c>
      <c r="N3" s="1">
        <v>0</v>
      </c>
      <c r="O3" s="1">
        <v>0</v>
      </c>
      <c r="P3" s="1">
        <v>0</v>
      </c>
      <c r="Q3" s="1">
        <f>SUM(C3:P3)</f>
        <v>6750000</v>
      </c>
      <c r="R3" s="1">
        <f xml:space="preserve"> B3 - Q3</f>
        <v>180000</v>
      </c>
    </row>
    <row r="4" spans="1:18" x14ac:dyDescent="0.3">
      <c r="A4" t="s">
        <v>31</v>
      </c>
      <c r="B4" s="1">
        <v>6930000</v>
      </c>
      <c r="C4" s="1">
        <v>630000</v>
      </c>
      <c r="D4" s="1">
        <v>2500000</v>
      </c>
      <c r="E4" s="1">
        <v>1300000</v>
      </c>
      <c r="F4" s="1">
        <v>670000</v>
      </c>
      <c r="G4" s="1">
        <v>100000</v>
      </c>
      <c r="H4" s="1">
        <v>300000</v>
      </c>
      <c r="I4" s="1">
        <v>100000</v>
      </c>
      <c r="J4" s="1">
        <v>200000</v>
      </c>
      <c r="K4" s="1">
        <v>500000</v>
      </c>
      <c r="L4" s="1">
        <v>150000</v>
      </c>
      <c r="M4" s="1">
        <v>300000</v>
      </c>
      <c r="N4" s="1">
        <v>0</v>
      </c>
      <c r="O4" s="1">
        <v>0</v>
      </c>
      <c r="P4" s="1">
        <v>0</v>
      </c>
      <c r="Q4" s="1">
        <f>SUM(C4:P4)</f>
        <v>6750000</v>
      </c>
      <c r="R4" s="1">
        <f xml:space="preserve"> B4 - Q4</f>
        <v>180000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8"/>
  <sheetViews>
    <sheetView workbookViewId="0">
      <selection activeCell="B13" sqref="B13"/>
    </sheetView>
  </sheetViews>
  <sheetFormatPr defaultRowHeight="16.5" x14ac:dyDescent="0.3"/>
  <cols>
    <col min="2" max="2" width="11.25" customWidth="1"/>
    <col min="3" max="3" width="11.625" bestFit="1" customWidth="1"/>
    <col min="4" max="4" width="11.875" customWidth="1"/>
    <col min="5" max="5" width="17.125" customWidth="1"/>
    <col min="7" max="7" width="18.375" customWidth="1"/>
    <col min="9" max="10" width="10.625" bestFit="1" customWidth="1"/>
  </cols>
  <sheetData>
    <row r="2" spans="2:10" x14ac:dyDescent="0.3">
      <c r="B2" s="36" t="s">
        <v>17</v>
      </c>
      <c r="C2" s="36"/>
      <c r="D2" s="36"/>
      <c r="E2" s="36"/>
      <c r="G2" s="36" t="s">
        <v>19</v>
      </c>
      <c r="H2" s="36"/>
      <c r="I2" s="36"/>
      <c r="J2" s="36"/>
    </row>
    <row r="3" spans="2:10" x14ac:dyDescent="0.3">
      <c r="B3" s="18" t="s">
        <v>22</v>
      </c>
      <c r="C3" s="18" t="s">
        <v>23</v>
      </c>
      <c r="D3" s="18" t="s">
        <v>24</v>
      </c>
      <c r="E3" s="18" t="s">
        <v>25</v>
      </c>
      <c r="G3" s="18" t="s">
        <v>22</v>
      </c>
      <c r="H3" s="18" t="s">
        <v>23</v>
      </c>
      <c r="I3" s="18" t="s">
        <v>24</v>
      </c>
      <c r="J3" s="18" t="s">
        <v>25</v>
      </c>
    </row>
    <row r="4" spans="2:10" x14ac:dyDescent="0.3">
      <c r="B4" s="12" t="s">
        <v>16</v>
      </c>
      <c r="C4" s="12">
        <v>12</v>
      </c>
      <c r="D4" s="12">
        <v>180000</v>
      </c>
      <c r="E4" s="13">
        <f t="shared" ref="E4:E9" si="0" xml:space="preserve"> C4 * D4</f>
        <v>2160000</v>
      </c>
      <c r="G4" s="8" t="s">
        <v>18</v>
      </c>
      <c r="H4" s="8">
        <v>12</v>
      </c>
      <c r="I4" s="9">
        <v>320000</v>
      </c>
      <c r="J4" s="9">
        <f xml:space="preserve"> H4 * I4</f>
        <v>3840000</v>
      </c>
    </row>
    <row r="5" spans="2:10" x14ac:dyDescent="0.3">
      <c r="B5" s="12" t="s">
        <v>14</v>
      </c>
      <c r="C5" s="12">
        <v>40</v>
      </c>
      <c r="D5" s="13">
        <v>75000</v>
      </c>
      <c r="E5" s="13">
        <f t="shared" si="0"/>
        <v>3000000</v>
      </c>
      <c r="G5" s="8" t="s">
        <v>21</v>
      </c>
      <c r="H5" s="8">
        <v>1</v>
      </c>
      <c r="I5" s="9">
        <v>2500000</v>
      </c>
      <c r="J5" s="9">
        <f xml:space="preserve"> H5 * I5</f>
        <v>2500000</v>
      </c>
    </row>
    <row r="6" spans="2:10" x14ac:dyDescent="0.3">
      <c r="B6" s="23" t="s">
        <v>20</v>
      </c>
      <c r="C6" s="23">
        <v>52</v>
      </c>
      <c r="D6" s="24">
        <v>110000</v>
      </c>
      <c r="E6" s="24">
        <f t="shared" si="0"/>
        <v>5720000</v>
      </c>
      <c r="G6" s="8"/>
      <c r="H6" s="8"/>
      <c r="I6" s="9"/>
      <c r="J6" s="9"/>
    </row>
    <row r="7" spans="2:10" x14ac:dyDescent="0.3">
      <c r="B7" s="12" t="s">
        <v>10</v>
      </c>
      <c r="C7" s="12">
        <v>20</v>
      </c>
      <c r="D7" s="13">
        <v>400000</v>
      </c>
      <c r="E7" s="13">
        <f t="shared" si="0"/>
        <v>8000000</v>
      </c>
      <c r="G7" s="8"/>
      <c r="H7" s="8"/>
      <c r="I7" s="9"/>
      <c r="J7" s="9"/>
    </row>
    <row r="8" spans="2:10" x14ac:dyDescent="0.3">
      <c r="B8" s="12" t="s">
        <v>5</v>
      </c>
      <c r="C8" s="12">
        <v>12</v>
      </c>
      <c r="D8" s="13">
        <v>370000</v>
      </c>
      <c r="E8" s="13">
        <f t="shared" si="0"/>
        <v>4440000</v>
      </c>
      <c r="G8" s="8"/>
      <c r="H8" s="8"/>
      <c r="I8" s="9"/>
      <c r="J8" s="9"/>
    </row>
    <row r="9" spans="2:10" x14ac:dyDescent="0.3">
      <c r="B9" s="12" t="s">
        <v>15</v>
      </c>
      <c r="C9" s="12">
        <v>12</v>
      </c>
      <c r="D9" s="13">
        <v>200000</v>
      </c>
      <c r="E9" s="13">
        <f t="shared" si="0"/>
        <v>2400000</v>
      </c>
      <c r="G9" s="8"/>
      <c r="H9" s="8"/>
      <c r="I9" s="9"/>
      <c r="J9" s="8"/>
    </row>
    <row r="10" spans="2:10" x14ac:dyDescent="0.3">
      <c r="B10" s="8"/>
      <c r="C10" s="8"/>
      <c r="D10" s="9"/>
      <c r="E10" s="9">
        <f>SUM(E4:E9)</f>
        <v>25720000</v>
      </c>
      <c r="G10" s="8"/>
      <c r="H10" s="8"/>
      <c r="I10" s="8"/>
      <c r="J10" s="9">
        <f>SUM(J4:J8)</f>
        <v>6340000</v>
      </c>
    </row>
    <row r="11" spans="2:10" x14ac:dyDescent="0.3">
      <c r="B11" s="8"/>
      <c r="C11" s="8"/>
      <c r="D11" s="9"/>
      <c r="E11" s="9"/>
      <c r="G11" s="8"/>
      <c r="H11" s="8"/>
      <c r="I11" s="8"/>
      <c r="J11" s="8"/>
    </row>
    <row r="12" spans="2:10" x14ac:dyDescent="0.3">
      <c r="B12" s="8"/>
      <c r="C12" s="8">
        <v>12</v>
      </c>
      <c r="D12" s="9">
        <f xml:space="preserve"> E10</f>
        <v>25720000</v>
      </c>
      <c r="E12" s="9">
        <f xml:space="preserve"> D12 / C12</f>
        <v>2143333.3333333335</v>
      </c>
      <c r="G12" s="8"/>
      <c r="H12" s="8">
        <v>12</v>
      </c>
      <c r="I12" s="9">
        <f xml:space="preserve"> J10</f>
        <v>6340000</v>
      </c>
      <c r="J12" s="8">
        <f xml:space="preserve"> I12 / H12</f>
        <v>528333.33333333337</v>
      </c>
    </row>
    <row r="14" spans="2:10" x14ac:dyDescent="0.3">
      <c r="D14" s="21" t="s">
        <v>26</v>
      </c>
      <c r="E14" s="22">
        <f xml:space="preserve"> E12</f>
        <v>2143333.3333333335</v>
      </c>
      <c r="F14" s="21">
        <f xml:space="preserve"> J12</f>
        <v>528333.33333333337</v>
      </c>
      <c r="G14" s="22">
        <f xml:space="preserve"> E14 - F14</f>
        <v>1615000</v>
      </c>
    </row>
    <row r="16" spans="2:10" x14ac:dyDescent="0.3">
      <c r="B16" s="37" t="s">
        <v>32</v>
      </c>
      <c r="C16" s="19" t="s">
        <v>38</v>
      </c>
      <c r="D16" s="37" t="s">
        <v>37</v>
      </c>
      <c r="E16" s="37"/>
      <c r="F16" s="37"/>
      <c r="G16" s="37"/>
      <c r="H16" s="37"/>
    </row>
    <row r="17" spans="2:8" x14ac:dyDescent="0.3">
      <c r="B17" s="37"/>
      <c r="C17" s="20" t="s">
        <v>33</v>
      </c>
      <c r="D17" s="20" t="s">
        <v>34</v>
      </c>
      <c r="E17" s="20" t="s">
        <v>35</v>
      </c>
      <c r="F17" s="39" t="s">
        <v>39</v>
      </c>
      <c r="G17" s="40"/>
      <c r="H17" s="20" t="s">
        <v>36</v>
      </c>
    </row>
    <row r="18" spans="2:8" x14ac:dyDescent="0.3">
      <c r="B18" s="8"/>
      <c r="C18" s="25">
        <v>700000</v>
      </c>
      <c r="D18" s="25">
        <v>10000</v>
      </c>
      <c r="E18" s="25">
        <v>11000</v>
      </c>
      <c r="F18" s="38">
        <v>130000</v>
      </c>
      <c r="G18" s="38"/>
      <c r="H18" s="25"/>
    </row>
  </sheetData>
  <mergeCells count="6">
    <mergeCell ref="B2:E2"/>
    <mergeCell ref="G2:J2"/>
    <mergeCell ref="D16:H16"/>
    <mergeCell ref="B16:B17"/>
    <mergeCell ref="F18:G18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시나리오_A</vt:lpstr>
      <vt:lpstr>생활패턴</vt:lpstr>
      <vt:lpstr>병원지출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2022-08-11T04:20:21Z</dcterms:modified>
</cp:coreProperties>
</file>