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67C2B130-FD99-4FAE-B940-9DD6A6237448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플러그파워" sheetId="11" r:id="rId3"/>
    <sheet name="리사이클" sheetId="16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5" l="1"/>
  <c r="S13" i="5" l="1"/>
  <c r="E47" i="11" l="1"/>
  <c r="F68" i="11"/>
  <c r="G61" i="11"/>
  <c r="F54" i="11"/>
  <c r="D61" i="11" s="1"/>
  <c r="C61" i="11" l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7" i="11" l="1"/>
  <c r="G60" i="11"/>
  <c r="F53" i="11"/>
  <c r="E46" i="11"/>
  <c r="G54" i="11" l="1"/>
  <c r="C60" i="11"/>
  <c r="D60" i="11"/>
  <c r="N19" i="18"/>
  <c r="N20" i="18" s="1"/>
  <c r="E68" i="11" l="1"/>
  <c r="G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6" i="11"/>
  <c r="E45" i="11"/>
  <c r="G59" i="11"/>
  <c r="F52" i="11"/>
  <c r="C59" i="11" s="1"/>
  <c r="E67" i="11" l="1"/>
  <c r="G67" i="11" s="1"/>
  <c r="G53" i="11"/>
  <c r="D59" i="11"/>
  <c r="P23" i="18"/>
  <c r="K7" i="18"/>
  <c r="F13" i="16"/>
  <c r="G9" i="16"/>
  <c r="D9" i="16"/>
  <c r="E3" i="16"/>
  <c r="H68" i="11" l="1"/>
  <c r="P24" i="18"/>
  <c r="K8" i="18"/>
  <c r="C9" i="16"/>
  <c r="E13" i="16" s="1"/>
  <c r="G13" i="16" s="1"/>
  <c r="P25" i="18" l="1"/>
  <c r="K9" i="18"/>
  <c r="F65" i="11"/>
  <c r="G57" i="11"/>
  <c r="G58" i="11"/>
  <c r="P26" i="18" l="1"/>
  <c r="K10" i="18"/>
  <c r="F51" i="11"/>
  <c r="C58" i="11" s="1"/>
  <c r="E44" i="11"/>
  <c r="E66" i="11" l="1"/>
  <c r="G66" i="11" s="1"/>
  <c r="G52" i="11"/>
  <c r="D58" i="11"/>
  <c r="P27" i="18"/>
  <c r="K11" i="18"/>
  <c r="H67" i="11" l="1"/>
  <c r="P28" i="18"/>
  <c r="K12" i="18"/>
  <c r="D35" i="11"/>
  <c r="G34" i="11" s="1"/>
  <c r="I34" i="11" s="1"/>
  <c r="K34" i="11"/>
  <c r="P29" i="18" l="1"/>
  <c r="K13" i="18"/>
  <c r="C22" i="9"/>
  <c r="C23" i="9" s="1"/>
  <c r="C19" i="9"/>
  <c r="C20" i="9" s="1"/>
  <c r="K32" i="11"/>
  <c r="K30" i="11"/>
  <c r="F50" i="11"/>
  <c r="E43" i="11"/>
  <c r="D33" i="11"/>
  <c r="G32" i="11" s="1"/>
  <c r="I32" i="11" s="1"/>
  <c r="D31" i="11"/>
  <c r="G30" i="11" s="1"/>
  <c r="I30" i="11" s="1"/>
  <c r="D57" i="11" l="1"/>
  <c r="G51" i="11"/>
  <c r="P30" i="18"/>
  <c r="K14" i="18"/>
  <c r="C57" i="11"/>
  <c r="E65" i="11" s="1"/>
  <c r="G65" i="11" s="1"/>
  <c r="H66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<sst xmlns="http://schemas.openxmlformats.org/spreadsheetml/2006/main" count="406" uniqueCount="192">
  <si>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</si>
  <si>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</si>
  <si>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</si>
  <si>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</si>
  <si>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</si>
  <si>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</si>
  <si>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</si>
  <si>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</si>
  <si>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</si>
  <si>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</si>
  <si>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</si>
  <si>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</si>
  <si>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</si>
  <si>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</si>
  <si>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</si>
  <si>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</si>
  <si>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</si>
  <si>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</si>
  <si>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</si>
  <si>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</si>
  <si>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</si>
  <si>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</si>
  <si>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</si>
  <si>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</si>
  <si>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</si>
  <si>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</si>
  <si>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</si>
  <si>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</si>
  <si>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</si>
  <si>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</si>
  <si>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</si>
  <si>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</si>
  <si>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</si>
  <si>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</si>
  <si>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</si>
  <si>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</si>
  <si>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</si>
  <si>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</si>
  <si>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</si>
  <si>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</si>
  <si>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</si>
  <si>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</si>
  <si>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</si>
  <si>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</si>
  <si>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</si>
  <si>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</si>
  <si>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</si>
  <si>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</si>
  <si>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</si>
  <si>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</si>
  <si>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</si>
  <si>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</si>
  <si>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</si>
  <si>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</si>
  <si>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</si>
  <si>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</si>
  <si>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</si>
  <si>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</si>
  <si>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</si>
  <si>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</si>
  <si>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</si>
  <si>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</si>
  <si>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</si>
  <si>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</si>
  <si>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</si>
  <si>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</si>
  <si>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</si>
  <si>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</si>
  <si>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</si>
  <si>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</si>
  <si>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</si>
  <si>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</si>
  <si>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</si>
  <si>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</si>
  <si>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</si>
  <si>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</si>
  <si>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</si>
  <si>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</si>
  <si>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</si>
  <si>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</si>
  <si>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</si>
  <si>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</si>
  <si>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</si>
  <si>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</si>
  <si>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</si>
  <si>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</si>
  <si>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</si>
  <si>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</si>
  <si>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</si>
  <si>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</si>
  <si>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</si>
  <si>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</si>
  <si>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</si>
  <si>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</si>
  <si>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</si>
  <si>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</si>
  <si>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</si>
  <si>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</si>
  <si>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</si>
  <si>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</si>
  <si>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</si>
  <si>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</si>
  <si>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</si>
  <si>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</si>
  <si>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</si>
  <si>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</si>
  <si>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</si>
  <si>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</si>
  <si>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</si>
  <si>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</si>
  <si>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</si>
  <si>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</si>
  <si>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</si>
  <si>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</si>
  <si>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</si>
  <si>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</si>
  <si>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</si>
  <si>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</si>
  <si>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</si>
  <si>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</si>
  <si>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</si>
  <si>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</si>
  <si>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</si>
  <si>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</si>
  <si>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</si>
  <si>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</si>
  <si>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</si>
  <si>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</si>
  <si>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</si>
  <si>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</si>
  <si>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</si>
  <si>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</si>
  <si>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</si>
  <si>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</si>
  <si>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</si>
  <si>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</si>
  <si>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</si>
  <si>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</si>
  <si>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</si>
  <si>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</si>
  <si>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</si>
  <si>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</si>
  <si>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</si>
  <si>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</si>
  <si>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</si>
  <si>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</si>
  <si>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</si>
  <si>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</si>
  <si>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</si>
  <si>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</si>
  <si>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</si>
  <si>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</si>
  <si>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</si>
  <si>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</si>
  <si>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</si>
  <si>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</si>
  <si>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</si>
  <si>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</si>
  <si>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</si>
  <si>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</si>
  <si>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</si>
  <si>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</si>
  <si>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</si>
  <si>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</si>
  <si>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</si>
  <si>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</si>
  <si>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</si>
  <si>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</si>
  <si>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</si>
  <si>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</si>
  <si>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</si>
  <si>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</si>
  <si>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</si>
  <si>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</si>
  <si>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</si>
  <si>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</si>
  <si>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</si>
  <si>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</si>
  <si>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</si>
  <si>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</si>
  <si>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</si>
  <si>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</si>
  <si>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</si>
  <si>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</si>
  <si>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</si>
  <si>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</si>
  <si>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</si>
  <si>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</si>
  <si>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원금 7400만원 대출 2억 1천</t>
    <phoneticPr fontId="1" type="noConversion"/>
  </si>
  <si>
    <t>대출400</t>
    <phoneticPr fontId="1" type="noConversion"/>
  </si>
  <si>
    <t>대출원금</t>
    <phoneticPr fontId="1" type="noConversion"/>
  </si>
  <si>
    <t>가족지출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</si>
</sst>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9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38" xfId="0" applyFill="1" applyBorder="1">
      <alignment vertical="center"/>
    </xf>
    <xf numFmtId="0" fontId="0" fillId="44" borderId="37" xfId="0" applyFill="1" applyBorder="1">
      <alignment vertical="center"/>
    </xf>
    <xf numFmtId="0" fontId="0" fillId="44" borderId="33" xfId="0" applyFill="1" applyBorder="1">
      <alignment vertical="center"/>
    </xf>
    <xf numFmtId="0" fontId="0" fillId="44" borderId="34" xfId="0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0" fontId="2" fillId="44" borderId="34" xfId="0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7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8" borderId="57" xfId="41" applyFill="1" applyBorder="1">
      <alignment vertical="center"/>
    </xf>
    <xf numFmtId="176" fontId="0" fillId="48" borderId="1" xfId="0" applyNumberFormat="1" applyFill="1" applyBorder="1">
      <alignment vertical="center"/>
    </xf>
    <xf numFmtId="0" fontId="0" fillId="48" borderId="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18" fillId="49" borderId="57" xfId="41" applyFill="1" applyBorder="1">
      <alignment vertical="center"/>
    </xf>
    <xf numFmtId="176" fontId="0" fillId="49" borderId="1" xfId="0" applyNumberFormat="1" applyFill="1" applyBorder="1">
      <alignment vertical="center"/>
    </xf>
    <xf numFmtId="0" fontId="2" fillId="50" borderId="2" xfId="0" applyFont="1" applyFill="1" applyBorder="1" applyAlignment="1">
      <alignment horizontal="center" vertical="center"/>
    </xf>
    <xf numFmtId="177" fontId="2" fillId="50" borderId="1" xfId="0" applyNumberFormat="1" applyFont="1" applyFill="1" applyBorder="1">
      <alignment vertical="center"/>
    </xf>
    <xf numFmtId="0" fontId="2" fillId="50" borderId="1" xfId="0" applyFont="1" applyFill="1" applyBorder="1">
      <alignment vertical="center"/>
    </xf>
    <xf numFmtId="0" fontId="2" fillId="50" borderId="52" xfId="0" applyFont="1" applyFill="1" applyBorder="1">
      <alignment vertical="center"/>
    </xf>
    <xf numFmtId="0" fontId="0" fillId="51" borderId="21" xfId="0" applyFill="1" applyBorder="1">
      <alignment vertical="center"/>
    </xf>
    <xf numFmtId="176" fontId="0" fillId="51" borderId="1" xfId="0" applyNumberFormat="1" applyFill="1" applyBorder="1">
      <alignment vertical="center"/>
    </xf>
    <xf numFmtId="0" fontId="18" fillId="52" borderId="57" xfId="41" applyFill="1" applyBorder="1">
      <alignment vertical="center"/>
    </xf>
    <xf numFmtId="176" fontId="0" fillId="52" borderId="1" xfId="0" applyNumberFormat="1" applyFill="1" applyBorder="1">
      <alignment vertical="center"/>
    </xf>
    <xf numFmtId="0" fontId="18" fillId="52" borderId="1" xfId="41" applyFill="1" applyBorder="1">
      <alignment vertical="center"/>
    </xf>
    <xf numFmtId="176" fontId="18" fillId="52" borderId="1" xfId="41" applyNumberFormat="1" applyFill="1" applyBorder="1">
      <alignment vertical="center"/>
    </xf>
    <xf numFmtId="0" fontId="18" fillId="49" borderId="1" xfId="41" applyFill="1" applyBorder="1">
      <alignment vertical="center"/>
    </xf>
    <xf numFmtId="176" fontId="18" fillId="49" borderId="1" xfId="41" applyNumberFormat="1" applyFill="1" applyBorder="1">
      <alignment vertical="center"/>
    </xf>
    <xf numFmtId="0" fontId="0" fillId="51" borderId="1" xfId="0" applyFill="1" applyBorder="1">
      <alignment vertical="center"/>
    </xf>
    <xf numFmtId="0" fontId="18" fillId="48" borderId="1" xfId="41" applyFill="1" applyBorder="1">
      <alignment vertical="center"/>
    </xf>
    <xf numFmtId="176" fontId="18" fillId="48" borderId="1" xfId="41" applyNumberFormat="1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0" fontId="26" fillId="40" borderId="57" xfId="41" applyFont="1" applyFill="1" applyBorder="1">
      <alignment vertical="center"/>
    </xf>
    <xf numFmtId="176" fontId="26" fillId="51" borderId="1" xfId="0" applyNumberFormat="1" applyFon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16" workbookViewId="0">
      <selection activeCell="G30" sqref="G30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21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45"/>
      <c r="B1" s="245"/>
      <c r="C1" s="245"/>
      <c r="D1" s="246" t="s">
        <v>84</v>
      </c>
      <c r="E1" s="247"/>
      <c r="F1" s="247"/>
      <c r="G1" s="247"/>
      <c r="H1" s="251" t="s">
        <v>177</v>
      </c>
      <c r="I1" s="251"/>
      <c r="J1" s="248" t="s">
        <v>167</v>
      </c>
      <c r="K1" s="249"/>
      <c r="L1" s="250"/>
      <c r="M1" s="241" t="s">
        <v>168</v>
      </c>
      <c r="N1" s="242"/>
      <c r="O1" s="242"/>
      <c r="P1" s="243"/>
      <c r="Q1" s="239" t="s">
        <v>180</v>
      </c>
      <c r="R1" s="237" t="s">
        <v>181</v>
      </c>
      <c r="S1" s="238" t="s">
        <v>182</v>
      </c>
    </row>
    <row r="2" spans="1:20" ht="33" x14ac:dyDescent="0.3">
      <c r="A2" s="245"/>
      <c r="B2" s="245"/>
      <c r="C2" s="245"/>
      <c r="D2" s="149" t="s">
        <v>164</v>
      </c>
      <c r="E2" s="143" t="s">
        <v>163</v>
      </c>
      <c r="F2" s="98" t="s">
        <v>169</v>
      </c>
      <c r="G2" s="131" t="s">
        <v>170</v>
      </c>
      <c r="H2" s="142" t="s">
        <v>178</v>
      </c>
      <c r="I2" s="142" t="s">
        <v>179</v>
      </c>
      <c r="J2" s="142" t="s">
        <v>176</v>
      </c>
      <c r="K2" s="137" t="s">
        <v>85</v>
      </c>
      <c r="L2" s="115" t="s">
        <v>11</v>
      </c>
      <c r="M2" s="121" t="s">
        <v>173</v>
      </c>
      <c r="N2" s="117" t="s">
        <v>86</v>
      </c>
      <c r="O2" s="99" t="s">
        <v>11</v>
      </c>
      <c r="P2" s="213" t="s">
        <v>174</v>
      </c>
      <c r="Q2" s="239"/>
      <c r="R2" s="237"/>
      <c r="S2" s="238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214">
        <v>0</v>
      </c>
      <c r="Q3" s="152"/>
      <c r="R3" s="18"/>
      <c r="S3" s="18"/>
    </row>
    <row r="4" spans="1:20" s="22" customFormat="1" hidden="1" x14ac:dyDescent="0.3">
      <c r="A4" s="22">
        <v>1</v>
      </c>
      <c r="B4" s="244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215"/>
      <c r="Q4" s="152"/>
      <c r="T4" s="84"/>
    </row>
    <row r="5" spans="1:20" s="22" customFormat="1" hidden="1" x14ac:dyDescent="0.3">
      <c r="B5" s="244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215"/>
      <c r="Q5" s="152"/>
      <c r="T5" s="84"/>
    </row>
    <row r="6" spans="1:20" s="22" customFormat="1" hidden="1" x14ac:dyDescent="0.3">
      <c r="B6" s="244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215"/>
      <c r="Q6" s="152"/>
      <c r="T6" s="84"/>
    </row>
    <row r="7" spans="1:20" s="22" customFormat="1" hidden="1" x14ac:dyDescent="0.3">
      <c r="B7" s="244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215"/>
      <c r="Q7" s="152"/>
      <c r="T7" s="84"/>
    </row>
    <row r="8" spans="1:20" s="22" customFormat="1" hidden="1" x14ac:dyDescent="0.3">
      <c r="B8" s="244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215"/>
      <c r="Q8" s="152"/>
      <c r="T8" s="84"/>
    </row>
    <row r="9" spans="1:20" s="22" customFormat="1" hidden="1" x14ac:dyDescent="0.3">
      <c r="B9" s="244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215"/>
      <c r="Q9" s="152"/>
      <c r="T9" s="84"/>
    </row>
    <row r="10" spans="1:20" s="22" customFormat="1" hidden="1" x14ac:dyDescent="0.3">
      <c r="B10" s="244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215"/>
      <c r="Q10" s="152"/>
      <c r="T10" s="84"/>
    </row>
    <row r="11" spans="1:20" s="22" customFormat="1" hidden="1" x14ac:dyDescent="0.3">
      <c r="B11" s="244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215"/>
      <c r="Q11" s="152"/>
      <c r="T11" s="84"/>
    </row>
    <row r="12" spans="1:20" s="22" customFormat="1" hidden="1" x14ac:dyDescent="0.3">
      <c r="B12" s="244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215"/>
      <c r="Q12" s="152"/>
      <c r="T12" s="84"/>
    </row>
    <row r="13" spans="1:20" s="22" customFormat="1" hidden="1" x14ac:dyDescent="0.3">
      <c r="B13" s="244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215"/>
      <c r="Q13" s="152"/>
      <c r="T13" s="84"/>
    </row>
    <row r="14" spans="1:20" s="23" customFormat="1" ht="15.75" hidden="1" customHeight="1" thickBot="1" x14ac:dyDescent="0.3">
      <c r="A14" s="22"/>
      <c r="B14" s="244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21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44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215"/>
      <c r="Q15" s="152"/>
      <c r="R15" s="39"/>
      <c r="S15" s="39"/>
      <c r="T15" s="37"/>
    </row>
    <row r="16" spans="1:20" s="34" customFormat="1" x14ac:dyDescent="0.3">
      <c r="A16" s="22">
        <v>2</v>
      </c>
      <c r="B16" s="236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215"/>
      <c r="Q16" s="129"/>
      <c r="R16" s="22"/>
      <c r="S16" s="22"/>
      <c r="T16" s="86"/>
    </row>
    <row r="17" spans="1:20" s="22" customFormat="1" x14ac:dyDescent="0.3">
      <c r="B17" s="236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215"/>
      <c r="Q17" s="129"/>
      <c r="T17" s="84"/>
    </row>
    <row r="18" spans="1:20" s="22" customFormat="1" x14ac:dyDescent="0.3">
      <c r="B18" s="236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215"/>
      <c r="Q18" s="129"/>
      <c r="T18" s="84"/>
    </row>
    <row r="19" spans="1:20" s="22" customFormat="1" x14ac:dyDescent="0.3">
      <c r="B19" s="236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215"/>
      <c r="Q19" s="129"/>
      <c r="T19" s="84"/>
    </row>
    <row r="20" spans="1:20" s="22" customFormat="1" x14ac:dyDescent="0.3">
      <c r="B20" s="236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21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36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21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36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21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36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21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36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21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36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21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36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21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80" customFormat="1" ht="17.25" thickBot="1" x14ac:dyDescent="0.35">
      <c r="A27" s="22"/>
      <c r="B27" s="236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21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79"/>
    </row>
    <row r="28" spans="1:20" s="34" customFormat="1" x14ac:dyDescent="0.3">
      <c r="A28" s="34">
        <v>3</v>
      </c>
      <c r="B28" s="240">
        <v>2024</v>
      </c>
      <c r="C28" s="201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202">
        <f t="shared" si="1"/>
        <v>12680106.729674673</v>
      </c>
      <c r="L28" s="203">
        <v>0.01</v>
      </c>
      <c r="M28" s="125">
        <v>0</v>
      </c>
      <c r="N28" s="126">
        <f t="shared" si="4"/>
        <v>29387.375748956947</v>
      </c>
      <c r="O28" s="127">
        <v>-0.22</v>
      </c>
      <c r="P28" s="21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36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204">
        <f t="shared" si="1"/>
        <v>13010148.650808817</v>
      </c>
      <c r="L29" s="203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21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36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204">
        <f t="shared" si="1"/>
        <v>13346131.326523375</v>
      </c>
      <c r="L30" s="203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36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204">
        <f t="shared" si="1"/>
        <v>13688161.690400796</v>
      </c>
      <c r="L31" s="203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18" customFormat="1" x14ac:dyDescent="0.3">
      <c r="B32" s="236"/>
      <c r="C32" s="28">
        <v>5</v>
      </c>
      <c r="D32" s="147">
        <v>0</v>
      </c>
      <c r="E32" s="147">
        <v>0</v>
      </c>
      <c r="F32" s="147">
        <v>0</v>
      </c>
      <c r="G32" s="133">
        <v>100000</v>
      </c>
      <c r="H32" s="102">
        <v>0</v>
      </c>
      <c r="I32" s="102">
        <v>70000000</v>
      </c>
      <c r="J32" s="102">
        <v>54000000</v>
      </c>
      <c r="K32" s="139">
        <f t="shared" si="1"/>
        <v>14036348.600828011</v>
      </c>
      <c r="L32" s="105">
        <v>1.7999999999999999E-2</v>
      </c>
      <c r="M32" s="38">
        <v>0</v>
      </c>
      <c r="N32" s="118">
        <f t="shared" si="4"/>
        <v>429150.90865182638</v>
      </c>
      <c r="O32" s="25">
        <v>1.7999999999999999E-2</v>
      </c>
      <c r="P32" s="214">
        <f t="shared" si="2"/>
        <v>429150.90865182638</v>
      </c>
      <c r="Q32" s="153">
        <f t="shared" si="3"/>
        <v>14465499.509479837</v>
      </c>
      <c r="R32" s="104">
        <f t="shared" si="5"/>
        <v>70000000</v>
      </c>
      <c r="S32" s="104">
        <f t="shared" si="6"/>
        <v>68465499.509479836</v>
      </c>
      <c r="T32" s="87"/>
    </row>
    <row r="33" spans="1:20" s="18" customFormat="1" x14ac:dyDescent="0.3">
      <c r="B33" s="236"/>
      <c r="C33" s="28">
        <v>6</v>
      </c>
      <c r="D33" s="147">
        <v>0</v>
      </c>
      <c r="E33" s="147">
        <v>0</v>
      </c>
      <c r="F33" s="147">
        <v>300000</v>
      </c>
      <c r="G33" s="133">
        <v>300000</v>
      </c>
      <c r="H33" s="102">
        <v>0</v>
      </c>
      <c r="I33" s="102">
        <v>70000000</v>
      </c>
      <c r="J33" s="102">
        <v>54000000</v>
      </c>
      <c r="K33" s="139">
        <f t="shared" si="1"/>
        <v>14899802.875642914</v>
      </c>
      <c r="L33" s="105">
        <v>1.7999999999999999E-2</v>
      </c>
      <c r="M33" s="38">
        <v>0</v>
      </c>
      <c r="N33" s="118">
        <f t="shared" si="4"/>
        <v>436875.62500755925</v>
      </c>
      <c r="O33" s="25">
        <v>1.7999999999999999E-2</v>
      </c>
      <c r="P33" s="214">
        <f t="shared" si="2"/>
        <v>436875.62500755925</v>
      </c>
      <c r="Q33" s="153">
        <f t="shared" si="3"/>
        <v>15336678.500650473</v>
      </c>
      <c r="R33" s="104">
        <f t="shared" si="5"/>
        <v>70000000</v>
      </c>
      <c r="S33" s="104">
        <f t="shared" si="6"/>
        <v>69336678.500650465</v>
      </c>
      <c r="T33" s="87"/>
    </row>
    <row r="34" spans="1:20" s="18" customFormat="1" x14ac:dyDescent="0.3">
      <c r="B34" s="236"/>
      <c r="C34" s="28">
        <v>7</v>
      </c>
      <c r="D34" s="147">
        <v>0</v>
      </c>
      <c r="E34" s="147">
        <v>0</v>
      </c>
      <c r="F34" s="147">
        <v>300000</v>
      </c>
      <c r="G34" s="133">
        <v>300000</v>
      </c>
      <c r="H34" s="102">
        <v>0</v>
      </c>
      <c r="I34" s="102">
        <v>70000000</v>
      </c>
      <c r="J34" s="102">
        <v>54000000</v>
      </c>
      <c r="K34" s="139">
        <f t="shared" si="1"/>
        <v>15778799.327404486</v>
      </c>
      <c r="L34" s="105">
        <v>1.7999999999999999E-2</v>
      </c>
      <c r="M34" s="38">
        <v>0</v>
      </c>
      <c r="N34" s="118">
        <f t="shared" si="4"/>
        <v>444739.38625769533</v>
      </c>
      <c r="O34" s="25">
        <v>1.7999999999999999E-2</v>
      </c>
      <c r="P34" s="214">
        <f t="shared" si="2"/>
        <v>444739.38625769533</v>
      </c>
      <c r="Q34" s="153">
        <f t="shared" si="3"/>
        <v>16223538.713662181</v>
      </c>
      <c r="R34" s="104">
        <f t="shared" si="5"/>
        <v>70000000</v>
      </c>
      <c r="S34" s="104">
        <f t="shared" si="6"/>
        <v>70223538.713662177</v>
      </c>
      <c r="T34" s="87"/>
    </row>
    <row r="35" spans="1:20" s="18" customFormat="1" x14ac:dyDescent="0.3">
      <c r="B35" s="236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v>0</v>
      </c>
      <c r="I35" s="102">
        <v>70000000</v>
      </c>
      <c r="J35" s="102">
        <v>54000000</v>
      </c>
      <c r="K35" s="139">
        <f t="shared" si="1"/>
        <v>16673617.715297766</v>
      </c>
      <c r="L35" s="105">
        <v>1.7999999999999999E-2</v>
      </c>
      <c r="M35" s="38">
        <v>0</v>
      </c>
      <c r="N35" s="118">
        <f t="shared" si="4"/>
        <v>452744.69521033386</v>
      </c>
      <c r="O35" s="25">
        <v>1.7999999999999999E-2</v>
      </c>
      <c r="P35" s="214">
        <f t="shared" si="2"/>
        <v>452744.69521033386</v>
      </c>
      <c r="Q35" s="153">
        <f t="shared" si="3"/>
        <v>17126362.4105081</v>
      </c>
      <c r="R35" s="104">
        <f t="shared" si="5"/>
        <v>70000000</v>
      </c>
      <c r="S35" s="104">
        <f t="shared" si="6"/>
        <v>71126362.410508096</v>
      </c>
      <c r="T35" s="87"/>
    </row>
    <row r="36" spans="1:20" s="18" customFormat="1" x14ac:dyDescent="0.3">
      <c r="B36" s="236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v>0</v>
      </c>
      <c r="I36" s="102">
        <v>70000000</v>
      </c>
      <c r="J36" s="102">
        <v>54000000</v>
      </c>
      <c r="K36" s="139">
        <f t="shared" si="1"/>
        <v>17584542.834173124</v>
      </c>
      <c r="L36" s="105">
        <v>1.7999999999999999E-2</v>
      </c>
      <c r="M36" s="38">
        <v>0</v>
      </c>
      <c r="N36" s="118">
        <f t="shared" si="4"/>
        <v>460894.09972411988</v>
      </c>
      <c r="O36" s="25">
        <v>1.7999999999999999E-2</v>
      </c>
      <c r="P36" s="214">
        <f t="shared" si="2"/>
        <v>460894.09972411988</v>
      </c>
      <c r="Q36" s="153">
        <f t="shared" si="3"/>
        <v>18045436.933897246</v>
      </c>
      <c r="R36" s="104">
        <f t="shared" si="5"/>
        <v>70000000</v>
      </c>
      <c r="S36" s="104">
        <f t="shared" si="6"/>
        <v>72045436.933897242</v>
      </c>
      <c r="T36" s="87"/>
    </row>
    <row r="37" spans="1:20" s="18" customFormat="1" x14ac:dyDescent="0.3">
      <c r="B37" s="236"/>
      <c r="C37" s="28">
        <v>10</v>
      </c>
      <c r="D37" s="147">
        <v>0</v>
      </c>
      <c r="E37" s="147">
        <v>0</v>
      </c>
      <c r="F37" s="147">
        <v>300000</v>
      </c>
      <c r="G37" s="133">
        <v>300000</v>
      </c>
      <c r="H37" s="102">
        <v>0</v>
      </c>
      <c r="I37" s="102">
        <v>70000000</v>
      </c>
      <c r="J37" s="102">
        <v>54000000</v>
      </c>
      <c r="K37" s="139">
        <f t="shared" si="1"/>
        <v>18511864.605188239</v>
      </c>
      <c r="L37" s="105">
        <v>1.7999999999999999E-2</v>
      </c>
      <c r="M37" s="38">
        <v>0</v>
      </c>
      <c r="N37" s="118">
        <f t="shared" si="4"/>
        <v>469190.19351915404</v>
      </c>
      <c r="O37" s="25">
        <v>1.7999999999999999E-2</v>
      </c>
      <c r="P37" s="214">
        <f t="shared" si="2"/>
        <v>469190.19351915404</v>
      </c>
      <c r="Q37" s="153">
        <f t="shared" si="3"/>
        <v>18981054.798707392</v>
      </c>
      <c r="R37" s="104">
        <f t="shared" si="5"/>
        <v>70000000</v>
      </c>
      <c r="S37" s="104">
        <f t="shared" si="6"/>
        <v>72981054.798707396</v>
      </c>
      <c r="T37" s="87"/>
    </row>
    <row r="38" spans="1:20" s="29" customFormat="1" ht="17.25" thickBot="1" x14ac:dyDescent="0.35">
      <c r="B38" s="236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v>0</v>
      </c>
      <c r="I38" s="102">
        <v>70000000</v>
      </c>
      <c r="J38" s="102">
        <v>54000000</v>
      </c>
      <c r="K38" s="139">
        <f t="shared" si="1"/>
        <v>19455878.168081626</v>
      </c>
      <c r="L38" s="105">
        <v>1.7999999999999999E-2</v>
      </c>
      <c r="M38" s="38">
        <v>0</v>
      </c>
      <c r="N38" s="118">
        <f t="shared" si="4"/>
        <v>477635.61700249882</v>
      </c>
      <c r="O38" s="83">
        <v>1.7999999999999999E-2</v>
      </c>
      <c r="P38" s="214">
        <f t="shared" si="2"/>
        <v>477635.61700249882</v>
      </c>
      <c r="Q38" s="153">
        <f t="shared" si="3"/>
        <v>19933513.785084125</v>
      </c>
      <c r="R38" s="104">
        <f t="shared" si="5"/>
        <v>70000000</v>
      </c>
      <c r="S38" s="104">
        <f t="shared" si="6"/>
        <v>73933513.785084128</v>
      </c>
      <c r="T38" s="88"/>
    </row>
    <row r="39" spans="1:20" s="159" customFormat="1" ht="17.25" thickBot="1" x14ac:dyDescent="0.35">
      <c r="A39" s="160"/>
      <c r="B39" s="236"/>
      <c r="C39" s="161">
        <v>12</v>
      </c>
      <c r="D39" s="154">
        <v>0</v>
      </c>
      <c r="E39" s="154">
        <v>0</v>
      </c>
      <c r="F39" s="147">
        <v>300000</v>
      </c>
      <c r="G39" s="133">
        <v>300000</v>
      </c>
      <c r="H39" s="102">
        <v>0</v>
      </c>
      <c r="I39" s="155">
        <v>70000000</v>
      </c>
      <c r="J39" s="155">
        <v>54000000</v>
      </c>
      <c r="K39" s="162">
        <f t="shared" si="1"/>
        <v>20416883.975107096</v>
      </c>
      <c r="L39" s="163">
        <v>1.7999999999999999E-2</v>
      </c>
      <c r="M39" s="38">
        <v>0</v>
      </c>
      <c r="N39" s="156">
        <f t="shared" si="4"/>
        <v>486233.0581085438</v>
      </c>
      <c r="O39" s="164">
        <v>1.7999999999999999E-2</v>
      </c>
      <c r="P39" s="214">
        <f t="shared" si="2"/>
        <v>486233.0581085438</v>
      </c>
      <c r="Q39" s="157">
        <f t="shared" si="3"/>
        <v>20903117.033215638</v>
      </c>
      <c r="R39" s="155">
        <f t="shared" si="5"/>
        <v>70000000</v>
      </c>
      <c r="S39" s="155">
        <f t="shared" si="6"/>
        <v>74903117.033215642</v>
      </c>
      <c r="T39" s="158"/>
    </row>
    <row r="40" spans="1:20" s="26" customFormat="1" x14ac:dyDescent="0.3">
      <c r="A40" s="26">
        <v>4</v>
      </c>
      <c r="B40" s="236">
        <v>2025</v>
      </c>
      <c r="C40" s="27">
        <v>1</v>
      </c>
      <c r="D40" s="147">
        <v>0</v>
      </c>
      <c r="E40" s="147">
        <v>0</v>
      </c>
      <c r="F40" s="102">
        <v>300000</v>
      </c>
      <c r="G40" s="133">
        <v>300000</v>
      </c>
      <c r="H40" s="102">
        <v>0</v>
      </c>
      <c r="I40" s="102">
        <v>70000000</v>
      </c>
      <c r="J40" s="102">
        <v>54000000</v>
      </c>
      <c r="K40" s="139">
        <f t="shared" si="1"/>
        <v>21395187.886659022</v>
      </c>
      <c r="L40" s="105">
        <v>1.7999999999999999E-2</v>
      </c>
      <c r="M40" s="38">
        <v>0</v>
      </c>
      <c r="N40" s="118">
        <f t="shared" si="4"/>
        <v>488177.99034097797</v>
      </c>
      <c r="O40" s="82">
        <v>4.0000000000000001E-3</v>
      </c>
      <c r="P40" s="214">
        <f t="shared" si="2"/>
        <v>488177.99034097797</v>
      </c>
      <c r="Q40" s="153">
        <f t="shared" si="3"/>
        <v>21883365.877</v>
      </c>
      <c r="R40" s="104">
        <f t="shared" si="5"/>
        <v>70000000</v>
      </c>
      <c r="S40" s="104">
        <f t="shared" si="6"/>
        <v>75883365.877000004</v>
      </c>
      <c r="T40" s="89"/>
    </row>
    <row r="41" spans="1:20" s="18" customFormat="1" x14ac:dyDescent="0.3">
      <c r="B41" s="236"/>
      <c r="C41" s="28">
        <v>2</v>
      </c>
      <c r="D41" s="147">
        <v>0</v>
      </c>
      <c r="E41" s="147">
        <v>0</v>
      </c>
      <c r="F41" s="102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22391101.268618885</v>
      </c>
      <c r="L41" s="105">
        <v>1.7999999999999999E-2</v>
      </c>
      <c r="M41" s="38">
        <v>0</v>
      </c>
      <c r="N41" s="118">
        <f t="shared" si="4"/>
        <v>496965.19416711555</v>
      </c>
      <c r="O41" s="25">
        <v>1.7999999999999999E-2</v>
      </c>
      <c r="P41" s="214">
        <f t="shared" si="2"/>
        <v>496965.19416711555</v>
      </c>
      <c r="Q41" s="153">
        <f t="shared" si="3"/>
        <v>22888066.462786</v>
      </c>
      <c r="R41" s="104">
        <f t="shared" si="5"/>
        <v>70000000</v>
      </c>
      <c r="S41" s="104">
        <f t="shared" si="6"/>
        <v>76888066.462786004</v>
      </c>
      <c r="T41" s="87"/>
    </row>
    <row r="42" spans="1:20" s="18" customFormat="1" x14ac:dyDescent="0.3">
      <c r="B42" s="236"/>
      <c r="C42" s="28">
        <v>3</v>
      </c>
      <c r="D42" s="147">
        <v>0</v>
      </c>
      <c r="E42" s="147">
        <v>0</v>
      </c>
      <c r="F42" s="102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23404941.091454025</v>
      </c>
      <c r="L42" s="105">
        <v>1.7999999999999999E-2</v>
      </c>
      <c r="M42" s="38">
        <v>0</v>
      </c>
      <c r="N42" s="118">
        <f t="shared" si="4"/>
        <v>505910.56766212365</v>
      </c>
      <c r="O42" s="25">
        <v>1.7999999999999999E-2</v>
      </c>
      <c r="P42" s="214">
        <f t="shared" si="2"/>
        <v>505910.56766212365</v>
      </c>
      <c r="Q42" s="153">
        <f t="shared" si="3"/>
        <v>23910851.659116149</v>
      </c>
      <c r="R42" s="104">
        <f t="shared" si="5"/>
        <v>70000000</v>
      </c>
      <c r="S42" s="104">
        <f t="shared" si="6"/>
        <v>77910851.659116149</v>
      </c>
      <c r="T42" s="87"/>
    </row>
    <row r="43" spans="1:20" s="18" customFormat="1" x14ac:dyDescent="0.3">
      <c r="B43" s="236"/>
      <c r="C43" s="28">
        <v>4</v>
      </c>
      <c r="D43" s="147">
        <v>0</v>
      </c>
      <c r="E43" s="147">
        <v>0</v>
      </c>
      <c r="F43" s="102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24437030.031100199</v>
      </c>
      <c r="L43" s="105">
        <v>1.7999999999999999E-2</v>
      </c>
      <c r="M43" s="38">
        <v>0</v>
      </c>
      <c r="N43" s="118">
        <f t="shared" si="4"/>
        <v>515016.95788004185</v>
      </c>
      <c r="O43" s="25">
        <v>1.7999999999999999E-2</v>
      </c>
      <c r="P43" s="214">
        <f t="shared" si="2"/>
        <v>515016.95788004185</v>
      </c>
      <c r="Q43" s="153">
        <f t="shared" si="3"/>
        <v>24952046.988980241</v>
      </c>
      <c r="R43" s="104">
        <f t="shared" si="5"/>
        <v>70000000</v>
      </c>
      <c r="S43" s="104">
        <f t="shared" si="6"/>
        <v>78952046.988980234</v>
      </c>
      <c r="T43" s="87"/>
    </row>
    <row r="44" spans="1:20" s="18" customFormat="1" x14ac:dyDescent="0.3">
      <c r="B44" s="236"/>
      <c r="C44" s="28">
        <v>5</v>
      </c>
      <c r="D44" s="147">
        <v>0</v>
      </c>
      <c r="E44" s="147">
        <v>0</v>
      </c>
      <c r="F44" s="102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25487696.571660001</v>
      </c>
      <c r="L44" s="105">
        <v>1.7999999999999999E-2</v>
      </c>
      <c r="M44" s="38">
        <v>0</v>
      </c>
      <c r="N44" s="118">
        <f t="shared" si="4"/>
        <v>524287.26312188263</v>
      </c>
      <c r="O44" s="25">
        <v>1.7999999999999999E-2</v>
      </c>
      <c r="P44" s="214">
        <f t="shared" si="2"/>
        <v>524287.26312188263</v>
      </c>
      <c r="Q44" s="153">
        <f t="shared" si="3"/>
        <v>26011983.834781885</v>
      </c>
      <c r="R44" s="104">
        <f t="shared" si="5"/>
        <v>70000000</v>
      </c>
      <c r="S44" s="104">
        <f t="shared" si="6"/>
        <v>80011983.834781885</v>
      </c>
      <c r="T44" s="87"/>
    </row>
    <row r="45" spans="1:20" s="18" customFormat="1" x14ac:dyDescent="0.3">
      <c r="B45" s="236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26557275.109949879</v>
      </c>
      <c r="L45" s="105">
        <v>1.7999999999999999E-2</v>
      </c>
      <c r="M45" s="38">
        <v>0</v>
      </c>
      <c r="N45" s="118">
        <f t="shared" si="4"/>
        <v>533724.43385807646</v>
      </c>
      <c r="O45" s="25">
        <v>1.7999999999999999E-2</v>
      </c>
      <c r="P45" s="214">
        <f t="shared" si="2"/>
        <v>533724.43385807646</v>
      </c>
      <c r="Q45" s="153">
        <f t="shared" si="3"/>
        <v>27090999.543807957</v>
      </c>
      <c r="R45" s="104">
        <f t="shared" si="5"/>
        <v>70000000</v>
      </c>
      <c r="S45" s="104">
        <f t="shared" si="6"/>
        <v>81090999.543807954</v>
      </c>
      <c r="T45" s="87"/>
    </row>
    <row r="46" spans="1:20" s="18" customFormat="1" x14ac:dyDescent="0.3">
      <c r="B46" s="236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27646106.061928976</v>
      </c>
      <c r="L46" s="105">
        <v>1.7999999999999999E-2</v>
      </c>
      <c r="M46" s="38">
        <v>0</v>
      </c>
      <c r="N46" s="118">
        <f t="shared" si="4"/>
        <v>543331.47366752184</v>
      </c>
      <c r="O46" s="25">
        <v>1.7999999999999999E-2</v>
      </c>
      <c r="P46" s="214">
        <f t="shared" si="2"/>
        <v>543331.47366752184</v>
      </c>
      <c r="Q46" s="153">
        <f t="shared" si="3"/>
        <v>28189437.535596497</v>
      </c>
      <c r="R46" s="104">
        <f t="shared" si="5"/>
        <v>70000000</v>
      </c>
      <c r="S46" s="104">
        <f t="shared" si="6"/>
        <v>82189437.53559649</v>
      </c>
      <c r="T46" s="87"/>
    </row>
    <row r="47" spans="1:20" s="18" customFormat="1" x14ac:dyDescent="0.3">
      <c r="B47" s="236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28754535.971043698</v>
      </c>
      <c r="L47" s="105">
        <v>1.7999999999999999E-2</v>
      </c>
      <c r="M47" s="38">
        <v>0</v>
      </c>
      <c r="N47" s="118">
        <f t="shared" si="4"/>
        <v>553111.44019353727</v>
      </c>
      <c r="O47" s="25">
        <v>1.7999999999999999E-2</v>
      </c>
      <c r="P47" s="214">
        <f t="shared" si="2"/>
        <v>553111.44019353727</v>
      </c>
      <c r="Q47" s="153">
        <f t="shared" si="3"/>
        <v>29307647.411237236</v>
      </c>
      <c r="R47" s="104">
        <f t="shared" si="5"/>
        <v>70000000</v>
      </c>
      <c r="S47" s="104">
        <f t="shared" si="6"/>
        <v>83307647.41123724</v>
      </c>
      <c r="T47" s="87"/>
    </row>
    <row r="48" spans="1:20" s="78" customFormat="1" x14ac:dyDescent="0.3">
      <c r="B48" s="236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29882917.618522484</v>
      </c>
      <c r="L48" s="77">
        <v>1.7999999999999999E-2</v>
      </c>
      <c r="M48" s="38">
        <v>0</v>
      </c>
      <c r="N48" s="118">
        <f t="shared" si="4"/>
        <v>563067.44611702091</v>
      </c>
      <c r="O48" s="108">
        <v>1.7999999999999999E-2</v>
      </c>
      <c r="P48" s="214">
        <f t="shared" si="2"/>
        <v>563067.44611702091</v>
      </c>
      <c r="Q48" s="153">
        <f t="shared" si="3"/>
        <v>30445985.064639505</v>
      </c>
      <c r="R48" s="104">
        <f t="shared" si="5"/>
        <v>70000000</v>
      </c>
      <c r="S48" s="104">
        <f t="shared" si="6"/>
        <v>84445985.064639509</v>
      </c>
      <c r="T48" s="109"/>
    </row>
    <row r="49" spans="1:20" s="18" customFormat="1" x14ac:dyDescent="0.3">
      <c r="B49" s="236"/>
      <c r="C49" s="28">
        <v>10</v>
      </c>
      <c r="D49" s="147">
        <v>0</v>
      </c>
      <c r="E49" s="147">
        <v>0</v>
      </c>
      <c r="F49" s="102">
        <v>300000</v>
      </c>
      <c r="G49" s="133">
        <v>300000</v>
      </c>
      <c r="H49" s="102">
        <v>0</v>
      </c>
      <c r="I49" s="102">
        <v>230000000</v>
      </c>
      <c r="J49" s="102">
        <v>70000000</v>
      </c>
      <c r="K49" s="139">
        <f t="shared" si="1"/>
        <v>31031610.135655887</v>
      </c>
      <c r="L49" s="105">
        <v>1.7999999999999999E-2</v>
      </c>
      <c r="M49" s="38">
        <v>0</v>
      </c>
      <c r="N49" s="118">
        <f t="shared" si="4"/>
        <v>573202.66014712723</v>
      </c>
      <c r="O49" s="25">
        <v>1.7999999999999999E-2</v>
      </c>
      <c r="P49" s="214">
        <f t="shared" si="2"/>
        <v>573202.66014712723</v>
      </c>
      <c r="Q49" s="153">
        <f t="shared" si="3"/>
        <v>31604812.795803014</v>
      </c>
      <c r="R49" s="104">
        <f t="shared" si="5"/>
        <v>230000000</v>
      </c>
      <c r="S49" s="104">
        <f t="shared" si="6"/>
        <v>101604812.79580301</v>
      </c>
      <c r="T49" s="87"/>
    </row>
    <row r="50" spans="1:20" s="29" customFormat="1" ht="17.25" thickBot="1" x14ac:dyDescent="0.35">
      <c r="B50" s="236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230000000</v>
      </c>
      <c r="J50" s="102">
        <v>70000000</v>
      </c>
      <c r="K50" s="139">
        <f t="shared" si="1"/>
        <v>32200979.118097693</v>
      </c>
      <c r="L50" s="105">
        <v>1.7999999999999999E-2</v>
      </c>
      <c r="M50" s="38">
        <v>0</v>
      </c>
      <c r="N50" s="118">
        <f t="shared" si="4"/>
        <v>583520.30802977551</v>
      </c>
      <c r="O50" s="83">
        <v>1.7999999999999999E-2</v>
      </c>
      <c r="P50" s="214">
        <f t="shared" si="2"/>
        <v>583520.30802977551</v>
      </c>
      <c r="Q50" s="153">
        <f t="shared" si="3"/>
        <v>32784499.426127467</v>
      </c>
      <c r="R50" s="104">
        <f t="shared" si="5"/>
        <v>230000000</v>
      </c>
      <c r="S50" s="104">
        <f t="shared" si="6"/>
        <v>102784499.42612746</v>
      </c>
      <c r="T50" s="88"/>
    </row>
    <row r="51" spans="1:20" s="96" customFormat="1" ht="17.25" thickBot="1" x14ac:dyDescent="0.35">
      <c r="A51" s="91"/>
      <c r="B51" s="236"/>
      <c r="C51" s="92">
        <v>12</v>
      </c>
      <c r="D51" s="147">
        <v>0</v>
      </c>
      <c r="E51" s="148">
        <v>0</v>
      </c>
      <c r="F51" s="102">
        <v>300000</v>
      </c>
      <c r="G51" s="133">
        <v>300000</v>
      </c>
      <c r="H51" s="102">
        <v>0</v>
      </c>
      <c r="I51" s="102">
        <v>230000000</v>
      </c>
      <c r="J51" s="102">
        <v>70000000</v>
      </c>
      <c r="K51" s="140">
        <f t="shared" si="1"/>
        <v>33391396.742223453</v>
      </c>
      <c r="L51" s="93">
        <v>1.7999999999999999E-2</v>
      </c>
      <c r="M51" s="38">
        <v>0</v>
      </c>
      <c r="N51" s="118">
        <f t="shared" si="4"/>
        <v>594023.67357431143</v>
      </c>
      <c r="O51" s="94">
        <v>1.7999999999999999E-2</v>
      </c>
      <c r="P51" s="214">
        <f t="shared" si="2"/>
        <v>594023.67357431143</v>
      </c>
      <c r="Q51" s="153">
        <f t="shared" si="3"/>
        <v>33985420.415797763</v>
      </c>
      <c r="R51" s="104">
        <f t="shared" si="5"/>
        <v>230000000</v>
      </c>
      <c r="S51" s="104">
        <f t="shared" si="6"/>
        <v>103985420.41579777</v>
      </c>
      <c r="T51" s="95"/>
    </row>
    <row r="52" spans="1:20" s="26" customFormat="1" x14ac:dyDescent="0.3">
      <c r="A52" s="26">
        <v>4</v>
      </c>
      <c r="B52" s="236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230000000</v>
      </c>
      <c r="J52" s="102">
        <v>70000000</v>
      </c>
      <c r="K52" s="139">
        <f t="shared" si="1"/>
        <v>34603241.883583479</v>
      </c>
      <c r="L52" s="105">
        <v>1.7999999999999999E-2</v>
      </c>
      <c r="M52" s="38">
        <v>0</v>
      </c>
      <c r="N52" s="118">
        <f t="shared" si="4"/>
        <v>596399.76826860872</v>
      </c>
      <c r="O52" s="82">
        <v>4.0000000000000001E-3</v>
      </c>
      <c r="P52" s="214">
        <f t="shared" si="2"/>
        <v>596399.76826860872</v>
      </c>
      <c r="Q52" s="153">
        <f t="shared" si="3"/>
        <v>35199641.651852086</v>
      </c>
      <c r="R52" s="104">
        <f t="shared" si="5"/>
        <v>230000000</v>
      </c>
      <c r="S52" s="104">
        <f t="shared" si="6"/>
        <v>105199641.65185209</v>
      </c>
      <c r="T52" s="89"/>
    </row>
    <row r="53" spans="1:20" s="31" customFormat="1" x14ac:dyDescent="0.3">
      <c r="B53" s="236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230000000</v>
      </c>
      <c r="J53" s="102">
        <v>70000000</v>
      </c>
      <c r="K53" s="139">
        <f t="shared" si="1"/>
        <v>35836900.237487979</v>
      </c>
      <c r="L53" s="105">
        <v>1.7999999999999999E-2</v>
      </c>
      <c r="M53" s="38">
        <v>0</v>
      </c>
      <c r="N53" s="118">
        <f t="shared" si="4"/>
        <v>607134.96409744374</v>
      </c>
      <c r="O53" s="25">
        <v>1.7999999999999999E-2</v>
      </c>
      <c r="P53" s="214">
        <f t="shared" si="2"/>
        <v>607134.96409744374</v>
      </c>
      <c r="Q53" s="153">
        <f t="shared" si="3"/>
        <v>36444035.201585419</v>
      </c>
      <c r="R53" s="104">
        <f t="shared" si="5"/>
        <v>230000000</v>
      </c>
      <c r="S53" s="104">
        <f t="shared" si="6"/>
        <v>106444035.20158541</v>
      </c>
      <c r="T53" s="90"/>
    </row>
    <row r="54" spans="1:20" s="18" customFormat="1" x14ac:dyDescent="0.3">
      <c r="B54" s="236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230000000</v>
      </c>
      <c r="J54" s="102">
        <v>70000000</v>
      </c>
      <c r="K54" s="139">
        <f t="shared" si="1"/>
        <v>37092764.44176276</v>
      </c>
      <c r="L54" s="105">
        <v>1.7999999999999999E-2</v>
      </c>
      <c r="M54" s="38">
        <v>0</v>
      </c>
      <c r="N54" s="118">
        <f t="shared" si="4"/>
        <v>618063.39345119777</v>
      </c>
      <c r="O54" s="25">
        <v>1.7999999999999999E-2</v>
      </c>
      <c r="P54" s="214">
        <f t="shared" si="2"/>
        <v>618063.39345119777</v>
      </c>
      <c r="Q54" s="153">
        <f t="shared" si="3"/>
        <v>37710827.835213959</v>
      </c>
      <c r="R54" s="104">
        <f t="shared" si="5"/>
        <v>230000000</v>
      </c>
      <c r="S54" s="104">
        <f t="shared" si="6"/>
        <v>107710827.83521396</v>
      </c>
      <c r="T54" s="87"/>
    </row>
    <row r="55" spans="1:20" s="18" customFormat="1" x14ac:dyDescent="0.3">
      <c r="B55" s="236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230000000</v>
      </c>
      <c r="J55" s="102">
        <v>70000000</v>
      </c>
      <c r="K55" s="139">
        <f t="shared" si="1"/>
        <v>38371234.201714493</v>
      </c>
      <c r="L55" s="105">
        <v>1.7999999999999999E-2</v>
      </c>
      <c r="M55" s="38">
        <v>0</v>
      </c>
      <c r="N55" s="118">
        <f t="shared" si="4"/>
        <v>629188.5345333193</v>
      </c>
      <c r="O55" s="25">
        <v>1.7999999999999999E-2</v>
      </c>
      <c r="P55" s="214">
        <f t="shared" si="2"/>
        <v>629188.5345333193</v>
      </c>
      <c r="Q55" s="153">
        <f t="shared" si="3"/>
        <v>39000422.736247815</v>
      </c>
      <c r="R55" s="104">
        <f t="shared" si="5"/>
        <v>230000000</v>
      </c>
      <c r="S55" s="104">
        <f t="shared" si="6"/>
        <v>109000422.73624781</v>
      </c>
      <c r="T55" s="87"/>
    </row>
    <row r="56" spans="1:20" s="18" customFormat="1" x14ac:dyDescent="0.3">
      <c r="B56" s="236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230000000</v>
      </c>
      <c r="J56" s="102">
        <v>70000000</v>
      </c>
      <c r="K56" s="139">
        <f t="shared" si="1"/>
        <v>39672716.417345352</v>
      </c>
      <c r="L56" s="105">
        <v>1.7999999999999999E-2</v>
      </c>
      <c r="M56" s="38">
        <v>0</v>
      </c>
      <c r="N56" s="118">
        <f t="shared" si="4"/>
        <v>640513.92815491906</v>
      </c>
      <c r="O56" s="25">
        <v>1.7999999999999999E-2</v>
      </c>
      <c r="P56" s="214">
        <f t="shared" si="2"/>
        <v>640513.92815491906</v>
      </c>
      <c r="Q56" s="153">
        <f t="shared" si="3"/>
        <v>40313230.345500268</v>
      </c>
      <c r="R56" s="104">
        <f t="shared" si="5"/>
        <v>230000000</v>
      </c>
      <c r="S56" s="104">
        <f t="shared" si="6"/>
        <v>110313230.34550026</v>
      </c>
      <c r="T56" s="87"/>
    </row>
    <row r="57" spans="1:20" s="18" customFormat="1" x14ac:dyDescent="0.3">
      <c r="B57" s="236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230000000</v>
      </c>
      <c r="J57" s="102">
        <v>70000000</v>
      </c>
      <c r="K57" s="139">
        <f t="shared" si="1"/>
        <v>40997625.312857568</v>
      </c>
      <c r="L57" s="105">
        <v>1.7999999999999999E-2</v>
      </c>
      <c r="M57" s="38">
        <v>0</v>
      </c>
      <c r="N57" s="118">
        <f t="shared" si="4"/>
        <v>652043.17886170757</v>
      </c>
      <c r="O57" s="25">
        <v>1.7999999999999999E-2</v>
      </c>
      <c r="P57" s="214">
        <f t="shared" si="2"/>
        <v>652043.17886170757</v>
      </c>
      <c r="Q57" s="153">
        <f t="shared" si="3"/>
        <v>41649668.491719276</v>
      </c>
      <c r="R57" s="104">
        <f t="shared" si="5"/>
        <v>230000000</v>
      </c>
      <c r="S57" s="104">
        <f t="shared" si="6"/>
        <v>111649668.49171928</v>
      </c>
      <c r="T57" s="87"/>
    </row>
    <row r="58" spans="1:20" s="18" customFormat="1" x14ac:dyDescent="0.3">
      <c r="B58" s="236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230000000</v>
      </c>
      <c r="J58" s="102">
        <v>70000000</v>
      </c>
      <c r="K58" s="139">
        <f t="shared" si="1"/>
        <v>42346382.568489008</v>
      </c>
      <c r="L58" s="105">
        <v>1.7999999999999999E-2</v>
      </c>
      <c r="M58" s="38">
        <v>0</v>
      </c>
      <c r="N58" s="118">
        <f t="shared" si="4"/>
        <v>663779.95608121832</v>
      </c>
      <c r="O58" s="25">
        <v>1.7999999999999999E-2</v>
      </c>
      <c r="P58" s="214">
        <f t="shared" si="2"/>
        <v>663779.95608121832</v>
      </c>
      <c r="Q58" s="153">
        <f t="shared" si="3"/>
        <v>43010162.524570227</v>
      </c>
      <c r="R58" s="104">
        <f t="shared" si="5"/>
        <v>230000000</v>
      </c>
      <c r="S58" s="104">
        <f t="shared" si="6"/>
        <v>113010162.52457023</v>
      </c>
      <c r="T58" s="87"/>
    </row>
    <row r="59" spans="1:20" s="18" customFormat="1" x14ac:dyDescent="0.3">
      <c r="B59" s="236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230000000</v>
      </c>
      <c r="J59" s="102">
        <v>70000000</v>
      </c>
      <c r="K59" s="139">
        <f t="shared" si="1"/>
        <v>43719417.454721808</v>
      </c>
      <c r="L59" s="105">
        <v>1.7999999999999999E-2</v>
      </c>
      <c r="M59" s="38">
        <v>0</v>
      </c>
      <c r="N59" s="118">
        <f t="shared" si="4"/>
        <v>675727.99529068021</v>
      </c>
      <c r="O59" s="25">
        <v>1.7999999999999999E-2</v>
      </c>
      <c r="P59" s="214">
        <f t="shared" si="2"/>
        <v>675727.99529068021</v>
      </c>
      <c r="Q59" s="153">
        <f t="shared" si="3"/>
        <v>44395145.45001249</v>
      </c>
      <c r="R59" s="104">
        <f t="shared" si="5"/>
        <v>230000000</v>
      </c>
      <c r="S59" s="104">
        <f t="shared" si="6"/>
        <v>114395145.45001249</v>
      </c>
      <c r="T59" s="87"/>
    </row>
    <row r="60" spans="1:20" s="18" customFormat="1" x14ac:dyDescent="0.3">
      <c r="B60" s="236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230000000</v>
      </c>
      <c r="J60" s="102">
        <v>70000000</v>
      </c>
      <c r="K60" s="139">
        <f t="shared" si="1"/>
        <v>45117166.968906797</v>
      </c>
      <c r="L60" s="105">
        <v>1.7999999999999999E-2</v>
      </c>
      <c r="M60" s="38">
        <v>0</v>
      </c>
      <c r="N60" s="118">
        <f t="shared" si="4"/>
        <v>687891.09920591244</v>
      </c>
      <c r="O60" s="25">
        <v>1.7999999999999999E-2</v>
      </c>
      <c r="P60" s="214">
        <f t="shared" si="2"/>
        <v>687891.09920591244</v>
      </c>
      <c r="Q60" s="153">
        <f t="shared" si="3"/>
        <v>45805058.068112709</v>
      </c>
      <c r="R60" s="104">
        <f t="shared" si="5"/>
        <v>230000000</v>
      </c>
      <c r="S60" s="104">
        <f t="shared" si="6"/>
        <v>115805058.0681127</v>
      </c>
      <c r="T60" s="87"/>
    </row>
    <row r="61" spans="1:20" s="18" customFormat="1" x14ac:dyDescent="0.3">
      <c r="B61" s="236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230000000</v>
      </c>
      <c r="J61" s="102">
        <v>70000000</v>
      </c>
      <c r="K61" s="139">
        <f t="shared" si="1"/>
        <v>46540075.974347122</v>
      </c>
      <c r="L61" s="105">
        <v>1.7999999999999999E-2</v>
      </c>
      <c r="M61" s="38">
        <v>0</v>
      </c>
      <c r="N61" s="118">
        <f t="shared" si="4"/>
        <v>700273.13899161888</v>
      </c>
      <c r="O61" s="25">
        <v>1.7999999999999999E-2</v>
      </c>
      <c r="P61" s="214">
        <f t="shared" si="2"/>
        <v>700273.13899161888</v>
      </c>
      <c r="Q61" s="153">
        <f t="shared" si="3"/>
        <v>47240349.113338739</v>
      </c>
      <c r="R61" s="104">
        <f t="shared" si="5"/>
        <v>230000000</v>
      </c>
      <c r="S61" s="104">
        <f t="shared" si="6"/>
        <v>117240349.11333874</v>
      </c>
      <c r="T61" s="87"/>
    </row>
    <row r="62" spans="1:20" s="29" customFormat="1" ht="17.25" thickBot="1" x14ac:dyDescent="0.35">
      <c r="B62" s="236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230000000</v>
      </c>
      <c r="J62" s="102">
        <v>70000000</v>
      </c>
      <c r="K62" s="139">
        <f t="shared" si="1"/>
        <v>47988597.341885373</v>
      </c>
      <c r="L62" s="105">
        <v>1.7999999999999999E-2</v>
      </c>
      <c r="M62" s="38">
        <v>0</v>
      </c>
      <c r="N62" s="118">
        <f t="shared" si="4"/>
        <v>712878.05549346807</v>
      </c>
      <c r="O62" s="83">
        <v>1.7999999999999999E-2</v>
      </c>
      <c r="P62" s="214">
        <f t="shared" si="2"/>
        <v>712878.05549346807</v>
      </c>
      <c r="Q62" s="153">
        <f t="shared" si="3"/>
        <v>48701475.39737884</v>
      </c>
      <c r="R62" s="104">
        <f t="shared" si="5"/>
        <v>230000000</v>
      </c>
      <c r="S62" s="104">
        <f t="shared" si="6"/>
        <v>118701475.39737883</v>
      </c>
      <c r="T62" s="88"/>
    </row>
    <row r="63" spans="1:20" s="96" customFormat="1" ht="17.25" thickBot="1" x14ac:dyDescent="0.35">
      <c r="A63" s="91"/>
      <c r="B63" s="236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230000000</v>
      </c>
      <c r="J63" s="102">
        <v>70000000</v>
      </c>
      <c r="K63" s="140">
        <f t="shared" si="1"/>
        <v>49463192.094039306</v>
      </c>
      <c r="L63" s="93">
        <v>1.7999999999999999E-2</v>
      </c>
      <c r="M63" s="38">
        <v>0</v>
      </c>
      <c r="N63" s="118">
        <f t="shared" si="4"/>
        <v>725709.86049235053</v>
      </c>
      <c r="O63" s="94">
        <v>1.7999999999999999E-2</v>
      </c>
      <c r="P63" s="214">
        <f t="shared" si="2"/>
        <v>725709.86049235053</v>
      </c>
      <c r="Q63" s="153">
        <f t="shared" si="3"/>
        <v>50188901.954531655</v>
      </c>
      <c r="R63" s="104">
        <f t="shared" si="5"/>
        <v>230000000</v>
      </c>
      <c r="S63" s="104">
        <f t="shared" si="6"/>
        <v>120188901.95453165</v>
      </c>
      <c r="T63" s="95"/>
    </row>
    <row r="64" spans="1:20" s="26" customFormat="1" x14ac:dyDescent="0.3">
      <c r="A64" s="26">
        <v>6</v>
      </c>
      <c r="B64" s="236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230000000</v>
      </c>
      <c r="J64" s="102">
        <v>70000000</v>
      </c>
      <c r="K64" s="139">
        <f t="shared" si="1"/>
        <v>50964329.551732011</v>
      </c>
      <c r="L64" s="105">
        <v>1.7999999999999999E-2</v>
      </c>
      <c r="M64" s="38">
        <v>0</v>
      </c>
      <c r="N64" s="118">
        <f t="shared" si="4"/>
        <v>728612.69993431994</v>
      </c>
      <c r="O64" s="82">
        <v>4.0000000000000001E-3</v>
      </c>
      <c r="P64" s="214">
        <f t="shared" si="2"/>
        <v>728612.69993431994</v>
      </c>
      <c r="Q64" s="153">
        <f t="shared" si="3"/>
        <v>51692942.25166633</v>
      </c>
      <c r="R64" s="104">
        <f t="shared" si="5"/>
        <v>230000000</v>
      </c>
      <c r="S64" s="104">
        <f t="shared" si="6"/>
        <v>121692942.25166634</v>
      </c>
      <c r="T64" s="89"/>
    </row>
    <row r="65" spans="1:20" s="18" customFormat="1" x14ac:dyDescent="0.3">
      <c r="B65" s="236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230000000</v>
      </c>
      <c r="J65" s="102">
        <v>70000000</v>
      </c>
      <c r="K65" s="139">
        <f t="shared" si="1"/>
        <v>52492487.483663186</v>
      </c>
      <c r="L65" s="105">
        <v>1.7999999999999999E-2</v>
      </c>
      <c r="M65" s="38">
        <v>0</v>
      </c>
      <c r="N65" s="118">
        <f t="shared" si="4"/>
        <v>741727.72853313771</v>
      </c>
      <c r="O65" s="25">
        <v>1.7999999999999999E-2</v>
      </c>
      <c r="P65" s="214">
        <f t="shared" si="2"/>
        <v>741727.72853313771</v>
      </c>
      <c r="Q65" s="153">
        <f t="shared" si="3"/>
        <v>53234215.212196328</v>
      </c>
      <c r="R65" s="104">
        <f t="shared" si="5"/>
        <v>230000000</v>
      </c>
      <c r="S65" s="104">
        <f t="shared" si="6"/>
        <v>123234215.21219632</v>
      </c>
      <c r="T65" s="87"/>
    </row>
    <row r="66" spans="1:20" s="18" customFormat="1" x14ac:dyDescent="0.3">
      <c r="B66" s="236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230000000</v>
      </c>
      <c r="J66" s="102">
        <v>70000000</v>
      </c>
      <c r="K66" s="139">
        <f t="shared" si="1"/>
        <v>54048152.258369125</v>
      </c>
      <c r="L66" s="105">
        <v>1.7999999999999999E-2</v>
      </c>
      <c r="M66" s="38">
        <v>0</v>
      </c>
      <c r="N66" s="118">
        <f t="shared" si="4"/>
        <v>755078.82764673419</v>
      </c>
      <c r="O66" s="25">
        <v>1.7999999999999999E-2</v>
      </c>
      <c r="P66" s="214">
        <f t="shared" si="2"/>
        <v>755078.82764673419</v>
      </c>
      <c r="Q66" s="153">
        <f t="shared" si="3"/>
        <v>54803231.086015858</v>
      </c>
      <c r="R66" s="104">
        <f t="shared" si="5"/>
        <v>230000000</v>
      </c>
      <c r="S66" s="104">
        <f t="shared" si="6"/>
        <v>124803231.08601585</v>
      </c>
      <c r="T66" s="87"/>
    </row>
    <row r="67" spans="1:20" s="18" customFormat="1" x14ac:dyDescent="0.3">
      <c r="B67" s="236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230000000</v>
      </c>
      <c r="J67" s="102">
        <v>70000000</v>
      </c>
      <c r="K67" s="139">
        <f t="shared" si="1"/>
        <v>55631818.999019772</v>
      </c>
      <c r="L67" s="105">
        <v>1.7999999999999999E-2</v>
      </c>
      <c r="M67" s="38">
        <v>0</v>
      </c>
      <c r="N67" s="118">
        <f t="shared" si="4"/>
        <v>768670.24654437543</v>
      </c>
      <c r="O67" s="25">
        <v>1.7999999999999999E-2</v>
      </c>
      <c r="P67" s="214">
        <f t="shared" si="2"/>
        <v>768670.24654437543</v>
      </c>
      <c r="Q67" s="153">
        <f t="shared" si="3"/>
        <v>56400489.245564148</v>
      </c>
      <c r="R67" s="104">
        <f t="shared" si="5"/>
        <v>230000000</v>
      </c>
      <c r="S67" s="104">
        <f t="shared" si="6"/>
        <v>126400489.24556415</v>
      </c>
      <c r="T67" s="87"/>
    </row>
    <row r="68" spans="1:20" s="18" customFormat="1" x14ac:dyDescent="0.3">
      <c r="B68" s="236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230000000</v>
      </c>
      <c r="J68" s="102">
        <v>70000000</v>
      </c>
      <c r="K68" s="139">
        <f t="shared" si="1"/>
        <v>57243991.741002128</v>
      </c>
      <c r="L68" s="105">
        <v>1.7999999999999999E-2</v>
      </c>
      <c r="M68" s="38">
        <v>0</v>
      </c>
      <c r="N68" s="118">
        <f t="shared" si="4"/>
        <v>782506.31098217424</v>
      </c>
      <c r="O68" s="25">
        <v>1.7999999999999999E-2</v>
      </c>
      <c r="P68" s="214">
        <f t="shared" si="2"/>
        <v>782506.31098217424</v>
      </c>
      <c r="Q68" s="153">
        <f t="shared" si="3"/>
        <v>58026498.051984303</v>
      </c>
      <c r="R68" s="104">
        <f t="shared" si="5"/>
        <v>230000000</v>
      </c>
      <c r="S68" s="104">
        <f t="shared" si="6"/>
        <v>128026498.05198431</v>
      </c>
      <c r="T68" s="87"/>
    </row>
    <row r="69" spans="1:20" s="18" customFormat="1" x14ac:dyDescent="0.3">
      <c r="B69" s="236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230000000</v>
      </c>
      <c r="J69" s="102">
        <v>70000000</v>
      </c>
      <c r="K69" s="139">
        <f t="shared" si="1"/>
        <v>58885183.592340164</v>
      </c>
      <c r="L69" s="105">
        <v>1.7999999999999999E-2</v>
      </c>
      <c r="M69" s="38">
        <v>0</v>
      </c>
      <c r="N69" s="118">
        <f t="shared" si="4"/>
        <v>796591.42457985342</v>
      </c>
      <c r="O69" s="25">
        <v>1.7999999999999999E-2</v>
      </c>
      <c r="P69" s="214">
        <f t="shared" si="2"/>
        <v>796591.42457985342</v>
      </c>
      <c r="Q69" s="153">
        <f t="shared" si="3"/>
        <v>59681775.016920015</v>
      </c>
      <c r="R69" s="104">
        <f t="shared" si="5"/>
        <v>230000000</v>
      </c>
      <c r="S69" s="104">
        <f t="shared" si="6"/>
        <v>129681775.01692002</v>
      </c>
      <c r="T69" s="87"/>
    </row>
    <row r="70" spans="1:20" s="18" customFormat="1" x14ac:dyDescent="0.3">
      <c r="B70" s="236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230000000</v>
      </c>
      <c r="J70" s="102">
        <v>70000000</v>
      </c>
      <c r="K70" s="139">
        <f t="shared" si="1"/>
        <v>60555916.897002287</v>
      </c>
      <c r="L70" s="105">
        <v>1.7999999999999999E-2</v>
      </c>
      <c r="M70" s="38">
        <v>0</v>
      </c>
      <c r="N70" s="118">
        <f t="shared" si="4"/>
        <v>810930.07022229081</v>
      </c>
      <c r="O70" s="25">
        <v>1.7999999999999999E-2</v>
      </c>
      <c r="P70" s="214">
        <f t="shared" si="2"/>
        <v>810930.07022229081</v>
      </c>
      <c r="Q70" s="153">
        <f t="shared" si="3"/>
        <v>61366846.967224576</v>
      </c>
      <c r="R70" s="104">
        <f t="shared" si="5"/>
        <v>230000000</v>
      </c>
      <c r="S70" s="104">
        <f t="shared" si="6"/>
        <v>131366846.96722457</v>
      </c>
      <c r="T70" s="87"/>
    </row>
    <row r="71" spans="1:20" s="18" customFormat="1" x14ac:dyDescent="0.3">
      <c r="B71" s="236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230000000</v>
      </c>
      <c r="J71" s="102">
        <v>70000000</v>
      </c>
      <c r="K71" s="139">
        <f t="shared" si="1"/>
        <v>62256723.401148327</v>
      </c>
      <c r="L71" s="105">
        <v>1.7999999999999999E-2</v>
      </c>
      <c r="M71" s="38">
        <v>0</v>
      </c>
      <c r="N71" s="118">
        <f t="shared" si="4"/>
        <v>825526.81148629205</v>
      </c>
      <c r="O71" s="25">
        <v>1.7999999999999999E-2</v>
      </c>
      <c r="P71" s="214">
        <f t="shared" si="2"/>
        <v>825526.81148629205</v>
      </c>
      <c r="Q71" s="153">
        <f t="shared" si="3"/>
        <v>63082250.212634616</v>
      </c>
      <c r="R71" s="104">
        <f t="shared" si="5"/>
        <v>230000000</v>
      </c>
      <c r="S71" s="104">
        <f t="shared" si="6"/>
        <v>133082250.21263462</v>
      </c>
      <c r="T71" s="87"/>
    </row>
    <row r="72" spans="1:20" s="18" customFormat="1" x14ac:dyDescent="0.3">
      <c r="B72" s="236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230000000</v>
      </c>
      <c r="J72" s="102">
        <v>70000000</v>
      </c>
      <c r="K72" s="139">
        <f t="shared" si="1"/>
        <v>63988144.422368996</v>
      </c>
      <c r="L72" s="105">
        <v>1.7999999999999999E-2</v>
      </c>
      <c r="M72" s="38">
        <v>0</v>
      </c>
      <c r="N72" s="118">
        <f t="shared" si="4"/>
        <v>840386.29409304529</v>
      </c>
      <c r="O72" s="25">
        <v>1.7999999999999999E-2</v>
      </c>
      <c r="P72" s="214">
        <f t="shared" si="2"/>
        <v>840386.29409304529</v>
      </c>
      <c r="Q72" s="153">
        <f t="shared" si="3"/>
        <v>64828530.716462038</v>
      </c>
      <c r="R72" s="104">
        <f t="shared" si="5"/>
        <v>230000000</v>
      </c>
      <c r="S72" s="104">
        <f t="shared" si="6"/>
        <v>134828530.71646205</v>
      </c>
      <c r="T72" s="87"/>
    </row>
    <row r="73" spans="1:20" s="181" customFormat="1" x14ac:dyDescent="0.3">
      <c r="B73" s="236"/>
      <c r="C73" s="182">
        <v>10</v>
      </c>
      <c r="D73" s="147">
        <v>0</v>
      </c>
      <c r="E73" s="183">
        <v>0</v>
      </c>
      <c r="F73" s="184">
        <v>300000</v>
      </c>
      <c r="G73" s="133">
        <v>300000</v>
      </c>
      <c r="H73" s="102">
        <v>0</v>
      </c>
      <c r="I73" s="102">
        <v>230000000</v>
      </c>
      <c r="J73" s="102">
        <v>70000000</v>
      </c>
      <c r="K73" s="185">
        <f t="shared" si="1"/>
        <v>65750731.021971636</v>
      </c>
      <c r="L73" s="186">
        <v>1.7999999999999999E-2</v>
      </c>
      <c r="M73" s="187">
        <v>0</v>
      </c>
      <c r="N73" s="188">
        <f t="shared" si="4"/>
        <v>855513.24738672015</v>
      </c>
      <c r="O73" s="189">
        <v>1.7999999999999999E-2</v>
      </c>
      <c r="P73" s="214">
        <f t="shared" si="2"/>
        <v>855513.24738672015</v>
      </c>
      <c r="Q73" s="190">
        <f t="shared" si="3"/>
        <v>66606244.269358359</v>
      </c>
      <c r="R73" s="184">
        <f t="shared" si="5"/>
        <v>230000000</v>
      </c>
      <c r="S73" s="184">
        <f t="shared" si="6"/>
        <v>136606244.26935837</v>
      </c>
      <c r="T73" s="191"/>
    </row>
    <row r="74" spans="1:20" s="29" customFormat="1" ht="17.25" thickBot="1" x14ac:dyDescent="0.35">
      <c r="B74" s="236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230000000</v>
      </c>
      <c r="J74" s="102">
        <v>70000000</v>
      </c>
      <c r="K74" s="139">
        <f t="shared" si="1"/>
        <v>67545044.180367127</v>
      </c>
      <c r="L74" s="105">
        <v>1.7999999999999999E-2</v>
      </c>
      <c r="M74" s="38">
        <v>0</v>
      </c>
      <c r="N74" s="118">
        <f t="shared" si="4"/>
        <v>870912.48583968112</v>
      </c>
      <c r="O74" s="83">
        <v>1.7999999999999999E-2</v>
      </c>
      <c r="P74" s="214">
        <f t="shared" si="2"/>
        <v>870912.48583968112</v>
      </c>
      <c r="Q74" s="153">
        <f t="shared" si="3"/>
        <v>68415956.666206807</v>
      </c>
      <c r="R74" s="104">
        <f t="shared" si="5"/>
        <v>230000000</v>
      </c>
      <c r="S74" s="104">
        <f t="shared" si="6"/>
        <v>138415956.66620681</v>
      </c>
      <c r="T74" s="88"/>
    </row>
    <row r="75" spans="1:20" s="96" customFormat="1" ht="17.25" thickBot="1" x14ac:dyDescent="0.35">
      <c r="A75" s="91"/>
      <c r="B75" s="236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230000000</v>
      </c>
      <c r="J75" s="102">
        <v>70000000</v>
      </c>
      <c r="K75" s="140">
        <f t="shared" si="1"/>
        <v>69371654.975613728</v>
      </c>
      <c r="L75" s="93">
        <v>1.7999999999999999E-2</v>
      </c>
      <c r="M75" s="38">
        <v>0</v>
      </c>
      <c r="N75" s="118">
        <f t="shared" si="4"/>
        <v>886588.91058479541</v>
      </c>
      <c r="O75" s="94">
        <v>1.7999999999999999E-2</v>
      </c>
      <c r="P75" s="214">
        <f t="shared" si="2"/>
        <v>886588.91058479541</v>
      </c>
      <c r="Q75" s="153">
        <f t="shared" si="3"/>
        <v>70258243.886198521</v>
      </c>
      <c r="R75" s="104">
        <f t="shared" si="5"/>
        <v>230000000</v>
      </c>
      <c r="S75" s="104">
        <f t="shared" si="6"/>
        <v>140258243.88619852</v>
      </c>
      <c r="T75" s="95"/>
    </row>
    <row r="76" spans="1:20" s="26" customFormat="1" x14ac:dyDescent="0.3">
      <c r="A76" s="26">
        <v>7</v>
      </c>
      <c r="B76" s="236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230000000</v>
      </c>
      <c r="J76" s="102">
        <v>70000000</v>
      </c>
      <c r="K76" s="139">
        <f t="shared" si="1"/>
        <v>71231144.765174776</v>
      </c>
      <c r="L76" s="105">
        <v>1.7999999999999999E-2</v>
      </c>
      <c r="M76" s="38">
        <v>0</v>
      </c>
      <c r="N76" s="118">
        <f t="shared" si="4"/>
        <v>890135.26622713462</v>
      </c>
      <c r="O76" s="82">
        <v>4.0000000000000001E-3</v>
      </c>
      <c r="P76" s="214">
        <f t="shared" si="2"/>
        <v>890135.26622713462</v>
      </c>
      <c r="Q76" s="153">
        <f t="shared" si="3"/>
        <v>72121280.031401917</v>
      </c>
      <c r="R76" s="104">
        <f t="shared" si="5"/>
        <v>230000000</v>
      </c>
      <c r="S76" s="104">
        <f t="shared" si="6"/>
        <v>142121280.03140193</v>
      </c>
      <c r="T76" s="89"/>
    </row>
    <row r="77" spans="1:20" s="18" customFormat="1" x14ac:dyDescent="0.3">
      <c r="B77" s="236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230000000</v>
      </c>
      <c r="J77" s="102">
        <v>70000000</v>
      </c>
      <c r="K77" s="139">
        <f t="shared" si="1"/>
        <v>73124105.370947927</v>
      </c>
      <c r="L77" s="105">
        <v>1.7999999999999999E-2</v>
      </c>
      <c r="M77" s="38">
        <v>0</v>
      </c>
      <c r="N77" s="118">
        <f t="shared" si="4"/>
        <v>906157.70101922308</v>
      </c>
      <c r="O77" s="25">
        <v>1.7999999999999999E-2</v>
      </c>
      <c r="P77" s="214">
        <f t="shared" si="2"/>
        <v>906157.70101922308</v>
      </c>
      <c r="Q77" s="153">
        <f t="shared" si="3"/>
        <v>74030263.071967155</v>
      </c>
      <c r="R77" s="104">
        <f t="shared" si="5"/>
        <v>230000000</v>
      </c>
      <c r="S77" s="104">
        <f t="shared" si="6"/>
        <v>144030263.07196715</v>
      </c>
      <c r="T77" s="87"/>
    </row>
    <row r="78" spans="1:20" s="18" customFormat="1" x14ac:dyDescent="0.3">
      <c r="B78" s="236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230000000</v>
      </c>
      <c r="J78" s="102">
        <v>70000000</v>
      </c>
      <c r="K78" s="139">
        <f t="shared" si="1"/>
        <v>75051139.267624989</v>
      </c>
      <c r="L78" s="105">
        <v>1.7999999999999999E-2</v>
      </c>
      <c r="M78" s="38">
        <v>0</v>
      </c>
      <c r="N78" s="118">
        <f t="shared" si="4"/>
        <v>922468.53963756911</v>
      </c>
      <c r="O78" s="25">
        <v>1.7999999999999999E-2</v>
      </c>
      <c r="P78" s="214">
        <f t="shared" si="2"/>
        <v>922468.53963756911</v>
      </c>
      <c r="Q78" s="153">
        <f t="shared" si="3"/>
        <v>75973607.807262555</v>
      </c>
      <c r="R78" s="104">
        <f t="shared" si="5"/>
        <v>230000000</v>
      </c>
      <c r="S78" s="104">
        <f t="shared" si="6"/>
        <v>145973607.80726254</v>
      </c>
      <c r="T78" s="87"/>
    </row>
    <row r="79" spans="1:20" s="18" customFormat="1" x14ac:dyDescent="0.3">
      <c r="B79" s="236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230000000</v>
      </c>
      <c r="J79" s="102">
        <v>70000000</v>
      </c>
      <c r="K79" s="139">
        <f t="shared" si="1"/>
        <v>77012859.774442241</v>
      </c>
      <c r="L79" s="105">
        <v>1.7999999999999999E-2</v>
      </c>
      <c r="M79" s="38">
        <v>0</v>
      </c>
      <c r="N79" s="118">
        <f t="shared" si="4"/>
        <v>939072.9733510454</v>
      </c>
      <c r="O79" s="25">
        <v>1.7999999999999999E-2</v>
      </c>
      <c r="P79" s="214">
        <f t="shared" si="2"/>
        <v>939072.9733510454</v>
      </c>
      <c r="Q79" s="153">
        <f t="shared" si="3"/>
        <v>77951932.747793287</v>
      </c>
      <c r="R79" s="104">
        <f t="shared" si="5"/>
        <v>230000000</v>
      </c>
      <c r="S79" s="104">
        <f t="shared" si="6"/>
        <v>147951932.74779329</v>
      </c>
      <c r="T79" s="87"/>
    </row>
    <row r="80" spans="1:20" s="18" customFormat="1" x14ac:dyDescent="0.3">
      <c r="B80" s="236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230000000</v>
      </c>
      <c r="J80" s="102">
        <v>70000000</v>
      </c>
      <c r="K80" s="139">
        <f t="shared" si="1"/>
        <v>79009891.2503822</v>
      </c>
      <c r="L80" s="105">
        <v>1.7999999999999999E-2</v>
      </c>
      <c r="M80" s="38">
        <v>0</v>
      </c>
      <c r="N80" s="118">
        <f t="shared" si="4"/>
        <v>955976.28687136422</v>
      </c>
      <c r="O80" s="25">
        <v>1.7999999999999999E-2</v>
      </c>
      <c r="P80" s="214">
        <f t="shared" si="2"/>
        <v>955976.28687136422</v>
      </c>
      <c r="Q80" s="153">
        <f t="shared" si="3"/>
        <v>79965867.537253559</v>
      </c>
      <c r="R80" s="104">
        <f t="shared" si="5"/>
        <v>230000000</v>
      </c>
      <c r="S80" s="104">
        <f t="shared" si="6"/>
        <v>149965867.53725356</v>
      </c>
      <c r="T80" s="87"/>
    </row>
    <row r="81" spans="1:20" s="18" customFormat="1" x14ac:dyDescent="0.3">
      <c r="B81" s="236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230000000</v>
      </c>
      <c r="J81" s="102">
        <v>70000000</v>
      </c>
      <c r="K81" s="139">
        <f t="shared" si="1"/>
        <v>81042869.292889073</v>
      </c>
      <c r="L81" s="105">
        <v>1.7999999999999999E-2</v>
      </c>
      <c r="M81" s="38">
        <v>0</v>
      </c>
      <c r="N81" s="118">
        <f t="shared" si="4"/>
        <v>973183.8600350488</v>
      </c>
      <c r="O81" s="25">
        <v>1.7999999999999999E-2</v>
      </c>
      <c r="P81" s="214">
        <f t="shared" si="2"/>
        <v>973183.8600350488</v>
      </c>
      <c r="Q81" s="153">
        <f t="shared" si="3"/>
        <v>82016053.15292412</v>
      </c>
      <c r="R81" s="104">
        <f t="shared" si="5"/>
        <v>230000000</v>
      </c>
      <c r="S81" s="104">
        <f t="shared" si="6"/>
        <v>152016053.15292412</v>
      </c>
      <c r="T81" s="87"/>
    </row>
    <row r="82" spans="1:20" s="18" customFormat="1" x14ac:dyDescent="0.3">
      <c r="B82" s="236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230000000</v>
      </c>
      <c r="J82" s="102">
        <v>70000000</v>
      </c>
      <c r="K82" s="139">
        <f t="shared" si="1"/>
        <v>83112440.940161079</v>
      </c>
      <c r="L82" s="105">
        <v>1.7999999999999999E-2</v>
      </c>
      <c r="M82" s="38">
        <v>0</v>
      </c>
      <c r="N82" s="118">
        <f t="shared" si="4"/>
        <v>990701.16951567971</v>
      </c>
      <c r="O82" s="25">
        <v>1.7999999999999999E-2</v>
      </c>
      <c r="P82" s="214">
        <f t="shared" si="2"/>
        <v>990701.16951567971</v>
      </c>
      <c r="Q82" s="153">
        <f t="shared" si="3"/>
        <v>84103142.109676763</v>
      </c>
      <c r="R82" s="104">
        <f t="shared" si="5"/>
        <v>230000000</v>
      </c>
      <c r="S82" s="104">
        <f t="shared" si="6"/>
        <v>154103142.10967678</v>
      </c>
      <c r="T82" s="87"/>
    </row>
    <row r="83" spans="1:20" s="18" customFormat="1" x14ac:dyDescent="0.3">
      <c r="B83" s="236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230000000</v>
      </c>
      <c r="J83" s="102">
        <v>70000000</v>
      </c>
      <c r="K83" s="139">
        <f t="shared" si="1"/>
        <v>85219264.877083972</v>
      </c>
      <c r="L83" s="105">
        <v>1.7999999999999999E-2</v>
      </c>
      <c r="M83" s="38">
        <v>0</v>
      </c>
      <c r="N83" s="118">
        <f t="shared" si="4"/>
        <v>1008533.790566962</v>
      </c>
      <c r="O83" s="25">
        <v>1.7999999999999999E-2</v>
      </c>
      <c r="P83" s="214">
        <f t="shared" si="2"/>
        <v>1008533.790566962</v>
      </c>
      <c r="Q83" s="153">
        <f t="shared" si="3"/>
        <v>86227798.667650938</v>
      </c>
      <c r="R83" s="104">
        <f t="shared" si="5"/>
        <v>230000000</v>
      </c>
      <c r="S83" s="104">
        <f t="shared" si="6"/>
        <v>156227798.66765094</v>
      </c>
      <c r="T83" s="87"/>
    </row>
    <row r="84" spans="1:20" s="18" customFormat="1" x14ac:dyDescent="0.3">
      <c r="B84" s="236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230000000</v>
      </c>
      <c r="J84" s="102">
        <v>70000000</v>
      </c>
      <c r="K84" s="139">
        <f t="shared" si="1"/>
        <v>87364011.644871488</v>
      </c>
      <c r="L84" s="105">
        <v>1.7999999999999999E-2</v>
      </c>
      <c r="M84" s="38">
        <v>0</v>
      </c>
      <c r="N84" s="118">
        <f t="shared" si="4"/>
        <v>1026687.3987971673</v>
      </c>
      <c r="O84" s="25">
        <v>1.7999999999999999E-2</v>
      </c>
      <c r="P84" s="214">
        <f t="shared" si="2"/>
        <v>1026687.3987971673</v>
      </c>
      <c r="Q84" s="153">
        <f t="shared" si="3"/>
        <v>88390699.043668658</v>
      </c>
      <c r="R84" s="104">
        <f t="shared" si="5"/>
        <v>230000000</v>
      </c>
      <c r="S84" s="104">
        <f t="shared" si="6"/>
        <v>158390699.04366866</v>
      </c>
      <c r="T84" s="87"/>
    </row>
    <row r="85" spans="1:20" s="18" customFormat="1" x14ac:dyDescent="0.3">
      <c r="B85" s="236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230000000</v>
      </c>
      <c r="J85" s="102">
        <v>70000000</v>
      </c>
      <c r="K85" s="139">
        <f t="shared" si="1"/>
        <v>89547363.854479179</v>
      </c>
      <c r="L85" s="105">
        <v>1.7999999999999999E-2</v>
      </c>
      <c r="M85" s="38">
        <v>0</v>
      </c>
      <c r="N85" s="118">
        <f t="shared" si="4"/>
        <v>1045167.7719755163</v>
      </c>
      <c r="O85" s="25">
        <v>1.7999999999999999E-2</v>
      </c>
      <c r="P85" s="214">
        <f t="shared" si="2"/>
        <v>1045167.7719755163</v>
      </c>
      <c r="Q85" s="153">
        <f t="shared" si="3"/>
        <v>90592531.626454696</v>
      </c>
      <c r="R85" s="104">
        <f t="shared" si="5"/>
        <v>230000000</v>
      </c>
      <c r="S85" s="104">
        <f t="shared" si="6"/>
        <v>160592531.62645471</v>
      </c>
      <c r="T85" s="87"/>
    </row>
    <row r="86" spans="1:20" s="18" customFormat="1" ht="17.25" thickBot="1" x14ac:dyDescent="0.35">
      <c r="B86" s="236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230000000</v>
      </c>
      <c r="J86" s="102">
        <v>70000000</v>
      </c>
      <c r="K86" s="139">
        <f t="shared" ref="K86:K147" si="7" xml:space="preserve"> (K85 + G86 + F86) + ((K85 + G86 + F86) * L86 )</f>
        <v>91770016.403859809</v>
      </c>
      <c r="L86" s="105">
        <v>1.7999999999999999E-2</v>
      </c>
      <c r="M86" s="38">
        <v>0</v>
      </c>
      <c r="N86" s="118">
        <f t="shared" si="4"/>
        <v>1063980.7918710755</v>
      </c>
      <c r="O86" s="83">
        <v>1.7999999999999999E-2</v>
      </c>
      <c r="P86" s="214">
        <f t="shared" ref="P86:P147" si="8" xml:space="preserve"> M86 + N86</f>
        <v>1063980.7918710755</v>
      </c>
      <c r="Q86" s="153">
        <f t="shared" ref="Q86:Q147" si="9" xml:space="preserve"> K86 + P86</f>
        <v>92833997.19573088</v>
      </c>
      <c r="R86" s="104">
        <f t="shared" si="5"/>
        <v>230000000</v>
      </c>
      <c r="S86" s="104">
        <f t="shared" si="6"/>
        <v>162833997.19573087</v>
      </c>
      <c r="T86" s="87"/>
    </row>
    <row r="87" spans="1:20" s="97" customFormat="1" ht="17.25" thickBot="1" x14ac:dyDescent="0.35">
      <c r="B87" s="236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230000000</v>
      </c>
      <c r="J87" s="102">
        <v>70000000</v>
      </c>
      <c r="K87" s="140">
        <f t="shared" si="7"/>
        <v>94032676.699129283</v>
      </c>
      <c r="L87" s="93">
        <v>1.7999999999999999E-2</v>
      </c>
      <c r="M87" s="38">
        <v>0</v>
      </c>
      <c r="N87" s="118">
        <f t="shared" si="4"/>
        <v>1083132.4461247548</v>
      </c>
      <c r="O87" s="94">
        <v>1.7999999999999999E-2</v>
      </c>
      <c r="P87" s="214">
        <f t="shared" si="8"/>
        <v>1083132.4461247548</v>
      </c>
      <c r="Q87" s="153">
        <f t="shared" si="9"/>
        <v>95115809.145254046</v>
      </c>
      <c r="R87" s="104">
        <f t="shared" si="5"/>
        <v>230000000</v>
      </c>
      <c r="S87" s="104">
        <f t="shared" si="6"/>
        <v>165115809.14525405</v>
      </c>
      <c r="T87" s="110"/>
    </row>
    <row r="88" spans="1:20" s="18" customFormat="1" x14ac:dyDescent="0.3">
      <c r="A88" s="18">
        <v>8</v>
      </c>
      <c r="B88" s="236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230000000</v>
      </c>
      <c r="J88" s="102">
        <v>70000000</v>
      </c>
      <c r="K88" s="139">
        <f t="shared" si="7"/>
        <v>96336064.87971361</v>
      </c>
      <c r="L88" s="105">
        <v>1.7999999999999999E-2</v>
      </c>
      <c r="M88" s="38">
        <v>0</v>
      </c>
      <c r="N88" s="118">
        <f t="shared" ref="N88:N147" si="10" xml:space="preserve"> (N87 + D88 - E88 - M88) + ((N87 + D88 - E88 - M88) * O88)</f>
        <v>1087464.9759092538</v>
      </c>
      <c r="O88" s="82">
        <v>4.0000000000000001E-3</v>
      </c>
      <c r="P88" s="214">
        <f t="shared" si="8"/>
        <v>1087464.9759092538</v>
      </c>
      <c r="Q88" s="153">
        <f t="shared" si="9"/>
        <v>97423529.855622858</v>
      </c>
      <c r="R88" s="104">
        <f t="shared" si="5"/>
        <v>230000000</v>
      </c>
      <c r="S88" s="104">
        <f t="shared" si="6"/>
        <v>167423529.85562286</v>
      </c>
      <c r="T88" s="87"/>
    </row>
    <row r="89" spans="1:20" s="18" customFormat="1" x14ac:dyDescent="0.3">
      <c r="B89" s="236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230000000</v>
      </c>
      <c r="J89" s="102">
        <v>70000000</v>
      </c>
      <c r="K89" s="139">
        <f t="shared" si="7"/>
        <v>98680914.047548458</v>
      </c>
      <c r="L89" s="105">
        <v>1.7999999999999999E-2</v>
      </c>
      <c r="M89" s="38">
        <v>0</v>
      </c>
      <c r="N89" s="118">
        <f t="shared" si="10"/>
        <v>1107039.3454756204</v>
      </c>
      <c r="O89" s="25">
        <v>1.7999999999999999E-2</v>
      </c>
      <c r="P89" s="214">
        <f t="shared" si="8"/>
        <v>1107039.3454756204</v>
      </c>
      <c r="Q89" s="153">
        <f t="shared" si="9"/>
        <v>99787953.393024072</v>
      </c>
      <c r="R89" s="104">
        <f t="shared" si="5"/>
        <v>230000000</v>
      </c>
      <c r="S89" s="104">
        <f t="shared" si="6"/>
        <v>169787953.39302409</v>
      </c>
      <c r="T89" s="87"/>
    </row>
    <row r="90" spans="1:20" s="18" customFormat="1" x14ac:dyDescent="0.3">
      <c r="B90" s="236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230000000</v>
      </c>
      <c r="J90" s="102">
        <v>70000000</v>
      </c>
      <c r="K90" s="139">
        <f t="shared" si="7"/>
        <v>101067970.50040433</v>
      </c>
      <c r="L90" s="105">
        <v>1.7999999999999999E-2</v>
      </c>
      <c r="M90" s="38">
        <v>0</v>
      </c>
      <c r="N90" s="118">
        <f t="shared" si="10"/>
        <v>1126966.0536941816</v>
      </c>
      <c r="O90" s="25">
        <v>1.7999999999999999E-2</v>
      </c>
      <c r="P90" s="214">
        <f t="shared" si="8"/>
        <v>1126966.0536941816</v>
      </c>
      <c r="Q90" s="153">
        <f t="shared" si="9"/>
        <v>102194936.55409852</v>
      </c>
      <c r="R90" s="104">
        <f t="shared" si="5"/>
        <v>230000000</v>
      </c>
      <c r="S90" s="104">
        <f t="shared" si="6"/>
        <v>172194936.55409852</v>
      </c>
      <c r="T90" s="87"/>
    </row>
    <row r="91" spans="1:20" s="18" customFormat="1" x14ac:dyDescent="0.3">
      <c r="B91" s="236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230000000</v>
      </c>
      <c r="J91" s="102">
        <v>70000000</v>
      </c>
      <c r="K91" s="139">
        <f t="shared" si="7"/>
        <v>103497993.96941161</v>
      </c>
      <c r="L91" s="105">
        <v>1.7999999999999999E-2</v>
      </c>
      <c r="M91" s="38">
        <v>0</v>
      </c>
      <c r="N91" s="118">
        <f t="shared" si="10"/>
        <v>1147251.4426606768</v>
      </c>
      <c r="O91" s="25">
        <v>1.7999999999999999E-2</v>
      </c>
      <c r="P91" s="214">
        <f t="shared" si="8"/>
        <v>1147251.4426606768</v>
      </c>
      <c r="Q91" s="153">
        <f t="shared" si="9"/>
        <v>104645245.41207229</v>
      </c>
      <c r="R91" s="104">
        <f t="shared" ref="R91:R147" si="11" xml:space="preserve"> H91 + I91</f>
        <v>230000000</v>
      </c>
      <c r="S91" s="104">
        <f t="shared" ref="S91:S147" si="12" xml:space="preserve"> J91 + Q91</f>
        <v>174645245.4120723</v>
      </c>
      <c r="T91" s="87"/>
    </row>
    <row r="92" spans="1:20" s="18" customFormat="1" x14ac:dyDescent="0.3">
      <c r="B92" s="236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230000000</v>
      </c>
      <c r="J92" s="102">
        <v>70000000</v>
      </c>
      <c r="K92" s="139">
        <f t="shared" si="7"/>
        <v>105971757.86086102</v>
      </c>
      <c r="L92" s="105">
        <v>1.7999999999999999E-2</v>
      </c>
      <c r="M92" s="38">
        <v>0</v>
      </c>
      <c r="N92" s="118">
        <f t="shared" si="10"/>
        <v>1167901.968628569</v>
      </c>
      <c r="O92" s="25">
        <v>1.7999999999999999E-2</v>
      </c>
      <c r="P92" s="214">
        <f t="shared" si="8"/>
        <v>1167901.968628569</v>
      </c>
      <c r="Q92" s="153">
        <f t="shared" si="9"/>
        <v>107139659.82948959</v>
      </c>
      <c r="R92" s="104">
        <f t="shared" si="11"/>
        <v>230000000</v>
      </c>
      <c r="S92" s="104">
        <f t="shared" si="12"/>
        <v>177139659.82948959</v>
      </c>
      <c r="T92" s="87"/>
    </row>
    <row r="93" spans="1:20" s="18" customFormat="1" x14ac:dyDescent="0.3">
      <c r="B93" s="236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230000000</v>
      </c>
      <c r="J93" s="102">
        <v>70000000</v>
      </c>
      <c r="K93" s="139">
        <f t="shared" si="7"/>
        <v>108490049.50235651</v>
      </c>
      <c r="L93" s="105">
        <v>1.7999999999999999E-2</v>
      </c>
      <c r="M93" s="38">
        <v>0</v>
      </c>
      <c r="N93" s="118">
        <f t="shared" si="10"/>
        <v>1188924.2040638833</v>
      </c>
      <c r="O93" s="25">
        <v>1.7999999999999999E-2</v>
      </c>
      <c r="P93" s="214">
        <f t="shared" si="8"/>
        <v>1188924.2040638833</v>
      </c>
      <c r="Q93" s="153">
        <f t="shared" si="9"/>
        <v>109678973.70642039</v>
      </c>
      <c r="R93" s="104">
        <f t="shared" si="11"/>
        <v>230000000</v>
      </c>
      <c r="S93" s="104">
        <f t="shared" si="12"/>
        <v>179678973.70642039</v>
      </c>
      <c r="T93" s="87"/>
    </row>
    <row r="94" spans="1:20" s="18" customFormat="1" x14ac:dyDescent="0.3">
      <c r="B94" s="236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230000000</v>
      </c>
      <c r="J94" s="102">
        <v>70000000</v>
      </c>
      <c r="K94" s="139">
        <f t="shared" si="7"/>
        <v>111053670.39339893</v>
      </c>
      <c r="L94" s="105">
        <v>1.7999999999999999E-2</v>
      </c>
      <c r="M94" s="38">
        <v>0</v>
      </c>
      <c r="N94" s="118">
        <f t="shared" si="10"/>
        <v>1210324.8397370332</v>
      </c>
      <c r="O94" s="25">
        <v>1.7999999999999999E-2</v>
      </c>
      <c r="P94" s="214">
        <f t="shared" si="8"/>
        <v>1210324.8397370332</v>
      </c>
      <c r="Q94" s="153">
        <f t="shared" si="9"/>
        <v>112263995.23313595</v>
      </c>
      <c r="R94" s="104">
        <f t="shared" si="11"/>
        <v>230000000</v>
      </c>
      <c r="S94" s="104">
        <f t="shared" si="12"/>
        <v>182263995.23313594</v>
      </c>
      <c r="T94" s="87"/>
    </row>
    <row r="95" spans="1:20" s="18" customFormat="1" x14ac:dyDescent="0.3">
      <c r="B95" s="236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230000000</v>
      </c>
      <c r="J95" s="102">
        <v>70000000</v>
      </c>
      <c r="K95" s="139">
        <f t="shared" si="7"/>
        <v>113663436.46048011</v>
      </c>
      <c r="L95" s="105">
        <v>1.7999999999999999E-2</v>
      </c>
      <c r="M95" s="38">
        <v>0</v>
      </c>
      <c r="N95" s="118">
        <f t="shared" si="10"/>
        <v>1232110.6868522998</v>
      </c>
      <c r="O95" s="25">
        <v>1.7999999999999999E-2</v>
      </c>
      <c r="P95" s="214">
        <f t="shared" si="8"/>
        <v>1232110.6868522998</v>
      </c>
      <c r="Q95" s="153">
        <f t="shared" si="9"/>
        <v>114895547.14733241</v>
      </c>
      <c r="R95" s="104">
        <f t="shared" si="11"/>
        <v>230000000</v>
      </c>
      <c r="S95" s="104">
        <f t="shared" si="12"/>
        <v>184895547.14733243</v>
      </c>
      <c r="T95" s="87"/>
    </row>
    <row r="96" spans="1:20" s="18" customFormat="1" x14ac:dyDescent="0.3">
      <c r="B96" s="236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230000000</v>
      </c>
      <c r="J96" s="102">
        <v>70000000</v>
      </c>
      <c r="K96" s="139">
        <f t="shared" si="7"/>
        <v>116320178.31676875</v>
      </c>
      <c r="L96" s="105">
        <v>1.7999999999999999E-2</v>
      </c>
      <c r="M96" s="38">
        <v>0</v>
      </c>
      <c r="N96" s="118">
        <f t="shared" si="10"/>
        <v>1254288.6792156412</v>
      </c>
      <c r="O96" s="25">
        <v>1.7999999999999999E-2</v>
      </c>
      <c r="P96" s="214">
        <f t="shared" si="8"/>
        <v>1254288.6792156412</v>
      </c>
      <c r="Q96" s="153">
        <f t="shared" si="9"/>
        <v>117574466.99598439</v>
      </c>
      <c r="R96" s="104">
        <f t="shared" si="11"/>
        <v>230000000</v>
      </c>
      <c r="S96" s="104">
        <f t="shared" si="12"/>
        <v>187574466.99598438</v>
      </c>
      <c r="T96" s="87"/>
    </row>
    <row r="97" spans="1:20" s="18" customFormat="1" x14ac:dyDescent="0.3">
      <c r="B97" s="236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230000000</v>
      </c>
      <c r="J97" s="102">
        <v>70000000</v>
      </c>
      <c r="K97" s="139">
        <f t="shared" si="7"/>
        <v>119024741.52647059</v>
      </c>
      <c r="L97" s="105">
        <v>1.7999999999999999E-2</v>
      </c>
      <c r="M97" s="38">
        <v>0</v>
      </c>
      <c r="N97" s="118">
        <f t="shared" si="10"/>
        <v>1276865.8754415228</v>
      </c>
      <c r="O97" s="25">
        <v>1.7999999999999999E-2</v>
      </c>
      <c r="P97" s="214">
        <f t="shared" si="8"/>
        <v>1276865.8754415228</v>
      </c>
      <c r="Q97" s="153">
        <f t="shared" si="9"/>
        <v>120301607.40191211</v>
      </c>
      <c r="R97" s="104">
        <f t="shared" si="11"/>
        <v>230000000</v>
      </c>
      <c r="S97" s="104">
        <f t="shared" si="12"/>
        <v>190301607.40191209</v>
      </c>
      <c r="T97" s="87"/>
    </row>
    <row r="98" spans="1:20" s="18" customFormat="1" ht="17.25" thickBot="1" x14ac:dyDescent="0.35">
      <c r="B98" s="236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230000000</v>
      </c>
      <c r="J98" s="102">
        <v>70000000</v>
      </c>
      <c r="K98" s="139">
        <f t="shared" si="7"/>
        <v>121777986.87394705</v>
      </c>
      <c r="L98" s="105">
        <v>1.7999999999999999E-2</v>
      </c>
      <c r="M98" s="38">
        <v>0</v>
      </c>
      <c r="N98" s="118">
        <f t="shared" si="10"/>
        <v>1299849.4611994703</v>
      </c>
      <c r="O98" s="83">
        <v>1.7999999999999999E-2</v>
      </c>
      <c r="P98" s="214">
        <f t="shared" si="8"/>
        <v>1299849.4611994703</v>
      </c>
      <c r="Q98" s="153">
        <f t="shared" si="9"/>
        <v>123077836.33514653</v>
      </c>
      <c r="R98" s="104">
        <f t="shared" si="11"/>
        <v>230000000</v>
      </c>
      <c r="S98" s="104">
        <f t="shared" si="12"/>
        <v>193077836.33514655</v>
      </c>
      <c r="T98" s="87"/>
    </row>
    <row r="99" spans="1:20" s="97" customFormat="1" ht="17.25" thickBot="1" x14ac:dyDescent="0.35">
      <c r="B99" s="236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230000000</v>
      </c>
      <c r="J99" s="102">
        <v>70000000</v>
      </c>
      <c r="K99" s="140">
        <f t="shared" si="7"/>
        <v>124580790.6376781</v>
      </c>
      <c r="L99" s="93">
        <v>1.7999999999999999E-2</v>
      </c>
      <c r="M99" s="38">
        <v>0</v>
      </c>
      <c r="N99" s="118">
        <f t="shared" si="10"/>
        <v>1323246.7515010608</v>
      </c>
      <c r="O99" s="94">
        <v>1.7999999999999999E-2</v>
      </c>
      <c r="P99" s="214">
        <f t="shared" si="8"/>
        <v>1323246.7515010608</v>
      </c>
      <c r="Q99" s="153">
        <f t="shared" si="9"/>
        <v>125904037.38917916</v>
      </c>
      <c r="R99" s="104">
        <f t="shared" si="11"/>
        <v>230000000</v>
      </c>
      <c r="S99" s="104">
        <f t="shared" si="12"/>
        <v>195904037.38917917</v>
      </c>
      <c r="T99" s="110"/>
    </row>
    <row r="100" spans="1:20" s="18" customFormat="1" x14ac:dyDescent="0.3">
      <c r="A100" s="18">
        <v>9</v>
      </c>
      <c r="B100" s="236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230000000</v>
      </c>
      <c r="J100" s="102">
        <v>70000000</v>
      </c>
      <c r="K100" s="139">
        <f t="shared" si="7"/>
        <v>127434044.8691563</v>
      </c>
      <c r="L100" s="105">
        <v>1.7999999999999999E-2</v>
      </c>
      <c r="M100" s="38">
        <v>0</v>
      </c>
      <c r="N100" s="118">
        <f t="shared" si="10"/>
        <v>1328539.738507065</v>
      </c>
      <c r="O100" s="82">
        <v>4.0000000000000001E-3</v>
      </c>
      <c r="P100" s="214">
        <f t="shared" si="8"/>
        <v>1328539.738507065</v>
      </c>
      <c r="Q100" s="153">
        <f t="shared" si="9"/>
        <v>128762584.60766336</v>
      </c>
      <c r="R100" s="104">
        <f t="shared" si="11"/>
        <v>230000000</v>
      </c>
      <c r="S100" s="104">
        <f t="shared" si="12"/>
        <v>198762584.60766336</v>
      </c>
      <c r="T100" s="87"/>
    </row>
    <row r="101" spans="1:20" s="18" customFormat="1" x14ac:dyDescent="0.3">
      <c r="B101" s="236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230000000</v>
      </c>
      <c r="J101" s="102">
        <v>70000000</v>
      </c>
      <c r="K101" s="139">
        <f t="shared" si="7"/>
        <v>130338657.67680112</v>
      </c>
      <c r="L101" s="105">
        <v>1.7999999999999999E-2</v>
      </c>
      <c r="M101" s="38">
        <v>0</v>
      </c>
      <c r="N101" s="118">
        <f t="shared" si="10"/>
        <v>1352453.4538001921</v>
      </c>
      <c r="O101" s="25">
        <v>1.7999999999999999E-2</v>
      </c>
      <c r="P101" s="214">
        <f t="shared" si="8"/>
        <v>1352453.4538001921</v>
      </c>
      <c r="Q101" s="153">
        <f t="shared" si="9"/>
        <v>131691111.1306013</v>
      </c>
      <c r="R101" s="104">
        <f t="shared" si="11"/>
        <v>230000000</v>
      </c>
      <c r="S101" s="104">
        <f t="shared" si="12"/>
        <v>201691111.13060129</v>
      </c>
      <c r="T101" s="87"/>
    </row>
    <row r="102" spans="1:20" s="18" customFormat="1" x14ac:dyDescent="0.3">
      <c r="B102" s="236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230000000</v>
      </c>
      <c r="J102" s="102">
        <v>70000000</v>
      </c>
      <c r="K102" s="139">
        <f t="shared" si="7"/>
        <v>133295553.51498353</v>
      </c>
      <c r="L102" s="105">
        <v>1.7999999999999999E-2</v>
      </c>
      <c r="M102" s="38">
        <v>0</v>
      </c>
      <c r="N102" s="118">
        <f t="shared" si="10"/>
        <v>1376797.6159685955</v>
      </c>
      <c r="O102" s="25">
        <v>1.7999999999999999E-2</v>
      </c>
      <c r="P102" s="214">
        <f t="shared" si="8"/>
        <v>1376797.6159685955</v>
      </c>
      <c r="Q102" s="153">
        <f t="shared" si="9"/>
        <v>134672351.13095212</v>
      </c>
      <c r="R102" s="104">
        <f t="shared" si="11"/>
        <v>230000000</v>
      </c>
      <c r="S102" s="104">
        <f t="shared" si="12"/>
        <v>204672351.13095212</v>
      </c>
      <c r="T102" s="87"/>
    </row>
    <row r="103" spans="1:20" s="18" customFormat="1" x14ac:dyDescent="0.3">
      <c r="B103" s="236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230000000</v>
      </c>
      <c r="J103" s="102">
        <v>70000000</v>
      </c>
      <c r="K103" s="139">
        <f t="shared" si="7"/>
        <v>136305673.47825325</v>
      </c>
      <c r="L103" s="105">
        <v>1.7999999999999999E-2</v>
      </c>
      <c r="M103" s="38">
        <v>0</v>
      </c>
      <c r="N103" s="118">
        <f t="shared" si="10"/>
        <v>1401579.9730560302</v>
      </c>
      <c r="O103" s="25">
        <v>1.7999999999999999E-2</v>
      </c>
      <c r="P103" s="214">
        <f t="shared" si="8"/>
        <v>1401579.9730560302</v>
      </c>
      <c r="Q103" s="153">
        <f t="shared" si="9"/>
        <v>137707253.45130926</v>
      </c>
      <c r="R103" s="104">
        <f t="shared" si="11"/>
        <v>230000000</v>
      </c>
      <c r="S103" s="104">
        <f t="shared" si="12"/>
        <v>207707253.45130926</v>
      </c>
      <c r="T103" s="87"/>
    </row>
    <row r="104" spans="1:20" s="18" customFormat="1" x14ac:dyDescent="0.3">
      <c r="B104" s="236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230000000</v>
      </c>
      <c r="J104" s="102">
        <v>70000000</v>
      </c>
      <c r="K104" s="139">
        <f t="shared" si="7"/>
        <v>139369975.60086182</v>
      </c>
      <c r="L104" s="105">
        <v>1.7999999999999999E-2</v>
      </c>
      <c r="M104" s="38">
        <v>0</v>
      </c>
      <c r="N104" s="118">
        <f t="shared" si="10"/>
        <v>1426808.4125710388</v>
      </c>
      <c r="O104" s="25">
        <v>1.7999999999999999E-2</v>
      </c>
      <c r="P104" s="214">
        <f t="shared" si="8"/>
        <v>1426808.4125710388</v>
      </c>
      <c r="Q104" s="153">
        <f t="shared" si="9"/>
        <v>140796784.01343286</v>
      </c>
      <c r="R104" s="104">
        <f t="shared" si="11"/>
        <v>230000000</v>
      </c>
      <c r="S104" s="104">
        <f t="shared" si="12"/>
        <v>210796784.01343286</v>
      </c>
      <c r="T104" s="87"/>
    </row>
    <row r="105" spans="1:20" s="18" customFormat="1" x14ac:dyDescent="0.3">
      <c r="B105" s="236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230000000</v>
      </c>
      <c r="J105" s="102">
        <v>70000000</v>
      </c>
      <c r="K105" s="139">
        <f t="shared" si="7"/>
        <v>142489435.16167733</v>
      </c>
      <c r="L105" s="105">
        <v>1.7999999999999999E-2</v>
      </c>
      <c r="M105" s="38">
        <v>0</v>
      </c>
      <c r="N105" s="118">
        <f t="shared" si="10"/>
        <v>1452490.9639973175</v>
      </c>
      <c r="O105" s="25">
        <v>1.7999999999999999E-2</v>
      </c>
      <c r="P105" s="214">
        <f t="shared" si="8"/>
        <v>1452490.9639973175</v>
      </c>
      <c r="Q105" s="153">
        <f t="shared" si="9"/>
        <v>143941926.12567464</v>
      </c>
      <c r="R105" s="104">
        <f t="shared" si="11"/>
        <v>230000000</v>
      </c>
      <c r="S105" s="104">
        <f t="shared" si="12"/>
        <v>213941926.12567464</v>
      </c>
      <c r="T105" s="87"/>
    </row>
    <row r="106" spans="1:20" s="18" customFormat="1" x14ac:dyDescent="0.3">
      <c r="B106" s="236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230000000</v>
      </c>
      <c r="J106" s="102">
        <v>70000000</v>
      </c>
      <c r="K106" s="139">
        <f t="shared" si="7"/>
        <v>145665044.99458751</v>
      </c>
      <c r="L106" s="105">
        <v>1.7999999999999999E-2</v>
      </c>
      <c r="M106" s="38">
        <v>0</v>
      </c>
      <c r="N106" s="118">
        <f t="shared" si="10"/>
        <v>1478635.8013492692</v>
      </c>
      <c r="O106" s="25">
        <v>1.7999999999999999E-2</v>
      </c>
      <c r="P106" s="214">
        <f t="shared" si="8"/>
        <v>1478635.8013492692</v>
      </c>
      <c r="Q106" s="153">
        <f t="shared" si="9"/>
        <v>147143680.79593679</v>
      </c>
      <c r="R106" s="104">
        <f t="shared" si="11"/>
        <v>230000000</v>
      </c>
      <c r="S106" s="104">
        <f t="shared" si="12"/>
        <v>217143680.79593679</v>
      </c>
      <c r="T106" s="87"/>
    </row>
    <row r="107" spans="1:20" s="18" customFormat="1" x14ac:dyDescent="0.3">
      <c r="B107" s="236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230000000</v>
      </c>
      <c r="J107" s="102">
        <v>70000000</v>
      </c>
      <c r="K107" s="139">
        <f t="shared" si="7"/>
        <v>148897815.80449009</v>
      </c>
      <c r="L107" s="105">
        <v>1.7999999999999999E-2</v>
      </c>
      <c r="M107" s="38">
        <v>0</v>
      </c>
      <c r="N107" s="118">
        <f t="shared" si="10"/>
        <v>1505251.2457735562</v>
      </c>
      <c r="O107" s="25">
        <v>1.7999999999999999E-2</v>
      </c>
      <c r="P107" s="214">
        <f t="shared" si="8"/>
        <v>1505251.2457735562</v>
      </c>
      <c r="Q107" s="153">
        <f t="shared" si="9"/>
        <v>150403067.05026364</v>
      </c>
      <c r="R107" s="104">
        <f t="shared" si="11"/>
        <v>230000000</v>
      </c>
      <c r="S107" s="104">
        <f t="shared" si="12"/>
        <v>220403067.05026364</v>
      </c>
      <c r="T107" s="87"/>
    </row>
    <row r="108" spans="1:20" s="18" customFormat="1" x14ac:dyDescent="0.3">
      <c r="B108" s="236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230000000</v>
      </c>
      <c r="J108" s="102">
        <v>70000000</v>
      </c>
      <c r="K108" s="139">
        <f t="shared" si="7"/>
        <v>152188776.48897091</v>
      </c>
      <c r="L108" s="105">
        <v>1.7999999999999999E-2</v>
      </c>
      <c r="M108" s="38">
        <v>0</v>
      </c>
      <c r="N108" s="118">
        <f t="shared" si="10"/>
        <v>1532345.7681974801</v>
      </c>
      <c r="O108" s="25">
        <v>1.7999999999999999E-2</v>
      </c>
      <c r="P108" s="214">
        <f t="shared" si="8"/>
        <v>1532345.7681974801</v>
      </c>
      <c r="Q108" s="153">
        <f t="shared" si="9"/>
        <v>153721122.25716838</v>
      </c>
      <c r="R108" s="104">
        <f t="shared" si="11"/>
        <v>230000000</v>
      </c>
      <c r="S108" s="104">
        <f t="shared" si="12"/>
        <v>223721122.25716838</v>
      </c>
      <c r="T108" s="87"/>
    </row>
    <row r="109" spans="1:20" s="18" customFormat="1" x14ac:dyDescent="0.3">
      <c r="B109" s="236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230000000</v>
      </c>
      <c r="J109" s="102">
        <v>70000000</v>
      </c>
      <c r="K109" s="139">
        <f t="shared" si="7"/>
        <v>155538974.46577239</v>
      </c>
      <c r="L109" s="105">
        <v>1.7999999999999999E-2</v>
      </c>
      <c r="M109" s="38">
        <v>0</v>
      </c>
      <c r="N109" s="118">
        <f t="shared" si="10"/>
        <v>1559927.9920250347</v>
      </c>
      <c r="O109" s="25">
        <v>1.7999999999999999E-2</v>
      </c>
      <c r="P109" s="214">
        <f t="shared" si="8"/>
        <v>1559927.9920250347</v>
      </c>
      <c r="Q109" s="153">
        <f t="shared" si="9"/>
        <v>157098902.45779744</v>
      </c>
      <c r="R109" s="104">
        <f t="shared" si="11"/>
        <v>230000000</v>
      </c>
      <c r="S109" s="104">
        <f t="shared" si="12"/>
        <v>227098902.45779744</v>
      </c>
      <c r="T109" s="87"/>
    </row>
    <row r="110" spans="1:20" s="18" customFormat="1" ht="17.25" thickBot="1" x14ac:dyDescent="0.35">
      <c r="B110" s="236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230000000</v>
      </c>
      <c r="J110" s="102">
        <v>70000000</v>
      </c>
      <c r="K110" s="139">
        <f t="shared" si="7"/>
        <v>158949476.0061563</v>
      </c>
      <c r="L110" s="105">
        <v>1.7999999999999999E-2</v>
      </c>
      <c r="M110" s="38">
        <v>0</v>
      </c>
      <c r="N110" s="118">
        <f t="shared" si="10"/>
        <v>1588006.6958814855</v>
      </c>
      <c r="O110" s="83">
        <v>1.7999999999999999E-2</v>
      </c>
      <c r="P110" s="214">
        <f t="shared" si="8"/>
        <v>1588006.6958814855</v>
      </c>
      <c r="Q110" s="153">
        <f t="shared" si="9"/>
        <v>160537482.70203778</v>
      </c>
      <c r="R110" s="104">
        <f t="shared" si="11"/>
        <v>230000000</v>
      </c>
      <c r="S110" s="104">
        <f t="shared" si="12"/>
        <v>230537482.70203778</v>
      </c>
      <c r="T110" s="87"/>
    </row>
    <row r="111" spans="1:20" s="97" customFormat="1" ht="17.25" thickBot="1" x14ac:dyDescent="0.35">
      <c r="B111" s="236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230000000</v>
      </c>
      <c r="J111" s="102">
        <v>70000000</v>
      </c>
      <c r="K111" s="140">
        <f t="shared" si="7"/>
        <v>162421366.57426712</v>
      </c>
      <c r="L111" s="93">
        <v>1.7999999999999999E-2</v>
      </c>
      <c r="M111" s="38">
        <v>0</v>
      </c>
      <c r="N111" s="118">
        <f t="shared" si="10"/>
        <v>1616590.8164073522</v>
      </c>
      <c r="O111" s="94">
        <v>1.7999999999999999E-2</v>
      </c>
      <c r="P111" s="214">
        <f t="shared" si="8"/>
        <v>1616590.8164073522</v>
      </c>
      <c r="Q111" s="153">
        <f t="shared" si="9"/>
        <v>164037957.39067447</v>
      </c>
      <c r="R111" s="104">
        <f t="shared" si="11"/>
        <v>230000000</v>
      </c>
      <c r="S111" s="104">
        <f t="shared" si="12"/>
        <v>234037957.39067447</v>
      </c>
      <c r="T111" s="110"/>
    </row>
    <row r="112" spans="1:20" s="18" customFormat="1" x14ac:dyDescent="0.3">
      <c r="A112" s="18">
        <v>10</v>
      </c>
      <c r="B112" s="236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230000000</v>
      </c>
      <c r="J112" s="102">
        <v>70000000</v>
      </c>
      <c r="K112" s="139">
        <f t="shared" si="7"/>
        <v>165955751.17260394</v>
      </c>
      <c r="L112" s="105">
        <v>1.7999999999999999E-2</v>
      </c>
      <c r="M112" s="38">
        <v>0</v>
      </c>
      <c r="N112" s="118">
        <f t="shared" si="10"/>
        <v>1623057.1796729816</v>
      </c>
      <c r="O112" s="82">
        <v>4.0000000000000001E-3</v>
      </c>
      <c r="P112" s="214">
        <f t="shared" si="8"/>
        <v>1623057.1796729816</v>
      </c>
      <c r="Q112" s="153">
        <f t="shared" si="9"/>
        <v>167578808.35227692</v>
      </c>
      <c r="R112" s="104">
        <f t="shared" si="11"/>
        <v>230000000</v>
      </c>
      <c r="S112" s="104">
        <f t="shared" si="12"/>
        <v>237578808.35227692</v>
      </c>
      <c r="T112" s="87"/>
    </row>
    <row r="113" spans="1:20" s="18" customFormat="1" x14ac:dyDescent="0.3">
      <c r="B113" s="236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230000000</v>
      </c>
      <c r="J113" s="102">
        <v>70000000</v>
      </c>
      <c r="K113" s="139">
        <f t="shared" si="7"/>
        <v>169553754.6937108</v>
      </c>
      <c r="L113" s="105">
        <v>1.7999999999999999E-2</v>
      </c>
      <c r="M113" s="38">
        <v>0</v>
      </c>
      <c r="N113" s="118">
        <f t="shared" si="10"/>
        <v>1652272.2089070952</v>
      </c>
      <c r="O113" s="25">
        <v>1.7999999999999999E-2</v>
      </c>
      <c r="P113" s="214">
        <f t="shared" si="8"/>
        <v>1652272.2089070952</v>
      </c>
      <c r="Q113" s="153">
        <f t="shared" si="9"/>
        <v>171206026.9026179</v>
      </c>
      <c r="R113" s="104">
        <f t="shared" si="11"/>
        <v>230000000</v>
      </c>
      <c r="S113" s="104">
        <f t="shared" si="12"/>
        <v>241206026.9026179</v>
      </c>
      <c r="T113" s="87"/>
    </row>
    <row r="114" spans="1:20" s="18" customFormat="1" x14ac:dyDescent="0.3">
      <c r="B114" s="236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230000000</v>
      </c>
      <c r="J114" s="102">
        <v>70000000</v>
      </c>
      <c r="K114" s="139">
        <f t="shared" si="7"/>
        <v>173216522.27819759</v>
      </c>
      <c r="L114" s="105">
        <v>1.7999999999999999E-2</v>
      </c>
      <c r="M114" s="38">
        <v>0</v>
      </c>
      <c r="N114" s="118">
        <f t="shared" si="10"/>
        <v>1682013.108667423</v>
      </c>
      <c r="O114" s="25">
        <v>1.7999999999999999E-2</v>
      </c>
      <c r="P114" s="214">
        <f t="shared" si="8"/>
        <v>1682013.108667423</v>
      </c>
      <c r="Q114" s="153">
        <f t="shared" si="9"/>
        <v>174898535.38686502</v>
      </c>
      <c r="R114" s="104">
        <f t="shared" si="11"/>
        <v>230000000</v>
      </c>
      <c r="S114" s="104">
        <f t="shared" si="12"/>
        <v>244898535.38686502</v>
      </c>
      <c r="T114" s="87"/>
    </row>
    <row r="115" spans="1:20" s="18" customFormat="1" x14ac:dyDescent="0.3">
      <c r="B115" s="236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230000000</v>
      </c>
      <c r="J115" s="102">
        <v>70000000</v>
      </c>
      <c r="K115" s="139">
        <f t="shared" si="7"/>
        <v>176945219.67920515</v>
      </c>
      <c r="L115" s="105">
        <v>1.7999999999999999E-2</v>
      </c>
      <c r="M115" s="38">
        <v>0</v>
      </c>
      <c r="N115" s="118">
        <f t="shared" si="10"/>
        <v>1712289.3446234367</v>
      </c>
      <c r="O115" s="25">
        <v>1.7999999999999999E-2</v>
      </c>
      <c r="P115" s="214">
        <f t="shared" si="8"/>
        <v>1712289.3446234367</v>
      </c>
      <c r="Q115" s="153">
        <f t="shared" si="9"/>
        <v>178657509.0238286</v>
      </c>
      <c r="R115" s="104">
        <f t="shared" si="11"/>
        <v>230000000</v>
      </c>
      <c r="S115" s="104">
        <f t="shared" si="12"/>
        <v>248657509.0238286</v>
      </c>
      <c r="T115" s="87"/>
    </row>
    <row r="116" spans="1:20" s="18" customFormat="1" x14ac:dyDescent="0.3">
      <c r="B116" s="236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230000000</v>
      </c>
      <c r="J116" s="102">
        <v>70000000</v>
      </c>
      <c r="K116" s="139">
        <f t="shared" si="7"/>
        <v>180741033.63343084</v>
      </c>
      <c r="L116" s="105">
        <v>1.7999999999999999E-2</v>
      </c>
      <c r="M116" s="38">
        <v>0</v>
      </c>
      <c r="N116" s="118">
        <f t="shared" si="10"/>
        <v>1743110.5528266586</v>
      </c>
      <c r="O116" s="25">
        <v>1.7999999999999999E-2</v>
      </c>
      <c r="P116" s="214">
        <f t="shared" si="8"/>
        <v>1743110.5528266586</v>
      </c>
      <c r="Q116" s="153">
        <f t="shared" si="9"/>
        <v>182484144.18625751</v>
      </c>
      <c r="R116" s="104">
        <f t="shared" si="11"/>
        <v>230000000</v>
      </c>
      <c r="S116" s="104">
        <f t="shared" si="12"/>
        <v>252484144.18625751</v>
      </c>
      <c r="T116" s="87"/>
    </row>
    <row r="117" spans="1:20" s="18" customFormat="1" x14ac:dyDescent="0.3">
      <c r="B117" s="236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230000000</v>
      </c>
      <c r="J117" s="102">
        <v>70000000</v>
      </c>
      <c r="K117" s="139">
        <f t="shared" si="7"/>
        <v>184605172.23883259</v>
      </c>
      <c r="L117" s="105">
        <v>1.7999999999999999E-2</v>
      </c>
      <c r="M117" s="38">
        <v>0</v>
      </c>
      <c r="N117" s="118">
        <f t="shared" si="10"/>
        <v>1774486.5427775385</v>
      </c>
      <c r="O117" s="25">
        <v>1.7999999999999999E-2</v>
      </c>
      <c r="P117" s="214">
        <f t="shared" si="8"/>
        <v>1774486.5427775385</v>
      </c>
      <c r="Q117" s="153">
        <f t="shared" si="9"/>
        <v>186379658.78161013</v>
      </c>
      <c r="R117" s="104">
        <f t="shared" si="11"/>
        <v>230000000</v>
      </c>
      <c r="S117" s="104">
        <f t="shared" si="12"/>
        <v>256379658.78161013</v>
      </c>
      <c r="T117" s="87"/>
    </row>
    <row r="118" spans="1:20" s="18" customFormat="1" x14ac:dyDescent="0.3">
      <c r="B118" s="236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230000000</v>
      </c>
      <c r="J118" s="102">
        <v>70000000</v>
      </c>
      <c r="K118" s="139">
        <f t="shared" si="7"/>
        <v>188538865.33913159</v>
      </c>
      <c r="L118" s="105">
        <v>1.7999999999999999E-2</v>
      </c>
      <c r="M118" s="38">
        <v>0</v>
      </c>
      <c r="N118" s="118">
        <f t="shared" si="10"/>
        <v>1806427.3005475341</v>
      </c>
      <c r="O118" s="25">
        <v>1.7999999999999999E-2</v>
      </c>
      <c r="P118" s="214">
        <f t="shared" si="8"/>
        <v>1806427.3005475341</v>
      </c>
      <c r="Q118" s="153">
        <f t="shared" si="9"/>
        <v>190345292.63967913</v>
      </c>
      <c r="R118" s="104">
        <f t="shared" si="11"/>
        <v>230000000</v>
      </c>
      <c r="S118" s="104">
        <f t="shared" si="12"/>
        <v>260345292.63967913</v>
      </c>
      <c r="T118" s="87"/>
    </row>
    <row r="119" spans="1:20" s="18" customFormat="1" x14ac:dyDescent="0.3">
      <c r="B119" s="236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230000000</v>
      </c>
      <c r="J119" s="102">
        <v>70000000</v>
      </c>
      <c r="K119" s="139">
        <f t="shared" si="7"/>
        <v>192543364.91523597</v>
      </c>
      <c r="L119" s="105">
        <v>1.7999999999999999E-2</v>
      </c>
      <c r="M119" s="38">
        <v>0</v>
      </c>
      <c r="N119" s="118">
        <f t="shared" si="10"/>
        <v>1838942.9919573897</v>
      </c>
      <c r="O119" s="25">
        <v>1.7999999999999999E-2</v>
      </c>
      <c r="P119" s="214">
        <f t="shared" si="8"/>
        <v>1838942.9919573897</v>
      </c>
      <c r="Q119" s="153">
        <f t="shared" si="9"/>
        <v>194382307.90719336</v>
      </c>
      <c r="R119" s="104">
        <f t="shared" si="11"/>
        <v>230000000</v>
      </c>
      <c r="S119" s="104">
        <f t="shared" si="12"/>
        <v>264382307.90719336</v>
      </c>
      <c r="T119" s="87"/>
    </row>
    <row r="120" spans="1:20" s="18" customFormat="1" x14ac:dyDescent="0.3">
      <c r="B120" s="236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230000000</v>
      </c>
      <c r="J120" s="102">
        <v>70000000</v>
      </c>
      <c r="K120" s="139">
        <f t="shared" si="7"/>
        <v>196619945.4837102</v>
      </c>
      <c r="L120" s="105">
        <v>1.7999999999999999E-2</v>
      </c>
      <c r="M120" s="38">
        <v>0</v>
      </c>
      <c r="N120" s="118">
        <f t="shared" si="10"/>
        <v>1872043.9658126228</v>
      </c>
      <c r="O120" s="25">
        <v>1.7999999999999999E-2</v>
      </c>
      <c r="P120" s="214">
        <f t="shared" si="8"/>
        <v>1872043.9658126228</v>
      </c>
      <c r="Q120" s="153">
        <f t="shared" si="9"/>
        <v>198491989.44952282</v>
      </c>
      <c r="R120" s="104">
        <f t="shared" si="11"/>
        <v>230000000</v>
      </c>
      <c r="S120" s="104">
        <f t="shared" si="12"/>
        <v>268491989.44952285</v>
      </c>
      <c r="T120" s="87"/>
    </row>
    <row r="121" spans="1:20" s="18" customFormat="1" x14ac:dyDescent="0.3">
      <c r="B121" s="236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230000000</v>
      </c>
      <c r="J121" s="102">
        <v>70000000</v>
      </c>
      <c r="K121" s="139">
        <f t="shared" si="7"/>
        <v>200769904.50241697</v>
      </c>
      <c r="L121" s="105">
        <v>1.7999999999999999E-2</v>
      </c>
      <c r="M121" s="38">
        <v>0</v>
      </c>
      <c r="N121" s="118">
        <f t="shared" si="10"/>
        <v>1905740.7571972499</v>
      </c>
      <c r="O121" s="25">
        <v>1.7999999999999999E-2</v>
      </c>
      <c r="P121" s="214">
        <f t="shared" si="8"/>
        <v>1905740.7571972499</v>
      </c>
      <c r="Q121" s="153">
        <f t="shared" si="9"/>
        <v>202675645.25961423</v>
      </c>
      <c r="R121" s="104">
        <f t="shared" si="11"/>
        <v>230000000</v>
      </c>
      <c r="S121" s="104">
        <f t="shared" si="12"/>
        <v>272675645.25961423</v>
      </c>
      <c r="T121" s="87"/>
    </row>
    <row r="122" spans="1:20" s="18" customFormat="1" ht="17.25" thickBot="1" x14ac:dyDescent="0.35">
      <c r="B122" s="236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230000000</v>
      </c>
      <c r="J122" s="102">
        <v>70000000</v>
      </c>
      <c r="K122" s="139">
        <f t="shared" si="7"/>
        <v>204994562.78346047</v>
      </c>
      <c r="L122" s="105">
        <v>1.7999999999999999E-2</v>
      </c>
      <c r="M122" s="38">
        <v>0</v>
      </c>
      <c r="N122" s="118">
        <f t="shared" si="10"/>
        <v>1940044.0908268003</v>
      </c>
      <c r="O122" s="83">
        <v>1.7999999999999999E-2</v>
      </c>
      <c r="P122" s="214">
        <f t="shared" si="8"/>
        <v>1940044.0908268003</v>
      </c>
      <c r="Q122" s="153">
        <f t="shared" si="9"/>
        <v>206934606.87428728</v>
      </c>
      <c r="R122" s="104">
        <f t="shared" si="11"/>
        <v>230000000</v>
      </c>
      <c r="S122" s="104">
        <f t="shared" si="12"/>
        <v>276934606.87428725</v>
      </c>
      <c r="T122" s="87"/>
    </row>
    <row r="123" spans="1:20" s="97" customFormat="1" ht="17.25" thickBot="1" x14ac:dyDescent="0.35">
      <c r="B123" s="236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230000000</v>
      </c>
      <c r="J123" s="102">
        <v>70000000</v>
      </c>
      <c r="K123" s="140">
        <f t="shared" si="7"/>
        <v>209295264.91356274</v>
      </c>
      <c r="L123" s="93">
        <v>1.7999999999999999E-2</v>
      </c>
      <c r="M123" s="38">
        <v>0</v>
      </c>
      <c r="N123" s="118">
        <f t="shared" si="10"/>
        <v>1974964.8844616828</v>
      </c>
      <c r="O123" s="94">
        <v>1.7999999999999999E-2</v>
      </c>
      <c r="P123" s="214">
        <f t="shared" si="8"/>
        <v>1974964.8844616828</v>
      </c>
      <c r="Q123" s="153">
        <f t="shared" si="9"/>
        <v>211270229.79802442</v>
      </c>
      <c r="R123" s="104">
        <f t="shared" si="11"/>
        <v>230000000</v>
      </c>
      <c r="S123" s="104">
        <f t="shared" si="12"/>
        <v>281270229.79802442</v>
      </c>
      <c r="T123" s="110"/>
    </row>
    <row r="124" spans="1:20" s="18" customFormat="1" x14ac:dyDescent="0.3">
      <c r="A124" s="18">
        <v>11</v>
      </c>
      <c r="B124" s="236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230000000</v>
      </c>
      <c r="J124" s="102">
        <v>70000000</v>
      </c>
      <c r="K124" s="139">
        <f t="shared" si="7"/>
        <v>213673379.68200687</v>
      </c>
      <c r="L124" s="105">
        <v>1.7999999999999999E-2</v>
      </c>
      <c r="M124" s="38">
        <v>0</v>
      </c>
      <c r="N124" s="118">
        <f t="shared" si="10"/>
        <v>1982864.7439995294</v>
      </c>
      <c r="O124" s="82">
        <v>4.0000000000000001E-3</v>
      </c>
      <c r="P124" s="214">
        <f t="shared" si="8"/>
        <v>1982864.7439995294</v>
      </c>
      <c r="Q124" s="153">
        <f t="shared" si="9"/>
        <v>215656244.42600641</v>
      </c>
      <c r="R124" s="104">
        <f t="shared" si="11"/>
        <v>230000000</v>
      </c>
      <c r="S124" s="104">
        <f t="shared" si="12"/>
        <v>285656244.42600644</v>
      </c>
      <c r="T124" s="87"/>
    </row>
    <row r="125" spans="1:20" s="18" customFormat="1" x14ac:dyDescent="0.3">
      <c r="B125" s="236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230000000</v>
      </c>
      <c r="J125" s="102">
        <v>70000000</v>
      </c>
      <c r="K125" s="139">
        <f t="shared" si="7"/>
        <v>218130300.51628298</v>
      </c>
      <c r="L125" s="105">
        <v>1.7999999999999999E-2</v>
      </c>
      <c r="M125" s="38">
        <v>0</v>
      </c>
      <c r="N125" s="118">
        <f t="shared" si="10"/>
        <v>2018556.3093915209</v>
      </c>
      <c r="O125" s="25">
        <v>1.7999999999999999E-2</v>
      </c>
      <c r="P125" s="214">
        <f t="shared" si="8"/>
        <v>2018556.3093915209</v>
      </c>
      <c r="Q125" s="153">
        <f t="shared" si="9"/>
        <v>220148856.8256745</v>
      </c>
      <c r="R125" s="104">
        <f t="shared" si="11"/>
        <v>230000000</v>
      </c>
      <c r="S125" s="104">
        <f t="shared" si="12"/>
        <v>290148856.82567453</v>
      </c>
      <c r="T125" s="87"/>
    </row>
    <row r="126" spans="1:20" s="18" customFormat="1" x14ac:dyDescent="0.3">
      <c r="B126" s="236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230000000</v>
      </c>
      <c r="J126" s="102">
        <v>70000000</v>
      </c>
      <c r="K126" s="139">
        <f t="shared" si="7"/>
        <v>222667445.92557606</v>
      </c>
      <c r="L126" s="105">
        <v>1.7999999999999999E-2</v>
      </c>
      <c r="M126" s="38">
        <v>0</v>
      </c>
      <c r="N126" s="118">
        <f t="shared" si="10"/>
        <v>2054890.3229605684</v>
      </c>
      <c r="O126" s="25">
        <v>1.7999999999999999E-2</v>
      </c>
      <c r="P126" s="214">
        <f t="shared" si="8"/>
        <v>2054890.3229605684</v>
      </c>
      <c r="Q126" s="153">
        <f t="shared" si="9"/>
        <v>224722336.24853662</v>
      </c>
      <c r="R126" s="104">
        <f t="shared" si="11"/>
        <v>230000000</v>
      </c>
      <c r="S126" s="104">
        <f t="shared" si="12"/>
        <v>294722336.24853659</v>
      </c>
      <c r="T126" s="87"/>
    </row>
    <row r="127" spans="1:20" s="18" customFormat="1" x14ac:dyDescent="0.3">
      <c r="B127" s="236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230000000</v>
      </c>
      <c r="J127" s="102">
        <v>70000000</v>
      </c>
      <c r="K127" s="139">
        <f t="shared" si="7"/>
        <v>227286259.95223644</v>
      </c>
      <c r="L127" s="105">
        <v>1.7999999999999999E-2</v>
      </c>
      <c r="M127" s="38">
        <v>0</v>
      </c>
      <c r="N127" s="118">
        <f t="shared" si="10"/>
        <v>2091878.3487738585</v>
      </c>
      <c r="O127" s="25">
        <v>1.7999999999999999E-2</v>
      </c>
      <c r="P127" s="214">
        <f t="shared" si="8"/>
        <v>2091878.3487738585</v>
      </c>
      <c r="Q127" s="153">
        <f t="shared" si="9"/>
        <v>229378138.30101031</v>
      </c>
      <c r="R127" s="104">
        <f t="shared" si="11"/>
        <v>230000000</v>
      </c>
      <c r="S127" s="104">
        <f t="shared" si="12"/>
        <v>299378138.30101031</v>
      </c>
      <c r="T127" s="87"/>
    </row>
    <row r="128" spans="1:20" s="18" customFormat="1" x14ac:dyDescent="0.3">
      <c r="B128" s="236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230000000</v>
      </c>
      <c r="J128" s="102">
        <v>70000000</v>
      </c>
      <c r="K128" s="139">
        <f t="shared" si="7"/>
        <v>231988212.63137671</v>
      </c>
      <c r="L128" s="105">
        <v>1.7999999999999999E-2</v>
      </c>
      <c r="M128" s="38">
        <v>0</v>
      </c>
      <c r="N128" s="118">
        <f t="shared" si="10"/>
        <v>2129532.159051788</v>
      </c>
      <c r="O128" s="25">
        <v>1.7999999999999999E-2</v>
      </c>
      <c r="P128" s="214">
        <f t="shared" si="8"/>
        <v>2129532.159051788</v>
      </c>
      <c r="Q128" s="153">
        <f t="shared" si="9"/>
        <v>234117744.79042849</v>
      </c>
      <c r="R128" s="104">
        <f t="shared" si="11"/>
        <v>230000000</v>
      </c>
      <c r="S128" s="104">
        <f t="shared" si="12"/>
        <v>304117744.79042852</v>
      </c>
      <c r="T128" s="87"/>
    </row>
    <row r="129" spans="1:20" s="18" customFormat="1" x14ac:dyDescent="0.3">
      <c r="B129" s="236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230000000</v>
      </c>
      <c r="J129" s="102">
        <v>70000000</v>
      </c>
      <c r="K129" s="139">
        <f t="shared" si="7"/>
        <v>236774800.45874149</v>
      </c>
      <c r="L129" s="105">
        <v>1.7999999999999999E-2</v>
      </c>
      <c r="M129" s="38">
        <v>0</v>
      </c>
      <c r="N129" s="118">
        <f t="shared" si="10"/>
        <v>2167863.7379147201</v>
      </c>
      <c r="O129" s="25">
        <v>1.7999999999999999E-2</v>
      </c>
      <c r="P129" s="214">
        <f t="shared" si="8"/>
        <v>2167863.7379147201</v>
      </c>
      <c r="Q129" s="153">
        <f t="shared" si="9"/>
        <v>238942664.1966562</v>
      </c>
      <c r="R129" s="104">
        <f t="shared" si="11"/>
        <v>230000000</v>
      </c>
      <c r="S129" s="104">
        <f t="shared" si="12"/>
        <v>308942664.19665623</v>
      </c>
      <c r="T129" s="87"/>
    </row>
    <row r="130" spans="1:20" s="18" customFormat="1" x14ac:dyDescent="0.3">
      <c r="B130" s="236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230000000</v>
      </c>
      <c r="J130" s="102">
        <v>70000000</v>
      </c>
      <c r="K130" s="139">
        <f t="shared" si="7"/>
        <v>241647546.86699882</v>
      </c>
      <c r="L130" s="105">
        <v>1.7999999999999999E-2</v>
      </c>
      <c r="M130" s="38">
        <v>0</v>
      </c>
      <c r="N130" s="118">
        <f t="shared" si="10"/>
        <v>2206885.2851971849</v>
      </c>
      <c r="O130" s="25">
        <v>1.7999999999999999E-2</v>
      </c>
      <c r="P130" s="214">
        <f t="shared" si="8"/>
        <v>2206885.2851971849</v>
      </c>
      <c r="Q130" s="153">
        <f t="shared" si="9"/>
        <v>243854432.15219602</v>
      </c>
      <c r="R130" s="104">
        <f t="shared" si="11"/>
        <v>230000000</v>
      </c>
      <c r="S130" s="104">
        <f t="shared" si="12"/>
        <v>313854432.15219605</v>
      </c>
      <c r="T130" s="87"/>
    </row>
    <row r="131" spans="1:20" s="18" customFormat="1" x14ac:dyDescent="0.3">
      <c r="B131" s="236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230000000</v>
      </c>
      <c r="J131" s="102">
        <v>70000000</v>
      </c>
      <c r="K131" s="139">
        <f t="shared" si="7"/>
        <v>246608002.71060479</v>
      </c>
      <c r="L131" s="105">
        <v>1.7999999999999999E-2</v>
      </c>
      <c r="M131" s="38">
        <v>0</v>
      </c>
      <c r="N131" s="118">
        <f t="shared" si="10"/>
        <v>2246609.2203307343</v>
      </c>
      <c r="O131" s="25">
        <v>1.7999999999999999E-2</v>
      </c>
      <c r="P131" s="214">
        <f t="shared" si="8"/>
        <v>2246609.2203307343</v>
      </c>
      <c r="Q131" s="153">
        <f t="shared" si="9"/>
        <v>248854611.93093553</v>
      </c>
      <c r="R131" s="104">
        <f t="shared" si="11"/>
        <v>230000000</v>
      </c>
      <c r="S131" s="104">
        <f t="shared" si="12"/>
        <v>318854611.9309355</v>
      </c>
      <c r="T131" s="87"/>
    </row>
    <row r="132" spans="1:20" s="18" customFormat="1" x14ac:dyDescent="0.3">
      <c r="B132" s="236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230000000</v>
      </c>
      <c r="J132" s="102">
        <v>70000000</v>
      </c>
      <c r="K132" s="139">
        <f t="shared" si="7"/>
        <v>251657746.75939566</v>
      </c>
      <c r="L132" s="105">
        <v>1.7999999999999999E-2</v>
      </c>
      <c r="M132" s="38">
        <v>0</v>
      </c>
      <c r="N132" s="118">
        <f t="shared" si="10"/>
        <v>2287048.1862966875</v>
      </c>
      <c r="O132" s="25">
        <v>1.7999999999999999E-2</v>
      </c>
      <c r="P132" s="214">
        <f t="shared" si="8"/>
        <v>2287048.1862966875</v>
      </c>
      <c r="Q132" s="153">
        <f t="shared" si="9"/>
        <v>253944794.94569236</v>
      </c>
      <c r="R132" s="104">
        <f t="shared" si="11"/>
        <v>230000000</v>
      </c>
      <c r="S132" s="104">
        <f t="shared" si="12"/>
        <v>323944794.94569236</v>
      </c>
      <c r="T132" s="87"/>
    </row>
    <row r="133" spans="1:20" s="18" customFormat="1" x14ac:dyDescent="0.3">
      <c r="B133" s="236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230000000</v>
      </c>
      <c r="J133" s="102">
        <v>70000000</v>
      </c>
      <c r="K133" s="139">
        <f t="shared" si="7"/>
        <v>256798386.20106477</v>
      </c>
      <c r="L133" s="105">
        <v>1.7999999999999999E-2</v>
      </c>
      <c r="M133" s="38">
        <v>0</v>
      </c>
      <c r="N133" s="118">
        <f t="shared" si="10"/>
        <v>2328215.0536500276</v>
      </c>
      <c r="O133" s="25">
        <v>1.7999999999999999E-2</v>
      </c>
      <c r="P133" s="214">
        <f t="shared" si="8"/>
        <v>2328215.0536500276</v>
      </c>
      <c r="Q133" s="153">
        <f t="shared" si="9"/>
        <v>259126601.25471479</v>
      </c>
      <c r="R133" s="104">
        <f t="shared" si="11"/>
        <v>230000000</v>
      </c>
      <c r="S133" s="104">
        <f t="shared" si="12"/>
        <v>329126601.25471479</v>
      </c>
      <c r="T133" s="87"/>
    </row>
    <row r="134" spans="1:20" s="18" customFormat="1" ht="18" customHeight="1" thickBot="1" x14ac:dyDescent="0.35">
      <c r="B134" s="236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230000000</v>
      </c>
      <c r="J134" s="102">
        <v>70000000</v>
      </c>
      <c r="K134" s="139">
        <f t="shared" si="7"/>
        <v>262031557.15268394</v>
      </c>
      <c r="L134" s="105">
        <v>1.7999999999999999E-2</v>
      </c>
      <c r="M134" s="38">
        <v>0</v>
      </c>
      <c r="N134" s="118">
        <f t="shared" si="10"/>
        <v>2370122.9246157282</v>
      </c>
      <c r="O134" s="83">
        <v>1.7999999999999999E-2</v>
      </c>
      <c r="P134" s="214">
        <f t="shared" si="8"/>
        <v>2370122.9246157282</v>
      </c>
      <c r="Q134" s="153">
        <f t="shared" si="9"/>
        <v>264401680.07729968</v>
      </c>
      <c r="R134" s="104">
        <f t="shared" si="11"/>
        <v>230000000</v>
      </c>
      <c r="S134" s="104">
        <f t="shared" si="12"/>
        <v>334401680.07729971</v>
      </c>
      <c r="T134" s="87"/>
    </row>
    <row r="135" spans="1:20" s="39" customFormat="1" ht="17.25" thickBot="1" x14ac:dyDescent="0.35">
      <c r="B135" s="236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230000000</v>
      </c>
      <c r="J135" s="102">
        <v>70000000</v>
      </c>
      <c r="K135" s="205">
        <f t="shared" si="7"/>
        <v>267358925.18143225</v>
      </c>
      <c r="L135" s="206">
        <v>1.7999999999999999E-2</v>
      </c>
      <c r="M135" s="207">
        <v>0</v>
      </c>
      <c r="N135" s="118">
        <f t="shared" si="10"/>
        <v>2412785.1372588114</v>
      </c>
      <c r="O135" s="208">
        <v>1.7999999999999999E-2</v>
      </c>
      <c r="P135" s="214">
        <f t="shared" si="8"/>
        <v>2412785.1372588114</v>
      </c>
      <c r="Q135" s="209">
        <f t="shared" si="9"/>
        <v>269771710.31869107</v>
      </c>
      <c r="R135" s="103">
        <f t="shared" si="11"/>
        <v>230000000</v>
      </c>
      <c r="S135" s="103">
        <f t="shared" si="12"/>
        <v>339771710.31869107</v>
      </c>
      <c r="T135" s="210"/>
    </row>
    <row r="136" spans="1:20" s="36" customFormat="1" x14ac:dyDescent="0.3">
      <c r="A136" s="31">
        <v>12</v>
      </c>
      <c r="B136" s="236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230000000</v>
      </c>
      <c r="J136" s="102">
        <v>70000000</v>
      </c>
      <c r="K136" s="139">
        <f t="shared" si="7"/>
        <v>272782185.83469802</v>
      </c>
      <c r="L136" s="105">
        <v>1.7999999999999999E-2</v>
      </c>
      <c r="M136" s="38">
        <v>0</v>
      </c>
      <c r="N136" s="118">
        <f t="shared" si="10"/>
        <v>2422436.2778078467</v>
      </c>
      <c r="O136" s="82">
        <v>4.0000000000000001E-3</v>
      </c>
      <c r="P136" s="214">
        <f t="shared" si="8"/>
        <v>2422436.2778078467</v>
      </c>
      <c r="Q136" s="153">
        <f t="shared" si="9"/>
        <v>275204622.11250585</v>
      </c>
      <c r="R136" s="104">
        <f t="shared" si="11"/>
        <v>230000000</v>
      </c>
      <c r="S136" s="104">
        <f t="shared" si="12"/>
        <v>345204622.11250585</v>
      </c>
    </row>
    <row r="137" spans="1:20" x14ac:dyDescent="0.3">
      <c r="A137" s="18"/>
      <c r="B137" s="236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230000000</v>
      </c>
      <c r="J137" s="102">
        <v>70000000</v>
      </c>
      <c r="K137" s="139">
        <f t="shared" si="7"/>
        <v>278303065.17972261</v>
      </c>
      <c r="L137" s="105">
        <v>1.7999999999999999E-2</v>
      </c>
      <c r="M137" s="38">
        <v>0</v>
      </c>
      <c r="N137" s="118">
        <f t="shared" si="10"/>
        <v>2466040.1308083879</v>
      </c>
      <c r="O137" s="25">
        <v>1.7999999999999999E-2</v>
      </c>
      <c r="P137" s="214">
        <f t="shared" si="8"/>
        <v>2466040.1308083879</v>
      </c>
      <c r="Q137" s="153">
        <f t="shared" si="9"/>
        <v>280769105.31053102</v>
      </c>
      <c r="R137" s="104">
        <f t="shared" si="11"/>
        <v>230000000</v>
      </c>
      <c r="S137" s="104">
        <f t="shared" si="12"/>
        <v>350769105.31053102</v>
      </c>
    </row>
    <row r="138" spans="1:20" x14ac:dyDescent="0.3">
      <c r="A138" s="18"/>
      <c r="B138" s="236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230000000</v>
      </c>
      <c r="J138" s="102">
        <v>70000000</v>
      </c>
      <c r="K138" s="139">
        <f t="shared" si="7"/>
        <v>283923320.35295761</v>
      </c>
      <c r="L138" s="105">
        <v>1.7999999999999999E-2</v>
      </c>
      <c r="M138" s="38">
        <v>0</v>
      </c>
      <c r="N138" s="118">
        <f t="shared" si="10"/>
        <v>2510428.8531629387</v>
      </c>
      <c r="O138" s="25">
        <v>1.7999999999999999E-2</v>
      </c>
      <c r="P138" s="214">
        <f t="shared" si="8"/>
        <v>2510428.8531629387</v>
      </c>
      <c r="Q138" s="153">
        <f t="shared" si="9"/>
        <v>286433749.20612055</v>
      </c>
      <c r="R138" s="104">
        <f t="shared" si="11"/>
        <v>230000000</v>
      </c>
      <c r="S138" s="104">
        <f t="shared" si="12"/>
        <v>356433749.20612055</v>
      </c>
    </row>
    <row r="139" spans="1:20" x14ac:dyDescent="0.3">
      <c r="A139" s="18"/>
      <c r="B139" s="236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230000000</v>
      </c>
      <c r="J139" s="102">
        <v>70000000</v>
      </c>
      <c r="K139" s="139">
        <f t="shared" si="7"/>
        <v>289644740.11931086</v>
      </c>
      <c r="L139" s="105">
        <v>1.7999999999999999E-2</v>
      </c>
      <c r="M139" s="38">
        <v>0</v>
      </c>
      <c r="N139" s="118">
        <f t="shared" si="10"/>
        <v>2555616.5725198714</v>
      </c>
      <c r="O139" s="25">
        <v>1.7999999999999999E-2</v>
      </c>
      <c r="P139" s="214">
        <f t="shared" si="8"/>
        <v>2555616.5725198714</v>
      </c>
      <c r="Q139" s="153">
        <f t="shared" si="9"/>
        <v>292200356.69183075</v>
      </c>
      <c r="R139" s="104">
        <f t="shared" si="11"/>
        <v>230000000</v>
      </c>
      <c r="S139" s="104">
        <f t="shared" si="12"/>
        <v>362200356.69183075</v>
      </c>
    </row>
    <row r="140" spans="1:20" x14ac:dyDescent="0.3">
      <c r="A140" s="18"/>
      <c r="B140" s="236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230000000</v>
      </c>
      <c r="J140" s="102">
        <v>70000000</v>
      </c>
      <c r="K140" s="139">
        <f t="shared" si="7"/>
        <v>295469145.44145846</v>
      </c>
      <c r="L140" s="105">
        <v>1.7999999999999999E-2</v>
      </c>
      <c r="M140" s="38">
        <v>0</v>
      </c>
      <c r="N140" s="118">
        <f t="shared" si="10"/>
        <v>2601617.670825229</v>
      </c>
      <c r="O140" s="25">
        <v>1.7999999999999999E-2</v>
      </c>
      <c r="P140" s="214">
        <f t="shared" si="8"/>
        <v>2601617.670825229</v>
      </c>
      <c r="Q140" s="153">
        <f t="shared" si="9"/>
        <v>298070763.11228371</v>
      </c>
      <c r="R140" s="104">
        <f t="shared" si="11"/>
        <v>230000000</v>
      </c>
      <c r="S140" s="104">
        <f t="shared" si="12"/>
        <v>368070763.11228371</v>
      </c>
    </row>
    <row r="141" spans="1:20" x14ac:dyDescent="0.3">
      <c r="A141" s="18"/>
      <c r="B141" s="236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230000000</v>
      </c>
      <c r="J141" s="102">
        <v>70000000</v>
      </c>
      <c r="K141" s="139">
        <f t="shared" si="7"/>
        <v>301398390.05940473</v>
      </c>
      <c r="L141" s="105">
        <v>1.7999999999999999E-2</v>
      </c>
      <c r="M141" s="38">
        <v>0</v>
      </c>
      <c r="N141" s="118">
        <f t="shared" si="10"/>
        <v>2648446.7889000829</v>
      </c>
      <c r="O141" s="25">
        <v>1.7999999999999999E-2</v>
      </c>
      <c r="P141" s="214">
        <f t="shared" si="8"/>
        <v>2648446.7889000829</v>
      </c>
      <c r="Q141" s="153">
        <f t="shared" si="9"/>
        <v>304046836.84830481</v>
      </c>
      <c r="R141" s="104">
        <f t="shared" si="11"/>
        <v>230000000</v>
      </c>
      <c r="S141" s="104">
        <f t="shared" si="12"/>
        <v>374046836.84830481</v>
      </c>
    </row>
    <row r="142" spans="1:20" x14ac:dyDescent="0.3">
      <c r="A142" s="18"/>
      <c r="B142" s="236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230000000</v>
      </c>
      <c r="J142" s="102">
        <v>70000000</v>
      </c>
      <c r="K142" s="139">
        <f t="shared" si="7"/>
        <v>307434361.08047402</v>
      </c>
      <c r="L142" s="105">
        <v>1.7999999999999999E-2</v>
      </c>
      <c r="M142" s="38">
        <v>0</v>
      </c>
      <c r="N142" s="118">
        <f t="shared" si="10"/>
        <v>2696118.8311002846</v>
      </c>
      <c r="O142" s="25">
        <v>1.7999999999999999E-2</v>
      </c>
      <c r="P142" s="214">
        <f t="shared" si="8"/>
        <v>2696118.8311002846</v>
      </c>
      <c r="Q142" s="153">
        <f t="shared" si="9"/>
        <v>310130479.9115743</v>
      </c>
      <c r="R142" s="104">
        <f t="shared" si="11"/>
        <v>230000000</v>
      </c>
      <c r="S142" s="104">
        <f t="shared" si="12"/>
        <v>380130479.9115743</v>
      </c>
    </row>
    <row r="143" spans="1:20" x14ac:dyDescent="0.3">
      <c r="A143" s="18"/>
      <c r="B143" s="236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230000000</v>
      </c>
      <c r="J143" s="102">
        <v>70000000</v>
      </c>
      <c r="K143" s="139">
        <f t="shared" si="7"/>
        <v>313578979.57992256</v>
      </c>
      <c r="L143" s="105">
        <v>1.7999999999999999E-2</v>
      </c>
      <c r="M143" s="38">
        <v>0</v>
      </c>
      <c r="N143" s="118">
        <f t="shared" si="10"/>
        <v>2744648.9700600896</v>
      </c>
      <c r="O143" s="25">
        <v>1.7999999999999999E-2</v>
      </c>
      <c r="P143" s="214">
        <f t="shared" si="8"/>
        <v>2744648.9700600896</v>
      </c>
      <c r="Q143" s="153">
        <f t="shared" si="9"/>
        <v>316323628.54998267</v>
      </c>
      <c r="R143" s="104">
        <f t="shared" si="11"/>
        <v>230000000</v>
      </c>
      <c r="S143" s="104">
        <f t="shared" si="12"/>
        <v>386323628.54998267</v>
      </c>
    </row>
    <row r="144" spans="1:20" x14ac:dyDescent="0.3">
      <c r="A144" s="18"/>
      <c r="B144" s="236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230000000</v>
      </c>
      <c r="J144" s="102">
        <v>70000000</v>
      </c>
      <c r="K144" s="139">
        <f t="shared" si="7"/>
        <v>319834201.21236116</v>
      </c>
      <c r="L144" s="105">
        <v>1.7999999999999999E-2</v>
      </c>
      <c r="M144" s="38">
        <v>0</v>
      </c>
      <c r="N144" s="118">
        <f t="shared" si="10"/>
        <v>2794052.6515211714</v>
      </c>
      <c r="O144" s="25">
        <v>1.7999999999999999E-2</v>
      </c>
      <c r="P144" s="214">
        <f t="shared" si="8"/>
        <v>2794052.6515211714</v>
      </c>
      <c r="Q144" s="153">
        <f t="shared" si="9"/>
        <v>322628253.8638823</v>
      </c>
      <c r="R144" s="104">
        <f t="shared" si="11"/>
        <v>230000000</v>
      </c>
      <c r="S144" s="104">
        <f t="shared" si="12"/>
        <v>392628253.8638823</v>
      </c>
    </row>
    <row r="145" spans="1:19" x14ac:dyDescent="0.3">
      <c r="A145" s="18"/>
      <c r="B145" s="236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230000000</v>
      </c>
      <c r="J145" s="102">
        <v>70000000</v>
      </c>
      <c r="K145" s="139">
        <f t="shared" si="7"/>
        <v>326202016.83418363</v>
      </c>
      <c r="L145" s="105">
        <v>1.7999999999999999E-2</v>
      </c>
      <c r="M145" s="38">
        <v>0</v>
      </c>
      <c r="N145" s="118">
        <f t="shared" si="10"/>
        <v>2844345.5992485527</v>
      </c>
      <c r="O145" s="25">
        <v>1.7999999999999999E-2</v>
      </c>
      <c r="P145" s="214">
        <f t="shared" si="8"/>
        <v>2844345.5992485527</v>
      </c>
      <c r="Q145" s="153">
        <f t="shared" si="9"/>
        <v>329046362.43343216</v>
      </c>
      <c r="R145" s="104">
        <f t="shared" si="11"/>
        <v>230000000</v>
      </c>
      <c r="S145" s="104">
        <f t="shared" si="12"/>
        <v>399046362.43343216</v>
      </c>
    </row>
    <row r="146" spans="1:19" ht="17.25" thickBot="1" x14ac:dyDescent="0.35">
      <c r="A146" s="18"/>
      <c r="B146" s="236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230000000</v>
      </c>
      <c r="J146" s="102">
        <v>70000000</v>
      </c>
      <c r="K146" s="139">
        <f t="shared" si="7"/>
        <v>332684453.13719893</v>
      </c>
      <c r="L146" s="105">
        <v>1.7999999999999999E-2</v>
      </c>
      <c r="M146" s="38">
        <v>0</v>
      </c>
      <c r="N146" s="118">
        <f t="shared" si="10"/>
        <v>2895543.8200350264</v>
      </c>
      <c r="O146" s="83">
        <v>1.7999999999999999E-2</v>
      </c>
      <c r="P146" s="214">
        <f t="shared" si="8"/>
        <v>2895543.8200350264</v>
      </c>
      <c r="Q146" s="153">
        <f t="shared" si="9"/>
        <v>335579996.95723397</v>
      </c>
      <c r="R146" s="104">
        <f t="shared" si="11"/>
        <v>230000000</v>
      </c>
      <c r="S146" s="104">
        <f t="shared" si="12"/>
        <v>405579996.95723397</v>
      </c>
    </row>
    <row r="147" spans="1:19" s="111" customFormat="1" ht="17.25" thickBot="1" x14ac:dyDescent="0.35">
      <c r="A147" s="97"/>
      <c r="B147" s="236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230000000</v>
      </c>
      <c r="J147" s="102">
        <v>70000000</v>
      </c>
      <c r="K147" s="140">
        <f t="shared" si="7"/>
        <v>339283573.29366851</v>
      </c>
      <c r="L147" s="93">
        <v>1.7999999999999999E-2</v>
      </c>
      <c r="M147" s="38">
        <v>0</v>
      </c>
      <c r="N147" s="118">
        <f t="shared" si="10"/>
        <v>2947663.6087956568</v>
      </c>
      <c r="O147" s="94">
        <v>1.7999999999999999E-2</v>
      </c>
      <c r="P147" s="214">
        <f t="shared" si="8"/>
        <v>2947663.6087956568</v>
      </c>
      <c r="Q147" s="153">
        <f t="shared" si="9"/>
        <v>342231236.90246415</v>
      </c>
      <c r="R147" s="104">
        <f t="shared" si="11"/>
        <v>230000000</v>
      </c>
      <c r="S147" s="104">
        <f t="shared" si="12"/>
        <v>412231236.90246415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F7" zoomScale="85" zoomScaleNormal="85" workbookViewId="0">
      <selection activeCell="C19" sqref="C19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26.625" style="1" bestFit="1" customWidth="1"/>
    <col min="23" max="16384" width="9" style="1"/>
  </cols>
  <sheetData>
    <row r="1" spans="1:22" x14ac:dyDescent="0.3">
      <c r="G1" s="252" t="s">
        <v>162</v>
      </c>
      <c r="H1" s="252"/>
    </row>
    <row r="2" spans="1:22" s="121" customFormat="1" x14ac:dyDescent="0.3">
      <c r="C2" s="121" t="s">
        <v>183</v>
      </c>
      <c r="D2" s="121" t="s">
        <v>0</v>
      </c>
      <c r="E2" s="121" t="s">
        <v>1</v>
      </c>
      <c r="F2" s="121" t="s">
        <v>165</v>
      </c>
      <c r="G2" s="121" t="s">
        <v>166</v>
      </c>
      <c r="H2" s="121" t="s">
        <v>161</v>
      </c>
      <c r="I2" s="121" t="s">
        <v>2</v>
      </c>
      <c r="J2" s="121" t="s">
        <v>185</v>
      </c>
      <c r="K2" s="121" t="s">
        <v>3</v>
      </c>
      <c r="L2" s="121" t="s">
        <v>186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187</v>
      </c>
      <c r="R2" s="121" t="s">
        <v>191</v>
      </c>
      <c r="S2" s="121" t="s">
        <v>190</v>
      </c>
      <c r="T2" s="121" t="s">
        <v>9</v>
      </c>
      <c r="U2" s="121" t="s">
        <v>7</v>
      </c>
    </row>
    <row r="3" spans="1:22" s="167" customFormat="1" x14ac:dyDescent="0.3">
      <c r="A3" s="253">
        <v>2023</v>
      </c>
      <c r="B3" s="167" t="s">
        <v>72</v>
      </c>
      <c r="C3" s="168">
        <v>8340000</v>
      </c>
      <c r="D3" s="168">
        <v>0</v>
      </c>
      <c r="E3" s="168">
        <v>2500000</v>
      </c>
      <c r="F3" s="168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2"/>
    </row>
    <row r="4" spans="1:22" s="167" customFormat="1" x14ac:dyDescent="0.3">
      <c r="A4" s="253"/>
      <c r="B4" s="167" t="s">
        <v>73</v>
      </c>
      <c r="C4" s="168"/>
      <c r="D4" s="168">
        <v>0</v>
      </c>
      <c r="E4" s="168">
        <v>2500000</v>
      </c>
      <c r="F4" s="168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2"/>
    </row>
    <row r="5" spans="1:22" s="169" customFormat="1" x14ac:dyDescent="0.3">
      <c r="A5" s="253"/>
      <c r="B5" s="169" t="s">
        <v>74</v>
      </c>
      <c r="C5" s="170"/>
      <c r="D5" s="170">
        <v>650000</v>
      </c>
      <c r="E5" s="170">
        <v>2500000</v>
      </c>
      <c r="F5" s="170"/>
      <c r="G5" s="229"/>
      <c r="H5" s="229"/>
      <c r="I5" s="229">
        <v>300000</v>
      </c>
      <c r="J5" s="229">
        <v>100000</v>
      </c>
      <c r="K5" s="229">
        <v>450000</v>
      </c>
      <c r="L5" s="229">
        <v>100000</v>
      </c>
      <c r="M5" s="229">
        <v>170000</v>
      </c>
      <c r="N5" s="229">
        <v>0</v>
      </c>
      <c r="O5" s="229">
        <v>100000</v>
      </c>
      <c r="P5" s="229">
        <v>0</v>
      </c>
      <c r="Q5" s="229">
        <v>2500000</v>
      </c>
      <c r="R5" s="229">
        <v>0</v>
      </c>
      <c r="S5" s="229">
        <v>0</v>
      </c>
      <c r="T5" s="229">
        <f t="shared" si="0"/>
        <v>6870000</v>
      </c>
      <c r="U5" s="230"/>
      <c r="V5" s="230"/>
    </row>
    <row r="6" spans="1:22" s="167" customFormat="1" x14ac:dyDescent="0.3">
      <c r="A6" s="253"/>
      <c r="B6" s="167" t="s">
        <v>75</v>
      </c>
      <c r="C6" s="168"/>
      <c r="D6" s="168">
        <v>1885000</v>
      </c>
      <c r="E6" s="168">
        <v>500000</v>
      </c>
      <c r="F6" s="168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2"/>
    </row>
    <row r="7" spans="1:22" s="167" customFormat="1" x14ac:dyDescent="0.3">
      <c r="A7" s="253"/>
      <c r="B7" s="167" t="s">
        <v>76</v>
      </c>
      <c r="C7" s="168"/>
      <c r="D7" s="168">
        <v>1000000</v>
      </c>
      <c r="E7" s="168">
        <v>100000</v>
      </c>
      <c r="F7" s="168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2"/>
    </row>
    <row r="8" spans="1:22" s="167" customFormat="1" x14ac:dyDescent="0.3">
      <c r="A8" s="253"/>
      <c r="B8" s="167" t="s">
        <v>77</v>
      </c>
      <c r="C8" s="168"/>
      <c r="D8" s="168">
        <v>1000000</v>
      </c>
      <c r="E8" s="168">
        <v>1000000</v>
      </c>
      <c r="F8" s="168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2"/>
    </row>
    <row r="9" spans="1:22" s="167" customFormat="1" x14ac:dyDescent="0.3">
      <c r="A9" s="253"/>
      <c r="B9" s="167" t="s">
        <v>78</v>
      </c>
      <c r="C9" s="168"/>
      <c r="D9" s="168">
        <v>1000000</v>
      </c>
      <c r="E9" s="168">
        <v>1000000</v>
      </c>
      <c r="F9" s="168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2"/>
    </row>
    <row r="10" spans="1:22" s="167" customFormat="1" x14ac:dyDescent="0.3">
      <c r="A10" s="253"/>
      <c r="B10" s="167" t="s">
        <v>79</v>
      </c>
      <c r="C10" s="168"/>
      <c r="D10" s="168">
        <v>1000000</v>
      </c>
      <c r="E10" s="168">
        <v>1000000</v>
      </c>
      <c r="F10" s="168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2"/>
    </row>
    <row r="11" spans="1:22" s="167" customFormat="1" x14ac:dyDescent="0.3">
      <c r="A11" s="253"/>
      <c r="B11" s="167" t="s">
        <v>80</v>
      </c>
      <c r="C11" s="168"/>
      <c r="D11" s="168">
        <v>1000000</v>
      </c>
      <c r="E11" s="168">
        <v>1000000</v>
      </c>
      <c r="F11" s="168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2"/>
    </row>
    <row r="12" spans="1:22" s="167" customFormat="1" x14ac:dyDescent="0.3">
      <c r="A12" s="253"/>
      <c r="B12" s="167" t="s">
        <v>81</v>
      </c>
      <c r="C12" s="168"/>
      <c r="D12" s="168">
        <v>0</v>
      </c>
      <c r="E12" s="168">
        <v>7000000</v>
      </c>
      <c r="F12" s="168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2"/>
    </row>
    <row r="13" spans="1:22" s="167" customFormat="1" x14ac:dyDescent="0.3">
      <c r="A13" s="253"/>
      <c r="B13" s="167" t="s">
        <v>82</v>
      </c>
      <c r="C13" s="168">
        <f xml:space="preserve"> U12 + 7150000</f>
        <v>18650000</v>
      </c>
      <c r="D13" s="168">
        <v>0</v>
      </c>
      <c r="E13" s="168">
        <v>4000000</v>
      </c>
      <c r="F13" s="168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29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2"/>
    </row>
    <row r="14" spans="1:22" s="194" customFormat="1" ht="17.25" thickBot="1" x14ac:dyDescent="0.35">
      <c r="A14" s="253"/>
      <c r="B14" s="231" t="s">
        <v>83</v>
      </c>
      <c r="C14" s="232">
        <f xml:space="preserve"> U13 + 7150000</f>
        <v>8420000</v>
      </c>
      <c r="D14" s="232">
        <v>0</v>
      </c>
      <c r="E14" s="232">
        <v>1400000</v>
      </c>
      <c r="F14" s="232">
        <v>420000</v>
      </c>
      <c r="G14" s="233">
        <v>0</v>
      </c>
      <c r="H14" s="233">
        <v>100000</v>
      </c>
      <c r="I14" s="233">
        <v>200000</v>
      </c>
      <c r="J14" s="233">
        <v>100000</v>
      </c>
      <c r="K14" s="233">
        <v>630000</v>
      </c>
      <c r="L14" s="233">
        <v>100000</v>
      </c>
      <c r="M14" s="233">
        <v>600000</v>
      </c>
      <c r="N14" s="233">
        <v>0</v>
      </c>
      <c r="O14" s="233">
        <v>100000</v>
      </c>
      <c r="P14" s="233">
        <v>300000</v>
      </c>
      <c r="Q14" s="233">
        <v>3000000</v>
      </c>
      <c r="R14" s="229">
        <v>0</v>
      </c>
      <c r="S14" s="233">
        <v>1580000</v>
      </c>
      <c r="T14" s="233">
        <f t="shared" si="0"/>
        <v>8530000</v>
      </c>
      <c r="U14" s="233">
        <f xml:space="preserve"> C14 - T14 +1000000</f>
        <v>890000</v>
      </c>
      <c r="V14" s="234"/>
    </row>
    <row r="15" spans="1:22" s="195" customFormat="1" x14ac:dyDescent="0.3">
      <c r="A15" s="253">
        <v>2024</v>
      </c>
      <c r="B15" s="167" t="s">
        <v>72</v>
      </c>
      <c r="C15" s="168">
        <f xml:space="preserve"> U14 + 7150000 +340000</f>
        <v>8380000</v>
      </c>
      <c r="D15" s="168">
        <v>0</v>
      </c>
      <c r="E15" s="168">
        <v>0</v>
      </c>
      <c r="F15" s="168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34"/>
    </row>
    <row r="16" spans="1:22" s="167" customFormat="1" x14ac:dyDescent="0.3">
      <c r="A16" s="253"/>
      <c r="B16" s="167" t="s">
        <v>73</v>
      </c>
      <c r="C16" s="168">
        <f xml:space="preserve"> U15 + 7370000 + 1800000 + 1500000</f>
        <v>11380000</v>
      </c>
      <c r="D16" s="168">
        <v>0</v>
      </c>
      <c r="E16" s="168">
        <v>0</v>
      </c>
      <c r="F16" s="168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2"/>
    </row>
    <row r="17" spans="1:22" s="167" customFormat="1" x14ac:dyDescent="0.3">
      <c r="A17" s="253"/>
      <c r="B17" s="167" t="s">
        <v>74</v>
      </c>
      <c r="C17" s="168">
        <f xml:space="preserve"> U16 + 7370000</f>
        <v>11950000</v>
      </c>
      <c r="D17" s="168">
        <v>0</v>
      </c>
      <c r="E17" s="168">
        <v>350000</v>
      </c>
      <c r="F17" s="168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2"/>
    </row>
    <row r="18" spans="1:22" s="167" customFormat="1" ht="17.25" customHeight="1" x14ac:dyDescent="0.3">
      <c r="A18" s="253"/>
      <c r="B18" s="167" t="s">
        <v>75</v>
      </c>
      <c r="C18" s="168">
        <f xml:space="preserve"> U17 + 7370000</f>
        <v>10130000</v>
      </c>
      <c r="D18" s="168">
        <v>0</v>
      </c>
      <c r="E18" s="168">
        <v>0</v>
      </c>
      <c r="F18" s="168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2"/>
    </row>
    <row r="19" spans="1:22" s="196" customFormat="1" x14ac:dyDescent="0.3">
      <c r="A19" s="253"/>
      <c r="B19" s="196" t="s">
        <v>76</v>
      </c>
      <c r="C19" s="197">
        <f xml:space="preserve"> U18 + 7370000 +4000000</f>
        <v>13260000</v>
      </c>
      <c r="D19" s="197">
        <v>3000000</v>
      </c>
      <c r="E19" s="172">
        <v>0</v>
      </c>
      <c r="F19" s="197">
        <v>420000</v>
      </c>
      <c r="G19" s="197">
        <v>0</v>
      </c>
      <c r="H19" s="197">
        <v>100000</v>
      </c>
      <c r="I19" s="197">
        <v>200000</v>
      </c>
      <c r="J19" s="197">
        <v>100000</v>
      </c>
      <c r="K19" s="197">
        <v>630000</v>
      </c>
      <c r="L19" s="197">
        <v>100000</v>
      </c>
      <c r="M19" s="168">
        <v>190000</v>
      </c>
      <c r="N19" s="197">
        <v>0</v>
      </c>
      <c r="O19" s="197">
        <v>100000</v>
      </c>
      <c r="P19" s="197">
        <v>0</v>
      </c>
      <c r="Q19" s="2">
        <v>2100000</v>
      </c>
      <c r="R19" s="172">
        <v>400000</v>
      </c>
      <c r="S19" s="197">
        <v>6100000</v>
      </c>
      <c r="T19" s="197">
        <f t="shared" si="0"/>
        <v>13440000</v>
      </c>
      <c r="U19" s="197">
        <f t="shared" si="1"/>
        <v>-180000</v>
      </c>
      <c r="V19" s="196" t="s">
        <v>189</v>
      </c>
    </row>
    <row r="20" spans="1:22" x14ac:dyDescent="0.3">
      <c r="A20" s="253"/>
      <c r="B20" s="1" t="s">
        <v>77</v>
      </c>
      <c r="C20" s="171">
        <f t="shared" ref="C20:C26" si="2" xml:space="preserve"> U19 + 7370000</f>
        <v>7190000</v>
      </c>
      <c r="D20" s="172">
        <v>0</v>
      </c>
      <c r="E20" s="172">
        <v>0</v>
      </c>
      <c r="F20" s="2">
        <v>420000</v>
      </c>
      <c r="G20" s="172">
        <v>300000</v>
      </c>
      <c r="H20" s="173">
        <v>300000</v>
      </c>
      <c r="I20" s="2">
        <v>200000</v>
      </c>
      <c r="J20" s="2">
        <v>100000</v>
      </c>
      <c r="K20" s="2">
        <v>630000</v>
      </c>
      <c r="L20" s="2">
        <v>100000</v>
      </c>
      <c r="M20" s="174">
        <v>190000</v>
      </c>
      <c r="N20" s="2">
        <v>0</v>
      </c>
      <c r="O20" s="2">
        <v>100000</v>
      </c>
      <c r="P20" s="2">
        <v>500000</v>
      </c>
      <c r="Q20" s="2">
        <v>1400000</v>
      </c>
      <c r="R20" s="172">
        <v>0</v>
      </c>
      <c r="S20" s="175">
        <v>330000</v>
      </c>
      <c r="T20" s="2">
        <f>SUM(D20:S20)</f>
        <v>4570000</v>
      </c>
      <c r="U20" s="2">
        <f t="shared" si="1"/>
        <v>2620000</v>
      </c>
    </row>
    <row r="21" spans="1:22" s="31" customFormat="1" x14ac:dyDescent="0.3">
      <c r="A21" s="253"/>
      <c r="B21" s="31" t="s">
        <v>78</v>
      </c>
      <c r="C21" s="171">
        <f t="shared" si="2"/>
        <v>9990000</v>
      </c>
      <c r="D21" s="172">
        <v>3000000</v>
      </c>
      <c r="E21" s="172">
        <v>0</v>
      </c>
      <c r="F21" s="171">
        <v>420000</v>
      </c>
      <c r="G21" s="172">
        <v>300000</v>
      </c>
      <c r="H21" s="173">
        <v>300000</v>
      </c>
      <c r="I21" s="171">
        <v>200000</v>
      </c>
      <c r="J21" s="171">
        <v>100000</v>
      </c>
      <c r="K21" s="171">
        <v>630000</v>
      </c>
      <c r="L21" s="171">
        <v>100000</v>
      </c>
      <c r="M21" s="168">
        <v>190000</v>
      </c>
      <c r="N21" s="171">
        <v>0</v>
      </c>
      <c r="O21" s="171">
        <v>100000</v>
      </c>
      <c r="P21" s="2">
        <v>500000</v>
      </c>
      <c r="Q21" s="2">
        <v>2000000</v>
      </c>
      <c r="R21" s="228">
        <v>1500000</v>
      </c>
      <c r="S21" s="175">
        <v>330000</v>
      </c>
      <c r="T21" s="171">
        <f t="shared" si="0"/>
        <v>9670000</v>
      </c>
      <c r="U21" s="171">
        <f t="shared" si="1"/>
        <v>320000</v>
      </c>
    </row>
    <row r="22" spans="1:22" x14ac:dyDescent="0.3">
      <c r="A22" s="253"/>
      <c r="B22" s="1" t="s">
        <v>79</v>
      </c>
      <c r="C22" s="171">
        <f t="shared" si="2"/>
        <v>7690000</v>
      </c>
      <c r="D22" s="172">
        <v>0</v>
      </c>
      <c r="E22" s="172">
        <v>0</v>
      </c>
      <c r="F22" s="2">
        <v>420000</v>
      </c>
      <c r="G22" s="172">
        <v>300000</v>
      </c>
      <c r="H22" s="173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74">
        <v>190000</v>
      </c>
      <c r="N22" s="2">
        <v>0</v>
      </c>
      <c r="O22" s="2">
        <v>100000</v>
      </c>
      <c r="P22" s="2">
        <v>400000</v>
      </c>
      <c r="Q22" s="2">
        <v>1400000</v>
      </c>
      <c r="R22" s="172">
        <v>0</v>
      </c>
      <c r="S22" s="175">
        <v>330000</v>
      </c>
      <c r="T22" s="2">
        <f t="shared" si="0"/>
        <v>4470000</v>
      </c>
      <c r="U22" s="2">
        <f t="shared" si="1"/>
        <v>3220000</v>
      </c>
    </row>
    <row r="23" spans="1:22" x14ac:dyDescent="0.3">
      <c r="A23" s="253"/>
      <c r="B23" s="1" t="s">
        <v>80</v>
      </c>
      <c r="C23" s="171">
        <f t="shared" si="2"/>
        <v>10590000</v>
      </c>
      <c r="D23" s="172">
        <v>0</v>
      </c>
      <c r="E23" s="172">
        <v>0</v>
      </c>
      <c r="F23" s="2">
        <v>420000</v>
      </c>
      <c r="G23" s="172">
        <v>300000</v>
      </c>
      <c r="H23" s="173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68">
        <v>190000</v>
      </c>
      <c r="N23" s="2">
        <v>0</v>
      </c>
      <c r="O23" s="2">
        <v>100000</v>
      </c>
      <c r="P23" s="2">
        <v>0</v>
      </c>
      <c r="Q23" s="2">
        <v>2000000</v>
      </c>
      <c r="R23" s="172">
        <v>400000</v>
      </c>
      <c r="S23" s="175">
        <v>330000</v>
      </c>
      <c r="T23" s="2">
        <f t="shared" si="0"/>
        <v>5070000</v>
      </c>
      <c r="U23" s="2">
        <f t="shared" si="1"/>
        <v>5520000</v>
      </c>
    </row>
    <row r="24" spans="1:22" s="225" customFormat="1" x14ac:dyDescent="0.3">
      <c r="A24" s="253"/>
      <c r="B24" s="225" t="s">
        <v>81</v>
      </c>
      <c r="C24" s="218">
        <f t="shared" si="2"/>
        <v>12890000</v>
      </c>
      <c r="D24" s="218">
        <v>1800000</v>
      </c>
      <c r="E24" s="218">
        <v>0</v>
      </c>
      <c r="F24" s="218">
        <v>420000</v>
      </c>
      <c r="G24" s="218">
        <v>300000</v>
      </c>
      <c r="H24" s="218">
        <v>300000</v>
      </c>
      <c r="I24" s="218">
        <v>200000</v>
      </c>
      <c r="J24" s="218">
        <v>100000</v>
      </c>
      <c r="K24" s="218">
        <v>630000</v>
      </c>
      <c r="L24" s="218">
        <v>100000</v>
      </c>
      <c r="M24" s="218">
        <v>190000</v>
      </c>
      <c r="N24" s="218">
        <v>0</v>
      </c>
      <c r="O24" s="218">
        <v>100000</v>
      </c>
      <c r="P24" s="218">
        <v>400000</v>
      </c>
      <c r="Q24" s="218">
        <v>1400000</v>
      </c>
      <c r="R24" s="235">
        <v>5000000</v>
      </c>
      <c r="S24" s="218">
        <v>330000</v>
      </c>
      <c r="T24" s="218">
        <f>SUM(D24:S24)</f>
        <v>11270000</v>
      </c>
      <c r="U24" s="218">
        <f t="shared" si="1"/>
        <v>1620000</v>
      </c>
    </row>
    <row r="25" spans="1:22" x14ac:dyDescent="0.3">
      <c r="A25" s="253"/>
      <c r="B25" s="1" t="s">
        <v>82</v>
      </c>
      <c r="C25" s="171">
        <f t="shared" si="2"/>
        <v>8990000</v>
      </c>
      <c r="D25" s="172">
        <v>0</v>
      </c>
      <c r="E25" s="172">
        <v>0</v>
      </c>
      <c r="F25" s="2">
        <v>420000</v>
      </c>
      <c r="G25" s="172">
        <v>300000</v>
      </c>
      <c r="H25" s="173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68">
        <v>190000</v>
      </c>
      <c r="N25" s="2">
        <v>0</v>
      </c>
      <c r="O25" s="2">
        <v>100000</v>
      </c>
      <c r="P25" s="2">
        <v>0</v>
      </c>
      <c r="Q25" s="2">
        <v>2000000</v>
      </c>
      <c r="R25" s="172">
        <v>0</v>
      </c>
      <c r="S25" s="175">
        <v>330000</v>
      </c>
      <c r="T25" s="2">
        <f t="shared" si="0"/>
        <v>4670000</v>
      </c>
      <c r="U25" s="2">
        <f t="shared" si="1"/>
        <v>4320000</v>
      </c>
    </row>
    <row r="26" spans="1:22" s="219" customFormat="1" ht="17.25" thickBot="1" x14ac:dyDescent="0.35">
      <c r="A26" s="253"/>
      <c r="B26" s="221" t="s">
        <v>83</v>
      </c>
      <c r="C26" s="222">
        <f t="shared" si="2"/>
        <v>11690000</v>
      </c>
      <c r="D26" s="222">
        <v>0</v>
      </c>
      <c r="E26" s="220">
        <v>0</v>
      </c>
      <c r="F26" s="222">
        <v>420000</v>
      </c>
      <c r="G26" s="220">
        <v>300000</v>
      </c>
      <c r="H26" s="220">
        <v>300000</v>
      </c>
      <c r="I26" s="222">
        <v>200000</v>
      </c>
      <c r="J26" s="222">
        <v>100000</v>
      </c>
      <c r="K26" s="222">
        <v>630000</v>
      </c>
      <c r="L26" s="222">
        <v>100000</v>
      </c>
      <c r="M26" s="220">
        <v>190000</v>
      </c>
      <c r="N26" s="222">
        <v>0</v>
      </c>
      <c r="O26" s="222">
        <v>100000</v>
      </c>
      <c r="P26" s="222">
        <v>500000</v>
      </c>
      <c r="Q26" s="220">
        <v>1400000</v>
      </c>
      <c r="R26" s="172">
        <v>400000</v>
      </c>
      <c r="S26" s="220">
        <v>330000</v>
      </c>
      <c r="T26" s="222">
        <f t="shared" si="0"/>
        <v>4970000</v>
      </c>
      <c r="U26" s="222">
        <f t="shared" si="1"/>
        <v>6720000</v>
      </c>
    </row>
    <row r="27" spans="1:22" s="68" customFormat="1" x14ac:dyDescent="0.3">
      <c r="A27" s="253">
        <v>2025</v>
      </c>
      <c r="B27" s="1" t="s">
        <v>72</v>
      </c>
      <c r="C27" s="171">
        <f xml:space="preserve"> U26 + 7590000</f>
        <v>14310000</v>
      </c>
      <c r="D27" s="2">
        <v>3000000</v>
      </c>
      <c r="E27" s="172">
        <v>0</v>
      </c>
      <c r="F27" s="2">
        <v>420000</v>
      </c>
      <c r="G27" s="172">
        <v>300000</v>
      </c>
      <c r="H27" s="173">
        <v>300000</v>
      </c>
      <c r="I27" s="2">
        <v>200000</v>
      </c>
      <c r="J27" s="2">
        <v>100000</v>
      </c>
      <c r="K27" s="2">
        <v>630000</v>
      </c>
      <c r="L27" s="2">
        <v>100000</v>
      </c>
      <c r="M27" s="168">
        <v>190000</v>
      </c>
      <c r="N27" s="2">
        <v>0</v>
      </c>
      <c r="O27" s="2">
        <v>100000</v>
      </c>
      <c r="P27" s="2">
        <v>0</v>
      </c>
      <c r="Q27" s="2">
        <v>2300000</v>
      </c>
      <c r="R27" s="2">
        <v>600000</v>
      </c>
      <c r="S27" s="175">
        <v>330000</v>
      </c>
      <c r="T27" s="2">
        <f>SUM(D27:S27)</f>
        <v>8570000</v>
      </c>
      <c r="U27" s="2">
        <f t="shared" si="1"/>
        <v>5740000</v>
      </c>
    </row>
    <row r="28" spans="1:22" x14ac:dyDescent="0.3">
      <c r="A28" s="253"/>
      <c r="B28" s="1" t="s">
        <v>73</v>
      </c>
      <c r="C28" s="171">
        <f xml:space="preserve"> U27 + 7590000</f>
        <v>13330000</v>
      </c>
      <c r="D28" s="172">
        <v>0</v>
      </c>
      <c r="E28" s="172">
        <v>0</v>
      </c>
      <c r="F28" s="2">
        <v>420000</v>
      </c>
      <c r="G28" s="172">
        <v>300000</v>
      </c>
      <c r="H28" s="173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174">
        <v>190000</v>
      </c>
      <c r="N28" s="2">
        <v>0</v>
      </c>
      <c r="O28" s="2">
        <v>100000</v>
      </c>
      <c r="P28" s="2">
        <v>1000000</v>
      </c>
      <c r="Q28" s="2">
        <v>2300000</v>
      </c>
      <c r="R28" s="2">
        <v>0</v>
      </c>
      <c r="S28" s="175">
        <v>330000</v>
      </c>
      <c r="T28" s="2">
        <f t="shared" si="0"/>
        <v>6190000</v>
      </c>
      <c r="U28" s="2">
        <f t="shared" si="1"/>
        <v>7140000</v>
      </c>
    </row>
    <row r="29" spans="1:22" x14ac:dyDescent="0.3">
      <c r="A29" s="253"/>
      <c r="B29" s="1" t="s">
        <v>74</v>
      </c>
      <c r="C29" s="171">
        <f t="shared" ref="C29:C92" si="3" xml:space="preserve"> U28 + 7590000</f>
        <v>14730000</v>
      </c>
      <c r="D29" s="172">
        <v>0</v>
      </c>
      <c r="E29" s="172">
        <v>0</v>
      </c>
      <c r="F29" s="2">
        <v>420000</v>
      </c>
      <c r="G29" s="172">
        <v>300000</v>
      </c>
      <c r="H29" s="173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168">
        <v>190000</v>
      </c>
      <c r="N29" s="2">
        <v>0</v>
      </c>
      <c r="O29" s="2">
        <v>100000</v>
      </c>
      <c r="P29" s="172">
        <v>0</v>
      </c>
      <c r="Q29" s="2">
        <v>2300000</v>
      </c>
      <c r="R29" s="2">
        <v>0</v>
      </c>
      <c r="S29" s="175">
        <v>330000</v>
      </c>
      <c r="T29" s="2">
        <f t="shared" si="0"/>
        <v>5190000</v>
      </c>
      <c r="U29" s="2">
        <f t="shared" si="1"/>
        <v>9540000</v>
      </c>
    </row>
    <row r="30" spans="1:22" x14ac:dyDescent="0.3">
      <c r="A30" s="253"/>
      <c r="B30" s="1" t="s">
        <v>75</v>
      </c>
      <c r="C30" s="171">
        <f t="shared" si="3"/>
        <v>17130000</v>
      </c>
      <c r="D30" s="172">
        <v>0</v>
      </c>
      <c r="E30" s="172">
        <v>0</v>
      </c>
      <c r="F30" s="2">
        <v>420000</v>
      </c>
      <c r="G30" s="172">
        <v>300000</v>
      </c>
      <c r="H30" s="173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174">
        <v>190000</v>
      </c>
      <c r="N30" s="2">
        <v>0</v>
      </c>
      <c r="O30" s="2">
        <v>100000</v>
      </c>
      <c r="P30" s="172">
        <v>0</v>
      </c>
      <c r="Q30" s="2">
        <v>2300000</v>
      </c>
      <c r="R30" s="2">
        <v>600000</v>
      </c>
      <c r="S30" s="175">
        <v>330000</v>
      </c>
      <c r="T30" s="2">
        <f t="shared" si="0"/>
        <v>5790000</v>
      </c>
      <c r="U30" s="2">
        <f t="shared" si="1"/>
        <v>11340000</v>
      </c>
    </row>
    <row r="31" spans="1:22" x14ac:dyDescent="0.3">
      <c r="A31" s="253"/>
      <c r="B31" s="1" t="s">
        <v>76</v>
      </c>
      <c r="C31" s="171">
        <f t="shared" si="3"/>
        <v>18930000</v>
      </c>
      <c r="D31" s="172">
        <v>3000000</v>
      </c>
      <c r="E31" s="172">
        <v>0</v>
      </c>
      <c r="F31" s="2">
        <v>420000</v>
      </c>
      <c r="G31" s="172">
        <v>300000</v>
      </c>
      <c r="H31" s="173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168">
        <v>190000</v>
      </c>
      <c r="N31" s="2">
        <v>0</v>
      </c>
      <c r="O31" s="2">
        <v>100000</v>
      </c>
      <c r="P31" s="2">
        <v>1000000</v>
      </c>
      <c r="Q31" s="2">
        <v>2300000</v>
      </c>
      <c r="R31" s="2">
        <v>0</v>
      </c>
      <c r="S31" s="175">
        <v>330000</v>
      </c>
      <c r="T31" s="2">
        <f t="shared" si="0"/>
        <v>9190000</v>
      </c>
      <c r="U31" s="2">
        <f t="shared" si="1"/>
        <v>9740000</v>
      </c>
    </row>
    <row r="32" spans="1:22" x14ac:dyDescent="0.3">
      <c r="A32" s="253"/>
      <c r="B32" s="1" t="s">
        <v>77</v>
      </c>
      <c r="C32" s="171">
        <f t="shared" si="3"/>
        <v>17330000</v>
      </c>
      <c r="D32" s="172">
        <v>0</v>
      </c>
      <c r="E32" s="172">
        <v>0</v>
      </c>
      <c r="F32" s="2">
        <v>420000</v>
      </c>
      <c r="G32" s="172">
        <v>300000</v>
      </c>
      <c r="H32" s="173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174">
        <v>190000</v>
      </c>
      <c r="N32" s="2">
        <v>0</v>
      </c>
      <c r="O32" s="2">
        <v>100000</v>
      </c>
      <c r="P32" s="2">
        <v>0</v>
      </c>
      <c r="Q32" s="2">
        <v>2300000</v>
      </c>
      <c r="R32" s="2">
        <v>0</v>
      </c>
      <c r="S32" s="2">
        <v>0</v>
      </c>
      <c r="T32" s="2">
        <f t="shared" si="0"/>
        <v>4860000</v>
      </c>
      <c r="U32" s="2">
        <f t="shared" si="1"/>
        <v>12470000</v>
      </c>
    </row>
    <row r="33" spans="1:22" x14ac:dyDescent="0.3">
      <c r="A33" s="253"/>
      <c r="B33" s="1" t="s">
        <v>78</v>
      </c>
      <c r="C33" s="171">
        <f t="shared" si="3"/>
        <v>20060000</v>
      </c>
      <c r="D33" s="2">
        <v>3000000</v>
      </c>
      <c r="E33" s="172">
        <v>0</v>
      </c>
      <c r="F33" s="2">
        <v>420000</v>
      </c>
      <c r="G33" s="172">
        <v>300000</v>
      </c>
      <c r="H33" s="173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168">
        <v>190000</v>
      </c>
      <c r="N33" s="2">
        <v>0</v>
      </c>
      <c r="O33" s="2">
        <v>100000</v>
      </c>
      <c r="P33" s="2">
        <v>0</v>
      </c>
      <c r="Q33" s="2">
        <v>2300000</v>
      </c>
      <c r="R33" s="2">
        <v>0</v>
      </c>
      <c r="S33" s="2">
        <v>0</v>
      </c>
      <c r="T33" s="2">
        <f t="shared" si="0"/>
        <v>7860000</v>
      </c>
      <c r="U33" s="2">
        <f t="shared" si="1"/>
        <v>12200000</v>
      </c>
    </row>
    <row r="34" spans="1:22" x14ac:dyDescent="0.3">
      <c r="A34" s="253"/>
      <c r="B34" s="1" t="s">
        <v>79</v>
      </c>
      <c r="C34" s="171">
        <f t="shared" si="3"/>
        <v>19790000</v>
      </c>
      <c r="D34" s="172">
        <v>0</v>
      </c>
      <c r="E34" s="172">
        <v>0</v>
      </c>
      <c r="F34" s="2">
        <v>420000</v>
      </c>
      <c r="G34" s="172">
        <v>300000</v>
      </c>
      <c r="H34" s="173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174">
        <v>190000</v>
      </c>
      <c r="N34" s="2">
        <v>0</v>
      </c>
      <c r="O34" s="2">
        <v>100000</v>
      </c>
      <c r="P34" s="2">
        <v>1000000</v>
      </c>
      <c r="Q34" s="2">
        <v>2300000</v>
      </c>
      <c r="R34" s="2">
        <v>600000</v>
      </c>
      <c r="S34" s="2">
        <v>0</v>
      </c>
      <c r="T34" s="2">
        <f t="shared" si="0"/>
        <v>6460000</v>
      </c>
      <c r="U34" s="2">
        <f t="shared" si="1"/>
        <v>13330000</v>
      </c>
    </row>
    <row r="35" spans="1:22" s="176" customFormat="1" x14ac:dyDescent="0.3">
      <c r="A35" s="253"/>
      <c r="B35" s="176" t="s">
        <v>80</v>
      </c>
      <c r="C35" s="171">
        <f t="shared" si="3"/>
        <v>20920000</v>
      </c>
      <c r="D35" s="172">
        <v>0</v>
      </c>
      <c r="E35" s="172">
        <v>0</v>
      </c>
      <c r="F35" s="2">
        <v>420000</v>
      </c>
      <c r="G35" s="172">
        <v>300000</v>
      </c>
      <c r="H35" s="173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168">
        <v>190000</v>
      </c>
      <c r="N35" s="2">
        <v>0</v>
      </c>
      <c r="O35" s="2">
        <v>100000</v>
      </c>
      <c r="P35" s="2">
        <v>0</v>
      </c>
      <c r="Q35" s="2">
        <v>2300000</v>
      </c>
      <c r="R35" s="2">
        <v>0</v>
      </c>
      <c r="S35" s="2">
        <v>0</v>
      </c>
      <c r="T35" s="177">
        <f t="shared" ref="T35:T66" si="4">SUM(D35:S35)</f>
        <v>4860000</v>
      </c>
      <c r="U35" s="177">
        <f t="shared" si="1"/>
        <v>16060000</v>
      </c>
    </row>
    <row r="36" spans="1:22" s="225" customFormat="1" x14ac:dyDescent="0.3">
      <c r="A36" s="253"/>
      <c r="B36" s="225" t="s">
        <v>81</v>
      </c>
      <c r="C36" s="218">
        <f xml:space="preserve"> U35 + 7590000 +5000000</f>
        <v>28650000</v>
      </c>
      <c r="D36" s="218">
        <v>1800000</v>
      </c>
      <c r="E36" s="218">
        <v>0</v>
      </c>
      <c r="F36" s="218">
        <v>420000</v>
      </c>
      <c r="G36" s="218">
        <v>300000</v>
      </c>
      <c r="H36" s="218">
        <v>300000</v>
      </c>
      <c r="I36" s="218">
        <v>200000</v>
      </c>
      <c r="J36" s="218">
        <v>100000</v>
      </c>
      <c r="K36" s="218">
        <v>800000</v>
      </c>
      <c r="L36" s="218">
        <v>150000</v>
      </c>
      <c r="M36" s="218">
        <v>190000</v>
      </c>
      <c r="N36" s="218">
        <v>0</v>
      </c>
      <c r="O36" s="218">
        <v>100000</v>
      </c>
      <c r="P36" s="218">
        <v>0</v>
      </c>
      <c r="Q36" s="218">
        <v>2300000</v>
      </c>
      <c r="R36" s="218">
        <v>0</v>
      </c>
      <c r="S36" s="218">
        <v>20000000</v>
      </c>
      <c r="T36" s="218">
        <f t="shared" si="4"/>
        <v>26660000</v>
      </c>
      <c r="U36" s="218">
        <f t="shared" si="1"/>
        <v>1990000</v>
      </c>
      <c r="V36" s="225" t="s">
        <v>188</v>
      </c>
    </row>
    <row r="37" spans="1:22" x14ac:dyDescent="0.3">
      <c r="A37" s="253"/>
      <c r="B37" s="1" t="s">
        <v>82</v>
      </c>
      <c r="C37" s="171">
        <f t="shared" si="3"/>
        <v>9580000</v>
      </c>
      <c r="D37" s="172">
        <v>0</v>
      </c>
      <c r="E37" s="172">
        <v>0</v>
      </c>
      <c r="F37" s="2">
        <v>420000</v>
      </c>
      <c r="G37" s="172">
        <v>300000</v>
      </c>
      <c r="H37" s="173">
        <v>300000</v>
      </c>
      <c r="I37" s="2">
        <v>900000</v>
      </c>
      <c r="J37" s="2">
        <v>0</v>
      </c>
      <c r="K37" s="2">
        <v>800000</v>
      </c>
      <c r="L37" s="2">
        <v>150000</v>
      </c>
      <c r="M37" s="168">
        <v>190000</v>
      </c>
      <c r="N37" s="2">
        <v>0</v>
      </c>
      <c r="O37" s="2">
        <v>100000</v>
      </c>
      <c r="P37" s="2">
        <v>1000000</v>
      </c>
      <c r="Q37" s="2">
        <v>2300000</v>
      </c>
      <c r="R37" s="172">
        <v>0</v>
      </c>
      <c r="S37" s="2">
        <v>0</v>
      </c>
      <c r="T37" s="2">
        <f t="shared" si="4"/>
        <v>6460000</v>
      </c>
      <c r="U37" s="2">
        <f t="shared" si="1"/>
        <v>3120000</v>
      </c>
    </row>
    <row r="38" spans="1:22" s="211" customFormat="1" ht="17.25" thickBot="1" x14ac:dyDescent="0.35">
      <c r="A38" s="253"/>
      <c r="B38" s="223" t="s">
        <v>83</v>
      </c>
      <c r="C38" s="212">
        <f t="shared" si="3"/>
        <v>10710000</v>
      </c>
      <c r="D38" s="224">
        <v>0</v>
      </c>
      <c r="E38" s="172">
        <v>0</v>
      </c>
      <c r="F38" s="224">
        <v>420000</v>
      </c>
      <c r="G38" s="212">
        <v>300000</v>
      </c>
      <c r="H38" s="224">
        <v>300000</v>
      </c>
      <c r="I38" s="212">
        <v>900000</v>
      </c>
      <c r="J38" s="212">
        <v>0</v>
      </c>
      <c r="K38" s="212">
        <v>800000</v>
      </c>
      <c r="L38" s="2">
        <v>150000</v>
      </c>
      <c r="M38" s="174">
        <v>190000</v>
      </c>
      <c r="N38" s="224">
        <v>0</v>
      </c>
      <c r="O38" s="2">
        <v>100000</v>
      </c>
      <c r="P38" s="224">
        <v>0</v>
      </c>
      <c r="Q38" s="2">
        <v>2300000</v>
      </c>
      <c r="R38" s="172">
        <v>0</v>
      </c>
      <c r="S38" s="224">
        <v>0</v>
      </c>
      <c r="T38" s="224">
        <f t="shared" si="4"/>
        <v>5460000</v>
      </c>
      <c r="U38" s="224">
        <f t="shared" si="1"/>
        <v>5250000</v>
      </c>
    </row>
    <row r="39" spans="1:22" s="217" customFormat="1" x14ac:dyDescent="0.3">
      <c r="A39" s="253">
        <v>2026</v>
      </c>
      <c r="B39" s="225" t="s">
        <v>72</v>
      </c>
      <c r="C39" s="218">
        <f t="shared" si="3"/>
        <v>12840000</v>
      </c>
      <c r="D39" s="218">
        <v>3000000</v>
      </c>
      <c r="E39" s="172">
        <v>0</v>
      </c>
      <c r="F39" s="218">
        <v>420000</v>
      </c>
      <c r="G39" s="218">
        <v>300000</v>
      </c>
      <c r="H39" s="218">
        <v>300000</v>
      </c>
      <c r="I39" s="218">
        <v>900000</v>
      </c>
      <c r="J39" s="218">
        <v>0</v>
      </c>
      <c r="K39" s="218">
        <v>800000</v>
      </c>
      <c r="L39" s="2">
        <v>150000</v>
      </c>
      <c r="M39" s="218">
        <v>190000</v>
      </c>
      <c r="N39" s="218">
        <v>0</v>
      </c>
      <c r="O39" s="218">
        <v>100000</v>
      </c>
      <c r="P39" s="218">
        <v>0</v>
      </c>
      <c r="Q39" s="2">
        <v>2300000</v>
      </c>
      <c r="R39" s="172">
        <v>0</v>
      </c>
      <c r="S39" s="218">
        <v>0</v>
      </c>
      <c r="T39" s="218">
        <f t="shared" si="4"/>
        <v>8460000</v>
      </c>
      <c r="U39" s="218">
        <f t="shared" si="1"/>
        <v>4380000</v>
      </c>
    </row>
    <row r="40" spans="1:22" s="166" customFormat="1" x14ac:dyDescent="0.3">
      <c r="A40" s="253"/>
      <c r="B40" s="166" t="s">
        <v>73</v>
      </c>
      <c r="C40" s="171">
        <f t="shared" si="3"/>
        <v>11970000</v>
      </c>
      <c r="D40" s="172">
        <v>0</v>
      </c>
      <c r="E40" s="172">
        <v>0</v>
      </c>
      <c r="F40" s="2">
        <v>420000</v>
      </c>
      <c r="G40" s="172">
        <v>300000</v>
      </c>
      <c r="H40" s="173">
        <v>300000</v>
      </c>
      <c r="I40" s="2">
        <v>900000</v>
      </c>
      <c r="J40" s="2">
        <v>0</v>
      </c>
      <c r="K40" s="2">
        <v>800000</v>
      </c>
      <c r="L40" s="2">
        <v>150000</v>
      </c>
      <c r="M40" s="174">
        <v>190000</v>
      </c>
      <c r="N40" s="174">
        <v>0</v>
      </c>
      <c r="O40" s="2">
        <v>100000</v>
      </c>
      <c r="P40" s="2">
        <v>1000000</v>
      </c>
      <c r="Q40" s="2">
        <v>2300000</v>
      </c>
      <c r="R40" s="2">
        <v>600000</v>
      </c>
      <c r="S40" s="172">
        <v>0</v>
      </c>
      <c r="T40" s="174">
        <f t="shared" si="4"/>
        <v>7060000</v>
      </c>
      <c r="U40" s="174">
        <f t="shared" si="1"/>
        <v>4910000</v>
      </c>
    </row>
    <row r="41" spans="1:22" s="178" customFormat="1" x14ac:dyDescent="0.3">
      <c r="A41" s="253"/>
      <c r="B41" s="178" t="s">
        <v>74</v>
      </c>
      <c r="C41" s="171">
        <f t="shared" si="3"/>
        <v>12500000</v>
      </c>
      <c r="D41" s="172">
        <v>0</v>
      </c>
      <c r="E41" s="172">
        <v>0</v>
      </c>
      <c r="F41" s="2">
        <v>420000</v>
      </c>
      <c r="G41" s="172">
        <v>300000</v>
      </c>
      <c r="H41" s="173">
        <v>300000</v>
      </c>
      <c r="I41" s="2">
        <v>900000</v>
      </c>
      <c r="J41" s="2">
        <v>0</v>
      </c>
      <c r="K41" s="2">
        <v>800000</v>
      </c>
      <c r="L41" s="2">
        <v>150000</v>
      </c>
      <c r="M41" s="168">
        <v>190000</v>
      </c>
      <c r="N41" s="175">
        <v>0</v>
      </c>
      <c r="O41" s="2">
        <v>100000</v>
      </c>
      <c r="P41" s="172">
        <v>0</v>
      </c>
      <c r="Q41" s="2">
        <v>2300000</v>
      </c>
      <c r="R41" s="2">
        <v>0</v>
      </c>
      <c r="S41" s="172">
        <v>0</v>
      </c>
      <c r="T41" s="175">
        <f t="shared" si="4"/>
        <v>5460000</v>
      </c>
      <c r="U41" s="175">
        <f t="shared" si="1"/>
        <v>7040000</v>
      </c>
    </row>
    <row r="42" spans="1:22" s="178" customFormat="1" x14ac:dyDescent="0.3">
      <c r="A42" s="253"/>
      <c r="B42" s="178" t="s">
        <v>75</v>
      </c>
      <c r="C42" s="171">
        <f t="shared" si="3"/>
        <v>14630000</v>
      </c>
      <c r="D42" s="172">
        <v>0</v>
      </c>
      <c r="E42" s="172">
        <v>0</v>
      </c>
      <c r="F42" s="2">
        <v>420000</v>
      </c>
      <c r="G42" s="172">
        <v>300000</v>
      </c>
      <c r="H42" s="173">
        <v>300000</v>
      </c>
      <c r="I42" s="2">
        <v>900000</v>
      </c>
      <c r="J42" s="2">
        <v>0</v>
      </c>
      <c r="K42" s="2">
        <v>800000</v>
      </c>
      <c r="L42" s="2">
        <v>150000</v>
      </c>
      <c r="M42" s="174">
        <v>190000</v>
      </c>
      <c r="N42" s="175">
        <v>0</v>
      </c>
      <c r="O42" s="2">
        <v>100000</v>
      </c>
      <c r="P42" s="172">
        <v>0</v>
      </c>
      <c r="Q42" s="2">
        <v>2300000</v>
      </c>
      <c r="R42" s="2">
        <v>0</v>
      </c>
      <c r="S42" s="2">
        <v>0</v>
      </c>
      <c r="T42" s="175">
        <f t="shared" si="4"/>
        <v>5460000</v>
      </c>
      <c r="U42" s="175">
        <f t="shared" si="1"/>
        <v>9170000</v>
      </c>
    </row>
    <row r="43" spans="1:22" s="178" customFormat="1" x14ac:dyDescent="0.3">
      <c r="A43" s="253"/>
      <c r="B43" s="178" t="s">
        <v>76</v>
      </c>
      <c r="C43" s="171">
        <f t="shared" si="3"/>
        <v>16760000</v>
      </c>
      <c r="D43" s="172">
        <v>3000000</v>
      </c>
      <c r="E43" s="172">
        <v>0</v>
      </c>
      <c r="F43" s="2">
        <v>420000</v>
      </c>
      <c r="G43" s="172">
        <v>300000</v>
      </c>
      <c r="H43" s="173">
        <v>300000</v>
      </c>
      <c r="I43" s="2">
        <v>900000</v>
      </c>
      <c r="J43" s="2">
        <v>0</v>
      </c>
      <c r="K43" s="2">
        <v>800000</v>
      </c>
      <c r="L43" s="2">
        <v>150000</v>
      </c>
      <c r="M43" s="168">
        <v>190000</v>
      </c>
      <c r="N43" s="175">
        <v>0</v>
      </c>
      <c r="O43" s="2">
        <v>100000</v>
      </c>
      <c r="P43" s="2">
        <v>1000000</v>
      </c>
      <c r="Q43" s="2">
        <v>2300000</v>
      </c>
      <c r="R43" s="2">
        <v>600000</v>
      </c>
      <c r="S43" s="172">
        <v>0</v>
      </c>
      <c r="T43" s="175">
        <f t="shared" si="4"/>
        <v>10060000</v>
      </c>
      <c r="U43" s="175">
        <f t="shared" si="1"/>
        <v>6700000</v>
      </c>
    </row>
    <row r="44" spans="1:22" s="178" customFormat="1" x14ac:dyDescent="0.3">
      <c r="A44" s="253"/>
      <c r="B44" s="178" t="s">
        <v>77</v>
      </c>
      <c r="C44" s="171">
        <f t="shared" si="3"/>
        <v>14290000</v>
      </c>
      <c r="D44" s="172">
        <v>0</v>
      </c>
      <c r="E44" s="172">
        <v>0</v>
      </c>
      <c r="F44" s="2">
        <v>420000</v>
      </c>
      <c r="G44" s="172">
        <v>300000</v>
      </c>
      <c r="H44" s="173">
        <v>300000</v>
      </c>
      <c r="I44" s="2">
        <v>900000</v>
      </c>
      <c r="J44" s="2">
        <v>0</v>
      </c>
      <c r="K44" s="2">
        <v>800000</v>
      </c>
      <c r="L44" s="2">
        <v>150000</v>
      </c>
      <c r="M44" s="174">
        <v>190000</v>
      </c>
      <c r="N44" s="175">
        <v>0</v>
      </c>
      <c r="O44" s="2">
        <v>100000</v>
      </c>
      <c r="P44" s="2">
        <v>0</v>
      </c>
      <c r="Q44" s="2">
        <v>2300000</v>
      </c>
      <c r="R44" s="2">
        <v>0</v>
      </c>
      <c r="S44" s="172">
        <v>0</v>
      </c>
      <c r="T44" s="175">
        <f t="shared" si="4"/>
        <v>5460000</v>
      </c>
      <c r="U44" s="175">
        <f t="shared" si="1"/>
        <v>8830000</v>
      </c>
    </row>
    <row r="45" spans="1:22" s="178" customFormat="1" x14ac:dyDescent="0.3">
      <c r="A45" s="253"/>
      <c r="B45" s="178" t="s">
        <v>78</v>
      </c>
      <c r="C45" s="171">
        <f t="shared" si="3"/>
        <v>16420000</v>
      </c>
      <c r="D45" s="2">
        <v>3000000</v>
      </c>
      <c r="E45" s="172">
        <v>0</v>
      </c>
      <c r="F45" s="2">
        <v>420000</v>
      </c>
      <c r="G45" s="172">
        <v>300000</v>
      </c>
      <c r="H45" s="173">
        <v>300000</v>
      </c>
      <c r="I45" s="2">
        <v>900000</v>
      </c>
      <c r="J45" s="2">
        <v>0</v>
      </c>
      <c r="K45" s="2">
        <v>800000</v>
      </c>
      <c r="L45" s="2">
        <v>150000</v>
      </c>
      <c r="M45" s="168">
        <v>190000</v>
      </c>
      <c r="N45" s="175">
        <v>0</v>
      </c>
      <c r="O45" s="2">
        <v>100000</v>
      </c>
      <c r="P45" s="2">
        <v>0</v>
      </c>
      <c r="Q45" s="2">
        <v>2300000</v>
      </c>
      <c r="R45" s="2">
        <v>0</v>
      </c>
      <c r="S45" s="2">
        <v>0</v>
      </c>
      <c r="T45" s="175">
        <f t="shared" si="4"/>
        <v>8460000</v>
      </c>
      <c r="U45" s="175">
        <f t="shared" ref="U45:U76" si="5" xml:space="preserve"> C45 - T45</f>
        <v>7960000</v>
      </c>
    </row>
    <row r="46" spans="1:22" s="178" customFormat="1" x14ac:dyDescent="0.3">
      <c r="A46" s="253"/>
      <c r="B46" s="178" t="s">
        <v>79</v>
      </c>
      <c r="C46" s="171">
        <f t="shared" si="3"/>
        <v>15550000</v>
      </c>
      <c r="D46" s="172">
        <v>0</v>
      </c>
      <c r="E46" s="172">
        <v>0</v>
      </c>
      <c r="F46" s="2">
        <v>420000</v>
      </c>
      <c r="G46" s="172">
        <v>300000</v>
      </c>
      <c r="H46" s="173">
        <v>300000</v>
      </c>
      <c r="I46" s="2">
        <v>900000</v>
      </c>
      <c r="J46" s="2">
        <v>0</v>
      </c>
      <c r="K46" s="2">
        <v>800000</v>
      </c>
      <c r="L46" s="2">
        <v>150000</v>
      </c>
      <c r="M46" s="174">
        <v>190000</v>
      </c>
      <c r="N46" s="175">
        <v>0</v>
      </c>
      <c r="O46" s="2">
        <v>100000</v>
      </c>
      <c r="P46" s="2">
        <v>1000000</v>
      </c>
      <c r="Q46" s="2">
        <v>2300000</v>
      </c>
      <c r="R46" s="2">
        <v>0</v>
      </c>
      <c r="S46" s="172">
        <v>0</v>
      </c>
      <c r="T46" s="175">
        <f t="shared" si="4"/>
        <v>6460000</v>
      </c>
      <c r="U46" s="175">
        <f t="shared" si="5"/>
        <v>9090000</v>
      </c>
    </row>
    <row r="47" spans="1:22" s="178" customFormat="1" x14ac:dyDescent="0.3">
      <c r="A47" s="253"/>
      <c r="B47" s="178" t="s">
        <v>80</v>
      </c>
      <c r="C47" s="171">
        <f t="shared" si="3"/>
        <v>16680000</v>
      </c>
      <c r="D47" s="172">
        <v>0</v>
      </c>
      <c r="E47" s="172">
        <v>0</v>
      </c>
      <c r="F47" s="2">
        <v>420000</v>
      </c>
      <c r="G47" s="172">
        <v>300000</v>
      </c>
      <c r="H47" s="173">
        <v>300000</v>
      </c>
      <c r="I47" s="2">
        <v>900000</v>
      </c>
      <c r="J47" s="2">
        <v>0</v>
      </c>
      <c r="K47" s="2">
        <v>800000</v>
      </c>
      <c r="L47" s="2">
        <v>150000</v>
      </c>
      <c r="M47" s="168">
        <v>190000</v>
      </c>
      <c r="N47" s="175">
        <v>0</v>
      </c>
      <c r="O47" s="2">
        <v>100000</v>
      </c>
      <c r="P47" s="2">
        <v>0</v>
      </c>
      <c r="Q47" s="2">
        <v>2300000</v>
      </c>
      <c r="R47" s="2">
        <v>600000</v>
      </c>
      <c r="S47" s="172">
        <v>0</v>
      </c>
      <c r="T47" s="175">
        <f t="shared" si="4"/>
        <v>6060000</v>
      </c>
      <c r="U47" s="175">
        <f t="shared" si="5"/>
        <v>10620000</v>
      </c>
    </row>
    <row r="48" spans="1:22" s="178" customFormat="1" x14ac:dyDescent="0.3">
      <c r="A48" s="253"/>
      <c r="B48" s="178" t="s">
        <v>81</v>
      </c>
      <c r="C48" s="171">
        <f t="shared" si="3"/>
        <v>18210000</v>
      </c>
      <c r="D48" s="172">
        <v>1800000</v>
      </c>
      <c r="E48" s="172">
        <v>0</v>
      </c>
      <c r="F48" s="2">
        <v>420000</v>
      </c>
      <c r="G48" s="172">
        <v>300000</v>
      </c>
      <c r="H48" s="173">
        <v>300000</v>
      </c>
      <c r="I48" s="2">
        <v>900000</v>
      </c>
      <c r="J48" s="2">
        <v>0</v>
      </c>
      <c r="K48" s="2">
        <v>800000</v>
      </c>
      <c r="L48" s="2">
        <v>150000</v>
      </c>
      <c r="M48" s="174">
        <v>190000</v>
      </c>
      <c r="N48" s="175">
        <v>0</v>
      </c>
      <c r="O48" s="2">
        <v>100000</v>
      </c>
      <c r="P48" s="2">
        <v>0</v>
      </c>
      <c r="Q48" s="2">
        <v>2300000</v>
      </c>
      <c r="R48" s="2">
        <v>0</v>
      </c>
      <c r="S48" s="2">
        <v>0</v>
      </c>
      <c r="T48" s="175">
        <f t="shared" si="4"/>
        <v>7260000</v>
      </c>
      <c r="U48" s="175">
        <f t="shared" si="5"/>
        <v>10950000</v>
      </c>
    </row>
    <row r="49" spans="1:21" s="178" customFormat="1" x14ac:dyDescent="0.3">
      <c r="A49" s="253"/>
      <c r="B49" s="178" t="s">
        <v>82</v>
      </c>
      <c r="C49" s="171">
        <f t="shared" si="3"/>
        <v>18540000</v>
      </c>
      <c r="D49" s="172">
        <v>0</v>
      </c>
      <c r="E49" s="172">
        <v>0</v>
      </c>
      <c r="F49" s="2">
        <v>420000</v>
      </c>
      <c r="G49" s="172">
        <v>300000</v>
      </c>
      <c r="H49" s="173">
        <v>300000</v>
      </c>
      <c r="I49" s="2">
        <v>900000</v>
      </c>
      <c r="J49" s="2">
        <v>0</v>
      </c>
      <c r="K49" s="2">
        <v>800000</v>
      </c>
      <c r="L49" s="2">
        <v>150000</v>
      </c>
      <c r="M49" s="168">
        <v>190000</v>
      </c>
      <c r="N49" s="175">
        <v>0</v>
      </c>
      <c r="O49" s="2">
        <v>100000</v>
      </c>
      <c r="P49" s="2">
        <v>1000000</v>
      </c>
      <c r="Q49" s="2">
        <v>2300000</v>
      </c>
      <c r="R49" s="2">
        <v>0</v>
      </c>
      <c r="S49" s="2">
        <v>0</v>
      </c>
      <c r="T49" s="175">
        <f t="shared" si="4"/>
        <v>6460000</v>
      </c>
      <c r="U49" s="175">
        <f t="shared" si="5"/>
        <v>12080000</v>
      </c>
    </row>
    <row r="50" spans="1:21" s="198" customFormat="1" ht="17.25" thickBot="1" x14ac:dyDescent="0.35">
      <c r="A50" s="253"/>
      <c r="B50" s="226" t="s">
        <v>83</v>
      </c>
      <c r="C50" s="171">
        <f t="shared" si="3"/>
        <v>19670000</v>
      </c>
      <c r="D50" s="227">
        <v>0</v>
      </c>
      <c r="E50" s="172">
        <v>0</v>
      </c>
      <c r="F50" s="227">
        <v>420000</v>
      </c>
      <c r="G50" s="199">
        <v>300000</v>
      </c>
      <c r="H50" s="227">
        <v>300000</v>
      </c>
      <c r="I50" s="2">
        <v>900000</v>
      </c>
      <c r="J50" s="2">
        <v>0</v>
      </c>
      <c r="K50" s="2">
        <v>800000</v>
      </c>
      <c r="L50" s="2">
        <v>150000</v>
      </c>
      <c r="M50" s="174">
        <v>190000</v>
      </c>
      <c r="N50" s="227">
        <v>0</v>
      </c>
      <c r="O50" s="2">
        <v>100000</v>
      </c>
      <c r="P50" s="227">
        <v>0</v>
      </c>
      <c r="Q50" s="2">
        <v>2300000</v>
      </c>
      <c r="R50" s="172">
        <v>0</v>
      </c>
      <c r="S50" s="227">
        <v>0</v>
      </c>
      <c r="T50" s="227">
        <f t="shared" si="4"/>
        <v>5460000</v>
      </c>
      <c r="U50" s="227">
        <f t="shared" si="5"/>
        <v>14210000</v>
      </c>
    </row>
    <row r="51" spans="1:21" s="217" customFormat="1" x14ac:dyDescent="0.3">
      <c r="A51" s="254">
        <v>2027</v>
      </c>
      <c r="B51" s="225" t="s">
        <v>72</v>
      </c>
      <c r="C51" s="218">
        <f t="shared" si="3"/>
        <v>21800000</v>
      </c>
      <c r="D51" s="218">
        <v>3000000</v>
      </c>
      <c r="E51" s="218">
        <v>0</v>
      </c>
      <c r="F51" s="218">
        <v>420000</v>
      </c>
      <c r="G51" s="218">
        <v>300000</v>
      </c>
      <c r="H51" s="218">
        <v>100000</v>
      </c>
      <c r="I51" s="218">
        <v>900000</v>
      </c>
      <c r="J51" s="218">
        <v>0</v>
      </c>
      <c r="K51" s="218">
        <v>800000</v>
      </c>
      <c r="L51" s="218">
        <v>150000</v>
      </c>
      <c r="M51" s="218">
        <v>190000</v>
      </c>
      <c r="N51" s="218">
        <v>0</v>
      </c>
      <c r="O51" s="218">
        <v>900000</v>
      </c>
      <c r="P51" s="218">
        <v>0</v>
      </c>
      <c r="Q51" s="218">
        <v>2300000</v>
      </c>
      <c r="R51" s="218">
        <v>10000000</v>
      </c>
      <c r="S51" s="218">
        <v>0</v>
      </c>
      <c r="T51" s="218">
        <f t="shared" si="4"/>
        <v>19060000</v>
      </c>
      <c r="U51" s="218">
        <f t="shared" si="5"/>
        <v>2740000</v>
      </c>
    </row>
    <row r="52" spans="1:21" s="178" customFormat="1" x14ac:dyDescent="0.3">
      <c r="A52" s="254"/>
      <c r="B52" s="178" t="s">
        <v>73</v>
      </c>
      <c r="C52" s="171">
        <f t="shared" si="3"/>
        <v>10330000</v>
      </c>
      <c r="D52" s="172">
        <v>0</v>
      </c>
      <c r="E52" s="172">
        <v>0</v>
      </c>
      <c r="F52" s="2">
        <v>420000</v>
      </c>
      <c r="G52" s="172">
        <v>300000</v>
      </c>
      <c r="H52" s="173">
        <v>100000</v>
      </c>
      <c r="I52" s="2">
        <v>900000</v>
      </c>
      <c r="J52" s="2">
        <v>0</v>
      </c>
      <c r="K52" s="2">
        <v>800000</v>
      </c>
      <c r="L52" s="2">
        <v>150000</v>
      </c>
      <c r="M52" s="174">
        <v>190000</v>
      </c>
      <c r="N52" s="175">
        <v>0</v>
      </c>
      <c r="O52" s="2">
        <v>900000</v>
      </c>
      <c r="P52" s="2">
        <v>1000000</v>
      </c>
      <c r="Q52" s="2">
        <v>2300000</v>
      </c>
      <c r="R52" s="2">
        <v>600000</v>
      </c>
      <c r="S52" s="172">
        <v>0</v>
      </c>
      <c r="T52" s="175">
        <f t="shared" si="4"/>
        <v>7660000</v>
      </c>
      <c r="U52" s="175">
        <f t="shared" si="5"/>
        <v>2670000</v>
      </c>
    </row>
    <row r="53" spans="1:21" s="178" customFormat="1" x14ac:dyDescent="0.3">
      <c r="A53" s="254"/>
      <c r="B53" s="178" t="s">
        <v>74</v>
      </c>
      <c r="C53" s="171">
        <f t="shared" si="3"/>
        <v>10260000</v>
      </c>
      <c r="D53" s="172">
        <v>0</v>
      </c>
      <c r="E53" s="172">
        <v>0</v>
      </c>
      <c r="F53" s="2">
        <v>420000</v>
      </c>
      <c r="G53" s="172">
        <v>300000</v>
      </c>
      <c r="H53" s="173">
        <v>100000</v>
      </c>
      <c r="I53" s="2">
        <v>900000</v>
      </c>
      <c r="J53" s="2">
        <v>0</v>
      </c>
      <c r="K53" s="2">
        <v>800000</v>
      </c>
      <c r="L53" s="2">
        <v>150000</v>
      </c>
      <c r="M53" s="168">
        <v>190000</v>
      </c>
      <c r="N53" s="175">
        <v>0</v>
      </c>
      <c r="O53" s="2">
        <v>900000</v>
      </c>
      <c r="P53" s="172">
        <v>0</v>
      </c>
      <c r="Q53" s="2">
        <v>2300000</v>
      </c>
      <c r="R53" s="2">
        <v>0</v>
      </c>
      <c r="S53" s="2">
        <v>0</v>
      </c>
      <c r="T53" s="175">
        <f t="shared" si="4"/>
        <v>6060000</v>
      </c>
      <c r="U53" s="175">
        <f t="shared" si="5"/>
        <v>4200000</v>
      </c>
    </row>
    <row r="54" spans="1:21" s="178" customFormat="1" x14ac:dyDescent="0.3">
      <c r="A54" s="254"/>
      <c r="B54" s="178" t="s">
        <v>75</v>
      </c>
      <c r="C54" s="171">
        <f t="shared" si="3"/>
        <v>11790000</v>
      </c>
      <c r="D54" s="172">
        <v>0</v>
      </c>
      <c r="E54" s="172">
        <v>0</v>
      </c>
      <c r="F54" s="2">
        <v>420000</v>
      </c>
      <c r="G54" s="172">
        <v>300000</v>
      </c>
      <c r="H54" s="173">
        <v>100000</v>
      </c>
      <c r="I54" s="2">
        <v>900000</v>
      </c>
      <c r="J54" s="2">
        <v>0</v>
      </c>
      <c r="K54" s="2">
        <v>800000</v>
      </c>
      <c r="L54" s="2">
        <v>150000</v>
      </c>
      <c r="M54" s="174">
        <v>190000</v>
      </c>
      <c r="N54" s="175">
        <v>0</v>
      </c>
      <c r="O54" s="2">
        <v>900000</v>
      </c>
      <c r="P54" s="172">
        <v>0</v>
      </c>
      <c r="Q54" s="2">
        <v>2300000</v>
      </c>
      <c r="R54" s="2">
        <v>0</v>
      </c>
      <c r="S54" s="172">
        <v>0</v>
      </c>
      <c r="T54" s="175">
        <f t="shared" si="4"/>
        <v>6060000</v>
      </c>
      <c r="U54" s="175">
        <f t="shared" si="5"/>
        <v>5730000</v>
      </c>
    </row>
    <row r="55" spans="1:21" s="178" customFormat="1" x14ac:dyDescent="0.3">
      <c r="A55" s="254"/>
      <c r="B55" s="178" t="s">
        <v>76</v>
      </c>
      <c r="C55" s="171">
        <f t="shared" si="3"/>
        <v>13320000</v>
      </c>
      <c r="D55" s="172">
        <v>3000000</v>
      </c>
      <c r="E55" s="172">
        <v>0</v>
      </c>
      <c r="F55" s="2">
        <v>420000</v>
      </c>
      <c r="G55" s="172">
        <v>300000</v>
      </c>
      <c r="H55" s="173">
        <v>100000</v>
      </c>
      <c r="I55" s="2">
        <v>900000</v>
      </c>
      <c r="J55" s="2">
        <v>0</v>
      </c>
      <c r="K55" s="2">
        <v>800000</v>
      </c>
      <c r="L55" s="2">
        <v>150000</v>
      </c>
      <c r="M55" s="168">
        <v>190000</v>
      </c>
      <c r="N55" s="175">
        <v>0</v>
      </c>
      <c r="O55" s="2">
        <v>900000</v>
      </c>
      <c r="P55" s="2">
        <v>1000000</v>
      </c>
      <c r="Q55" s="2">
        <v>2300000</v>
      </c>
      <c r="R55" s="2">
        <v>600000</v>
      </c>
      <c r="S55" s="172">
        <v>0</v>
      </c>
      <c r="T55" s="175">
        <f t="shared" si="4"/>
        <v>10660000</v>
      </c>
      <c r="U55" s="175">
        <f t="shared" si="5"/>
        <v>2660000</v>
      </c>
    </row>
    <row r="56" spans="1:21" s="178" customFormat="1" x14ac:dyDescent="0.3">
      <c r="A56" s="254"/>
      <c r="B56" s="178" t="s">
        <v>77</v>
      </c>
      <c r="C56" s="171">
        <f t="shared" si="3"/>
        <v>10250000</v>
      </c>
      <c r="D56" s="172">
        <v>0</v>
      </c>
      <c r="E56" s="172">
        <v>0</v>
      </c>
      <c r="F56" s="2">
        <v>420000</v>
      </c>
      <c r="G56" s="172">
        <v>300000</v>
      </c>
      <c r="H56" s="173">
        <v>100000</v>
      </c>
      <c r="I56" s="2">
        <v>900000</v>
      </c>
      <c r="J56" s="2">
        <v>0</v>
      </c>
      <c r="K56" s="2">
        <v>800000</v>
      </c>
      <c r="L56" s="2">
        <v>150000</v>
      </c>
      <c r="M56" s="174">
        <v>190000</v>
      </c>
      <c r="N56" s="175">
        <v>0</v>
      </c>
      <c r="O56" s="2">
        <v>900000</v>
      </c>
      <c r="P56" s="2">
        <v>0</v>
      </c>
      <c r="Q56" s="2">
        <v>2300000</v>
      </c>
      <c r="R56" s="2">
        <v>0</v>
      </c>
      <c r="S56" s="2">
        <v>0</v>
      </c>
      <c r="T56" s="175">
        <f t="shared" si="4"/>
        <v>6060000</v>
      </c>
      <c r="U56" s="175">
        <f t="shared" si="5"/>
        <v>4190000</v>
      </c>
    </row>
    <row r="57" spans="1:21" s="178" customFormat="1" x14ac:dyDescent="0.3">
      <c r="A57" s="254"/>
      <c r="B57" s="178" t="s">
        <v>78</v>
      </c>
      <c r="C57" s="171">
        <f t="shared" si="3"/>
        <v>11780000</v>
      </c>
      <c r="D57" s="2">
        <v>3000000</v>
      </c>
      <c r="E57" s="172">
        <v>0</v>
      </c>
      <c r="F57" s="2">
        <v>420000</v>
      </c>
      <c r="G57" s="172">
        <v>300000</v>
      </c>
      <c r="H57" s="173">
        <v>100000</v>
      </c>
      <c r="I57" s="2">
        <v>900000</v>
      </c>
      <c r="J57" s="2">
        <v>0</v>
      </c>
      <c r="K57" s="2">
        <v>800000</v>
      </c>
      <c r="L57" s="2">
        <v>150000</v>
      </c>
      <c r="M57" s="168">
        <v>190000</v>
      </c>
      <c r="N57" s="175">
        <v>0</v>
      </c>
      <c r="O57" s="2">
        <v>900000</v>
      </c>
      <c r="P57" s="2">
        <v>0</v>
      </c>
      <c r="Q57" s="2">
        <v>2300000</v>
      </c>
      <c r="R57" s="2">
        <v>0</v>
      </c>
      <c r="S57" s="172">
        <v>0</v>
      </c>
      <c r="T57" s="175">
        <f t="shared" si="4"/>
        <v>9060000</v>
      </c>
      <c r="U57" s="175">
        <f t="shared" si="5"/>
        <v>2720000</v>
      </c>
    </row>
    <row r="58" spans="1:21" s="178" customFormat="1" x14ac:dyDescent="0.3">
      <c r="A58" s="254"/>
      <c r="B58" s="178" t="s">
        <v>79</v>
      </c>
      <c r="C58" s="171">
        <f t="shared" si="3"/>
        <v>10310000</v>
      </c>
      <c r="D58" s="172">
        <v>0</v>
      </c>
      <c r="E58" s="172">
        <v>0</v>
      </c>
      <c r="F58" s="2">
        <v>420000</v>
      </c>
      <c r="G58" s="172">
        <v>300000</v>
      </c>
      <c r="H58" s="173">
        <v>100000</v>
      </c>
      <c r="I58" s="2">
        <v>900000</v>
      </c>
      <c r="J58" s="2">
        <v>0</v>
      </c>
      <c r="K58" s="2">
        <v>800000</v>
      </c>
      <c r="L58" s="2">
        <v>150000</v>
      </c>
      <c r="M58" s="174">
        <v>190000</v>
      </c>
      <c r="N58" s="175">
        <v>0</v>
      </c>
      <c r="O58" s="2">
        <v>900000</v>
      </c>
      <c r="P58" s="2">
        <v>1000000</v>
      </c>
      <c r="Q58" s="2">
        <v>2300000</v>
      </c>
      <c r="R58" s="2">
        <v>0</v>
      </c>
      <c r="S58" s="172">
        <v>0</v>
      </c>
      <c r="T58" s="175">
        <f t="shared" si="4"/>
        <v>7060000</v>
      </c>
      <c r="U58" s="175">
        <f t="shared" si="5"/>
        <v>3250000</v>
      </c>
    </row>
    <row r="59" spans="1:21" s="178" customFormat="1" x14ac:dyDescent="0.3">
      <c r="A59" s="254"/>
      <c r="B59" s="178" t="s">
        <v>80</v>
      </c>
      <c r="C59" s="171">
        <f t="shared" si="3"/>
        <v>10840000</v>
      </c>
      <c r="D59" s="172">
        <v>0</v>
      </c>
      <c r="E59" s="172">
        <v>0</v>
      </c>
      <c r="F59" s="2">
        <v>420000</v>
      </c>
      <c r="G59" s="172">
        <v>300000</v>
      </c>
      <c r="H59" s="173">
        <v>100000</v>
      </c>
      <c r="I59" s="2">
        <v>900000</v>
      </c>
      <c r="J59" s="2">
        <v>0</v>
      </c>
      <c r="K59" s="2">
        <v>800000</v>
      </c>
      <c r="L59" s="2">
        <v>150000</v>
      </c>
      <c r="M59" s="168">
        <v>190000</v>
      </c>
      <c r="N59" s="175">
        <v>0</v>
      </c>
      <c r="O59" s="2">
        <v>900000</v>
      </c>
      <c r="P59" s="2">
        <v>0</v>
      </c>
      <c r="Q59" s="2">
        <v>2300000</v>
      </c>
      <c r="R59" s="2">
        <v>600000</v>
      </c>
      <c r="S59" s="2">
        <v>0</v>
      </c>
      <c r="T59" s="175">
        <f t="shared" si="4"/>
        <v>6660000</v>
      </c>
      <c r="U59" s="175">
        <f t="shared" si="5"/>
        <v>4180000</v>
      </c>
    </row>
    <row r="60" spans="1:21" s="178" customFormat="1" x14ac:dyDescent="0.3">
      <c r="A60" s="254"/>
      <c r="B60" s="178" t="s">
        <v>81</v>
      </c>
      <c r="C60" s="171">
        <f t="shared" si="3"/>
        <v>11770000</v>
      </c>
      <c r="D60" s="172">
        <v>1800000</v>
      </c>
      <c r="E60" s="172">
        <v>0</v>
      </c>
      <c r="F60" s="2">
        <v>420000</v>
      </c>
      <c r="G60" s="172">
        <v>300000</v>
      </c>
      <c r="H60" s="173">
        <v>100000</v>
      </c>
      <c r="I60" s="2">
        <v>900000</v>
      </c>
      <c r="J60" s="2">
        <v>0</v>
      </c>
      <c r="K60" s="2">
        <v>800000</v>
      </c>
      <c r="L60" s="2">
        <v>150000</v>
      </c>
      <c r="M60" s="174">
        <v>190000</v>
      </c>
      <c r="N60" s="175">
        <v>0</v>
      </c>
      <c r="O60" s="2">
        <v>900000</v>
      </c>
      <c r="P60" s="2">
        <v>0</v>
      </c>
      <c r="Q60" s="2">
        <v>2300000</v>
      </c>
      <c r="R60" s="2">
        <v>0</v>
      </c>
      <c r="S60" s="2">
        <v>0</v>
      </c>
      <c r="T60" s="175">
        <f>SUM(D60:S60)</f>
        <v>7860000</v>
      </c>
      <c r="U60" s="175">
        <f t="shared" si="5"/>
        <v>3910000</v>
      </c>
    </row>
    <row r="61" spans="1:21" s="178" customFormat="1" x14ac:dyDescent="0.3">
      <c r="A61" s="254"/>
      <c r="B61" s="178" t="s">
        <v>82</v>
      </c>
      <c r="C61" s="171">
        <f t="shared" si="3"/>
        <v>11500000</v>
      </c>
      <c r="D61" s="172">
        <v>0</v>
      </c>
      <c r="E61" s="172">
        <v>0</v>
      </c>
      <c r="F61" s="2">
        <v>420000</v>
      </c>
      <c r="G61" s="172">
        <v>300000</v>
      </c>
      <c r="H61" s="173">
        <v>100000</v>
      </c>
      <c r="I61" s="2">
        <v>900000</v>
      </c>
      <c r="J61" s="2">
        <v>0</v>
      </c>
      <c r="K61" s="2">
        <v>800000</v>
      </c>
      <c r="L61" s="2">
        <v>150000</v>
      </c>
      <c r="M61" s="168">
        <v>190000</v>
      </c>
      <c r="N61" s="175">
        <v>0</v>
      </c>
      <c r="O61" s="2">
        <v>900000</v>
      </c>
      <c r="P61" s="2">
        <v>1000000</v>
      </c>
      <c r="Q61" s="2">
        <v>2300000</v>
      </c>
      <c r="R61" s="2">
        <v>0</v>
      </c>
      <c r="S61" s="2">
        <v>0</v>
      </c>
      <c r="T61" s="175">
        <f t="shared" si="4"/>
        <v>7060000</v>
      </c>
      <c r="U61" s="175">
        <f t="shared" si="5"/>
        <v>4440000</v>
      </c>
    </row>
    <row r="62" spans="1:21" s="200" customFormat="1" x14ac:dyDescent="0.3">
      <c r="A62" s="254"/>
      <c r="B62" s="200" t="s">
        <v>83</v>
      </c>
      <c r="C62" s="171">
        <f t="shared" si="3"/>
        <v>12030000</v>
      </c>
      <c r="D62" s="199">
        <v>0</v>
      </c>
      <c r="E62" s="172">
        <v>0</v>
      </c>
      <c r="F62" s="199">
        <v>420000</v>
      </c>
      <c r="G62" s="199">
        <v>300000</v>
      </c>
      <c r="H62" s="199">
        <v>100000</v>
      </c>
      <c r="I62" s="2">
        <v>900000</v>
      </c>
      <c r="J62" s="2">
        <v>0</v>
      </c>
      <c r="K62" s="2">
        <v>800000</v>
      </c>
      <c r="L62" s="2">
        <v>150000</v>
      </c>
      <c r="M62" s="174">
        <v>190000</v>
      </c>
      <c r="N62" s="199">
        <v>0</v>
      </c>
      <c r="O62" s="2">
        <v>900000</v>
      </c>
      <c r="P62" s="199">
        <v>0</v>
      </c>
      <c r="Q62" s="2">
        <v>2300000</v>
      </c>
      <c r="R62" s="172">
        <v>0</v>
      </c>
      <c r="S62" s="199">
        <v>0</v>
      </c>
      <c r="T62" s="199">
        <f t="shared" si="4"/>
        <v>6060000</v>
      </c>
      <c r="U62" s="199">
        <f t="shared" si="5"/>
        <v>5970000</v>
      </c>
    </row>
    <row r="63" spans="1:21" s="178" customFormat="1" x14ac:dyDescent="0.3">
      <c r="A63" s="254">
        <v>2028</v>
      </c>
      <c r="B63" s="178" t="s">
        <v>72</v>
      </c>
      <c r="C63" s="171">
        <f t="shared" si="3"/>
        <v>13560000</v>
      </c>
      <c r="D63" s="2">
        <v>3000000</v>
      </c>
      <c r="E63" s="172">
        <v>0</v>
      </c>
      <c r="F63" s="2">
        <v>420000</v>
      </c>
      <c r="G63" s="172">
        <v>300000</v>
      </c>
      <c r="H63" s="173">
        <v>100000</v>
      </c>
      <c r="I63" s="2">
        <v>900000</v>
      </c>
      <c r="J63" s="2">
        <v>0</v>
      </c>
      <c r="K63" s="2">
        <v>800000</v>
      </c>
      <c r="L63" s="2">
        <v>150000</v>
      </c>
      <c r="M63" s="168">
        <v>190000</v>
      </c>
      <c r="N63" s="175">
        <v>0</v>
      </c>
      <c r="O63" s="2">
        <v>900000</v>
      </c>
      <c r="P63" s="2">
        <v>0</v>
      </c>
      <c r="Q63" s="2">
        <v>2300000</v>
      </c>
      <c r="R63" s="172">
        <v>0</v>
      </c>
      <c r="S63" s="172">
        <v>0</v>
      </c>
      <c r="T63" s="175">
        <f t="shared" si="4"/>
        <v>9060000</v>
      </c>
      <c r="U63" s="175">
        <f t="shared" si="5"/>
        <v>4500000</v>
      </c>
    </row>
    <row r="64" spans="1:21" s="178" customFormat="1" x14ac:dyDescent="0.3">
      <c r="A64" s="254"/>
      <c r="B64" s="178" t="s">
        <v>73</v>
      </c>
      <c r="C64" s="171">
        <f t="shared" si="3"/>
        <v>12090000</v>
      </c>
      <c r="D64" s="172">
        <v>0</v>
      </c>
      <c r="E64" s="172">
        <v>0</v>
      </c>
      <c r="F64" s="2">
        <v>420000</v>
      </c>
      <c r="G64" s="172">
        <v>300000</v>
      </c>
      <c r="H64" s="173">
        <v>100000</v>
      </c>
      <c r="I64" s="2">
        <v>900000</v>
      </c>
      <c r="J64" s="2">
        <v>0</v>
      </c>
      <c r="K64" s="2">
        <v>800000</v>
      </c>
      <c r="L64" s="2">
        <v>150000</v>
      </c>
      <c r="M64" s="174">
        <v>190000</v>
      </c>
      <c r="N64" s="175">
        <v>0</v>
      </c>
      <c r="O64" s="2">
        <v>900000</v>
      </c>
      <c r="P64" s="2">
        <v>1000000</v>
      </c>
      <c r="Q64" s="2">
        <v>2300000</v>
      </c>
      <c r="R64" s="2">
        <v>600000</v>
      </c>
      <c r="S64" s="172">
        <v>0</v>
      </c>
      <c r="T64" s="175">
        <f t="shared" si="4"/>
        <v>7660000</v>
      </c>
      <c r="U64" s="175">
        <f t="shared" si="5"/>
        <v>4430000</v>
      </c>
    </row>
    <row r="65" spans="1:21" s="178" customFormat="1" x14ac:dyDescent="0.3">
      <c r="A65" s="254"/>
      <c r="B65" s="178" t="s">
        <v>74</v>
      </c>
      <c r="C65" s="171">
        <f t="shared" si="3"/>
        <v>12020000</v>
      </c>
      <c r="D65" s="172">
        <v>0</v>
      </c>
      <c r="E65" s="172">
        <v>0</v>
      </c>
      <c r="F65" s="2">
        <v>420000</v>
      </c>
      <c r="G65" s="172">
        <v>300000</v>
      </c>
      <c r="H65" s="173">
        <v>100000</v>
      </c>
      <c r="I65" s="2">
        <v>900000</v>
      </c>
      <c r="J65" s="2">
        <v>0</v>
      </c>
      <c r="K65" s="2">
        <v>800000</v>
      </c>
      <c r="L65" s="2">
        <v>150000</v>
      </c>
      <c r="M65" s="168">
        <v>190000</v>
      </c>
      <c r="N65" s="175">
        <v>0</v>
      </c>
      <c r="O65" s="2">
        <v>900000</v>
      </c>
      <c r="P65" s="172">
        <v>0</v>
      </c>
      <c r="Q65" s="2">
        <v>2300000</v>
      </c>
      <c r="R65" s="2">
        <v>0</v>
      </c>
      <c r="S65" s="2">
        <v>0</v>
      </c>
      <c r="T65" s="175">
        <f t="shared" si="4"/>
        <v>6060000</v>
      </c>
      <c r="U65" s="175">
        <f t="shared" si="5"/>
        <v>5960000</v>
      </c>
    </row>
    <row r="66" spans="1:21" s="178" customFormat="1" x14ac:dyDescent="0.3">
      <c r="A66" s="254"/>
      <c r="B66" s="178" t="s">
        <v>75</v>
      </c>
      <c r="C66" s="171">
        <f t="shared" si="3"/>
        <v>13550000</v>
      </c>
      <c r="D66" s="172">
        <v>0</v>
      </c>
      <c r="E66" s="172">
        <v>0</v>
      </c>
      <c r="F66" s="2">
        <v>420000</v>
      </c>
      <c r="G66" s="172">
        <v>300000</v>
      </c>
      <c r="H66" s="173">
        <v>100000</v>
      </c>
      <c r="I66" s="2">
        <v>900000</v>
      </c>
      <c r="J66" s="2">
        <v>0</v>
      </c>
      <c r="K66" s="2">
        <v>800000</v>
      </c>
      <c r="L66" s="2">
        <v>150000</v>
      </c>
      <c r="M66" s="174">
        <v>190000</v>
      </c>
      <c r="N66" s="175">
        <v>0</v>
      </c>
      <c r="O66" s="2">
        <v>900000</v>
      </c>
      <c r="P66" s="172">
        <v>0</v>
      </c>
      <c r="Q66" s="2">
        <v>2300000</v>
      </c>
      <c r="R66" s="2">
        <v>0</v>
      </c>
      <c r="S66" s="172">
        <v>0</v>
      </c>
      <c r="T66" s="175">
        <f t="shared" si="4"/>
        <v>6060000</v>
      </c>
      <c r="U66" s="175">
        <f t="shared" si="5"/>
        <v>7490000</v>
      </c>
    </row>
    <row r="67" spans="1:21" s="178" customFormat="1" x14ac:dyDescent="0.3">
      <c r="A67" s="254"/>
      <c r="B67" s="178" t="s">
        <v>76</v>
      </c>
      <c r="C67" s="171">
        <f t="shared" si="3"/>
        <v>15080000</v>
      </c>
      <c r="D67" s="172">
        <v>3000000</v>
      </c>
      <c r="E67" s="172">
        <v>0</v>
      </c>
      <c r="F67" s="2">
        <v>420000</v>
      </c>
      <c r="G67" s="172">
        <v>300000</v>
      </c>
      <c r="H67" s="173">
        <v>100000</v>
      </c>
      <c r="I67" s="2">
        <v>900000</v>
      </c>
      <c r="J67" s="2">
        <v>0</v>
      </c>
      <c r="K67" s="2">
        <v>800000</v>
      </c>
      <c r="L67" s="2">
        <v>150000</v>
      </c>
      <c r="M67" s="168">
        <v>190000</v>
      </c>
      <c r="N67" s="175">
        <v>0</v>
      </c>
      <c r="O67" s="2">
        <v>900000</v>
      </c>
      <c r="P67" s="2">
        <v>1000000</v>
      </c>
      <c r="Q67" s="2">
        <v>2300000</v>
      </c>
      <c r="R67" s="2">
        <v>600000</v>
      </c>
      <c r="S67" s="172">
        <v>0</v>
      </c>
      <c r="T67" s="175">
        <f t="shared" ref="T67:T98" si="6">SUM(D67:S67)</f>
        <v>10660000</v>
      </c>
      <c r="U67" s="175">
        <f t="shared" si="5"/>
        <v>4420000</v>
      </c>
    </row>
    <row r="68" spans="1:21" s="178" customFormat="1" x14ac:dyDescent="0.3">
      <c r="A68" s="254"/>
      <c r="B68" s="178" t="s">
        <v>77</v>
      </c>
      <c r="C68" s="171">
        <f t="shared" si="3"/>
        <v>12010000</v>
      </c>
      <c r="D68" s="172">
        <v>0</v>
      </c>
      <c r="E68" s="172">
        <v>0</v>
      </c>
      <c r="F68" s="2">
        <v>420000</v>
      </c>
      <c r="G68" s="172">
        <v>300000</v>
      </c>
      <c r="H68" s="173">
        <v>100000</v>
      </c>
      <c r="I68" s="2">
        <v>900000</v>
      </c>
      <c r="J68" s="2">
        <v>0</v>
      </c>
      <c r="K68" s="2">
        <v>800000</v>
      </c>
      <c r="L68" s="2">
        <v>150000</v>
      </c>
      <c r="M68" s="174">
        <v>190000</v>
      </c>
      <c r="N68" s="175">
        <v>0</v>
      </c>
      <c r="O68" s="2">
        <v>900000</v>
      </c>
      <c r="P68" s="2">
        <v>0</v>
      </c>
      <c r="Q68" s="2">
        <v>2300000</v>
      </c>
      <c r="R68" s="2">
        <v>0</v>
      </c>
      <c r="S68" s="2">
        <v>0</v>
      </c>
      <c r="T68" s="175">
        <f t="shared" si="6"/>
        <v>6060000</v>
      </c>
      <c r="U68" s="175">
        <f t="shared" si="5"/>
        <v>5950000</v>
      </c>
    </row>
    <row r="69" spans="1:21" s="178" customFormat="1" x14ac:dyDescent="0.3">
      <c r="A69" s="254"/>
      <c r="B69" s="178" t="s">
        <v>78</v>
      </c>
      <c r="C69" s="171">
        <f t="shared" si="3"/>
        <v>13540000</v>
      </c>
      <c r="D69" s="2">
        <v>3000000</v>
      </c>
      <c r="E69" s="172">
        <v>0</v>
      </c>
      <c r="F69" s="2">
        <v>420000</v>
      </c>
      <c r="G69" s="172">
        <v>300000</v>
      </c>
      <c r="H69" s="173">
        <v>100000</v>
      </c>
      <c r="I69" s="2">
        <v>900000</v>
      </c>
      <c r="J69" s="2">
        <v>0</v>
      </c>
      <c r="K69" s="2">
        <v>800000</v>
      </c>
      <c r="L69" s="2">
        <v>150000</v>
      </c>
      <c r="M69" s="168">
        <v>190000</v>
      </c>
      <c r="N69" s="175">
        <v>0</v>
      </c>
      <c r="O69" s="2">
        <v>900000</v>
      </c>
      <c r="P69" s="2">
        <v>0</v>
      </c>
      <c r="Q69" s="2">
        <v>2300000</v>
      </c>
      <c r="R69" s="2">
        <v>0</v>
      </c>
      <c r="S69" s="172">
        <v>0</v>
      </c>
      <c r="T69" s="175">
        <f t="shared" si="6"/>
        <v>9060000</v>
      </c>
      <c r="U69" s="175">
        <f t="shared" si="5"/>
        <v>4480000</v>
      </c>
    </row>
    <row r="70" spans="1:21" s="178" customFormat="1" x14ac:dyDescent="0.3">
      <c r="A70" s="254"/>
      <c r="B70" s="178" t="s">
        <v>79</v>
      </c>
      <c r="C70" s="171">
        <f t="shared" si="3"/>
        <v>12070000</v>
      </c>
      <c r="D70" s="172">
        <v>0</v>
      </c>
      <c r="E70" s="172">
        <v>0</v>
      </c>
      <c r="F70" s="2">
        <v>420000</v>
      </c>
      <c r="G70" s="172">
        <v>300000</v>
      </c>
      <c r="H70" s="173">
        <v>100000</v>
      </c>
      <c r="I70" s="2">
        <v>900000</v>
      </c>
      <c r="J70" s="2">
        <v>0</v>
      </c>
      <c r="K70" s="2">
        <v>800000</v>
      </c>
      <c r="L70" s="2">
        <v>150000</v>
      </c>
      <c r="M70" s="174">
        <v>190000</v>
      </c>
      <c r="N70" s="175">
        <v>0</v>
      </c>
      <c r="O70" s="2">
        <v>900000</v>
      </c>
      <c r="P70" s="2">
        <v>1000000</v>
      </c>
      <c r="Q70" s="2">
        <v>2300000</v>
      </c>
      <c r="R70" s="2">
        <v>0</v>
      </c>
      <c r="S70" s="172">
        <v>0</v>
      </c>
      <c r="T70" s="175">
        <f t="shared" si="6"/>
        <v>7060000</v>
      </c>
      <c r="U70" s="175">
        <f t="shared" si="5"/>
        <v>5010000</v>
      </c>
    </row>
    <row r="71" spans="1:21" s="178" customFormat="1" x14ac:dyDescent="0.3">
      <c r="A71" s="254"/>
      <c r="B71" s="178" t="s">
        <v>80</v>
      </c>
      <c r="C71" s="171">
        <f t="shared" si="3"/>
        <v>12600000</v>
      </c>
      <c r="D71" s="172">
        <v>0</v>
      </c>
      <c r="E71" s="172">
        <v>0</v>
      </c>
      <c r="F71" s="2">
        <v>420000</v>
      </c>
      <c r="G71" s="172">
        <v>300000</v>
      </c>
      <c r="H71" s="173">
        <v>100000</v>
      </c>
      <c r="I71" s="2">
        <v>900000</v>
      </c>
      <c r="J71" s="2">
        <v>0</v>
      </c>
      <c r="K71" s="2">
        <v>800000</v>
      </c>
      <c r="L71" s="2">
        <v>150000</v>
      </c>
      <c r="M71" s="168">
        <v>190000</v>
      </c>
      <c r="N71" s="175">
        <v>0</v>
      </c>
      <c r="O71" s="2">
        <v>900000</v>
      </c>
      <c r="P71" s="2">
        <v>0</v>
      </c>
      <c r="Q71" s="2">
        <v>2300000</v>
      </c>
      <c r="R71" s="2">
        <v>600000</v>
      </c>
      <c r="S71" s="2">
        <v>0</v>
      </c>
      <c r="T71" s="175">
        <f t="shared" si="6"/>
        <v>6660000</v>
      </c>
      <c r="U71" s="175">
        <f t="shared" si="5"/>
        <v>5940000</v>
      </c>
    </row>
    <row r="72" spans="1:21" s="178" customFormat="1" x14ac:dyDescent="0.3">
      <c r="A72" s="254"/>
      <c r="B72" s="178" t="s">
        <v>81</v>
      </c>
      <c r="C72" s="171">
        <f t="shared" si="3"/>
        <v>13530000</v>
      </c>
      <c r="D72" s="172">
        <v>0</v>
      </c>
      <c r="E72" s="172">
        <v>0</v>
      </c>
      <c r="F72" s="2">
        <v>420000</v>
      </c>
      <c r="G72" s="172">
        <v>300000</v>
      </c>
      <c r="H72" s="173">
        <v>100000</v>
      </c>
      <c r="I72" s="2">
        <v>900000</v>
      </c>
      <c r="J72" s="2">
        <v>0</v>
      </c>
      <c r="K72" s="2">
        <v>800000</v>
      </c>
      <c r="L72" s="2">
        <v>150000</v>
      </c>
      <c r="M72" s="174">
        <v>190000</v>
      </c>
      <c r="N72" s="175">
        <v>0</v>
      </c>
      <c r="O72" s="2">
        <v>900000</v>
      </c>
      <c r="P72" s="2">
        <v>0</v>
      </c>
      <c r="Q72" s="2">
        <v>2300000</v>
      </c>
      <c r="R72" s="2">
        <v>0</v>
      </c>
      <c r="S72" s="2">
        <v>0</v>
      </c>
      <c r="T72" s="175">
        <f t="shared" si="6"/>
        <v>6060000</v>
      </c>
      <c r="U72" s="175">
        <f t="shared" si="5"/>
        <v>7470000</v>
      </c>
    </row>
    <row r="73" spans="1:21" s="178" customFormat="1" x14ac:dyDescent="0.3">
      <c r="A73" s="254"/>
      <c r="B73" s="178" t="s">
        <v>82</v>
      </c>
      <c r="C73" s="171">
        <f t="shared" si="3"/>
        <v>15060000</v>
      </c>
      <c r="D73" s="172">
        <v>0</v>
      </c>
      <c r="E73" s="172">
        <v>0</v>
      </c>
      <c r="F73" s="2">
        <v>420000</v>
      </c>
      <c r="G73" s="172">
        <v>300000</v>
      </c>
      <c r="H73" s="173">
        <v>100000</v>
      </c>
      <c r="I73" s="2">
        <v>900000</v>
      </c>
      <c r="J73" s="2">
        <v>0</v>
      </c>
      <c r="K73" s="2">
        <v>800000</v>
      </c>
      <c r="L73" s="2">
        <v>150000</v>
      </c>
      <c r="M73" s="168">
        <v>190000</v>
      </c>
      <c r="N73" s="175">
        <v>0</v>
      </c>
      <c r="O73" s="2">
        <v>900000</v>
      </c>
      <c r="P73" s="2">
        <v>1000000</v>
      </c>
      <c r="Q73" s="2">
        <v>2300000</v>
      </c>
      <c r="R73" s="2">
        <v>0</v>
      </c>
      <c r="S73" s="2">
        <v>0</v>
      </c>
      <c r="T73" s="175">
        <f t="shared" si="6"/>
        <v>7060000</v>
      </c>
      <c r="U73" s="175">
        <f t="shared" si="5"/>
        <v>8000000</v>
      </c>
    </row>
    <row r="74" spans="1:21" s="192" customFormat="1" x14ac:dyDescent="0.3">
      <c r="A74" s="254"/>
      <c r="B74" s="192" t="s">
        <v>83</v>
      </c>
      <c r="C74" s="171">
        <f t="shared" si="3"/>
        <v>15590000</v>
      </c>
      <c r="D74" s="193">
        <v>0</v>
      </c>
      <c r="E74" s="172">
        <v>0</v>
      </c>
      <c r="F74" s="193">
        <v>420000</v>
      </c>
      <c r="G74" s="193">
        <v>300000</v>
      </c>
      <c r="H74" s="193">
        <v>100000</v>
      </c>
      <c r="I74" s="2">
        <v>900000</v>
      </c>
      <c r="J74" s="2">
        <v>0</v>
      </c>
      <c r="K74" s="2">
        <v>800000</v>
      </c>
      <c r="L74" s="2">
        <v>150000</v>
      </c>
      <c r="M74" s="174">
        <v>190000</v>
      </c>
      <c r="N74" s="193">
        <v>0</v>
      </c>
      <c r="O74" s="2">
        <v>900000</v>
      </c>
      <c r="P74" s="193">
        <v>0</v>
      </c>
      <c r="Q74" s="2">
        <v>2300000</v>
      </c>
      <c r="R74" s="172">
        <v>0</v>
      </c>
      <c r="S74" s="199">
        <v>0</v>
      </c>
      <c r="T74" s="193">
        <f t="shared" si="6"/>
        <v>6060000</v>
      </c>
      <c r="U74" s="193">
        <f t="shared" si="5"/>
        <v>9530000</v>
      </c>
    </row>
    <row r="75" spans="1:21" s="178" customFormat="1" x14ac:dyDescent="0.3">
      <c r="A75" s="254">
        <v>2029</v>
      </c>
      <c r="B75" s="178" t="s">
        <v>72</v>
      </c>
      <c r="C75" s="171">
        <f t="shared" si="3"/>
        <v>17120000</v>
      </c>
      <c r="D75" s="2">
        <v>3000000</v>
      </c>
      <c r="E75" s="172">
        <v>0</v>
      </c>
      <c r="F75" s="2">
        <v>420000</v>
      </c>
      <c r="G75" s="172">
        <v>300000</v>
      </c>
      <c r="H75" s="173">
        <v>100000</v>
      </c>
      <c r="I75" s="2">
        <v>900000</v>
      </c>
      <c r="J75" s="2">
        <v>0</v>
      </c>
      <c r="K75" s="2">
        <v>800000</v>
      </c>
      <c r="L75" s="2">
        <v>150000</v>
      </c>
      <c r="M75" s="168">
        <v>190000</v>
      </c>
      <c r="N75" s="175">
        <v>0</v>
      </c>
      <c r="O75" s="2">
        <v>900000</v>
      </c>
      <c r="P75" s="2">
        <v>0</v>
      </c>
      <c r="Q75" s="2">
        <v>2300000</v>
      </c>
      <c r="R75" s="172">
        <v>0</v>
      </c>
      <c r="S75" s="172">
        <v>0</v>
      </c>
      <c r="T75" s="175">
        <f t="shared" si="6"/>
        <v>9060000</v>
      </c>
      <c r="U75" s="175">
        <f t="shared" si="5"/>
        <v>8060000</v>
      </c>
    </row>
    <row r="76" spans="1:21" s="178" customFormat="1" x14ac:dyDescent="0.3">
      <c r="A76" s="254"/>
      <c r="B76" s="178" t="s">
        <v>73</v>
      </c>
      <c r="C76" s="171">
        <f t="shared" si="3"/>
        <v>15650000</v>
      </c>
      <c r="D76" s="172">
        <v>0</v>
      </c>
      <c r="E76" s="172">
        <v>0</v>
      </c>
      <c r="F76" s="2">
        <v>420000</v>
      </c>
      <c r="G76" s="172">
        <v>300000</v>
      </c>
      <c r="H76" s="173">
        <v>100000</v>
      </c>
      <c r="I76" s="2">
        <v>900000</v>
      </c>
      <c r="J76" s="2">
        <v>0</v>
      </c>
      <c r="K76" s="2">
        <v>800000</v>
      </c>
      <c r="L76" s="2">
        <v>150000</v>
      </c>
      <c r="M76" s="174">
        <v>190000</v>
      </c>
      <c r="N76" s="175">
        <v>0</v>
      </c>
      <c r="O76" s="2">
        <v>900000</v>
      </c>
      <c r="P76" s="2">
        <v>1000000</v>
      </c>
      <c r="Q76" s="2">
        <v>2300000</v>
      </c>
      <c r="R76" s="2">
        <v>600000</v>
      </c>
      <c r="S76" s="172">
        <v>0</v>
      </c>
      <c r="T76" s="175">
        <f t="shared" si="6"/>
        <v>7660000</v>
      </c>
      <c r="U76" s="175">
        <f t="shared" si="5"/>
        <v>7990000</v>
      </c>
    </row>
    <row r="77" spans="1:21" s="178" customFormat="1" x14ac:dyDescent="0.3">
      <c r="A77" s="254"/>
      <c r="B77" s="178" t="s">
        <v>74</v>
      </c>
      <c r="C77" s="171">
        <f t="shared" si="3"/>
        <v>15580000</v>
      </c>
      <c r="D77" s="172">
        <v>0</v>
      </c>
      <c r="E77" s="172">
        <v>0</v>
      </c>
      <c r="F77" s="2">
        <v>420000</v>
      </c>
      <c r="G77" s="172">
        <v>300000</v>
      </c>
      <c r="H77" s="173">
        <v>100000</v>
      </c>
      <c r="I77" s="2">
        <v>900000</v>
      </c>
      <c r="J77" s="2">
        <v>0</v>
      </c>
      <c r="K77" s="2">
        <v>800000</v>
      </c>
      <c r="L77" s="2">
        <v>150000</v>
      </c>
      <c r="M77" s="168">
        <v>190000</v>
      </c>
      <c r="N77" s="175">
        <v>0</v>
      </c>
      <c r="O77" s="2">
        <v>900000</v>
      </c>
      <c r="P77" s="172">
        <v>0</v>
      </c>
      <c r="Q77" s="2">
        <v>2300000</v>
      </c>
      <c r="R77" s="2">
        <v>0</v>
      </c>
      <c r="S77" s="2">
        <v>0</v>
      </c>
      <c r="T77" s="175">
        <f t="shared" si="6"/>
        <v>6060000</v>
      </c>
      <c r="U77" s="175">
        <f t="shared" ref="U77:U108" si="7" xml:space="preserve"> C77 - T77</f>
        <v>9520000</v>
      </c>
    </row>
    <row r="78" spans="1:21" s="178" customFormat="1" x14ac:dyDescent="0.3">
      <c r="A78" s="254"/>
      <c r="B78" s="178" t="s">
        <v>75</v>
      </c>
      <c r="C78" s="171">
        <f t="shared" si="3"/>
        <v>17110000</v>
      </c>
      <c r="D78" s="172">
        <v>0</v>
      </c>
      <c r="E78" s="172">
        <v>0</v>
      </c>
      <c r="F78" s="2">
        <v>420000</v>
      </c>
      <c r="G78" s="172">
        <v>300000</v>
      </c>
      <c r="H78" s="173">
        <v>100000</v>
      </c>
      <c r="I78" s="2">
        <v>900000</v>
      </c>
      <c r="J78" s="2">
        <v>0</v>
      </c>
      <c r="K78" s="2">
        <v>800000</v>
      </c>
      <c r="L78" s="2">
        <v>150000</v>
      </c>
      <c r="M78" s="174">
        <v>190000</v>
      </c>
      <c r="N78" s="175">
        <v>0</v>
      </c>
      <c r="O78" s="2">
        <v>900000</v>
      </c>
      <c r="P78" s="172">
        <v>0</v>
      </c>
      <c r="Q78" s="2">
        <v>2300000</v>
      </c>
      <c r="R78" s="2">
        <v>0</v>
      </c>
      <c r="S78" s="172">
        <v>0</v>
      </c>
      <c r="T78" s="175">
        <f t="shared" si="6"/>
        <v>6060000</v>
      </c>
      <c r="U78" s="175">
        <f t="shared" si="7"/>
        <v>11050000</v>
      </c>
    </row>
    <row r="79" spans="1:21" s="178" customFormat="1" x14ac:dyDescent="0.3">
      <c r="A79" s="254"/>
      <c r="B79" s="178" t="s">
        <v>76</v>
      </c>
      <c r="C79" s="171">
        <f t="shared" si="3"/>
        <v>18640000</v>
      </c>
      <c r="D79" s="172">
        <v>3000000</v>
      </c>
      <c r="E79" s="172">
        <v>0</v>
      </c>
      <c r="F79" s="2">
        <v>420000</v>
      </c>
      <c r="G79" s="172">
        <v>300000</v>
      </c>
      <c r="H79" s="173">
        <v>100000</v>
      </c>
      <c r="I79" s="2">
        <v>900000</v>
      </c>
      <c r="J79" s="2">
        <v>0</v>
      </c>
      <c r="K79" s="2">
        <v>800000</v>
      </c>
      <c r="L79" s="2">
        <v>150000</v>
      </c>
      <c r="M79" s="168">
        <v>190000</v>
      </c>
      <c r="N79" s="175">
        <v>0</v>
      </c>
      <c r="O79" s="2">
        <v>900000</v>
      </c>
      <c r="P79" s="2">
        <v>1000000</v>
      </c>
      <c r="Q79" s="2">
        <v>2300000</v>
      </c>
      <c r="R79" s="2">
        <v>600000</v>
      </c>
      <c r="S79" s="172">
        <v>0</v>
      </c>
      <c r="T79" s="175">
        <f t="shared" si="6"/>
        <v>10660000</v>
      </c>
      <c r="U79" s="175">
        <f t="shared" si="7"/>
        <v>7980000</v>
      </c>
    </row>
    <row r="80" spans="1:21" s="178" customFormat="1" x14ac:dyDescent="0.3">
      <c r="A80" s="254"/>
      <c r="B80" s="178" t="s">
        <v>77</v>
      </c>
      <c r="C80" s="171">
        <f t="shared" si="3"/>
        <v>15570000</v>
      </c>
      <c r="D80" s="172">
        <v>0</v>
      </c>
      <c r="E80" s="172">
        <v>0</v>
      </c>
      <c r="F80" s="2">
        <v>420000</v>
      </c>
      <c r="G80" s="172">
        <v>300000</v>
      </c>
      <c r="H80" s="173">
        <v>100000</v>
      </c>
      <c r="I80" s="2">
        <v>900000</v>
      </c>
      <c r="J80" s="2">
        <v>0</v>
      </c>
      <c r="K80" s="2">
        <v>800000</v>
      </c>
      <c r="L80" s="2">
        <v>150000</v>
      </c>
      <c r="M80" s="174">
        <v>190000</v>
      </c>
      <c r="N80" s="175">
        <v>0</v>
      </c>
      <c r="O80" s="2">
        <v>900000</v>
      </c>
      <c r="P80" s="2">
        <v>0</v>
      </c>
      <c r="Q80" s="2">
        <v>2300000</v>
      </c>
      <c r="R80" s="2">
        <v>0</v>
      </c>
      <c r="S80" s="2">
        <v>0</v>
      </c>
      <c r="T80" s="175">
        <f t="shared" si="6"/>
        <v>6060000</v>
      </c>
      <c r="U80" s="175">
        <f t="shared" si="7"/>
        <v>9510000</v>
      </c>
    </row>
    <row r="81" spans="1:21" s="178" customFormat="1" x14ac:dyDescent="0.3">
      <c r="A81" s="254"/>
      <c r="B81" s="178" t="s">
        <v>78</v>
      </c>
      <c r="C81" s="171">
        <f t="shared" si="3"/>
        <v>17100000</v>
      </c>
      <c r="D81" s="2">
        <v>3000000</v>
      </c>
      <c r="E81" s="172">
        <v>0</v>
      </c>
      <c r="F81" s="2">
        <v>420000</v>
      </c>
      <c r="G81" s="172">
        <v>300000</v>
      </c>
      <c r="H81" s="173">
        <v>100000</v>
      </c>
      <c r="I81" s="2">
        <v>900000</v>
      </c>
      <c r="J81" s="2">
        <v>0</v>
      </c>
      <c r="K81" s="2">
        <v>800000</v>
      </c>
      <c r="L81" s="2">
        <v>150000</v>
      </c>
      <c r="M81" s="168">
        <v>190000</v>
      </c>
      <c r="N81" s="175">
        <v>0</v>
      </c>
      <c r="O81" s="2">
        <v>900000</v>
      </c>
      <c r="P81" s="2">
        <v>0</v>
      </c>
      <c r="Q81" s="2">
        <v>2300000</v>
      </c>
      <c r="R81" s="2">
        <v>0</v>
      </c>
      <c r="S81" s="172">
        <v>0</v>
      </c>
      <c r="T81" s="175">
        <f t="shared" si="6"/>
        <v>9060000</v>
      </c>
      <c r="U81" s="175">
        <f t="shared" si="7"/>
        <v>8040000</v>
      </c>
    </row>
    <row r="82" spans="1:21" s="178" customFormat="1" x14ac:dyDescent="0.3">
      <c r="A82" s="254"/>
      <c r="B82" s="178" t="s">
        <v>79</v>
      </c>
      <c r="C82" s="171">
        <f t="shared" si="3"/>
        <v>15630000</v>
      </c>
      <c r="D82" s="172">
        <v>0</v>
      </c>
      <c r="E82" s="172">
        <v>0</v>
      </c>
      <c r="F82" s="2">
        <v>420000</v>
      </c>
      <c r="G82" s="172">
        <v>300000</v>
      </c>
      <c r="H82" s="173">
        <v>100000</v>
      </c>
      <c r="I82" s="2">
        <v>900000</v>
      </c>
      <c r="J82" s="2">
        <v>0</v>
      </c>
      <c r="K82" s="2">
        <v>800000</v>
      </c>
      <c r="L82" s="2">
        <v>150000</v>
      </c>
      <c r="M82" s="174">
        <v>190000</v>
      </c>
      <c r="N82" s="175">
        <v>0</v>
      </c>
      <c r="O82" s="2">
        <v>900000</v>
      </c>
      <c r="P82" s="2">
        <v>1000000</v>
      </c>
      <c r="Q82" s="2">
        <v>2300000</v>
      </c>
      <c r="R82" s="2">
        <v>0</v>
      </c>
      <c r="S82" s="172">
        <v>0</v>
      </c>
      <c r="T82" s="175">
        <f t="shared" si="6"/>
        <v>7060000</v>
      </c>
      <c r="U82" s="175">
        <f t="shared" si="7"/>
        <v>8570000</v>
      </c>
    </row>
    <row r="83" spans="1:21" s="178" customFormat="1" x14ac:dyDescent="0.3">
      <c r="A83" s="254"/>
      <c r="B83" s="178" t="s">
        <v>80</v>
      </c>
      <c r="C83" s="171">
        <f t="shared" si="3"/>
        <v>16160000</v>
      </c>
      <c r="D83" s="172">
        <v>0</v>
      </c>
      <c r="E83" s="172">
        <v>0</v>
      </c>
      <c r="F83" s="2">
        <v>420000</v>
      </c>
      <c r="G83" s="172">
        <v>300000</v>
      </c>
      <c r="H83" s="173">
        <v>100000</v>
      </c>
      <c r="I83" s="2">
        <v>900000</v>
      </c>
      <c r="J83" s="2">
        <v>0</v>
      </c>
      <c r="K83" s="2">
        <v>800000</v>
      </c>
      <c r="L83" s="2">
        <v>150000</v>
      </c>
      <c r="M83" s="168">
        <v>190000</v>
      </c>
      <c r="N83" s="175">
        <v>0</v>
      </c>
      <c r="O83" s="2">
        <v>900000</v>
      </c>
      <c r="P83" s="2">
        <v>0</v>
      </c>
      <c r="Q83" s="2">
        <v>2300000</v>
      </c>
      <c r="R83" s="2">
        <v>600000</v>
      </c>
      <c r="S83" s="2">
        <v>0</v>
      </c>
      <c r="T83" s="175">
        <f t="shared" si="6"/>
        <v>6660000</v>
      </c>
      <c r="U83" s="175">
        <f t="shared" si="7"/>
        <v>9500000</v>
      </c>
    </row>
    <row r="84" spans="1:21" s="178" customFormat="1" x14ac:dyDescent="0.3">
      <c r="A84" s="254"/>
      <c r="B84" s="178" t="s">
        <v>81</v>
      </c>
      <c r="C84" s="171">
        <f t="shared" si="3"/>
        <v>17090000</v>
      </c>
      <c r="D84" s="172">
        <v>0</v>
      </c>
      <c r="E84" s="172">
        <v>0</v>
      </c>
      <c r="F84" s="2">
        <v>420000</v>
      </c>
      <c r="G84" s="172">
        <v>300000</v>
      </c>
      <c r="H84" s="173">
        <v>100000</v>
      </c>
      <c r="I84" s="2">
        <v>900000</v>
      </c>
      <c r="J84" s="2">
        <v>0</v>
      </c>
      <c r="K84" s="2">
        <v>800000</v>
      </c>
      <c r="L84" s="2">
        <v>150000</v>
      </c>
      <c r="M84" s="174">
        <v>190000</v>
      </c>
      <c r="N84" s="175">
        <v>0</v>
      </c>
      <c r="O84" s="2">
        <v>900000</v>
      </c>
      <c r="P84" s="2">
        <v>0</v>
      </c>
      <c r="Q84" s="2">
        <v>2300000</v>
      </c>
      <c r="R84" s="2">
        <v>0</v>
      </c>
      <c r="S84" s="2">
        <v>0</v>
      </c>
      <c r="T84" s="175">
        <f t="shared" si="6"/>
        <v>6060000</v>
      </c>
      <c r="U84" s="175">
        <f t="shared" si="7"/>
        <v>11030000</v>
      </c>
    </row>
    <row r="85" spans="1:21" s="178" customFormat="1" x14ac:dyDescent="0.3">
      <c r="A85" s="254"/>
      <c r="B85" s="178" t="s">
        <v>82</v>
      </c>
      <c r="C85" s="171">
        <f t="shared" si="3"/>
        <v>18620000</v>
      </c>
      <c r="D85" s="172">
        <v>0</v>
      </c>
      <c r="E85" s="172">
        <v>0</v>
      </c>
      <c r="F85" s="2">
        <v>420000</v>
      </c>
      <c r="G85" s="172">
        <v>300000</v>
      </c>
      <c r="H85" s="173">
        <v>100000</v>
      </c>
      <c r="I85" s="2">
        <v>900000</v>
      </c>
      <c r="J85" s="2">
        <v>0</v>
      </c>
      <c r="K85" s="2">
        <v>800000</v>
      </c>
      <c r="L85" s="2">
        <v>150000</v>
      </c>
      <c r="M85" s="168">
        <v>190000</v>
      </c>
      <c r="N85" s="175">
        <v>0</v>
      </c>
      <c r="O85" s="2">
        <v>900000</v>
      </c>
      <c r="P85" s="2">
        <v>1000000</v>
      </c>
      <c r="Q85" s="2">
        <v>2300000</v>
      </c>
      <c r="R85" s="2">
        <v>0</v>
      </c>
      <c r="S85" s="2">
        <v>0</v>
      </c>
      <c r="T85" s="175">
        <f t="shared" si="6"/>
        <v>7060000</v>
      </c>
      <c r="U85" s="175">
        <f t="shared" si="7"/>
        <v>11560000</v>
      </c>
    </row>
    <row r="86" spans="1:21" s="192" customFormat="1" x14ac:dyDescent="0.3">
      <c r="A86" s="254"/>
      <c r="B86" s="192" t="s">
        <v>83</v>
      </c>
      <c r="C86" s="171">
        <f t="shared" si="3"/>
        <v>19150000</v>
      </c>
      <c r="D86" s="193">
        <v>0</v>
      </c>
      <c r="E86" s="172">
        <v>0</v>
      </c>
      <c r="F86" s="193">
        <v>420000</v>
      </c>
      <c r="G86" s="193">
        <v>300000</v>
      </c>
      <c r="H86" s="193">
        <v>100000</v>
      </c>
      <c r="I86" s="2">
        <v>900000</v>
      </c>
      <c r="J86" s="2">
        <v>0</v>
      </c>
      <c r="K86" s="2">
        <v>800000</v>
      </c>
      <c r="L86" s="2">
        <v>150000</v>
      </c>
      <c r="M86" s="174">
        <v>190000</v>
      </c>
      <c r="N86" s="193">
        <v>0</v>
      </c>
      <c r="O86" s="2">
        <v>900000</v>
      </c>
      <c r="P86" s="193">
        <v>0</v>
      </c>
      <c r="Q86" s="2">
        <v>2300000</v>
      </c>
      <c r="R86" s="172">
        <v>0</v>
      </c>
      <c r="S86" s="199">
        <v>0</v>
      </c>
      <c r="T86" s="193">
        <f t="shared" si="6"/>
        <v>6060000</v>
      </c>
      <c r="U86" s="193">
        <f t="shared" si="7"/>
        <v>13090000</v>
      </c>
    </row>
    <row r="87" spans="1:21" s="178" customFormat="1" x14ac:dyDescent="0.3">
      <c r="A87" s="254">
        <v>2030</v>
      </c>
      <c r="B87" s="178" t="s">
        <v>72</v>
      </c>
      <c r="C87" s="171">
        <f t="shared" si="3"/>
        <v>20680000</v>
      </c>
      <c r="D87" s="2">
        <v>3000000</v>
      </c>
      <c r="E87" s="172">
        <v>0</v>
      </c>
      <c r="F87" s="2">
        <v>420000</v>
      </c>
      <c r="G87" s="172">
        <v>300000</v>
      </c>
      <c r="H87" s="173">
        <v>100000</v>
      </c>
      <c r="I87" s="2">
        <v>900000</v>
      </c>
      <c r="J87" s="2">
        <v>0</v>
      </c>
      <c r="K87" s="2">
        <v>800000</v>
      </c>
      <c r="L87" s="2">
        <v>150000</v>
      </c>
      <c r="M87" s="168">
        <v>190000</v>
      </c>
      <c r="N87" s="175">
        <v>0</v>
      </c>
      <c r="O87" s="2">
        <v>900000</v>
      </c>
      <c r="P87" s="2">
        <v>0</v>
      </c>
      <c r="Q87" s="2">
        <v>2300000</v>
      </c>
      <c r="R87" s="172">
        <v>0</v>
      </c>
      <c r="S87" s="172">
        <v>0</v>
      </c>
      <c r="T87" s="175">
        <f t="shared" si="6"/>
        <v>9060000</v>
      </c>
      <c r="U87" s="175">
        <f t="shared" si="7"/>
        <v>11620000</v>
      </c>
    </row>
    <row r="88" spans="1:21" s="178" customFormat="1" x14ac:dyDescent="0.3">
      <c r="A88" s="254"/>
      <c r="B88" s="178" t="s">
        <v>73</v>
      </c>
      <c r="C88" s="171">
        <f t="shared" si="3"/>
        <v>19210000</v>
      </c>
      <c r="D88" s="172">
        <v>0</v>
      </c>
      <c r="E88" s="172">
        <v>0</v>
      </c>
      <c r="F88" s="2">
        <v>420000</v>
      </c>
      <c r="G88" s="172">
        <v>300000</v>
      </c>
      <c r="H88" s="173">
        <v>100000</v>
      </c>
      <c r="I88" s="2">
        <v>900000</v>
      </c>
      <c r="J88" s="2">
        <v>0</v>
      </c>
      <c r="K88" s="2">
        <v>800000</v>
      </c>
      <c r="L88" s="2">
        <v>150000</v>
      </c>
      <c r="M88" s="174">
        <v>190000</v>
      </c>
      <c r="N88" s="175">
        <v>0</v>
      </c>
      <c r="O88" s="2">
        <v>900000</v>
      </c>
      <c r="P88" s="2">
        <v>1000000</v>
      </c>
      <c r="Q88" s="2">
        <v>2300000</v>
      </c>
      <c r="R88" s="2">
        <v>600000</v>
      </c>
      <c r="S88" s="172">
        <v>0</v>
      </c>
      <c r="T88" s="175">
        <f t="shared" si="6"/>
        <v>7660000</v>
      </c>
      <c r="U88" s="175">
        <f t="shared" si="7"/>
        <v>11550000</v>
      </c>
    </row>
    <row r="89" spans="1:21" s="178" customFormat="1" x14ac:dyDescent="0.3">
      <c r="A89" s="254"/>
      <c r="B89" s="178" t="s">
        <v>74</v>
      </c>
      <c r="C89" s="171">
        <f t="shared" si="3"/>
        <v>19140000</v>
      </c>
      <c r="D89" s="172">
        <v>0</v>
      </c>
      <c r="E89" s="172">
        <v>0</v>
      </c>
      <c r="F89" s="2">
        <v>420000</v>
      </c>
      <c r="G89" s="172">
        <v>300000</v>
      </c>
      <c r="H89" s="173">
        <v>100000</v>
      </c>
      <c r="I89" s="2">
        <v>900000</v>
      </c>
      <c r="J89" s="2">
        <v>0</v>
      </c>
      <c r="K89" s="2">
        <v>800000</v>
      </c>
      <c r="L89" s="2">
        <v>150000</v>
      </c>
      <c r="M89" s="168">
        <v>190000</v>
      </c>
      <c r="N89" s="175">
        <v>0</v>
      </c>
      <c r="O89" s="2">
        <v>900000</v>
      </c>
      <c r="P89" s="172">
        <v>0</v>
      </c>
      <c r="Q89" s="2">
        <v>2300000</v>
      </c>
      <c r="R89" s="2">
        <v>0</v>
      </c>
      <c r="S89" s="2">
        <v>0</v>
      </c>
      <c r="T89" s="175">
        <f t="shared" si="6"/>
        <v>6060000</v>
      </c>
      <c r="U89" s="175">
        <f t="shared" si="7"/>
        <v>13080000</v>
      </c>
    </row>
    <row r="90" spans="1:21" s="178" customFormat="1" x14ac:dyDescent="0.3">
      <c r="A90" s="254"/>
      <c r="B90" s="178" t="s">
        <v>75</v>
      </c>
      <c r="C90" s="171">
        <f t="shared" si="3"/>
        <v>20670000</v>
      </c>
      <c r="D90" s="172">
        <v>0</v>
      </c>
      <c r="E90" s="172">
        <v>0</v>
      </c>
      <c r="F90" s="2">
        <v>420000</v>
      </c>
      <c r="G90" s="172">
        <v>300000</v>
      </c>
      <c r="H90" s="173">
        <v>100000</v>
      </c>
      <c r="I90" s="2">
        <v>900000</v>
      </c>
      <c r="J90" s="2">
        <v>0</v>
      </c>
      <c r="K90" s="2">
        <v>800000</v>
      </c>
      <c r="L90" s="2">
        <v>150000</v>
      </c>
      <c r="M90" s="174">
        <v>190000</v>
      </c>
      <c r="N90" s="175">
        <v>0</v>
      </c>
      <c r="O90" s="2">
        <v>900000</v>
      </c>
      <c r="P90" s="172">
        <v>0</v>
      </c>
      <c r="Q90" s="2">
        <v>2300000</v>
      </c>
      <c r="R90" s="2">
        <v>0</v>
      </c>
      <c r="S90" s="172">
        <v>0</v>
      </c>
      <c r="T90" s="175">
        <f t="shared" si="6"/>
        <v>6060000</v>
      </c>
      <c r="U90" s="175">
        <f t="shared" si="7"/>
        <v>14610000</v>
      </c>
    </row>
    <row r="91" spans="1:21" s="178" customFormat="1" x14ac:dyDescent="0.3">
      <c r="A91" s="254"/>
      <c r="B91" s="178" t="s">
        <v>76</v>
      </c>
      <c r="C91" s="171">
        <f t="shared" si="3"/>
        <v>22200000</v>
      </c>
      <c r="D91" s="172">
        <v>3000000</v>
      </c>
      <c r="E91" s="172">
        <v>0</v>
      </c>
      <c r="F91" s="2">
        <v>420000</v>
      </c>
      <c r="G91" s="172">
        <v>300000</v>
      </c>
      <c r="H91" s="173">
        <v>100000</v>
      </c>
      <c r="I91" s="2">
        <v>900000</v>
      </c>
      <c r="J91" s="2">
        <v>0</v>
      </c>
      <c r="K91" s="2">
        <v>800000</v>
      </c>
      <c r="L91" s="2">
        <v>150000</v>
      </c>
      <c r="M91" s="168">
        <v>190000</v>
      </c>
      <c r="N91" s="175">
        <v>0</v>
      </c>
      <c r="O91" s="2">
        <v>900000</v>
      </c>
      <c r="P91" s="2">
        <v>1000000</v>
      </c>
      <c r="Q91" s="2">
        <v>2300000</v>
      </c>
      <c r="R91" s="2">
        <v>600000</v>
      </c>
      <c r="S91" s="172">
        <v>0</v>
      </c>
      <c r="T91" s="175">
        <f t="shared" si="6"/>
        <v>10660000</v>
      </c>
      <c r="U91" s="175">
        <f t="shared" si="7"/>
        <v>11540000</v>
      </c>
    </row>
    <row r="92" spans="1:21" s="178" customFormat="1" x14ac:dyDescent="0.3">
      <c r="A92" s="254"/>
      <c r="B92" s="178" t="s">
        <v>77</v>
      </c>
      <c r="C92" s="171">
        <f t="shared" si="3"/>
        <v>19130000</v>
      </c>
      <c r="D92" s="172">
        <v>0</v>
      </c>
      <c r="E92" s="172">
        <v>0</v>
      </c>
      <c r="F92" s="2">
        <v>420000</v>
      </c>
      <c r="G92" s="172">
        <v>300000</v>
      </c>
      <c r="H92" s="173">
        <v>100000</v>
      </c>
      <c r="I92" s="2">
        <v>900000</v>
      </c>
      <c r="J92" s="2">
        <v>0</v>
      </c>
      <c r="K92" s="2">
        <v>800000</v>
      </c>
      <c r="L92" s="2">
        <v>150000</v>
      </c>
      <c r="M92" s="174">
        <v>190000</v>
      </c>
      <c r="N92" s="175">
        <v>0</v>
      </c>
      <c r="O92" s="2">
        <v>900000</v>
      </c>
      <c r="P92" s="2">
        <v>0</v>
      </c>
      <c r="Q92" s="2">
        <v>2300000</v>
      </c>
      <c r="R92" s="2">
        <v>0</v>
      </c>
      <c r="S92" s="2">
        <v>0</v>
      </c>
      <c r="T92" s="175">
        <f t="shared" si="6"/>
        <v>6060000</v>
      </c>
      <c r="U92" s="175">
        <f t="shared" si="7"/>
        <v>13070000</v>
      </c>
    </row>
    <row r="93" spans="1:21" s="178" customFormat="1" x14ac:dyDescent="0.3">
      <c r="A93" s="254"/>
      <c r="B93" s="178" t="s">
        <v>78</v>
      </c>
      <c r="C93" s="171">
        <f t="shared" ref="C93:C122" si="8" xml:space="preserve"> U92 + 7590000</f>
        <v>20660000</v>
      </c>
      <c r="D93" s="2">
        <v>3000000</v>
      </c>
      <c r="E93" s="172">
        <v>0</v>
      </c>
      <c r="F93" s="2">
        <v>420000</v>
      </c>
      <c r="G93" s="172">
        <v>300000</v>
      </c>
      <c r="H93" s="173">
        <v>100000</v>
      </c>
      <c r="I93" s="2">
        <v>900000</v>
      </c>
      <c r="J93" s="2">
        <v>0</v>
      </c>
      <c r="K93" s="2">
        <v>800000</v>
      </c>
      <c r="L93" s="2">
        <v>150000</v>
      </c>
      <c r="M93" s="168">
        <v>190000</v>
      </c>
      <c r="N93" s="175">
        <v>0</v>
      </c>
      <c r="O93" s="2">
        <v>900000</v>
      </c>
      <c r="P93" s="2">
        <v>0</v>
      </c>
      <c r="Q93" s="2">
        <v>2300000</v>
      </c>
      <c r="R93" s="2">
        <v>0</v>
      </c>
      <c r="S93" s="172">
        <v>0</v>
      </c>
      <c r="T93" s="175">
        <f t="shared" si="6"/>
        <v>9060000</v>
      </c>
      <c r="U93" s="175">
        <f t="shared" si="7"/>
        <v>11600000</v>
      </c>
    </row>
    <row r="94" spans="1:21" s="178" customFormat="1" x14ac:dyDescent="0.3">
      <c r="A94" s="254"/>
      <c r="B94" s="178" t="s">
        <v>79</v>
      </c>
      <c r="C94" s="171">
        <f t="shared" si="8"/>
        <v>19190000</v>
      </c>
      <c r="D94" s="172">
        <v>0</v>
      </c>
      <c r="E94" s="172">
        <v>0</v>
      </c>
      <c r="F94" s="2">
        <v>420000</v>
      </c>
      <c r="G94" s="172">
        <v>300000</v>
      </c>
      <c r="H94" s="173">
        <v>100000</v>
      </c>
      <c r="I94" s="2">
        <v>900000</v>
      </c>
      <c r="J94" s="2">
        <v>0</v>
      </c>
      <c r="K94" s="2">
        <v>800000</v>
      </c>
      <c r="L94" s="2">
        <v>150000</v>
      </c>
      <c r="M94" s="174">
        <v>190000</v>
      </c>
      <c r="N94" s="175">
        <v>0</v>
      </c>
      <c r="O94" s="2">
        <v>900000</v>
      </c>
      <c r="P94" s="2">
        <v>1000000</v>
      </c>
      <c r="Q94" s="2">
        <v>2300000</v>
      </c>
      <c r="R94" s="2">
        <v>0</v>
      </c>
      <c r="S94" s="172">
        <v>0</v>
      </c>
      <c r="T94" s="175">
        <f t="shared" si="6"/>
        <v>7060000</v>
      </c>
      <c r="U94" s="175">
        <f t="shared" si="7"/>
        <v>12130000</v>
      </c>
    </row>
    <row r="95" spans="1:21" s="178" customFormat="1" x14ac:dyDescent="0.3">
      <c r="A95" s="254"/>
      <c r="B95" s="178" t="s">
        <v>80</v>
      </c>
      <c r="C95" s="171">
        <f t="shared" si="8"/>
        <v>19720000</v>
      </c>
      <c r="D95" s="172">
        <v>0</v>
      </c>
      <c r="E95" s="172">
        <v>0</v>
      </c>
      <c r="F95" s="2">
        <v>420000</v>
      </c>
      <c r="G95" s="172">
        <v>300000</v>
      </c>
      <c r="H95" s="173">
        <v>100000</v>
      </c>
      <c r="I95" s="2">
        <v>900000</v>
      </c>
      <c r="J95" s="2">
        <v>0</v>
      </c>
      <c r="K95" s="2">
        <v>800000</v>
      </c>
      <c r="L95" s="2">
        <v>150000</v>
      </c>
      <c r="M95" s="168">
        <v>190000</v>
      </c>
      <c r="N95" s="175">
        <v>0</v>
      </c>
      <c r="O95" s="2">
        <v>900000</v>
      </c>
      <c r="P95" s="2">
        <v>0</v>
      </c>
      <c r="Q95" s="2">
        <v>2300000</v>
      </c>
      <c r="R95" s="2">
        <v>600000</v>
      </c>
      <c r="S95" s="2">
        <v>0</v>
      </c>
      <c r="T95" s="175">
        <f t="shared" si="6"/>
        <v>6660000</v>
      </c>
      <c r="U95" s="175">
        <f t="shared" si="7"/>
        <v>13060000</v>
      </c>
    </row>
    <row r="96" spans="1:21" s="178" customFormat="1" x14ac:dyDescent="0.3">
      <c r="A96" s="254"/>
      <c r="B96" s="178" t="s">
        <v>81</v>
      </c>
      <c r="C96" s="171">
        <f t="shared" si="8"/>
        <v>20650000</v>
      </c>
      <c r="D96" s="172">
        <v>0</v>
      </c>
      <c r="E96" s="172">
        <v>0</v>
      </c>
      <c r="F96" s="2">
        <v>420000</v>
      </c>
      <c r="G96" s="172">
        <v>300000</v>
      </c>
      <c r="H96" s="173">
        <v>100000</v>
      </c>
      <c r="I96" s="2">
        <v>900000</v>
      </c>
      <c r="J96" s="2">
        <v>0</v>
      </c>
      <c r="K96" s="2">
        <v>800000</v>
      </c>
      <c r="L96" s="2">
        <v>150000</v>
      </c>
      <c r="M96" s="174">
        <v>190000</v>
      </c>
      <c r="N96" s="175">
        <v>0</v>
      </c>
      <c r="O96" s="2">
        <v>900000</v>
      </c>
      <c r="P96" s="2">
        <v>0</v>
      </c>
      <c r="Q96" s="2">
        <v>2300000</v>
      </c>
      <c r="R96" s="2">
        <v>0</v>
      </c>
      <c r="S96" s="2">
        <v>0</v>
      </c>
      <c r="T96" s="175">
        <f t="shared" si="6"/>
        <v>6060000</v>
      </c>
      <c r="U96" s="175">
        <f t="shared" si="7"/>
        <v>14590000</v>
      </c>
    </row>
    <row r="97" spans="1:21" s="178" customFormat="1" x14ac:dyDescent="0.3">
      <c r="A97" s="254"/>
      <c r="B97" s="178" t="s">
        <v>82</v>
      </c>
      <c r="C97" s="171">
        <f t="shared" si="8"/>
        <v>22180000</v>
      </c>
      <c r="D97" s="172">
        <v>0</v>
      </c>
      <c r="E97" s="172">
        <v>0</v>
      </c>
      <c r="F97" s="2">
        <v>420000</v>
      </c>
      <c r="G97" s="172">
        <v>300000</v>
      </c>
      <c r="H97" s="173">
        <v>100000</v>
      </c>
      <c r="I97" s="2">
        <v>900000</v>
      </c>
      <c r="J97" s="2">
        <v>0</v>
      </c>
      <c r="K97" s="2">
        <v>800000</v>
      </c>
      <c r="L97" s="2">
        <v>150000</v>
      </c>
      <c r="M97" s="168">
        <v>190000</v>
      </c>
      <c r="N97" s="175">
        <v>0</v>
      </c>
      <c r="O97" s="2">
        <v>900000</v>
      </c>
      <c r="P97" s="2">
        <v>1000000</v>
      </c>
      <c r="Q97" s="2">
        <v>2300000</v>
      </c>
      <c r="R97" s="2">
        <v>0</v>
      </c>
      <c r="S97" s="2">
        <v>0</v>
      </c>
      <c r="T97" s="175">
        <f t="shared" si="6"/>
        <v>7060000</v>
      </c>
      <c r="U97" s="175">
        <f t="shared" si="7"/>
        <v>15120000</v>
      </c>
    </row>
    <row r="98" spans="1:21" s="192" customFormat="1" x14ac:dyDescent="0.3">
      <c r="A98" s="254"/>
      <c r="B98" s="192" t="s">
        <v>83</v>
      </c>
      <c r="C98" s="171">
        <f t="shared" si="8"/>
        <v>22710000</v>
      </c>
      <c r="D98" s="193">
        <v>0</v>
      </c>
      <c r="E98" s="172">
        <v>0</v>
      </c>
      <c r="F98" s="193">
        <v>420000</v>
      </c>
      <c r="G98" s="193">
        <v>300000</v>
      </c>
      <c r="H98" s="193">
        <v>100000</v>
      </c>
      <c r="I98" s="2">
        <v>900000</v>
      </c>
      <c r="J98" s="2">
        <v>0</v>
      </c>
      <c r="K98" s="2">
        <v>800000</v>
      </c>
      <c r="L98" s="2">
        <v>150000</v>
      </c>
      <c r="M98" s="174">
        <v>190000</v>
      </c>
      <c r="N98" s="193">
        <v>0</v>
      </c>
      <c r="O98" s="2">
        <v>900000</v>
      </c>
      <c r="P98" s="193">
        <v>0</v>
      </c>
      <c r="Q98" s="2">
        <v>2300000</v>
      </c>
      <c r="R98" s="172">
        <v>0</v>
      </c>
      <c r="S98" s="199">
        <v>0</v>
      </c>
      <c r="T98" s="193">
        <f t="shared" si="6"/>
        <v>6060000</v>
      </c>
      <c r="U98" s="193">
        <f t="shared" si="7"/>
        <v>16650000</v>
      </c>
    </row>
    <row r="99" spans="1:21" s="178" customFormat="1" x14ac:dyDescent="0.3">
      <c r="A99" s="254">
        <v>2031</v>
      </c>
      <c r="B99" s="178" t="s">
        <v>72</v>
      </c>
      <c r="C99" s="171">
        <f t="shared" si="8"/>
        <v>24240000</v>
      </c>
      <c r="D99" s="2">
        <v>3000000</v>
      </c>
      <c r="E99" s="172">
        <v>0</v>
      </c>
      <c r="F99" s="2">
        <v>420000</v>
      </c>
      <c r="G99" s="172">
        <v>300000</v>
      </c>
      <c r="H99" s="173">
        <v>100000</v>
      </c>
      <c r="I99" s="2">
        <v>900000</v>
      </c>
      <c r="J99" s="2">
        <v>0</v>
      </c>
      <c r="K99" s="2">
        <v>800000</v>
      </c>
      <c r="L99" s="2">
        <v>150000</v>
      </c>
      <c r="M99" s="168">
        <v>190000</v>
      </c>
      <c r="N99" s="175">
        <v>0</v>
      </c>
      <c r="O99" s="2">
        <v>900000</v>
      </c>
      <c r="P99" s="2">
        <v>0</v>
      </c>
      <c r="Q99" s="2">
        <v>2300000</v>
      </c>
      <c r="R99" s="172">
        <v>0</v>
      </c>
      <c r="S99" s="172">
        <v>0</v>
      </c>
      <c r="T99" s="175">
        <f t="shared" ref="T99:T122" si="9">SUM(D99:S99)</f>
        <v>9060000</v>
      </c>
      <c r="U99" s="175">
        <f t="shared" si="7"/>
        <v>15180000</v>
      </c>
    </row>
    <row r="100" spans="1:21" s="178" customFormat="1" x14ac:dyDescent="0.3">
      <c r="A100" s="254"/>
      <c r="B100" s="178" t="s">
        <v>73</v>
      </c>
      <c r="C100" s="171">
        <f t="shared" si="8"/>
        <v>22770000</v>
      </c>
      <c r="D100" s="172">
        <v>0</v>
      </c>
      <c r="E100" s="172">
        <v>0</v>
      </c>
      <c r="F100" s="2">
        <v>420000</v>
      </c>
      <c r="G100" s="172">
        <v>300000</v>
      </c>
      <c r="H100" s="173">
        <v>100000</v>
      </c>
      <c r="I100" s="2">
        <v>900000</v>
      </c>
      <c r="J100" s="2">
        <v>0</v>
      </c>
      <c r="K100" s="2">
        <v>800000</v>
      </c>
      <c r="L100" s="2">
        <v>150000</v>
      </c>
      <c r="M100" s="174">
        <v>190000</v>
      </c>
      <c r="N100" s="175">
        <v>0</v>
      </c>
      <c r="O100" s="2">
        <v>900000</v>
      </c>
      <c r="P100" s="2">
        <v>1000000</v>
      </c>
      <c r="Q100" s="2">
        <v>2300000</v>
      </c>
      <c r="R100" s="2">
        <v>600000</v>
      </c>
      <c r="S100" s="172">
        <v>0</v>
      </c>
      <c r="T100" s="175">
        <f t="shared" si="9"/>
        <v>7660000</v>
      </c>
      <c r="U100" s="175">
        <f t="shared" si="7"/>
        <v>15110000</v>
      </c>
    </row>
    <row r="101" spans="1:21" s="178" customFormat="1" x14ac:dyDescent="0.3">
      <c r="A101" s="254"/>
      <c r="B101" s="178" t="s">
        <v>74</v>
      </c>
      <c r="C101" s="171">
        <f t="shared" si="8"/>
        <v>22700000</v>
      </c>
      <c r="D101" s="172">
        <v>0</v>
      </c>
      <c r="E101" s="172">
        <v>0</v>
      </c>
      <c r="F101" s="2">
        <v>420000</v>
      </c>
      <c r="G101" s="172">
        <v>300000</v>
      </c>
      <c r="H101" s="173">
        <v>100000</v>
      </c>
      <c r="I101" s="2">
        <v>900000</v>
      </c>
      <c r="J101" s="2">
        <v>0</v>
      </c>
      <c r="K101" s="2">
        <v>800000</v>
      </c>
      <c r="L101" s="2">
        <v>150000</v>
      </c>
      <c r="M101" s="168">
        <v>190000</v>
      </c>
      <c r="N101" s="175">
        <v>0</v>
      </c>
      <c r="O101" s="2">
        <v>900000</v>
      </c>
      <c r="P101" s="172">
        <v>0</v>
      </c>
      <c r="Q101" s="2">
        <v>2300000</v>
      </c>
      <c r="R101" s="2">
        <v>0</v>
      </c>
      <c r="S101" s="2">
        <v>0</v>
      </c>
      <c r="T101" s="175">
        <f t="shared" si="9"/>
        <v>6060000</v>
      </c>
      <c r="U101" s="175">
        <f t="shared" si="7"/>
        <v>16640000</v>
      </c>
    </row>
    <row r="102" spans="1:21" s="178" customFormat="1" x14ac:dyDescent="0.3">
      <c r="A102" s="254"/>
      <c r="B102" s="178" t="s">
        <v>75</v>
      </c>
      <c r="C102" s="171">
        <f t="shared" si="8"/>
        <v>24230000</v>
      </c>
      <c r="D102" s="172">
        <v>0</v>
      </c>
      <c r="E102" s="172">
        <v>0</v>
      </c>
      <c r="F102" s="2">
        <v>420000</v>
      </c>
      <c r="G102" s="172">
        <v>300000</v>
      </c>
      <c r="H102" s="173">
        <v>100000</v>
      </c>
      <c r="I102" s="2">
        <v>900000</v>
      </c>
      <c r="J102" s="2">
        <v>0</v>
      </c>
      <c r="K102" s="2">
        <v>800000</v>
      </c>
      <c r="L102" s="2">
        <v>150000</v>
      </c>
      <c r="M102" s="174">
        <v>190000</v>
      </c>
      <c r="N102" s="175">
        <v>0</v>
      </c>
      <c r="O102" s="2">
        <v>900000</v>
      </c>
      <c r="P102" s="172">
        <v>0</v>
      </c>
      <c r="Q102" s="2">
        <v>2300000</v>
      </c>
      <c r="R102" s="2">
        <v>0</v>
      </c>
      <c r="S102" s="172">
        <v>0</v>
      </c>
      <c r="T102" s="175">
        <f t="shared" si="9"/>
        <v>6060000</v>
      </c>
      <c r="U102" s="175">
        <f t="shared" si="7"/>
        <v>18170000</v>
      </c>
    </row>
    <row r="103" spans="1:21" s="178" customFormat="1" x14ac:dyDescent="0.3">
      <c r="A103" s="254"/>
      <c r="B103" s="178" t="s">
        <v>76</v>
      </c>
      <c r="C103" s="171">
        <f t="shared" si="8"/>
        <v>25760000</v>
      </c>
      <c r="D103" s="172">
        <v>3000000</v>
      </c>
      <c r="E103" s="172">
        <v>0</v>
      </c>
      <c r="F103" s="2">
        <v>420000</v>
      </c>
      <c r="G103" s="172">
        <v>300000</v>
      </c>
      <c r="H103" s="173">
        <v>100000</v>
      </c>
      <c r="I103" s="2">
        <v>900000</v>
      </c>
      <c r="J103" s="2">
        <v>0</v>
      </c>
      <c r="K103" s="2">
        <v>800000</v>
      </c>
      <c r="L103" s="2">
        <v>150000</v>
      </c>
      <c r="M103" s="168">
        <v>190000</v>
      </c>
      <c r="N103" s="175">
        <v>0</v>
      </c>
      <c r="O103" s="2">
        <v>900000</v>
      </c>
      <c r="P103" s="2">
        <v>1000000</v>
      </c>
      <c r="Q103" s="2">
        <v>2300000</v>
      </c>
      <c r="R103" s="2">
        <v>600000</v>
      </c>
      <c r="S103" s="172">
        <v>0</v>
      </c>
      <c r="T103" s="175">
        <f t="shared" si="9"/>
        <v>10660000</v>
      </c>
      <c r="U103" s="175">
        <f t="shared" si="7"/>
        <v>15100000</v>
      </c>
    </row>
    <row r="104" spans="1:21" s="178" customFormat="1" x14ac:dyDescent="0.3">
      <c r="A104" s="254"/>
      <c r="B104" s="178" t="s">
        <v>77</v>
      </c>
      <c r="C104" s="171">
        <f t="shared" si="8"/>
        <v>22690000</v>
      </c>
      <c r="D104" s="172">
        <v>0</v>
      </c>
      <c r="E104" s="172">
        <v>0</v>
      </c>
      <c r="F104" s="2">
        <v>420000</v>
      </c>
      <c r="G104" s="172">
        <v>300000</v>
      </c>
      <c r="H104" s="173">
        <v>100000</v>
      </c>
      <c r="I104" s="2">
        <v>900000</v>
      </c>
      <c r="J104" s="2">
        <v>0</v>
      </c>
      <c r="K104" s="2">
        <v>800000</v>
      </c>
      <c r="L104" s="2">
        <v>150000</v>
      </c>
      <c r="M104" s="174">
        <v>190000</v>
      </c>
      <c r="N104" s="175">
        <v>0</v>
      </c>
      <c r="O104" s="2">
        <v>900000</v>
      </c>
      <c r="P104" s="2">
        <v>0</v>
      </c>
      <c r="Q104" s="2">
        <v>2300000</v>
      </c>
      <c r="R104" s="2">
        <v>0</v>
      </c>
      <c r="S104" s="2">
        <v>0</v>
      </c>
      <c r="T104" s="175">
        <f t="shared" si="9"/>
        <v>6060000</v>
      </c>
      <c r="U104" s="175">
        <f t="shared" si="7"/>
        <v>16630000</v>
      </c>
    </row>
    <row r="105" spans="1:21" s="178" customFormat="1" x14ac:dyDescent="0.3">
      <c r="A105" s="254"/>
      <c r="B105" s="178" t="s">
        <v>78</v>
      </c>
      <c r="C105" s="171">
        <f t="shared" si="8"/>
        <v>24220000</v>
      </c>
      <c r="D105" s="2">
        <v>3000000</v>
      </c>
      <c r="E105" s="172">
        <v>0</v>
      </c>
      <c r="F105" s="2">
        <v>420000</v>
      </c>
      <c r="G105" s="172">
        <v>300000</v>
      </c>
      <c r="H105" s="173">
        <v>100000</v>
      </c>
      <c r="I105" s="2">
        <v>900000</v>
      </c>
      <c r="J105" s="2">
        <v>0</v>
      </c>
      <c r="K105" s="2">
        <v>800000</v>
      </c>
      <c r="L105" s="2">
        <v>150000</v>
      </c>
      <c r="M105" s="168">
        <v>190000</v>
      </c>
      <c r="N105" s="175">
        <v>0</v>
      </c>
      <c r="O105" s="2">
        <v>900000</v>
      </c>
      <c r="P105" s="2">
        <v>0</v>
      </c>
      <c r="Q105" s="2">
        <v>2300000</v>
      </c>
      <c r="R105" s="2">
        <v>0</v>
      </c>
      <c r="S105" s="172">
        <v>0</v>
      </c>
      <c r="T105" s="175">
        <f t="shared" si="9"/>
        <v>9060000</v>
      </c>
      <c r="U105" s="175">
        <f t="shared" si="7"/>
        <v>15160000</v>
      </c>
    </row>
    <row r="106" spans="1:21" s="178" customFormat="1" x14ac:dyDescent="0.3">
      <c r="A106" s="254"/>
      <c r="B106" s="178" t="s">
        <v>79</v>
      </c>
      <c r="C106" s="171">
        <f t="shared" si="8"/>
        <v>22750000</v>
      </c>
      <c r="D106" s="172">
        <v>0</v>
      </c>
      <c r="E106" s="172">
        <v>0</v>
      </c>
      <c r="F106" s="2">
        <v>420000</v>
      </c>
      <c r="G106" s="172">
        <v>300000</v>
      </c>
      <c r="H106" s="173">
        <v>100000</v>
      </c>
      <c r="I106" s="2">
        <v>900000</v>
      </c>
      <c r="J106" s="2">
        <v>0</v>
      </c>
      <c r="K106" s="2">
        <v>800000</v>
      </c>
      <c r="L106" s="2">
        <v>150000</v>
      </c>
      <c r="M106" s="174">
        <v>190000</v>
      </c>
      <c r="N106" s="175">
        <v>0</v>
      </c>
      <c r="O106" s="2">
        <v>900000</v>
      </c>
      <c r="P106" s="2">
        <v>1000000</v>
      </c>
      <c r="Q106" s="2">
        <v>2300000</v>
      </c>
      <c r="R106" s="2">
        <v>0</v>
      </c>
      <c r="S106" s="172">
        <v>0</v>
      </c>
      <c r="T106" s="175">
        <f t="shared" si="9"/>
        <v>7060000</v>
      </c>
      <c r="U106" s="175">
        <f t="shared" si="7"/>
        <v>15690000</v>
      </c>
    </row>
    <row r="107" spans="1:21" s="178" customFormat="1" x14ac:dyDescent="0.3">
      <c r="A107" s="254"/>
      <c r="B107" s="178" t="s">
        <v>80</v>
      </c>
      <c r="C107" s="171">
        <f t="shared" si="8"/>
        <v>23280000</v>
      </c>
      <c r="D107" s="172">
        <v>0</v>
      </c>
      <c r="E107" s="172">
        <v>0</v>
      </c>
      <c r="F107" s="2">
        <v>420000</v>
      </c>
      <c r="G107" s="172">
        <v>300000</v>
      </c>
      <c r="H107" s="173">
        <v>100000</v>
      </c>
      <c r="I107" s="2">
        <v>900000</v>
      </c>
      <c r="J107" s="2">
        <v>0</v>
      </c>
      <c r="K107" s="2">
        <v>800000</v>
      </c>
      <c r="L107" s="2">
        <v>150000</v>
      </c>
      <c r="M107" s="168">
        <v>190000</v>
      </c>
      <c r="N107" s="175">
        <v>0</v>
      </c>
      <c r="O107" s="2">
        <v>900000</v>
      </c>
      <c r="P107" s="2">
        <v>0</v>
      </c>
      <c r="Q107" s="2">
        <v>2300000</v>
      </c>
      <c r="R107" s="2">
        <v>600000</v>
      </c>
      <c r="S107" s="2">
        <v>0</v>
      </c>
      <c r="T107" s="175">
        <f t="shared" si="9"/>
        <v>6660000</v>
      </c>
      <c r="U107" s="175">
        <f t="shared" si="7"/>
        <v>16620000</v>
      </c>
    </row>
    <row r="108" spans="1:21" s="178" customFormat="1" x14ac:dyDescent="0.3">
      <c r="A108" s="254"/>
      <c r="B108" s="178" t="s">
        <v>81</v>
      </c>
      <c r="C108" s="171">
        <f t="shared" si="8"/>
        <v>24210000</v>
      </c>
      <c r="D108" s="172">
        <v>0</v>
      </c>
      <c r="E108" s="172">
        <v>0</v>
      </c>
      <c r="F108" s="2">
        <v>420000</v>
      </c>
      <c r="G108" s="172">
        <v>300000</v>
      </c>
      <c r="H108" s="173">
        <v>100000</v>
      </c>
      <c r="I108" s="2">
        <v>900000</v>
      </c>
      <c r="J108" s="2">
        <v>0</v>
      </c>
      <c r="K108" s="2">
        <v>800000</v>
      </c>
      <c r="L108" s="2">
        <v>150000</v>
      </c>
      <c r="M108" s="174">
        <v>190000</v>
      </c>
      <c r="N108" s="175">
        <v>0</v>
      </c>
      <c r="O108" s="2">
        <v>900000</v>
      </c>
      <c r="P108" s="2">
        <v>0</v>
      </c>
      <c r="Q108" s="2">
        <v>2300000</v>
      </c>
      <c r="R108" s="2">
        <v>0</v>
      </c>
      <c r="S108" s="2">
        <v>0</v>
      </c>
      <c r="T108" s="175">
        <f t="shared" si="9"/>
        <v>6060000</v>
      </c>
      <c r="U108" s="175">
        <f t="shared" si="7"/>
        <v>18150000</v>
      </c>
    </row>
    <row r="109" spans="1:21" s="178" customFormat="1" x14ac:dyDescent="0.3">
      <c r="A109" s="254"/>
      <c r="B109" s="178" t="s">
        <v>82</v>
      </c>
      <c r="C109" s="171">
        <f t="shared" si="8"/>
        <v>25740000</v>
      </c>
      <c r="D109" s="172">
        <v>0</v>
      </c>
      <c r="E109" s="172">
        <v>0</v>
      </c>
      <c r="F109" s="2">
        <v>420000</v>
      </c>
      <c r="G109" s="172">
        <v>300000</v>
      </c>
      <c r="H109" s="173">
        <v>100000</v>
      </c>
      <c r="I109" s="2">
        <v>900000</v>
      </c>
      <c r="J109" s="2">
        <v>0</v>
      </c>
      <c r="K109" s="2">
        <v>800000</v>
      </c>
      <c r="L109" s="2">
        <v>150000</v>
      </c>
      <c r="M109" s="168">
        <v>190000</v>
      </c>
      <c r="N109" s="175">
        <v>0</v>
      </c>
      <c r="O109" s="2">
        <v>900000</v>
      </c>
      <c r="P109" s="2">
        <v>1000000</v>
      </c>
      <c r="Q109" s="2">
        <v>2300000</v>
      </c>
      <c r="R109" s="2">
        <v>0</v>
      </c>
      <c r="S109" s="2">
        <v>0</v>
      </c>
      <c r="T109" s="175">
        <f t="shared" si="9"/>
        <v>7060000</v>
      </c>
      <c r="U109" s="175">
        <f t="shared" ref="U109:U122" si="10" xml:space="preserve"> C109 - T109</f>
        <v>18680000</v>
      </c>
    </row>
    <row r="110" spans="1:21" s="192" customFormat="1" x14ac:dyDescent="0.3">
      <c r="A110" s="254"/>
      <c r="B110" s="192" t="s">
        <v>83</v>
      </c>
      <c r="C110" s="171">
        <f t="shared" si="8"/>
        <v>26270000</v>
      </c>
      <c r="D110" s="193">
        <v>0</v>
      </c>
      <c r="E110" s="172">
        <v>0</v>
      </c>
      <c r="F110" s="193">
        <v>420000</v>
      </c>
      <c r="G110" s="193">
        <v>300000</v>
      </c>
      <c r="H110" s="193">
        <v>100000</v>
      </c>
      <c r="I110" s="2">
        <v>900000</v>
      </c>
      <c r="J110" s="2">
        <v>0</v>
      </c>
      <c r="K110" s="2">
        <v>800000</v>
      </c>
      <c r="L110" s="2">
        <v>150000</v>
      </c>
      <c r="M110" s="174">
        <v>190000</v>
      </c>
      <c r="N110" s="193">
        <v>0</v>
      </c>
      <c r="O110" s="2">
        <v>900000</v>
      </c>
      <c r="P110" s="193">
        <v>0</v>
      </c>
      <c r="Q110" s="2">
        <v>2300000</v>
      </c>
      <c r="R110" s="172">
        <v>0</v>
      </c>
      <c r="S110" s="199">
        <v>0</v>
      </c>
      <c r="T110" s="193">
        <f t="shared" si="9"/>
        <v>6060000</v>
      </c>
      <c r="U110" s="193">
        <f t="shared" si="10"/>
        <v>20210000</v>
      </c>
    </row>
    <row r="111" spans="1:21" s="178" customFormat="1" x14ac:dyDescent="0.3">
      <c r="A111" s="254">
        <v>2032</v>
      </c>
      <c r="B111" s="178" t="s">
        <v>72</v>
      </c>
      <c r="C111" s="171">
        <f t="shared" si="8"/>
        <v>27800000</v>
      </c>
      <c r="D111" s="2">
        <v>3000000</v>
      </c>
      <c r="E111" s="172">
        <v>0</v>
      </c>
      <c r="F111" s="2">
        <v>420000</v>
      </c>
      <c r="G111" s="172">
        <v>300000</v>
      </c>
      <c r="H111" s="173">
        <v>100000</v>
      </c>
      <c r="I111" s="2">
        <v>900000</v>
      </c>
      <c r="J111" s="2">
        <v>0</v>
      </c>
      <c r="K111" s="2">
        <v>800000</v>
      </c>
      <c r="L111" s="2">
        <v>150000</v>
      </c>
      <c r="M111" s="168">
        <v>190000</v>
      </c>
      <c r="N111" s="175">
        <v>0</v>
      </c>
      <c r="O111" s="2">
        <v>900000</v>
      </c>
      <c r="P111" s="175">
        <v>0</v>
      </c>
      <c r="Q111" s="2">
        <v>2300000</v>
      </c>
      <c r="R111" s="172">
        <v>0</v>
      </c>
      <c r="S111" s="172">
        <v>0</v>
      </c>
      <c r="T111" s="175">
        <f t="shared" si="9"/>
        <v>9060000</v>
      </c>
      <c r="U111" s="175">
        <f t="shared" si="10"/>
        <v>18740000</v>
      </c>
    </row>
    <row r="112" spans="1:21" s="178" customFormat="1" x14ac:dyDescent="0.3">
      <c r="A112" s="254"/>
      <c r="B112" s="178" t="s">
        <v>73</v>
      </c>
      <c r="C112" s="171">
        <f t="shared" si="8"/>
        <v>26330000</v>
      </c>
      <c r="D112" s="172">
        <v>0</v>
      </c>
      <c r="E112" s="172">
        <v>0</v>
      </c>
      <c r="F112" s="2">
        <v>420000</v>
      </c>
      <c r="G112" s="172">
        <v>300000</v>
      </c>
      <c r="H112" s="173">
        <v>100000</v>
      </c>
      <c r="I112" s="2">
        <v>900000</v>
      </c>
      <c r="J112" s="2">
        <v>0</v>
      </c>
      <c r="K112" s="2">
        <v>800000</v>
      </c>
      <c r="L112" s="2">
        <v>150000</v>
      </c>
      <c r="M112" s="174">
        <v>190000</v>
      </c>
      <c r="N112" s="175">
        <v>0</v>
      </c>
      <c r="O112" s="2">
        <v>900000</v>
      </c>
      <c r="P112" s="2">
        <v>1000000</v>
      </c>
      <c r="Q112" s="2">
        <v>2300000</v>
      </c>
      <c r="R112" s="2">
        <v>600000</v>
      </c>
      <c r="S112" s="172">
        <v>0</v>
      </c>
      <c r="T112" s="175">
        <f t="shared" si="9"/>
        <v>7660000</v>
      </c>
      <c r="U112" s="175">
        <f t="shared" si="10"/>
        <v>18670000</v>
      </c>
    </row>
    <row r="113" spans="1:21" s="178" customFormat="1" x14ac:dyDescent="0.3">
      <c r="A113" s="254"/>
      <c r="B113" s="178" t="s">
        <v>74</v>
      </c>
      <c r="C113" s="171">
        <f t="shared" si="8"/>
        <v>26260000</v>
      </c>
      <c r="D113" s="172">
        <v>0</v>
      </c>
      <c r="E113" s="172">
        <v>0</v>
      </c>
      <c r="F113" s="2">
        <v>420000</v>
      </c>
      <c r="G113" s="172">
        <v>300000</v>
      </c>
      <c r="H113" s="173">
        <v>100000</v>
      </c>
      <c r="I113" s="2">
        <v>900000</v>
      </c>
      <c r="J113" s="2">
        <v>0</v>
      </c>
      <c r="K113" s="2">
        <v>800000</v>
      </c>
      <c r="L113" s="2">
        <v>150000</v>
      </c>
      <c r="M113" s="168">
        <v>190000</v>
      </c>
      <c r="N113" s="175">
        <v>0</v>
      </c>
      <c r="O113" s="2">
        <v>900000</v>
      </c>
      <c r="P113" s="172">
        <v>0</v>
      </c>
      <c r="Q113" s="2">
        <v>2300000</v>
      </c>
      <c r="R113" s="2">
        <v>0</v>
      </c>
      <c r="S113" s="2">
        <v>0</v>
      </c>
      <c r="T113" s="175">
        <f t="shared" si="9"/>
        <v>6060000</v>
      </c>
      <c r="U113" s="175">
        <f t="shared" si="10"/>
        <v>20200000</v>
      </c>
    </row>
    <row r="114" spans="1:21" s="178" customFormat="1" x14ac:dyDescent="0.3">
      <c r="A114" s="254"/>
      <c r="B114" s="178" t="s">
        <v>75</v>
      </c>
      <c r="C114" s="171">
        <f t="shared" si="8"/>
        <v>27790000</v>
      </c>
      <c r="D114" s="172">
        <v>0</v>
      </c>
      <c r="E114" s="172">
        <v>0</v>
      </c>
      <c r="F114" s="2">
        <v>420000</v>
      </c>
      <c r="G114" s="172">
        <v>300000</v>
      </c>
      <c r="H114" s="173">
        <v>100000</v>
      </c>
      <c r="I114" s="2">
        <v>900000</v>
      </c>
      <c r="J114" s="2">
        <v>0</v>
      </c>
      <c r="K114" s="2">
        <v>800000</v>
      </c>
      <c r="L114" s="2">
        <v>150000</v>
      </c>
      <c r="M114" s="174">
        <v>190000</v>
      </c>
      <c r="N114" s="175">
        <v>0</v>
      </c>
      <c r="O114" s="2">
        <v>900000</v>
      </c>
      <c r="P114" s="172">
        <v>0</v>
      </c>
      <c r="Q114" s="2">
        <v>2300000</v>
      </c>
      <c r="R114" s="2">
        <v>0</v>
      </c>
      <c r="S114" s="172">
        <v>0</v>
      </c>
      <c r="T114" s="175">
        <f t="shared" si="9"/>
        <v>6060000</v>
      </c>
      <c r="U114" s="175">
        <f t="shared" si="10"/>
        <v>21730000</v>
      </c>
    </row>
    <row r="115" spans="1:21" s="178" customFormat="1" x14ac:dyDescent="0.3">
      <c r="A115" s="254"/>
      <c r="B115" s="178" t="s">
        <v>76</v>
      </c>
      <c r="C115" s="171">
        <f t="shared" si="8"/>
        <v>29320000</v>
      </c>
      <c r="D115" s="172">
        <v>3000000</v>
      </c>
      <c r="E115" s="172">
        <v>0</v>
      </c>
      <c r="F115" s="2">
        <v>420000</v>
      </c>
      <c r="G115" s="172">
        <v>300000</v>
      </c>
      <c r="H115" s="173">
        <v>100000</v>
      </c>
      <c r="I115" s="2">
        <v>900000</v>
      </c>
      <c r="J115" s="2">
        <v>0</v>
      </c>
      <c r="K115" s="2">
        <v>800000</v>
      </c>
      <c r="L115" s="2">
        <v>150000</v>
      </c>
      <c r="M115" s="168">
        <v>190000</v>
      </c>
      <c r="N115" s="175">
        <v>0</v>
      </c>
      <c r="O115" s="2">
        <v>900000</v>
      </c>
      <c r="P115" s="2">
        <v>1000000</v>
      </c>
      <c r="Q115" s="2">
        <v>2300000</v>
      </c>
      <c r="R115" s="2">
        <v>600000</v>
      </c>
      <c r="S115" s="172">
        <v>0</v>
      </c>
      <c r="T115" s="175">
        <f t="shared" si="9"/>
        <v>10660000</v>
      </c>
      <c r="U115" s="175">
        <f t="shared" si="10"/>
        <v>18660000</v>
      </c>
    </row>
    <row r="116" spans="1:21" s="178" customFormat="1" x14ac:dyDescent="0.3">
      <c r="A116" s="254"/>
      <c r="B116" s="178" t="s">
        <v>77</v>
      </c>
      <c r="C116" s="171">
        <f t="shared" si="8"/>
        <v>26250000</v>
      </c>
      <c r="D116" s="172">
        <v>0</v>
      </c>
      <c r="E116" s="172">
        <v>0</v>
      </c>
      <c r="F116" s="2">
        <v>420000</v>
      </c>
      <c r="G116" s="172">
        <v>300000</v>
      </c>
      <c r="H116" s="173">
        <v>100000</v>
      </c>
      <c r="I116" s="2">
        <v>900000</v>
      </c>
      <c r="J116" s="2">
        <v>0</v>
      </c>
      <c r="K116" s="2">
        <v>800000</v>
      </c>
      <c r="L116" s="2">
        <v>150000</v>
      </c>
      <c r="M116" s="174">
        <v>190000</v>
      </c>
      <c r="N116" s="175">
        <v>0</v>
      </c>
      <c r="O116" s="2">
        <v>900000</v>
      </c>
      <c r="P116" s="2">
        <v>0</v>
      </c>
      <c r="Q116" s="2">
        <v>2300000</v>
      </c>
      <c r="R116" s="2">
        <v>0</v>
      </c>
      <c r="S116" s="2">
        <v>0</v>
      </c>
      <c r="T116" s="175">
        <f t="shared" si="9"/>
        <v>6060000</v>
      </c>
      <c r="U116" s="175">
        <f t="shared" si="10"/>
        <v>20190000</v>
      </c>
    </row>
    <row r="117" spans="1:21" s="178" customFormat="1" x14ac:dyDescent="0.3">
      <c r="A117" s="254"/>
      <c r="B117" s="178" t="s">
        <v>78</v>
      </c>
      <c r="C117" s="171">
        <f t="shared" si="8"/>
        <v>27780000</v>
      </c>
      <c r="D117" s="2">
        <v>3000000</v>
      </c>
      <c r="E117" s="172">
        <v>0</v>
      </c>
      <c r="F117" s="2">
        <v>420000</v>
      </c>
      <c r="G117" s="172">
        <v>300000</v>
      </c>
      <c r="H117" s="173">
        <v>100000</v>
      </c>
      <c r="I117" s="2">
        <v>900000</v>
      </c>
      <c r="J117" s="2">
        <v>0</v>
      </c>
      <c r="K117" s="2">
        <v>800000</v>
      </c>
      <c r="L117" s="2">
        <v>150000</v>
      </c>
      <c r="M117" s="168">
        <v>190000</v>
      </c>
      <c r="N117" s="175">
        <v>0</v>
      </c>
      <c r="O117" s="2">
        <v>900000</v>
      </c>
      <c r="P117" s="2">
        <v>0</v>
      </c>
      <c r="Q117" s="2">
        <v>2300000</v>
      </c>
      <c r="R117" s="2">
        <v>0</v>
      </c>
      <c r="S117" s="172">
        <v>0</v>
      </c>
      <c r="T117" s="175">
        <f t="shared" si="9"/>
        <v>9060000</v>
      </c>
      <c r="U117" s="175">
        <f t="shared" si="10"/>
        <v>18720000</v>
      </c>
    </row>
    <row r="118" spans="1:21" s="178" customFormat="1" x14ac:dyDescent="0.3">
      <c r="A118" s="254"/>
      <c r="B118" s="178" t="s">
        <v>79</v>
      </c>
      <c r="C118" s="171">
        <f t="shared" si="8"/>
        <v>26310000</v>
      </c>
      <c r="D118" s="172">
        <v>0</v>
      </c>
      <c r="E118" s="172">
        <v>0</v>
      </c>
      <c r="F118" s="2">
        <v>420000</v>
      </c>
      <c r="G118" s="172">
        <v>300000</v>
      </c>
      <c r="H118" s="173">
        <v>100000</v>
      </c>
      <c r="I118" s="2">
        <v>900000</v>
      </c>
      <c r="J118" s="2">
        <v>0</v>
      </c>
      <c r="K118" s="2">
        <v>800000</v>
      </c>
      <c r="L118" s="2">
        <v>150000</v>
      </c>
      <c r="M118" s="174">
        <v>190000</v>
      </c>
      <c r="N118" s="175">
        <v>0</v>
      </c>
      <c r="O118" s="2">
        <v>900000</v>
      </c>
      <c r="P118" s="2">
        <v>1000000</v>
      </c>
      <c r="Q118" s="2">
        <v>2300000</v>
      </c>
      <c r="R118" s="2">
        <v>0</v>
      </c>
      <c r="S118" s="172">
        <v>0</v>
      </c>
      <c r="T118" s="175">
        <f t="shared" si="9"/>
        <v>7060000</v>
      </c>
      <c r="U118" s="175">
        <f t="shared" si="10"/>
        <v>19250000</v>
      </c>
    </row>
    <row r="119" spans="1:21" s="178" customFormat="1" x14ac:dyDescent="0.3">
      <c r="A119" s="254"/>
      <c r="B119" s="178" t="s">
        <v>80</v>
      </c>
      <c r="C119" s="171">
        <f t="shared" si="8"/>
        <v>26840000</v>
      </c>
      <c r="D119" s="172">
        <v>0</v>
      </c>
      <c r="E119" s="172">
        <v>0</v>
      </c>
      <c r="F119" s="2">
        <v>420000</v>
      </c>
      <c r="G119" s="172">
        <v>300000</v>
      </c>
      <c r="H119" s="173">
        <v>100000</v>
      </c>
      <c r="I119" s="2">
        <v>900000</v>
      </c>
      <c r="J119" s="2">
        <v>0</v>
      </c>
      <c r="K119" s="2">
        <v>800000</v>
      </c>
      <c r="L119" s="2">
        <v>150000</v>
      </c>
      <c r="M119" s="168">
        <v>190000</v>
      </c>
      <c r="N119" s="175">
        <v>0</v>
      </c>
      <c r="O119" s="2">
        <v>900000</v>
      </c>
      <c r="P119" s="2">
        <v>0</v>
      </c>
      <c r="Q119" s="2">
        <v>2300000</v>
      </c>
      <c r="R119" s="2">
        <v>600000</v>
      </c>
      <c r="S119" s="2">
        <v>0</v>
      </c>
      <c r="T119" s="175">
        <f t="shared" si="9"/>
        <v>6660000</v>
      </c>
      <c r="U119" s="175">
        <f t="shared" si="10"/>
        <v>20180000</v>
      </c>
    </row>
    <row r="120" spans="1:21" s="178" customFormat="1" x14ac:dyDescent="0.3">
      <c r="A120" s="254"/>
      <c r="B120" s="178" t="s">
        <v>81</v>
      </c>
      <c r="C120" s="171">
        <f t="shared" si="8"/>
        <v>27770000</v>
      </c>
      <c r="D120" s="172">
        <v>0</v>
      </c>
      <c r="E120" s="172">
        <v>0</v>
      </c>
      <c r="F120" s="2">
        <v>420000</v>
      </c>
      <c r="G120" s="172">
        <v>300000</v>
      </c>
      <c r="H120" s="173">
        <v>100000</v>
      </c>
      <c r="I120" s="2">
        <v>900000</v>
      </c>
      <c r="J120" s="2">
        <v>0</v>
      </c>
      <c r="K120" s="2">
        <v>800000</v>
      </c>
      <c r="L120" s="2">
        <v>150000</v>
      </c>
      <c r="M120" s="174">
        <v>190000</v>
      </c>
      <c r="N120" s="175">
        <v>0</v>
      </c>
      <c r="O120" s="2">
        <v>900000</v>
      </c>
      <c r="P120" s="2">
        <v>0</v>
      </c>
      <c r="Q120" s="2">
        <v>2300000</v>
      </c>
      <c r="R120" s="2">
        <v>0</v>
      </c>
      <c r="S120" s="2">
        <v>0</v>
      </c>
      <c r="T120" s="175">
        <f t="shared" si="9"/>
        <v>6060000</v>
      </c>
      <c r="U120" s="175">
        <f t="shared" si="10"/>
        <v>21710000</v>
      </c>
    </row>
    <row r="121" spans="1:21" s="178" customFormat="1" x14ac:dyDescent="0.3">
      <c r="A121" s="254"/>
      <c r="B121" s="178" t="s">
        <v>82</v>
      </c>
      <c r="C121" s="171">
        <f t="shared" si="8"/>
        <v>29300000</v>
      </c>
      <c r="D121" s="172">
        <v>0</v>
      </c>
      <c r="E121" s="172">
        <v>0</v>
      </c>
      <c r="F121" s="2">
        <v>420000</v>
      </c>
      <c r="G121" s="172">
        <v>300000</v>
      </c>
      <c r="H121" s="173">
        <v>100000</v>
      </c>
      <c r="I121" s="2">
        <v>900000</v>
      </c>
      <c r="J121" s="2">
        <v>0</v>
      </c>
      <c r="K121" s="2">
        <v>800000</v>
      </c>
      <c r="L121" s="2">
        <v>150000</v>
      </c>
      <c r="M121" s="168">
        <v>190000</v>
      </c>
      <c r="N121" s="175">
        <v>0</v>
      </c>
      <c r="O121" s="2">
        <v>900000</v>
      </c>
      <c r="P121" s="2">
        <v>1000000</v>
      </c>
      <c r="Q121" s="2">
        <v>2300000</v>
      </c>
      <c r="R121" s="2">
        <v>0</v>
      </c>
      <c r="S121" s="2">
        <v>0</v>
      </c>
      <c r="T121" s="175">
        <f t="shared" si="9"/>
        <v>7060000</v>
      </c>
      <c r="U121" s="175">
        <f t="shared" si="10"/>
        <v>22240000</v>
      </c>
    </row>
    <row r="122" spans="1:21" s="192" customFormat="1" x14ac:dyDescent="0.3">
      <c r="A122" s="254"/>
      <c r="B122" s="192" t="s">
        <v>83</v>
      </c>
      <c r="C122" s="171">
        <f t="shared" si="8"/>
        <v>29830000</v>
      </c>
      <c r="D122" s="193">
        <v>0</v>
      </c>
      <c r="E122" s="172">
        <v>0</v>
      </c>
      <c r="F122" s="193">
        <v>420000</v>
      </c>
      <c r="G122" s="193">
        <v>300000</v>
      </c>
      <c r="H122" s="193">
        <v>100000</v>
      </c>
      <c r="I122" s="2">
        <v>900000</v>
      </c>
      <c r="J122" s="2">
        <v>0</v>
      </c>
      <c r="K122" s="2">
        <v>800000</v>
      </c>
      <c r="L122" s="2">
        <v>150000</v>
      </c>
      <c r="M122" s="174">
        <v>190000</v>
      </c>
      <c r="N122" s="193">
        <v>0</v>
      </c>
      <c r="O122" s="2">
        <v>900000</v>
      </c>
      <c r="P122" s="193">
        <v>0</v>
      </c>
      <c r="Q122" s="2">
        <v>2300000</v>
      </c>
      <c r="R122" s="172">
        <v>0</v>
      </c>
      <c r="S122" s="199">
        <v>0</v>
      </c>
      <c r="T122" s="193">
        <f t="shared" si="9"/>
        <v>6060000</v>
      </c>
      <c r="U122" s="193">
        <f t="shared" si="10"/>
        <v>23770000</v>
      </c>
    </row>
    <row r="123" spans="1:21" x14ac:dyDescent="0.3">
      <c r="E123" s="172">
        <v>0</v>
      </c>
      <c r="F123" s="2">
        <f>SUM(F7:F122)</f>
        <v>48720000</v>
      </c>
      <c r="G123" s="2">
        <f>SUM(G7:G122)</f>
        <v>34650000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62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45" t="s">
        <v>36</v>
      </c>
      <c r="E3" s="245"/>
      <c r="F3" s="245"/>
      <c r="G3" s="245"/>
      <c r="H3" s="245"/>
      <c r="I3" s="245"/>
      <c r="J3" s="245"/>
      <c r="K3" s="245"/>
      <c r="L3" s="245"/>
      <c r="M3" s="245"/>
      <c r="N3" s="245"/>
    </row>
    <row r="4" spans="3:14" x14ac:dyDescent="0.3"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55">
        <f xml:space="preserve"> D22 + E22 + F22 + G22</f>
        <v>18921448</v>
      </c>
      <c r="E23" s="253"/>
      <c r="F23" s="253"/>
      <c r="G23" s="253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56">
        <f xml:space="preserve"> D23 / I23 * 100</f>
        <v>84.996483606996279</v>
      </c>
      <c r="E24" s="257"/>
      <c r="F24" s="257"/>
      <c r="G24" s="258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64" t="s">
        <v>100</v>
      </c>
      <c r="C27" s="268" t="s">
        <v>116</v>
      </c>
      <c r="D27" s="259" t="s">
        <v>98</v>
      </c>
      <c r="E27" s="260"/>
      <c r="F27" s="261"/>
      <c r="G27" s="264" t="s">
        <v>103</v>
      </c>
      <c r="H27" s="262" t="s">
        <v>119</v>
      </c>
      <c r="I27" s="265" t="s">
        <v>96</v>
      </c>
      <c r="J27" s="264" t="s">
        <v>106</v>
      </c>
      <c r="K27" s="264" t="s">
        <v>117</v>
      </c>
    </row>
    <row r="28" spans="2:12" ht="17.25" thickBot="1" x14ac:dyDescent="0.35">
      <c r="B28" s="263"/>
      <c r="C28" s="269"/>
      <c r="D28" s="264" t="s">
        <v>97</v>
      </c>
      <c r="E28" s="262" t="s">
        <v>102</v>
      </c>
      <c r="F28" s="270" t="s">
        <v>105</v>
      </c>
      <c r="G28" s="263"/>
      <c r="H28" s="263"/>
      <c r="I28" s="266"/>
      <c r="J28" s="263"/>
      <c r="K28" s="263"/>
    </row>
    <row r="29" spans="2:12" ht="37.5" customHeight="1" thickBot="1" x14ac:dyDescent="0.35">
      <c r="B29" s="263"/>
      <c r="C29" s="269"/>
      <c r="D29" s="263"/>
      <c r="E29" s="263"/>
      <c r="F29" s="271"/>
      <c r="G29" s="263"/>
      <c r="H29" s="263"/>
      <c r="I29" s="47" t="s">
        <v>99</v>
      </c>
      <c r="J29" s="267"/>
      <c r="K29" s="267"/>
    </row>
    <row r="30" spans="2:12" x14ac:dyDescent="0.3">
      <c r="B30" s="277" t="s">
        <v>101</v>
      </c>
      <c r="C30" s="275">
        <v>521300000000</v>
      </c>
      <c r="D30" s="50">
        <v>521300000000</v>
      </c>
      <c r="E30" s="49">
        <v>0.46</v>
      </c>
      <c r="F30" s="51">
        <v>10.81</v>
      </c>
      <c r="G30" s="279">
        <f xml:space="preserve"> C30 + D31</f>
        <v>22182978723.404297</v>
      </c>
      <c r="H30" s="275">
        <v>65480000</v>
      </c>
      <c r="I30" s="280">
        <f xml:space="preserve"> G30 / H30</f>
        <v>338.77487360116521</v>
      </c>
      <c r="J30" s="283" t="s">
        <v>104</v>
      </c>
      <c r="K30" s="279">
        <f xml:space="preserve"> D30 / H30</f>
        <v>7961.2095296273674</v>
      </c>
    </row>
    <row r="31" spans="2:12" ht="17.25" thickBot="1" x14ac:dyDescent="0.35">
      <c r="B31" s="278"/>
      <c r="C31" s="276"/>
      <c r="D31" s="272">
        <f xml:space="preserve"> (D30 * (E30 - F30)) / F30</f>
        <v>-499117021276.5957</v>
      </c>
      <c r="E31" s="273"/>
      <c r="F31" s="274"/>
      <c r="G31" s="278"/>
      <c r="H31" s="276"/>
      <c r="I31" s="281"/>
      <c r="J31" s="284"/>
      <c r="K31" s="282"/>
    </row>
    <row r="32" spans="2:12" x14ac:dyDescent="0.3">
      <c r="B32" s="277" t="s">
        <v>115</v>
      </c>
      <c r="C32" s="275">
        <v>4679754000</v>
      </c>
      <c r="D32" s="50">
        <v>4679754000</v>
      </c>
      <c r="E32" s="49">
        <v>0</v>
      </c>
      <c r="F32" s="51">
        <v>10.81</v>
      </c>
      <c r="G32" s="279">
        <f xml:space="preserve"> C32 + D33</f>
        <v>0</v>
      </c>
      <c r="H32" s="275">
        <v>583000000</v>
      </c>
      <c r="I32" s="280">
        <f xml:space="preserve"> G32 / H32</f>
        <v>0</v>
      </c>
      <c r="J32" s="283" t="s">
        <v>104</v>
      </c>
      <c r="K32" s="279">
        <f xml:space="preserve"> D32 / H32</f>
        <v>8.0270222984562611</v>
      </c>
    </row>
    <row r="33" spans="1:11" ht="17.25" thickBot="1" x14ac:dyDescent="0.35">
      <c r="B33" s="278"/>
      <c r="C33" s="276"/>
      <c r="D33" s="272">
        <f xml:space="preserve"> (D32 * (E32 - F32)) / F32</f>
        <v>-4679754000</v>
      </c>
      <c r="E33" s="273"/>
      <c r="F33" s="274"/>
      <c r="G33" s="278"/>
      <c r="H33" s="276"/>
      <c r="I33" s="281"/>
      <c r="J33" s="284"/>
      <c r="K33" s="282"/>
    </row>
    <row r="34" spans="1:11" x14ac:dyDescent="0.3">
      <c r="B34" s="277" t="s">
        <v>121</v>
      </c>
      <c r="C34" s="275">
        <v>10054000000</v>
      </c>
      <c r="D34" s="50">
        <v>10054000000</v>
      </c>
      <c r="E34" s="49">
        <v>2.72</v>
      </c>
      <c r="F34" s="51">
        <v>10.81</v>
      </c>
      <c r="G34" s="279">
        <f xml:space="preserve"> C34 + D35</f>
        <v>2529776133.2099915</v>
      </c>
      <c r="H34" s="275">
        <v>1792000000</v>
      </c>
      <c r="I34" s="280">
        <f xml:space="preserve"> G34 / H34</f>
        <v>1.4117054314787898</v>
      </c>
      <c r="J34" s="283" t="s">
        <v>104</v>
      </c>
      <c r="K34" s="279">
        <f xml:space="preserve"> D34 / H34</f>
        <v>5.6104910714285712</v>
      </c>
    </row>
    <row r="35" spans="1:11" ht="17.25" thickBot="1" x14ac:dyDescent="0.35">
      <c r="B35" s="278"/>
      <c r="C35" s="276"/>
      <c r="D35" s="272">
        <f xml:space="preserve"> (D34 * (E34 - F34)) / F34</f>
        <v>-7524223866.7900085</v>
      </c>
      <c r="E35" s="273"/>
      <c r="F35" s="274"/>
      <c r="G35" s="278"/>
      <c r="H35" s="276"/>
      <c r="I35" s="281"/>
      <c r="J35" s="284"/>
      <c r="K35" s="282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58" customFormat="1" x14ac:dyDescent="0.3"/>
    <row r="41" spans="1:11" ht="17.25" thickBot="1" x14ac:dyDescent="0.35"/>
    <row r="42" spans="1:11" ht="50.25" thickBot="1" x14ac:dyDescent="0.35">
      <c r="B42" s="53" t="s">
        <v>118</v>
      </c>
      <c r="C42" s="54" t="s">
        <v>109</v>
      </c>
      <c r="D42" s="54" t="s">
        <v>107</v>
      </c>
      <c r="E42" s="55" t="s">
        <v>108</v>
      </c>
      <c r="F42" s="64"/>
    </row>
    <row r="43" spans="1:11" x14ac:dyDescent="0.3">
      <c r="A43" s="63">
        <v>2021</v>
      </c>
      <c r="B43" s="52" t="s">
        <v>110</v>
      </c>
      <c r="C43" s="48">
        <v>5950076000</v>
      </c>
      <c r="D43" s="48">
        <v>1344380000</v>
      </c>
      <c r="E43" s="48">
        <f xml:space="preserve"> C43 - D43</f>
        <v>4605696000</v>
      </c>
      <c r="F43" s="65"/>
    </row>
    <row r="44" spans="1:11" x14ac:dyDescent="0.3">
      <c r="A44" s="63">
        <v>2022</v>
      </c>
      <c r="B44" s="52" t="s">
        <v>110</v>
      </c>
      <c r="C44" s="48">
        <v>5764276000</v>
      </c>
      <c r="D44" s="48">
        <v>1704062000</v>
      </c>
      <c r="E44" s="48">
        <f xml:space="preserve"> C44 - D44</f>
        <v>4060214000</v>
      </c>
      <c r="F44" s="65"/>
    </row>
    <row r="45" spans="1:11" x14ac:dyDescent="0.3">
      <c r="A45" s="76" t="s">
        <v>160</v>
      </c>
      <c r="B45" s="52" t="s">
        <v>110</v>
      </c>
      <c r="C45" s="48">
        <v>5654093000</v>
      </c>
      <c r="D45" s="48">
        <v>1732443000</v>
      </c>
      <c r="E45" s="48">
        <f xml:space="preserve"> C45 - D45</f>
        <v>3921650000</v>
      </c>
      <c r="F45" s="65"/>
    </row>
    <row r="46" spans="1:11" x14ac:dyDescent="0.3">
      <c r="A46" s="76" t="s">
        <v>175</v>
      </c>
      <c r="B46" s="52" t="s">
        <v>110</v>
      </c>
      <c r="C46" s="48">
        <v>5583277000</v>
      </c>
      <c r="D46" s="48">
        <v>1844192000</v>
      </c>
      <c r="E46" s="48">
        <f xml:space="preserve"> C46 - D46</f>
        <v>3739085000</v>
      </c>
      <c r="F46" s="65"/>
    </row>
    <row r="47" spans="1:11" x14ac:dyDescent="0.3">
      <c r="A47" s="76" t="s">
        <v>184</v>
      </c>
      <c r="B47" s="52" t="s">
        <v>110</v>
      </c>
      <c r="C47" s="48">
        <v>5452121000</v>
      </c>
      <c r="D47" s="48">
        <v>1942835000</v>
      </c>
      <c r="E47" s="48">
        <f xml:space="preserve"> C47 - D47</f>
        <v>3509286000</v>
      </c>
      <c r="F47" s="65"/>
    </row>
    <row r="48" spans="1:11" ht="17.25" thickBot="1" x14ac:dyDescent="0.35"/>
    <row r="49" spans="1:7" ht="33.75" thickBot="1" x14ac:dyDescent="0.35">
      <c r="B49" s="53" t="s">
        <v>118</v>
      </c>
      <c r="C49" s="56" t="s">
        <v>111</v>
      </c>
      <c r="D49" s="54" t="s">
        <v>112</v>
      </c>
      <c r="E49" s="54" t="s">
        <v>113</v>
      </c>
      <c r="F49" s="57" t="s">
        <v>97</v>
      </c>
    </row>
    <row r="50" spans="1:7" x14ac:dyDescent="0.3">
      <c r="A50" s="75">
        <v>2021</v>
      </c>
      <c r="B50" s="52" t="s">
        <v>110</v>
      </c>
      <c r="C50" s="48">
        <v>5947000</v>
      </c>
      <c r="D50" s="48">
        <v>7070710000</v>
      </c>
      <c r="E50" s="48">
        <v>2396903000</v>
      </c>
      <c r="F50" s="48">
        <f xml:space="preserve"> D50 + C50 - E50</f>
        <v>4679754000</v>
      </c>
    </row>
    <row r="51" spans="1:7" x14ac:dyDescent="0.3">
      <c r="A51" s="75">
        <v>2022</v>
      </c>
      <c r="B51" s="52" t="s">
        <v>110</v>
      </c>
      <c r="C51" s="48">
        <v>6084000</v>
      </c>
      <c r="D51" s="48">
        <v>7297306000</v>
      </c>
      <c r="E51" s="48">
        <v>3120911000</v>
      </c>
      <c r="F51" s="48">
        <f xml:space="preserve"> D51 + C51 - E51</f>
        <v>4182479000</v>
      </c>
      <c r="G51" s="165">
        <f xml:space="preserve">  (F51 / F50 * 100) - 100</f>
        <v>-10.62609273906277</v>
      </c>
    </row>
    <row r="52" spans="1:7" x14ac:dyDescent="0.3">
      <c r="A52" s="76" t="s">
        <v>160</v>
      </c>
      <c r="B52" s="52" t="s">
        <v>110</v>
      </c>
      <c r="C52" s="48">
        <v>6120000</v>
      </c>
      <c r="D52" s="48">
        <v>7360887000</v>
      </c>
      <c r="E52" s="48">
        <v>3327472000</v>
      </c>
      <c r="F52" s="48">
        <f xml:space="preserve"> D52 + C52 - E52</f>
        <v>4039535000</v>
      </c>
      <c r="G52" s="165">
        <f xml:space="preserve">  (F52 / F51 * 100) - 100</f>
        <v>-3.4176860182681139</v>
      </c>
    </row>
    <row r="53" spans="1:7" x14ac:dyDescent="0.3">
      <c r="A53" s="76" t="s">
        <v>175</v>
      </c>
      <c r="B53" s="52" t="s">
        <v>110</v>
      </c>
      <c r="C53" s="48">
        <v>6201000</v>
      </c>
      <c r="D53" s="48">
        <v>7409733000</v>
      </c>
      <c r="E53" s="48">
        <v>3563870000</v>
      </c>
      <c r="F53" s="48">
        <f xml:space="preserve"> D53 + C53 - E53</f>
        <v>3852064000</v>
      </c>
      <c r="G53" s="165">
        <f xml:space="preserve">  (F53 / F52 * 100) - 100</f>
        <v>-4.6409054507511485</v>
      </c>
    </row>
    <row r="54" spans="1:7" x14ac:dyDescent="0.3">
      <c r="A54" s="76" t="s">
        <v>184</v>
      </c>
      <c r="B54" s="52" t="s">
        <v>110</v>
      </c>
      <c r="C54" s="48">
        <v>6243000</v>
      </c>
      <c r="D54" s="48">
        <v>7456196000</v>
      </c>
      <c r="E54" s="48">
        <v>3847349000</v>
      </c>
      <c r="F54" s="48">
        <f xml:space="preserve"> D54 + C54 - E54</f>
        <v>3615090000</v>
      </c>
      <c r="G54" s="165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53" t="s">
        <v>118</v>
      </c>
      <c r="C56" s="61" t="s">
        <v>114</v>
      </c>
      <c r="D56" s="62" t="s">
        <v>122</v>
      </c>
      <c r="E56" s="66" t="s">
        <v>123</v>
      </c>
      <c r="F56" s="67" t="s">
        <v>125</v>
      </c>
      <c r="G56" s="67" t="s">
        <v>124</v>
      </c>
    </row>
    <row r="57" spans="1:7" x14ac:dyDescent="0.3">
      <c r="A57" s="63">
        <v>2021</v>
      </c>
      <c r="B57" s="52" t="s">
        <v>110</v>
      </c>
      <c r="C57" s="59">
        <f xml:space="preserve"> F50 / C43 * 100</f>
        <v>78.650323121923151</v>
      </c>
      <c r="D57" s="60">
        <f>(C50-F50)/C50 *100</f>
        <v>-78591.003867496212</v>
      </c>
      <c r="E57" s="68">
        <v>50</v>
      </c>
      <c r="F57" s="69">
        <v>594729610</v>
      </c>
      <c r="G57" s="70">
        <f xml:space="preserve"> E57 * F57</f>
        <v>29736480500</v>
      </c>
    </row>
    <row r="58" spans="1:7" x14ac:dyDescent="0.3">
      <c r="A58" s="63">
        <v>2022</v>
      </c>
      <c r="B58" s="52" t="s">
        <v>110</v>
      </c>
      <c r="C58" s="59">
        <f xml:space="preserve"> F51 / C44 * 100</f>
        <v>72.55861794265229</v>
      </c>
      <c r="D58" s="60">
        <f>(C51-F51)/C51 *100</f>
        <v>-68645.545693622611</v>
      </c>
      <c r="E58" s="1">
        <v>13.33</v>
      </c>
      <c r="F58" s="69">
        <v>608421785</v>
      </c>
      <c r="G58" s="70">
        <f xml:space="preserve"> E58 * F58</f>
        <v>8110262394.0500002</v>
      </c>
    </row>
    <row r="59" spans="1:7" x14ac:dyDescent="0.3">
      <c r="A59" s="76" t="s">
        <v>160</v>
      </c>
      <c r="B59" s="52" t="s">
        <v>110</v>
      </c>
      <c r="C59" s="59">
        <f xml:space="preserve"> F52 / C45 * 100</f>
        <v>71.444438568661667</v>
      </c>
      <c r="D59" s="60">
        <f>(C52-F52)/C52 *100</f>
        <v>-65905.473856209152</v>
      </c>
      <c r="E59" s="1">
        <v>8</v>
      </c>
      <c r="F59" s="69">
        <v>611951626</v>
      </c>
      <c r="G59" s="70">
        <f xml:space="preserve"> E59 * F59</f>
        <v>4895613008</v>
      </c>
    </row>
    <row r="60" spans="1:7" x14ac:dyDescent="0.3">
      <c r="A60" s="76" t="s">
        <v>175</v>
      </c>
      <c r="B60" s="52" t="s">
        <v>110</v>
      </c>
      <c r="C60" s="59">
        <f xml:space="preserve"> F53 / C46 * 100</f>
        <v>68.992887152115145</v>
      </c>
      <c r="D60" s="60">
        <f>(C53-F53)/C53 *100</f>
        <v>-62020.045154007414</v>
      </c>
      <c r="E60" s="1">
        <v>7.54</v>
      </c>
      <c r="F60" s="69">
        <v>620087507</v>
      </c>
      <c r="G60" s="70">
        <f xml:space="preserve"> E60 * F60</f>
        <v>4675459802.7799997</v>
      </c>
    </row>
    <row r="61" spans="1:7" x14ac:dyDescent="0.3">
      <c r="A61" s="76" t="s">
        <v>184</v>
      </c>
      <c r="B61" s="52" t="s">
        <v>110</v>
      </c>
      <c r="C61" s="59">
        <f xml:space="preserve"> F54 / C47 * 100</f>
        <v>66.306121966111903</v>
      </c>
      <c r="D61" s="60">
        <f>(C54-F54)/C54 *100</f>
        <v>-57806.295050456516</v>
      </c>
      <c r="E61" s="1">
        <v>3.54</v>
      </c>
      <c r="F61" s="69">
        <v>624267053</v>
      </c>
      <c r="G61" s="70">
        <f xml:space="preserve"> E61 * F61</f>
        <v>2209905367.6199999</v>
      </c>
    </row>
    <row r="62" spans="1:7" ht="17.25" thickBot="1" x14ac:dyDescent="0.35"/>
    <row r="63" spans="1:7" ht="17.25" thickBot="1" x14ac:dyDescent="0.35">
      <c r="B63" s="53" t="s">
        <v>118</v>
      </c>
      <c r="C63" s="71" t="s">
        <v>126</v>
      </c>
      <c r="D63" s="73" t="s">
        <v>127</v>
      </c>
      <c r="E63" s="33" t="s">
        <v>129</v>
      </c>
      <c r="F63" s="33" t="s">
        <v>128</v>
      </c>
      <c r="G63" s="72" t="s">
        <v>130</v>
      </c>
    </row>
    <row r="64" spans="1:7" x14ac:dyDescent="0.3">
      <c r="A64" s="63">
        <v>2021</v>
      </c>
      <c r="B64" s="52" t="s">
        <v>110</v>
      </c>
      <c r="C64" s="68">
        <v>4208</v>
      </c>
      <c r="D64" s="68">
        <v>24.3</v>
      </c>
      <c r="E64" s="68"/>
      <c r="F64" s="68"/>
      <c r="G64" s="68"/>
    </row>
    <row r="65" spans="1:8" x14ac:dyDescent="0.3">
      <c r="A65" s="63">
        <v>2022</v>
      </c>
      <c r="B65" s="52" t="s">
        <v>110</v>
      </c>
      <c r="C65" s="1">
        <v>3939</v>
      </c>
      <c r="D65" s="1">
        <v>13.33</v>
      </c>
      <c r="E65" s="41">
        <f xml:space="preserve"> C58 - C57</f>
        <v>-6.0917051792708605</v>
      </c>
      <c r="F65" s="1">
        <f xml:space="preserve"> (C65 - C64) / C64 * 100</f>
        <v>-6.3925855513307983</v>
      </c>
      <c r="G65" s="74">
        <f xml:space="preserve">  D64 * ((100 + E65) / 100) * ((100 + F65) / 100)</f>
        <v>21.360945796487893</v>
      </c>
    </row>
    <row r="66" spans="1:8" x14ac:dyDescent="0.3">
      <c r="A66" s="76" t="s">
        <v>160</v>
      </c>
      <c r="B66" s="52" t="s">
        <v>110</v>
      </c>
      <c r="C66" s="1">
        <v>4119</v>
      </c>
      <c r="D66" s="1">
        <v>8</v>
      </c>
      <c r="E66" s="41">
        <f xml:space="preserve"> C59 - C58</f>
        <v>-1.1141793739906234</v>
      </c>
      <c r="F66" s="1">
        <f xml:space="preserve"> (C66 - C65) / C65 * 100</f>
        <v>4.5696877380045704</v>
      </c>
      <c r="G66" s="74">
        <f xml:space="preserve">  D65 * ((100 + E66) / 100) * ((100 + F66) / 100)</f>
        <v>13.78383235964265</v>
      </c>
      <c r="H66" s="130">
        <f xml:space="preserve"> G66 / G65</f>
        <v>0.64528193137913159</v>
      </c>
    </row>
    <row r="67" spans="1:8" x14ac:dyDescent="0.3">
      <c r="A67" s="76" t="s">
        <v>175</v>
      </c>
      <c r="B67" s="52" t="s">
        <v>110</v>
      </c>
      <c r="C67" s="1">
        <v>4377</v>
      </c>
      <c r="D67" s="1">
        <v>7.54</v>
      </c>
      <c r="E67" s="41">
        <f xml:space="preserve"> C60 - C59</f>
        <v>-2.451551416546522</v>
      </c>
      <c r="F67" s="1">
        <f xml:space="preserve"> (C67 - C66) / C66 * 100</f>
        <v>6.263656227239621</v>
      </c>
      <c r="G67" s="74">
        <f xml:space="preserve">  D66 * ((100 + E67) / 100) * ((100 + F67) / 100)</f>
        <v>8.2926838446181268</v>
      </c>
      <c r="H67" s="130">
        <f xml:space="preserve"> G67 / G66</f>
        <v>0.60162396264322504</v>
      </c>
    </row>
    <row r="68" spans="1:8" x14ac:dyDescent="0.3">
      <c r="A68" s="76" t="s">
        <v>184</v>
      </c>
      <c r="B68" s="52" t="s">
        <v>110</v>
      </c>
      <c r="C68" s="1">
        <v>4415</v>
      </c>
      <c r="D68" s="1">
        <v>3.54</v>
      </c>
      <c r="E68" s="41">
        <f xml:space="preserve"> C61 - C60</f>
        <v>-2.6867651860032424</v>
      </c>
      <c r="F68" s="1">
        <f xml:space="preserve"> (C68 - C67) / C67 * 100</f>
        <v>0.86817454877770162</v>
      </c>
      <c r="G68" s="74">
        <f xml:space="preserve">  D67 * ((100 + E68) / 100) * ((100 + F68) / 100)</f>
        <v>7.4011194997638103</v>
      </c>
      <c r="H68" s="130">
        <f xml:space="preserve"> G68 / G67</f>
        <v>0.89248784090172051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53" t="s">
        <v>118</v>
      </c>
      <c r="C2" s="54" t="s">
        <v>109</v>
      </c>
      <c r="D2" s="54" t="s">
        <v>107</v>
      </c>
      <c r="E2" s="55" t="s">
        <v>108</v>
      </c>
      <c r="F2" s="64"/>
    </row>
    <row r="3" spans="1:7" x14ac:dyDescent="0.3">
      <c r="A3" s="63">
        <v>2022</v>
      </c>
      <c r="B3" s="52" t="s">
        <v>135</v>
      </c>
      <c r="C3" s="48">
        <v>904912596</v>
      </c>
      <c r="D3" s="48">
        <v>380745977</v>
      </c>
      <c r="E3" s="48">
        <f xml:space="preserve"> C3 - D3</f>
        <v>524166619</v>
      </c>
      <c r="F3" s="65"/>
    </row>
    <row r="4" spans="1:7" ht="17.25" thickBot="1" x14ac:dyDescent="0.35"/>
    <row r="5" spans="1:7" ht="66.75" thickBot="1" x14ac:dyDescent="0.35">
      <c r="B5" s="53" t="s">
        <v>118</v>
      </c>
      <c r="C5" s="56" t="s">
        <v>111</v>
      </c>
      <c r="D5" s="54" t="s">
        <v>112</v>
      </c>
      <c r="E5" s="54" t="s">
        <v>113</v>
      </c>
      <c r="F5" s="57" t="s">
        <v>97</v>
      </c>
    </row>
    <row r="6" spans="1:7" x14ac:dyDescent="0.3">
      <c r="A6" s="63">
        <v>2022</v>
      </c>
      <c r="B6" s="52" t="s">
        <v>135</v>
      </c>
      <c r="C6" s="48"/>
      <c r="D6" s="48"/>
      <c r="E6" s="48"/>
      <c r="F6" s="48"/>
    </row>
    <row r="7" spans="1:7" ht="17.25" thickBot="1" x14ac:dyDescent="0.35"/>
    <row r="8" spans="1:7" ht="116.25" thickBot="1" x14ac:dyDescent="0.35">
      <c r="B8" s="53" t="s">
        <v>118</v>
      </c>
      <c r="C8" s="61" t="s">
        <v>114</v>
      </c>
      <c r="D8" s="62" t="s">
        <v>122</v>
      </c>
      <c r="E8" s="66" t="s">
        <v>123</v>
      </c>
      <c r="F8" s="67" t="s">
        <v>125</v>
      </c>
      <c r="G8" s="67" t="s">
        <v>124</v>
      </c>
    </row>
    <row r="9" spans="1:7" x14ac:dyDescent="0.3">
      <c r="A9" s="63">
        <v>2022</v>
      </c>
      <c r="B9" s="52" t="s">
        <v>135</v>
      </c>
      <c r="C9" s="59">
        <f xml:space="preserve"> F6 / C3 * 100</f>
        <v>0</v>
      </c>
      <c r="D9" s="60" t="e">
        <f>(C6-F6)/C6 *100</f>
        <v>#DIV/0!</v>
      </c>
      <c r="E9" s="1">
        <v>5.6</v>
      </c>
      <c r="F9" s="69">
        <v>175430235</v>
      </c>
      <c r="G9" s="70">
        <f xml:space="preserve"> E9 * F9</f>
        <v>982409315.99999988</v>
      </c>
    </row>
    <row r="11" spans="1:7" ht="17.25" thickBot="1" x14ac:dyDescent="0.35"/>
    <row r="12" spans="1:7" ht="17.25" thickBot="1" x14ac:dyDescent="0.35">
      <c r="B12" s="53" t="s">
        <v>118</v>
      </c>
      <c r="C12" s="71" t="s">
        <v>126</v>
      </c>
      <c r="D12" s="73" t="s">
        <v>127</v>
      </c>
      <c r="E12" s="33" t="s">
        <v>129</v>
      </c>
      <c r="F12" s="33" t="s">
        <v>128</v>
      </c>
      <c r="G12" s="72" t="s">
        <v>130</v>
      </c>
    </row>
    <row r="13" spans="1:7" x14ac:dyDescent="0.3">
      <c r="A13" s="63">
        <v>2022</v>
      </c>
      <c r="B13" s="52" t="s">
        <v>135</v>
      </c>
      <c r="C13" s="1">
        <v>3939</v>
      </c>
      <c r="D13" s="1">
        <v>5.6</v>
      </c>
      <c r="E13" s="41" t="e">
        <f xml:space="preserve"> C9 -#REF!</f>
        <v>#REF!</v>
      </c>
      <c r="F13" s="1" t="e">
        <f xml:space="preserve"> (C13 -#REF!) /#REF! * 100</f>
        <v>#REF!</v>
      </c>
      <c r="G13" s="74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159</v>
      </c>
    </row>
    <row r="3" spans="1:12" x14ac:dyDescent="0.3">
      <c r="C3" t="s">
        <v>19</v>
      </c>
      <c r="D3" t="s">
        <v>20</v>
      </c>
      <c r="E3" t="s">
        <v>21</v>
      </c>
      <c r="I3" t="s">
        <v>131</v>
      </c>
      <c r="J3" t="s">
        <v>132</v>
      </c>
      <c r="K3" t="s">
        <v>133</v>
      </c>
      <c r="L3" t="s">
        <v>134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142</v>
      </c>
      <c r="B22" t="s">
        <v>136</v>
      </c>
      <c r="C22" t="s">
        <v>137</v>
      </c>
      <c r="D22" t="s">
        <v>138</v>
      </c>
    </row>
    <row r="23" spans="1:11" x14ac:dyDescent="0.3">
      <c r="A23" t="s">
        <v>145</v>
      </c>
    </row>
    <row r="24" spans="1:11" x14ac:dyDescent="0.3">
      <c r="A24" t="s">
        <v>143</v>
      </c>
    </row>
    <row r="25" spans="1:11" x14ac:dyDescent="0.3">
      <c r="A25" t="s">
        <v>144</v>
      </c>
    </row>
    <row r="26" spans="1:11" x14ac:dyDescent="0.3">
      <c r="A26" t="s">
        <v>141</v>
      </c>
    </row>
    <row r="27" spans="1:11" x14ac:dyDescent="0.3">
      <c r="A27" t="s">
        <v>140</v>
      </c>
      <c r="B27" t="s">
        <v>139</v>
      </c>
    </row>
    <row r="29" spans="1:11" x14ac:dyDescent="0.3">
      <c r="A29" s="253" t="s">
        <v>146</v>
      </c>
      <c r="B29" s="253"/>
      <c r="C29" s="253"/>
    </row>
    <row r="30" spans="1:11" x14ac:dyDescent="0.3">
      <c r="A30" s="1">
        <v>1</v>
      </c>
      <c r="B30" s="253" t="s">
        <v>147</v>
      </c>
      <c r="C30" s="1" t="s">
        <v>148</v>
      </c>
    </row>
    <row r="31" spans="1:11" x14ac:dyDescent="0.3">
      <c r="A31" s="1">
        <v>2</v>
      </c>
      <c r="B31" s="253"/>
      <c r="C31" s="1" t="s">
        <v>149</v>
      </c>
    </row>
    <row r="32" spans="1:11" x14ac:dyDescent="0.3">
      <c r="A32" s="1">
        <v>3</v>
      </c>
      <c r="B32" s="253"/>
      <c r="C32" s="1" t="s">
        <v>150</v>
      </c>
    </row>
    <row r="33" spans="1:3" x14ac:dyDescent="0.3">
      <c r="A33" s="1">
        <v>4</v>
      </c>
      <c r="B33" s="253"/>
      <c r="C33" s="1" t="s">
        <v>151</v>
      </c>
    </row>
    <row r="34" spans="1:3" x14ac:dyDescent="0.3">
      <c r="A34" s="1">
        <v>5</v>
      </c>
      <c r="B34" s="253" t="s">
        <v>155</v>
      </c>
      <c r="C34" s="1" t="s">
        <v>152</v>
      </c>
    </row>
    <row r="35" spans="1:3" x14ac:dyDescent="0.3">
      <c r="A35" s="1">
        <v>6</v>
      </c>
      <c r="B35" s="253"/>
      <c r="C35" s="1" t="s">
        <v>153</v>
      </c>
    </row>
    <row r="36" spans="1:3" x14ac:dyDescent="0.3">
      <c r="A36" s="1">
        <v>7</v>
      </c>
      <c r="B36" s="253"/>
      <c r="C36" s="1" t="s">
        <v>154</v>
      </c>
    </row>
    <row r="37" spans="1:3" x14ac:dyDescent="0.3">
      <c r="A37" s="1">
        <v>8</v>
      </c>
      <c r="B37" s="253" t="s">
        <v>156</v>
      </c>
      <c r="C37" s="1" t="s">
        <v>157</v>
      </c>
    </row>
    <row r="38" spans="1:3" x14ac:dyDescent="0.3">
      <c r="A38" s="1">
        <v>9</v>
      </c>
      <c r="B38" s="253"/>
      <c r="C38" s="1" t="s">
        <v>158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89"/>
      <c r="C1" s="289"/>
    </row>
    <row r="2" spans="2:18" x14ac:dyDescent="0.3">
      <c r="B2" s="288" t="s">
        <v>71</v>
      </c>
      <c r="C2" s="288"/>
      <c r="E2" s="285" t="s">
        <v>71</v>
      </c>
      <c r="F2" s="286"/>
      <c r="G2" s="286"/>
      <c r="H2" s="287"/>
      <c r="J2" s="285" t="s">
        <v>94</v>
      </c>
      <c r="K2" s="286"/>
      <c r="L2" s="286"/>
      <c r="M2" s="287"/>
      <c r="O2" s="285" t="s">
        <v>95</v>
      </c>
      <c r="P2" s="286"/>
      <c r="Q2" s="286"/>
      <c r="R2" s="287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120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171</v>
      </c>
      <c r="C25" s="4">
        <v>16696980</v>
      </c>
      <c r="E25" s="285" t="s">
        <v>172</v>
      </c>
      <c r="F25" s="286"/>
      <c r="G25" s="286"/>
      <c r="H25" s="287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88" t="s">
        <v>66</v>
      </c>
      <c r="C2" s="288"/>
      <c r="E2" s="288" t="s">
        <v>67</v>
      </c>
      <c r="F2" s="288"/>
      <c r="H2" s="288" t="s">
        <v>68</v>
      </c>
      <c r="I2" s="288"/>
      <c r="K2" s="288" t="s">
        <v>69</v>
      </c>
      <c r="L2" s="288"/>
      <c r="N2" s="288" t="s">
        <v>70</v>
      </c>
      <c r="O2" s="288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플러그파워</vt:lpstr>
      <vt:lpstr>리사이클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2024-05-02T08:52:43Z</dcterms:modified>
</cp:coreProperties>
</file>