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1482741B-21F5-4266-BFAC-3DFD5AE9B1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<sst xmlns="http://schemas.openxmlformats.org/spreadsheetml/2006/main" count="59" uniqueCount="40">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</sst>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D12" sqref="D12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9"/>
      <c r="B1" s="39"/>
      <c r="C1" s="39"/>
      <c r="D1" s="29" t="s">
        <v>21</v>
      </c>
      <c r="E1" s="29" t="s">
        <v>25</v>
      </c>
      <c r="F1" s="29" t="s">
        <v>22</v>
      </c>
      <c r="G1" s="29" t="s">
        <v>23</v>
      </c>
      <c r="H1" s="29" t="s">
        <v>20</v>
      </c>
      <c r="I1" s="40" t="s">
        <v>26</v>
      </c>
      <c r="N1" s="25" t="s">
        <v>2</v>
      </c>
    </row>
    <row r="2" spans="1:16" x14ac:dyDescent="0.3">
      <c r="A2" s="39" t="s">
        <v>24</v>
      </c>
      <c r="B2" s="39"/>
      <c r="C2" s="39"/>
      <c r="D2" s="39"/>
      <c r="E2" s="39">
        <v>0</v>
      </c>
      <c r="F2" s="39"/>
      <c r="G2" s="39">
        <v>0</v>
      </c>
      <c r="H2" s="39"/>
      <c r="I2" s="41"/>
    </row>
    <row r="3" spans="1:16" s="18" customFormat="1" x14ac:dyDescent="0.3">
      <c r="A3" s="18">
        <v>1</v>
      </c>
      <c r="B3" s="43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3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3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3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3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8"/>
      <c r="P7" s="19"/>
    </row>
    <row r="8" spans="1:16" s="18" customFormat="1" x14ac:dyDescent="0.3">
      <c r="B8" s="43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3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3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3"/>
      <c r="C11" s="8">
        <v>9</v>
      </c>
      <c r="D11" s="9">
        <v>1000000</v>
      </c>
      <c r="E11" s="9">
        <f t="shared" si="0"/>
        <v>15198650.084591899</v>
      </c>
      <c r="F11" s="8">
        <v>1.7999999999999999E-2</v>
      </c>
      <c r="G11" s="9">
        <f t="shared" si="1"/>
        <v>15472225.786114553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4500000</v>
      </c>
      <c r="E12" s="13">
        <f t="shared" si="0"/>
        <v>19972225.786114551</v>
      </c>
      <c r="F12" s="12">
        <v>1.7999999999999999E-2</v>
      </c>
      <c r="G12" s="13">
        <f t="shared" si="1"/>
        <v>20331725.850264613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22831725.850264613</v>
      </c>
      <c r="F13" s="8">
        <v>1.7999999999999999E-2</v>
      </c>
      <c r="G13" s="9">
        <f t="shared" si="1"/>
        <v>23242696.915569376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25742696.915569376</v>
      </c>
      <c r="F14" s="18">
        <v>1.7999999999999999E-2</v>
      </c>
      <c r="G14" s="19">
        <f t="shared" si="1"/>
        <v>26206065.460049625</v>
      </c>
      <c r="H14" s="19"/>
      <c r="I14" s="10">
        <v>0</v>
      </c>
      <c r="J14" s="19">
        <f xml:space="preserve"> (G2 + SUM(D3:D14)) - SUM(I3:I14)</f>
        <v>23863456</v>
      </c>
      <c r="K14" s="19">
        <f xml:space="preserve"> G14 - J14</f>
        <v>2342609.4600496255</v>
      </c>
      <c r="L14" s="18">
        <v>0.84</v>
      </c>
      <c r="M14" s="19">
        <f xml:space="preserve"> K14 * L14</f>
        <v>1967791.9464416853</v>
      </c>
      <c r="N14" s="19">
        <f xml:space="preserve"> K14 - M14</f>
        <v>374817.51360794017</v>
      </c>
      <c r="O14" s="18">
        <f xml:space="preserve"> K14 / J14 * 100</f>
        <v>9.8167233616523344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3591919.3941687346</v>
      </c>
      <c r="E15" s="9">
        <f xml:space="preserve"> (G14 / 2) + D15 - I15</f>
        <v>16694952.124193547</v>
      </c>
      <c r="F15" s="8">
        <v>1.7999999999999999E-2</v>
      </c>
      <c r="G15" s="9">
        <f xml:space="preserve"> (E15 * F15) + E15</f>
        <v>16995461.262429032</v>
      </c>
      <c r="H15" s="9"/>
      <c r="I15" s="10">
        <v>0</v>
      </c>
      <c r="K15" s="11">
        <f xml:space="preserve"> (G14 / 2 / 12) +2500000</f>
        <v>3591919.3941687346</v>
      </c>
      <c r="M15" s="9">
        <f xml:space="preserve"> (G14 / 2 )</f>
        <v>13103032.730024813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3591919.3941687346</v>
      </c>
      <c r="E16" s="9">
        <f t="shared" ref="E16:E26" si="2" xml:space="preserve"> G15 + D16 - I16</f>
        <v>20587380.656597767</v>
      </c>
      <c r="F16" s="8">
        <v>1.7999999999999999E-2</v>
      </c>
      <c r="G16" s="9">
        <f xml:space="preserve"> (E16 * F16) + E16</f>
        <v>20957953.508416526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3591919.3941687346</v>
      </c>
      <c r="E17" s="9">
        <f t="shared" si="2"/>
        <v>24549872.902585261</v>
      </c>
      <c r="F17" s="8">
        <v>1.7999999999999999E-2</v>
      </c>
      <c r="G17" s="9">
        <f xml:space="preserve"> (E17 * F17) + E17</f>
        <v>24991770.614831794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3591919.3941687346</v>
      </c>
      <c r="E18" s="9">
        <f t="shared" si="2"/>
        <v>28583690.009000529</v>
      </c>
      <c r="F18" s="8">
        <v>1.7999999999999999E-2</v>
      </c>
      <c r="G18" s="9">
        <f t="shared" ref="G18:G26" si="3" xml:space="preserve"> (E18 * F18) + E18</f>
        <v>29098196.42916254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3591919.3941687346</v>
      </c>
      <c r="E19" s="9">
        <f t="shared" si="2"/>
        <v>32315298.309723333</v>
      </c>
      <c r="F19" s="8">
        <v>1.7999999999999999E-2</v>
      </c>
      <c r="G19" s="9">
        <f t="shared" si="3"/>
        <v>32896973.679298352</v>
      </c>
      <c r="H19" s="9"/>
      <c r="I19" s="10">
        <f xml:space="preserve"> N14</f>
        <v>374817.51360794017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3591919.3941687346</v>
      </c>
      <c r="E20" s="9">
        <f t="shared" si="2"/>
        <v>36488893.073467091</v>
      </c>
      <c r="F20" s="8">
        <v>1.7999999999999999E-2</v>
      </c>
      <c r="G20" s="9">
        <f t="shared" si="3"/>
        <v>37145693.148789495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3591919.3941687346</v>
      </c>
      <c r="E21" s="9">
        <f t="shared" si="2"/>
        <v>40737612.54295823</v>
      </c>
      <c r="F21" s="8">
        <v>1.7999999999999999E-2</v>
      </c>
      <c r="G21" s="9">
        <f t="shared" si="3"/>
        <v>41470889.568731479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3591919.3941687346</v>
      </c>
      <c r="E22" s="9">
        <f t="shared" si="2"/>
        <v>45062808.962900214</v>
      </c>
      <c r="F22" s="8">
        <v>1.7999999999999999E-2</v>
      </c>
      <c r="G22" s="9">
        <f t="shared" si="3"/>
        <v>45873939.524232417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3591919.3941687346</v>
      </c>
      <c r="E23" s="9">
        <f t="shared" si="2"/>
        <v>49465858.918401152</v>
      </c>
      <c r="F23" s="8">
        <v>1.7999999999999999E-2</v>
      </c>
      <c r="G23" s="9">
        <f t="shared" si="3"/>
        <v>50356244.378932372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3591919.3941687346</v>
      </c>
      <c r="E24" s="9">
        <f t="shared" si="2"/>
        <v>53948163.773101106</v>
      </c>
      <c r="F24" s="8">
        <v>1.7999999999999999E-2</v>
      </c>
      <c r="G24" s="9">
        <f t="shared" si="3"/>
        <v>54919230.721016929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3591919.3941687346</v>
      </c>
      <c r="E25" s="9">
        <f t="shared" si="2"/>
        <v>58511150.115185663</v>
      </c>
      <c r="F25" s="8">
        <v>1.7999999999999999E-2</v>
      </c>
      <c r="G25" s="9">
        <f t="shared" si="3"/>
        <v>59564350.817259006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3591919.3941687346</v>
      </c>
      <c r="E26" s="19">
        <f t="shared" si="2"/>
        <v>18156270.211427741</v>
      </c>
      <c r="F26" s="18">
        <v>1.7999999999999999E-2</v>
      </c>
      <c r="G26" s="19">
        <f t="shared" si="3"/>
        <v>18483083.075233441</v>
      </c>
      <c r="H26" s="19"/>
      <c r="I26" s="20">
        <v>45000000</v>
      </c>
      <c r="J26" s="19">
        <f xml:space="preserve"> (E15 + SUM(D16:D26)) - SUM(I15:I26)</f>
        <v>10831247.946441688</v>
      </c>
      <c r="K26" s="19">
        <f xml:space="preserve"> G26 - J26</f>
        <v>7651835.1287917532</v>
      </c>
      <c r="L26" s="18">
        <v>0.84</v>
      </c>
      <c r="M26" s="19">
        <f xml:space="preserve"> K26 * L26</f>
        <v>6427541.5081850728</v>
      </c>
      <c r="N26" s="19">
        <f xml:space="preserve"> K26 - M26</f>
        <v>1224293.6206066804</v>
      </c>
      <c r="O26" s="18">
        <f xml:space="preserve"> K26 / J26 * 100</f>
        <v>70.645923411859073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3270128.46146806</v>
      </c>
      <c r="E27" s="9">
        <f xml:space="preserve"> (G26 / 2) + D27 - I27</f>
        <v>12511669.99908478</v>
      </c>
      <c r="F27" s="8">
        <v>1.7999999999999999E-2</v>
      </c>
      <c r="G27" s="9">
        <f xml:space="preserve"> (E27 * F27) + E27</f>
        <v>12736880.059068305</v>
      </c>
      <c r="H27" s="9"/>
      <c r="I27" s="10">
        <v>0</v>
      </c>
      <c r="K27" s="11">
        <f xml:space="preserve"> (G26 / 2 / 12) +2500000</f>
        <v>3270128.46146806</v>
      </c>
      <c r="M27" s="9">
        <f xml:space="preserve"> (G26 / 2 )</f>
        <v>9241541.5376167204</v>
      </c>
      <c r="P27" s="9"/>
    </row>
    <row r="28" spans="1:16" s="34" customFormat="1" x14ac:dyDescent="0.3">
      <c r="A28" s="37" t="s">
        <v>39</v>
      </c>
      <c r="B28" s="43"/>
      <c r="C28" s="34">
        <v>2</v>
      </c>
      <c r="D28" s="35">
        <f>K27</f>
        <v>3270128.46146806</v>
      </c>
      <c r="E28" s="35">
        <f t="shared" ref="E28:E38" si="4" xml:space="preserve"> G27 + D28 - I28</f>
        <v>16007008.520536365</v>
      </c>
      <c r="F28" s="34">
        <v>1.7999999999999999E-2</v>
      </c>
      <c r="G28" s="35">
        <f xml:space="preserve"> (E28 * F28) + E28</f>
        <v>16295134.673906019</v>
      </c>
      <c r="H28" s="35"/>
      <c r="I28" s="36">
        <v>0</v>
      </c>
      <c r="P28" s="35"/>
    </row>
    <row r="29" spans="1:16" s="8" customFormat="1" x14ac:dyDescent="0.3">
      <c r="B29" s="43"/>
      <c r="C29" s="8">
        <v>3</v>
      </c>
      <c r="D29" s="9">
        <f>K27</f>
        <v>3270128.46146806</v>
      </c>
      <c r="E29" s="9">
        <f t="shared" si="4"/>
        <v>19565263.13537408</v>
      </c>
      <c r="F29" s="8">
        <v>1.7999999999999999E-2</v>
      </c>
      <c r="G29" s="9">
        <f xml:space="preserve"> (E29 * F29) + E29</f>
        <v>19917437.871810813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3270128.46146806</v>
      </c>
      <c r="E30" s="9">
        <f t="shared" si="4"/>
        <v>23187566.333278872</v>
      </c>
      <c r="F30" s="8">
        <v>1.7999999999999999E-2</v>
      </c>
      <c r="G30" s="9">
        <f t="shared" ref="G30:G93" si="5" xml:space="preserve"> (E30 * F30) + E30</f>
        <v>23604942.527277891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3270128.46146806</v>
      </c>
      <c r="E31" s="9">
        <f t="shared" si="4"/>
        <v>25650777.368139271</v>
      </c>
      <c r="F31" s="8">
        <v>1.7999999999999999E-2</v>
      </c>
      <c r="G31" s="9">
        <f t="shared" si="5"/>
        <v>26112491.360765778</v>
      </c>
      <c r="H31" s="9"/>
      <c r="I31" s="10">
        <f xml:space="preserve"> N26</f>
        <v>1224293.6206066804</v>
      </c>
      <c r="P31" s="9"/>
    </row>
    <row r="32" spans="1:16" s="8" customFormat="1" x14ac:dyDescent="0.3">
      <c r="B32" s="43"/>
      <c r="C32" s="8">
        <v>6</v>
      </c>
      <c r="D32" s="9">
        <f>K27</f>
        <v>3270128.46146806</v>
      </c>
      <c r="E32" s="9">
        <f t="shared" si="4"/>
        <v>29382619.822233837</v>
      </c>
      <c r="F32" s="8">
        <v>1.7999999999999999E-2</v>
      </c>
      <c r="G32" s="9">
        <f t="shared" si="5"/>
        <v>29911506.979034048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3270128.46146806</v>
      </c>
      <c r="E33" s="9">
        <f t="shared" si="4"/>
        <v>33181635.440502107</v>
      </c>
      <c r="F33" s="8">
        <v>1.7999999999999999E-2</v>
      </c>
      <c r="G33" s="9">
        <f t="shared" si="5"/>
        <v>33778904.878431141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3270128.46146806</v>
      </c>
      <c r="E34" s="9">
        <f t="shared" si="4"/>
        <v>37049033.339899205</v>
      </c>
      <c r="F34" s="8">
        <v>1.7999999999999999E-2</v>
      </c>
      <c r="G34" s="9">
        <f t="shared" si="5"/>
        <v>37715915.940017387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3270128.46146806</v>
      </c>
      <c r="E35" s="9">
        <f t="shared" si="4"/>
        <v>40986044.401485451</v>
      </c>
      <c r="F35" s="8">
        <v>1.7999999999999999E-2</v>
      </c>
      <c r="G35" s="9">
        <f t="shared" si="5"/>
        <v>41723793.200712189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3270128.46146806</v>
      </c>
      <c r="E36" s="9">
        <f t="shared" si="4"/>
        <v>44993921.662180252</v>
      </c>
      <c r="F36" s="8">
        <v>1.7999999999999999E-2</v>
      </c>
      <c r="G36" s="9">
        <f t="shared" si="5"/>
        <v>45803812.252099499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3270128.46146806</v>
      </c>
      <c r="E37" s="9">
        <f t="shared" si="4"/>
        <v>49073940.713567562</v>
      </c>
      <c r="F37" s="8">
        <v>1.7999999999999999E-2</v>
      </c>
      <c r="G37" s="9">
        <f t="shared" si="5"/>
        <v>49957271.646411777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3270128.46146806</v>
      </c>
      <c r="E38" s="19">
        <f t="shared" si="4"/>
        <v>53227400.10787984</v>
      </c>
      <c r="F38" s="18">
        <v>1.7999999999999999E-2</v>
      </c>
      <c r="G38" s="19">
        <f t="shared" si="5"/>
        <v>54185493.30982168</v>
      </c>
      <c r="H38" s="19"/>
      <c r="I38" s="20">
        <v>0</v>
      </c>
      <c r="J38" s="19">
        <f xml:space="preserve"> (E27 + SUM(D28:D38)) - SUM(I27:I38)</f>
        <v>47258789.454626754</v>
      </c>
      <c r="K38" s="19">
        <f xml:space="preserve"> G38 - J38</f>
        <v>6926703.8551949263</v>
      </c>
      <c r="L38" s="18">
        <v>0.84</v>
      </c>
      <c r="M38" s="19">
        <f xml:space="preserve"> K38 * L38</f>
        <v>5818431.2383637382</v>
      </c>
      <c r="N38" s="19">
        <f xml:space="preserve"> K38 - M38</f>
        <v>1108272.6168311881</v>
      </c>
      <c r="O38" s="18">
        <f xml:space="preserve"> K38 / J38 * 100</f>
        <v>14.656964207357165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4757728.8879092373</v>
      </c>
      <c r="E39" s="9">
        <f xml:space="preserve"> (G38 / 2) + D39 - I39</f>
        <v>31850475.542820077</v>
      </c>
      <c r="F39" s="8">
        <v>1.7999999999999999E-2</v>
      </c>
      <c r="G39" s="9">
        <f t="shared" si="5"/>
        <v>32423784.10259084</v>
      </c>
      <c r="H39" s="9"/>
      <c r="I39" s="10">
        <v>0</v>
      </c>
      <c r="K39" s="11">
        <f xml:space="preserve"> ((G38 - I39) / 2 / 12) +2500000</f>
        <v>4757728.8879092373</v>
      </c>
      <c r="M39" s="9">
        <f xml:space="preserve"> (G38 / 2 )</f>
        <v>27092746.65491084</v>
      </c>
      <c r="P39" s="9"/>
    </row>
    <row r="40" spans="1:16" s="8" customFormat="1" x14ac:dyDescent="0.3">
      <c r="B40" s="43"/>
      <c r="C40" s="8">
        <v>2</v>
      </c>
      <c r="D40" s="9">
        <f>K39</f>
        <v>4757728.8879092373</v>
      </c>
      <c r="E40" s="9">
        <f t="shared" ref="E40:E50" si="6" xml:space="preserve"> G39 + D40 - I40</f>
        <v>37181512.990500078</v>
      </c>
      <c r="F40" s="8">
        <v>1.7999999999999999E-2</v>
      </c>
      <c r="G40" s="9">
        <f t="shared" si="5"/>
        <v>37850780.224329077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4757728.8879092373</v>
      </c>
      <c r="E41" s="9">
        <f t="shared" si="6"/>
        <v>42608509.112238318</v>
      </c>
      <c r="F41" s="8">
        <v>1.7999999999999999E-2</v>
      </c>
      <c r="G41" s="9">
        <f t="shared" si="5"/>
        <v>43375462.27625861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4757728.8879092373</v>
      </c>
      <c r="E42" s="9">
        <f t="shared" si="6"/>
        <v>48133191.164167851</v>
      </c>
      <c r="F42" s="8">
        <v>1.7999999999999999E-2</v>
      </c>
      <c r="G42" s="9">
        <f t="shared" si="5"/>
        <v>48999588.605122872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4757728.8879092373</v>
      </c>
      <c r="E43" s="9">
        <f t="shared" si="6"/>
        <v>52649044.876200922</v>
      </c>
      <c r="F43" s="8">
        <v>1.7999999999999999E-2</v>
      </c>
      <c r="G43" s="9">
        <f t="shared" si="5"/>
        <v>53596727.683972538</v>
      </c>
      <c r="H43" s="9"/>
      <c r="I43" s="10">
        <f xml:space="preserve"> N38</f>
        <v>1108272.6168311881</v>
      </c>
      <c r="P43" s="9"/>
    </row>
    <row r="44" spans="1:16" s="8" customFormat="1" x14ac:dyDescent="0.3">
      <c r="B44" s="43"/>
      <c r="C44" s="8">
        <v>6</v>
      </c>
      <c r="D44" s="9">
        <f>K39</f>
        <v>4757728.8879092373</v>
      </c>
      <c r="E44" s="9">
        <f t="shared" si="6"/>
        <v>58354456.571881771</v>
      </c>
      <c r="F44" s="8">
        <v>1.7999999999999999E-2</v>
      </c>
      <c r="G44" s="9">
        <f t="shared" si="5"/>
        <v>59404836.790175647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4757728.8879092373</v>
      </c>
      <c r="E45" s="9">
        <f t="shared" si="6"/>
        <v>64162565.67808488</v>
      </c>
      <c r="F45" s="8">
        <v>1.7999999999999999E-2</v>
      </c>
      <c r="G45" s="9">
        <f t="shared" si="5"/>
        <v>65317491.860290408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4757728.8879092373</v>
      </c>
      <c r="E46" s="9">
        <f t="shared" si="6"/>
        <v>70075220.748199642</v>
      </c>
      <c r="F46" s="8">
        <v>1.7999999999999999E-2</v>
      </c>
      <c r="G46" s="9">
        <f t="shared" si="5"/>
        <v>71336574.72166723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4757728.8879092373</v>
      </c>
      <c r="E47" s="9">
        <f t="shared" si="6"/>
        <v>76094303.609576464</v>
      </c>
      <c r="F47" s="8">
        <v>1.7999999999999999E-2</v>
      </c>
      <c r="G47" s="9">
        <f t="shared" si="5"/>
        <v>77464001.074548841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4757728.8879092373</v>
      </c>
      <c r="E48" s="9">
        <f t="shared" si="6"/>
        <v>82221729.962458074</v>
      </c>
      <c r="F48" s="8">
        <v>1.7999999999999999E-2</v>
      </c>
      <c r="G48" s="9">
        <f t="shared" si="5"/>
        <v>83701721.101782322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4757728.8879092373</v>
      </c>
      <c r="E49" s="9">
        <f t="shared" si="6"/>
        <v>88459449.989691556</v>
      </c>
      <c r="F49" s="8">
        <v>1.7999999999999999E-2</v>
      </c>
      <c r="G49" s="9">
        <f t="shared" si="5"/>
        <v>90051720.089506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4757728.8879092373</v>
      </c>
      <c r="E50" s="19">
        <f t="shared" si="6"/>
        <v>94809448.977415234</v>
      </c>
      <c r="F50" s="18">
        <v>1.7999999999999999E-2</v>
      </c>
      <c r="G50" s="19">
        <f t="shared" si="5"/>
        <v>96516019.059008703</v>
      </c>
      <c r="H50" s="19"/>
      <c r="I50" s="10">
        <v>0</v>
      </c>
      <c r="J50" s="19">
        <f xml:space="preserve"> (E39 + SUM(D40:D50)) - SUM(I40:I50)</f>
        <v>83077220.692990497</v>
      </c>
      <c r="K50" s="19">
        <f xml:space="preserve"> G50 - J50</f>
        <v>13438798.366018206</v>
      </c>
      <c r="L50" s="18">
        <v>0.84</v>
      </c>
      <c r="M50" s="19">
        <f xml:space="preserve"> K50 * L50</f>
        <v>11288590.627455292</v>
      </c>
      <c r="N50" s="19">
        <f xml:space="preserve"> K50 - M50</f>
        <v>2150207.7385629136</v>
      </c>
      <c r="O50" s="18">
        <f xml:space="preserve"> K50 / J50 * 100</f>
        <v>16.176273416368733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6521500.7941253632</v>
      </c>
      <c r="E51" s="9">
        <f xml:space="preserve"> (G50 / 2) + D51 - I51</f>
        <v>54779510.323629715</v>
      </c>
      <c r="F51" s="8">
        <v>1.7999999999999999E-2</v>
      </c>
      <c r="G51" s="9">
        <f t="shared" si="5"/>
        <v>55765541.509455048</v>
      </c>
      <c r="H51" s="9"/>
      <c r="I51" s="10">
        <v>0</v>
      </c>
      <c r="K51" s="11">
        <f xml:space="preserve"> ((G50 - I51) / 2 / 12) +2500000</f>
        <v>6521500.7941253632</v>
      </c>
      <c r="M51" s="9">
        <f xml:space="preserve"> (G50 / 2 )</f>
        <v>48258009.529504351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6521500.7941253632</v>
      </c>
      <c r="E52" s="9">
        <f t="shared" ref="E52:E62" si="7" xml:space="preserve"> G51 + D52 - I52</f>
        <v>62287042.303580411</v>
      </c>
      <c r="F52" s="8">
        <v>1.7999999999999999E-2</v>
      </c>
      <c r="G52" s="9">
        <f t="shared" si="5"/>
        <v>63408209.065044858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6521500.7941253632</v>
      </c>
      <c r="E53" s="9">
        <f t="shared" si="7"/>
        <v>69929709.859170228</v>
      </c>
      <c r="F53" s="8">
        <v>1.7999999999999999E-2</v>
      </c>
      <c r="G53" s="9">
        <f t="shared" si="5"/>
        <v>71188444.636635289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6521500.7941253632</v>
      </c>
      <c r="E54" s="9">
        <f t="shared" si="7"/>
        <v>77709945.430760652</v>
      </c>
      <c r="F54" s="8">
        <v>1.7999999999999999E-2</v>
      </c>
      <c r="G54" s="9">
        <f t="shared" si="5"/>
        <v>79108724.448514342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6521500.7941253632</v>
      </c>
      <c r="E55" s="9">
        <f t="shared" si="7"/>
        <v>83480017.504076794</v>
      </c>
      <c r="F55" s="8">
        <v>1.7999999999999999E-2</v>
      </c>
      <c r="G55" s="9">
        <f t="shared" si="5"/>
        <v>84982657.81915018</v>
      </c>
      <c r="H55" s="9"/>
      <c r="I55" s="10">
        <f xml:space="preserve"> N50</f>
        <v>2150207.7385629136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6521500.7941253632</v>
      </c>
      <c r="E56" s="9">
        <f t="shared" si="7"/>
        <v>91504158.613275543</v>
      </c>
      <c r="F56" s="8">
        <v>1.7999999999999999E-2</v>
      </c>
      <c r="G56" s="9">
        <f t="shared" si="5"/>
        <v>93151233.468314499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6521500.7941253632</v>
      </c>
      <c r="E57" s="9">
        <f t="shared" si="7"/>
        <v>99672734.262439862</v>
      </c>
      <c r="F57" s="8">
        <v>1.7999999999999999E-2</v>
      </c>
      <c r="G57" s="9">
        <f t="shared" si="5"/>
        <v>101466843.47916378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6521500.7941253632</v>
      </c>
      <c r="E58" s="9">
        <f t="shared" si="7"/>
        <v>107988344.27328914</v>
      </c>
      <c r="F58" s="8">
        <v>1.7999999999999999E-2</v>
      </c>
      <c r="G58" s="9">
        <f t="shared" si="5"/>
        <v>109932134.47020835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6521500.7941253632</v>
      </c>
      <c r="E59" s="9">
        <f t="shared" si="7"/>
        <v>116453635.26433371</v>
      </c>
      <c r="F59" s="8">
        <v>1.7999999999999999E-2</v>
      </c>
      <c r="G59" s="9">
        <f t="shared" si="5"/>
        <v>118549800.69909172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6521500.7941253632</v>
      </c>
      <c r="E60" s="9">
        <f t="shared" si="7"/>
        <v>125071301.49321708</v>
      </c>
      <c r="F60" s="8">
        <v>1.7999999999999999E-2</v>
      </c>
      <c r="G60" s="9">
        <f t="shared" si="5"/>
        <v>127322584.92009498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6521500.7941253632</v>
      </c>
      <c r="E61" s="9">
        <f t="shared" si="7"/>
        <v>133844085.71422035</v>
      </c>
      <c r="F61" s="8">
        <v>1.7999999999999999E-2</v>
      </c>
      <c r="G61" s="9">
        <f t="shared" si="5"/>
        <v>136253279.25707632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6521500.7941253632</v>
      </c>
      <c r="E62" s="19">
        <f t="shared" si="7"/>
        <v>142774780.0512017</v>
      </c>
      <c r="F62" s="18">
        <v>1.7999999999999999E-2</v>
      </c>
      <c r="G62" s="19">
        <f t="shared" si="5"/>
        <v>145344726.09212333</v>
      </c>
      <c r="H62" s="19"/>
      <c r="I62" s="20">
        <v>0</v>
      </c>
      <c r="J62" s="19">
        <f xml:space="preserve"> (E51 + SUM(D52:D62)) - SUM(I52:I62)</f>
        <v>124365811.32044581</v>
      </c>
      <c r="K62" s="19">
        <f xml:space="preserve"> G62 - J62</f>
        <v>20978914.771677524</v>
      </c>
      <c r="L62" s="18">
        <v>0.84</v>
      </c>
      <c r="M62" s="19">
        <f xml:space="preserve"> K62 * L62</f>
        <v>17622288.408209119</v>
      </c>
      <c r="N62" s="19">
        <f xml:space="preserve"> K62 - M62</f>
        <v>3356626.3634684049</v>
      </c>
      <c r="O62" s="18">
        <f xml:space="preserve"> K62 / J62 * 100</f>
        <v>16.868715404125361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8556030.2538384721</v>
      </c>
      <c r="E63" s="9">
        <f xml:space="preserve"> (G62 / 2) + D63 - I63</f>
        <v>81228393.299900144</v>
      </c>
      <c r="F63" s="8">
        <v>1.7999999999999999E-2</v>
      </c>
      <c r="G63" s="9">
        <f t="shared" si="5"/>
        <v>82690504.379298344</v>
      </c>
      <c r="H63" s="9"/>
      <c r="I63" s="10">
        <v>0</v>
      </c>
      <c r="K63" s="11">
        <f xml:space="preserve"> ((G62 - I63) / 2 / 12) +2500000</f>
        <v>8556030.2538384721</v>
      </c>
      <c r="M63" s="9">
        <f xml:space="preserve"> (G62 / 2 )</f>
        <v>72672363.046061665</v>
      </c>
      <c r="P63" s="9"/>
    </row>
    <row r="64" spans="1:16" s="8" customFormat="1" x14ac:dyDescent="0.3">
      <c r="B64" s="43"/>
      <c r="C64" s="8">
        <v>2</v>
      </c>
      <c r="D64" s="9">
        <f>K63</f>
        <v>8556030.2538384721</v>
      </c>
      <c r="E64" s="9">
        <f t="shared" ref="E64:E74" si="8" xml:space="preserve"> G63 + D64 - I64</f>
        <v>91246534.633136809</v>
      </c>
      <c r="F64" s="8">
        <v>1.7999999999999999E-2</v>
      </c>
      <c r="G64" s="9">
        <f t="shared" si="5"/>
        <v>92888972.256533265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8556030.2538384721</v>
      </c>
      <c r="E65" s="9">
        <f t="shared" si="8"/>
        <v>101445002.51037174</v>
      </c>
      <c r="F65" s="8">
        <v>1.7999999999999999E-2</v>
      </c>
      <c r="G65" s="9">
        <f t="shared" si="5"/>
        <v>103271012.55555844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8556030.2538384721</v>
      </c>
      <c r="E66" s="9">
        <f t="shared" si="8"/>
        <v>111827042.80939692</v>
      </c>
      <c r="F66" s="8">
        <v>1.7999999999999999E-2</v>
      </c>
      <c r="G66" s="9">
        <f t="shared" si="5"/>
        <v>113839929.57996607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8556030.2538384721</v>
      </c>
      <c r="E67" s="9">
        <f t="shared" si="8"/>
        <v>119039333.47033614</v>
      </c>
      <c r="F67" s="8">
        <v>1.7999999999999999E-2</v>
      </c>
      <c r="G67" s="9">
        <f t="shared" si="5"/>
        <v>121182041.47280219</v>
      </c>
      <c r="H67" s="9"/>
      <c r="I67" s="10">
        <f xml:space="preserve"> N62</f>
        <v>3356626.3634684049</v>
      </c>
      <c r="P67" s="9"/>
    </row>
    <row r="68" spans="1:16" s="8" customFormat="1" x14ac:dyDescent="0.3">
      <c r="B68" s="43"/>
      <c r="C68" s="8">
        <v>6</v>
      </c>
      <c r="D68" s="9">
        <f>K63</f>
        <v>8556030.2538384721</v>
      </c>
      <c r="E68" s="9">
        <f t="shared" si="8"/>
        <v>129738071.72664067</v>
      </c>
      <c r="F68" s="8">
        <v>1.7999999999999999E-2</v>
      </c>
      <c r="G68" s="9">
        <f t="shared" si="5"/>
        <v>132073357.01772021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8556030.2538384721</v>
      </c>
      <c r="E69" s="9">
        <f t="shared" si="8"/>
        <v>140629387.27155867</v>
      </c>
      <c r="F69" s="8">
        <v>1.7999999999999999E-2</v>
      </c>
      <c r="G69" s="9">
        <f t="shared" si="5"/>
        <v>143160716.24244672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8556030.2538384721</v>
      </c>
      <c r="E70" s="9">
        <f t="shared" si="8"/>
        <v>151716746.4962852</v>
      </c>
      <c r="F70" s="8">
        <v>1.7999999999999999E-2</v>
      </c>
      <c r="G70" s="9">
        <f t="shared" si="5"/>
        <v>154447647.93321833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8556030.2538384721</v>
      </c>
      <c r="E71" s="9">
        <f t="shared" si="8"/>
        <v>163003678.18705681</v>
      </c>
      <c r="F71" s="8">
        <v>1.7999999999999999E-2</v>
      </c>
      <c r="G71" s="9">
        <f t="shared" si="5"/>
        <v>165937744.39442384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8556030.2538384721</v>
      </c>
      <c r="E72" s="9">
        <f t="shared" si="8"/>
        <v>174493774.64826232</v>
      </c>
      <c r="F72" s="8">
        <v>1.7999999999999999E-2</v>
      </c>
      <c r="G72" s="9">
        <f t="shared" si="5"/>
        <v>177634662.59193105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8556030.2538384721</v>
      </c>
      <c r="E73" s="9">
        <f t="shared" si="8"/>
        <v>186190692.84576952</v>
      </c>
      <c r="F73" s="8">
        <v>1.7999999999999999E-2</v>
      </c>
      <c r="G73" s="9">
        <f t="shared" si="5"/>
        <v>189542125.31699339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8556030.2538384721</v>
      </c>
      <c r="E74" s="19">
        <f t="shared" si="8"/>
        <v>198098155.57083187</v>
      </c>
      <c r="F74" s="18">
        <v>1.7999999999999999E-2</v>
      </c>
      <c r="G74" s="19">
        <f t="shared" si="5"/>
        <v>201663922.37110683</v>
      </c>
      <c r="H74" s="19"/>
      <c r="I74" s="20">
        <v>0</v>
      </c>
      <c r="J74" s="19">
        <f xml:space="preserve"> (E63 + SUM(D64:D74)) - SUM(I64:I74)</f>
        <v>171988099.72865495</v>
      </c>
      <c r="K74" s="19">
        <f xml:space="preserve"> G74 - J74</f>
        <v>29675822.642451882</v>
      </c>
      <c r="L74" s="18">
        <v>0.84</v>
      </c>
      <c r="M74" s="19">
        <f xml:space="preserve"> K74 * L74</f>
        <v>24927691.019659579</v>
      </c>
      <c r="N74" s="19">
        <f xml:space="preserve"> K74 - M74</f>
        <v>4748131.6227923036</v>
      </c>
      <c r="O74" s="18">
        <f xml:space="preserve"> K74 / J74 * 100</f>
        <v>17.254579060569498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10902663.432129452</v>
      </c>
      <c r="E75" s="9">
        <f xml:space="preserve"> (G74 / 2) + D75 - I75</f>
        <v>111734624.61768287</v>
      </c>
      <c r="F75" s="8">
        <v>1.7999999999999999E-2</v>
      </c>
      <c r="G75" s="9">
        <f t="shared" si="5"/>
        <v>113745847.86080116</v>
      </c>
      <c r="H75" s="9"/>
      <c r="I75" s="10">
        <v>0</v>
      </c>
      <c r="K75" s="11">
        <f xml:space="preserve"> ((G74 - I75) / 2 / 12) +2500000</f>
        <v>10902663.432129452</v>
      </c>
      <c r="M75" s="9">
        <f xml:space="preserve"> (G74 / 2 )</f>
        <v>100831961.18555342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10902663.432129452</v>
      </c>
      <c r="E76" s="9">
        <f t="shared" ref="E76:E86" si="9" xml:space="preserve"> G75 + D76 - I76</f>
        <v>124648511.29293062</v>
      </c>
      <c r="F76" s="8">
        <v>1.7999999999999999E-2</v>
      </c>
      <c r="G76" s="9">
        <f t="shared" si="5"/>
        <v>126892184.49620336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10902663.432129452</v>
      </c>
      <c r="E77" s="9">
        <f t="shared" si="9"/>
        <v>137794847.92833281</v>
      </c>
      <c r="F77" s="8">
        <v>1.7999999999999999E-2</v>
      </c>
      <c r="G77" s="9">
        <f t="shared" si="5"/>
        <v>140275155.19104278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10902663.432129452</v>
      </c>
      <c r="E78" s="9">
        <f t="shared" si="9"/>
        <v>151177818.62317222</v>
      </c>
      <c r="F78" s="8">
        <v>1.7999999999999999E-2</v>
      </c>
      <c r="G78" s="9">
        <f t="shared" si="5"/>
        <v>153899019.35838932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10902663.432129452</v>
      </c>
      <c r="E79" s="9">
        <f t="shared" si="9"/>
        <v>160053551.16772646</v>
      </c>
      <c r="F79" s="8">
        <v>1.7999999999999999E-2</v>
      </c>
      <c r="G79" s="9">
        <f t="shared" si="5"/>
        <v>162934515.08874553</v>
      </c>
      <c r="H79" s="9"/>
      <c r="I79" s="10">
        <f xml:space="preserve"> N74</f>
        <v>4748131.6227923036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10902663.432129452</v>
      </c>
      <c r="E80" s="9">
        <f t="shared" si="9"/>
        <v>173837178.52087498</v>
      </c>
      <c r="F80" s="8">
        <v>1.7999999999999999E-2</v>
      </c>
      <c r="G80" s="9">
        <f t="shared" si="5"/>
        <v>176966247.73425072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10902663.432129452</v>
      </c>
      <c r="E81" s="9">
        <f t="shared" si="9"/>
        <v>187868911.16638017</v>
      </c>
      <c r="F81" s="8">
        <v>1.7999999999999999E-2</v>
      </c>
      <c r="G81" s="9">
        <f t="shared" si="5"/>
        <v>191250551.567375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10902663.432129452</v>
      </c>
      <c r="E82" s="9">
        <f t="shared" si="9"/>
        <v>202153214.99950445</v>
      </c>
      <c r="F82" s="8">
        <v>1.7999999999999999E-2</v>
      </c>
      <c r="G82" s="9">
        <f t="shared" si="5"/>
        <v>205791972.86949554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10902663.432129452</v>
      </c>
      <c r="E83" s="9">
        <f t="shared" si="9"/>
        <v>216694636.30162498</v>
      </c>
      <c r="F83" s="8">
        <v>1.7999999999999999E-2</v>
      </c>
      <c r="G83" s="9">
        <f t="shared" si="5"/>
        <v>220595139.75505424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10902663.432129452</v>
      </c>
      <c r="E84" s="9">
        <f t="shared" si="9"/>
        <v>231497803.18718368</v>
      </c>
      <c r="F84" s="8">
        <v>1.7999999999999999E-2</v>
      </c>
      <c r="G84" s="9">
        <f t="shared" si="5"/>
        <v>235664763.64455298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10902663.432129452</v>
      </c>
      <c r="E85" s="9">
        <f t="shared" si="9"/>
        <v>246567427.07668242</v>
      </c>
      <c r="F85" s="8">
        <v>1.7999999999999999E-2</v>
      </c>
      <c r="G85" s="9">
        <f t="shared" si="5"/>
        <v>251005640.7640627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10902663.432129452</v>
      </c>
      <c r="E86" s="19">
        <f t="shared" si="9"/>
        <v>261908304.19619215</v>
      </c>
      <c r="F86" s="18">
        <v>1.7999999999999999E-2</v>
      </c>
      <c r="G86" s="19">
        <f t="shared" si="5"/>
        <v>266622653.6717236</v>
      </c>
      <c r="H86" s="19"/>
      <c r="I86" s="20">
        <v>0</v>
      </c>
      <c r="J86" s="19">
        <f xml:space="preserve"> (E75 + SUM(D76:D86)) - SUM(I76:I86)</f>
        <v>226915790.74831456</v>
      </c>
      <c r="K86" s="19">
        <f xml:space="preserve"> G86 - J86</f>
        <v>39706862.923409045</v>
      </c>
      <c r="L86" s="18">
        <v>0.84</v>
      </c>
      <c r="M86" s="19">
        <f xml:space="preserve"> K86 * L86</f>
        <v>33353764.855663598</v>
      </c>
      <c r="N86" s="19">
        <f xml:space="preserve"> K86 - M86</f>
        <v>6353098.0677454472</v>
      </c>
      <c r="O86" s="18">
        <f xml:space="preserve"> K86 / J86 * 100</f>
        <v>17.498501445168365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13609277.236321816</v>
      </c>
      <c r="E87" s="9">
        <f xml:space="preserve"> (G86 / 2) + D87 - I87</f>
        <v>146920604.07218361</v>
      </c>
      <c r="F87" s="8">
        <v>1.7999999999999999E-2</v>
      </c>
      <c r="G87" s="9">
        <f t="shared" si="5"/>
        <v>149565174.94548291</v>
      </c>
      <c r="H87" s="9"/>
      <c r="I87" s="10">
        <v>0</v>
      </c>
      <c r="K87" s="11">
        <f xml:space="preserve"> ((G86 - I87) / 2 / 12) +2500000</f>
        <v>13609277.236321816</v>
      </c>
      <c r="M87" s="9">
        <f xml:space="preserve"> (G86 / 2 )</f>
        <v>133311326.8358618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13609277.236321816</v>
      </c>
      <c r="E88" s="9">
        <f t="shared" ref="E88:E98" si="10" xml:space="preserve"> G87 + D88 - I88</f>
        <v>163174452.18180472</v>
      </c>
      <c r="F88" s="8">
        <v>1.7999999999999999E-2</v>
      </c>
      <c r="G88" s="9">
        <f t="shared" si="5"/>
        <v>166111592.3210772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13609277.236321816</v>
      </c>
      <c r="E89" s="9">
        <f t="shared" si="10"/>
        <v>179720869.557399</v>
      </c>
      <c r="F89" s="8">
        <v>1.7999999999999999E-2</v>
      </c>
      <c r="G89" s="9">
        <f t="shared" si="5"/>
        <v>182955845.20943218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13609277.236321816</v>
      </c>
      <c r="E90" s="9">
        <f t="shared" si="10"/>
        <v>196565122.44575399</v>
      </c>
      <c r="F90" s="8">
        <v>1.7999999999999999E-2</v>
      </c>
      <c r="G90" s="9">
        <f t="shared" si="5"/>
        <v>200103294.64977756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13609277.236321816</v>
      </c>
      <c r="E91" s="9">
        <f t="shared" si="10"/>
        <v>207359473.81835392</v>
      </c>
      <c r="F91" s="8">
        <v>1.7999999999999999E-2</v>
      </c>
      <c r="G91" s="9">
        <f t="shared" si="5"/>
        <v>211091944.34708428</v>
      </c>
      <c r="H91" s="9"/>
      <c r="I91" s="10">
        <f xml:space="preserve"> N86</f>
        <v>6353098.0677454472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13609277.236321816</v>
      </c>
      <c r="E92" s="9">
        <f t="shared" si="10"/>
        <v>224701221.58340609</v>
      </c>
      <c r="F92" s="8">
        <v>1.7999999999999999E-2</v>
      </c>
      <c r="G92" s="9">
        <f t="shared" si="5"/>
        <v>228745843.5719074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13609277.236321816</v>
      </c>
      <c r="E93" s="9">
        <f t="shared" si="10"/>
        <v>242355120.80822921</v>
      </c>
      <c r="F93" s="8">
        <v>1.7999999999999999E-2</v>
      </c>
      <c r="G93" s="9">
        <f t="shared" si="5"/>
        <v>246717512.98277733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13609277.236321816</v>
      </c>
      <c r="E94" s="9">
        <f t="shared" si="10"/>
        <v>260326790.21909913</v>
      </c>
      <c r="F94" s="8">
        <v>1.7999999999999999E-2</v>
      </c>
      <c r="G94" s="9">
        <f t="shared" ref="G94:G157" si="11" xml:space="preserve"> (E94 * F94) + E94</f>
        <v>265012672.4430429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13609277.236321816</v>
      </c>
      <c r="E95" s="9">
        <f t="shared" si="10"/>
        <v>278621949.67936474</v>
      </c>
      <c r="F95" s="8">
        <v>1.7999999999999999E-2</v>
      </c>
      <c r="G95" s="9">
        <f t="shared" si="11"/>
        <v>283637144.77359331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13609277.236321816</v>
      </c>
      <c r="E96" s="9">
        <f t="shared" si="10"/>
        <v>297246422.00991511</v>
      </c>
      <c r="F96" s="8">
        <v>1.7999999999999999E-2</v>
      </c>
      <c r="G96" s="9">
        <f t="shared" si="11"/>
        <v>302596857.60609359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13609277.236321816</v>
      </c>
      <c r="E97" s="9">
        <f t="shared" si="10"/>
        <v>316206134.84241539</v>
      </c>
      <c r="F97" s="8">
        <v>1.7999999999999999E-2</v>
      </c>
      <c r="G97" s="9">
        <f t="shared" si="11"/>
        <v>321897845.26957887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13609277.236321816</v>
      </c>
      <c r="E98" s="19">
        <f t="shared" si="10"/>
        <v>335507122.50590068</v>
      </c>
      <c r="F98" s="18">
        <v>1.7999999999999999E-2</v>
      </c>
      <c r="G98" s="19">
        <f t="shared" si="11"/>
        <v>341546250.71100688</v>
      </c>
      <c r="H98" s="19"/>
      <c r="I98" s="20">
        <v>0</v>
      </c>
      <c r="J98" s="19">
        <f xml:space="preserve"> (E87 + SUM(D88:D98)) - SUM(I88:I98)</f>
        <v>290269555.60397816</v>
      </c>
      <c r="K98" s="19">
        <f xml:space="preserve"> G98 - J98</f>
        <v>51276695.107028723</v>
      </c>
      <c r="L98" s="18">
        <v>0.84</v>
      </c>
      <c r="M98" s="19">
        <f xml:space="preserve"> K98 * L98</f>
        <v>43072423.889904127</v>
      </c>
      <c r="N98" s="19">
        <f xml:space="preserve"> K98 - M98</f>
        <v>8204271.2171245962</v>
      </c>
      <c r="O98" s="18">
        <f xml:space="preserve"> K98 / J98 * 100</f>
        <v>17.665199163010666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16731093.779625287</v>
      </c>
      <c r="E99" s="9">
        <f xml:space="preserve"> (G98 / 2) + D99 - I99</f>
        <v>187504219.13512874</v>
      </c>
      <c r="F99" s="8">
        <v>1.7999999999999999E-2</v>
      </c>
      <c r="G99" s="9">
        <f t="shared" si="11"/>
        <v>190879295.07956105</v>
      </c>
      <c r="H99" s="9"/>
      <c r="I99" s="10">
        <v>0</v>
      </c>
      <c r="K99" s="11">
        <f xml:space="preserve"> ((G98 - I99) / 2 / 12) +2500000</f>
        <v>16731093.779625287</v>
      </c>
      <c r="M99" s="9">
        <f xml:space="preserve"> (G98 / 2 )</f>
        <v>170773125.35550344</v>
      </c>
      <c r="P99" s="9"/>
    </row>
    <row r="100" spans="1:16" s="8" customFormat="1" x14ac:dyDescent="0.3">
      <c r="B100" s="43"/>
      <c r="C100" s="8">
        <v>2</v>
      </c>
      <c r="D100" s="9">
        <f>K99</f>
        <v>16731093.779625287</v>
      </c>
      <c r="E100" s="9">
        <f t="shared" ref="E100:E110" si="12" xml:space="preserve"> G99 + D100 - I100</f>
        <v>207610388.85918635</v>
      </c>
      <c r="F100" s="8">
        <v>1.7999999999999999E-2</v>
      </c>
      <c r="G100" s="9">
        <f t="shared" si="11"/>
        <v>211347375.8586517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16731093.779625287</v>
      </c>
      <c r="E101" s="9">
        <f t="shared" si="12"/>
        <v>228078469.63827699</v>
      </c>
      <c r="F101" s="8">
        <v>1.7999999999999999E-2</v>
      </c>
      <c r="G101" s="9">
        <f t="shared" si="11"/>
        <v>232183882.09176597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16731093.779625287</v>
      </c>
      <c r="E102" s="9">
        <f t="shared" si="12"/>
        <v>248914975.87139127</v>
      </c>
      <c r="F102" s="8">
        <v>1.7999999999999999E-2</v>
      </c>
      <c r="G102" s="9">
        <f t="shared" si="11"/>
        <v>253395445.4370763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16731093.779625287</v>
      </c>
      <c r="E103" s="9">
        <f t="shared" si="12"/>
        <v>261922267.99957699</v>
      </c>
      <c r="F103" s="8">
        <v>1.7999999999999999E-2</v>
      </c>
      <c r="G103" s="9">
        <f t="shared" si="11"/>
        <v>266636868.82356936</v>
      </c>
      <c r="H103" s="9"/>
      <c r="I103" s="10">
        <f xml:space="preserve"> N98</f>
        <v>8204271.2171245962</v>
      </c>
      <c r="P103" s="9"/>
    </row>
    <row r="104" spans="1:16" s="8" customFormat="1" x14ac:dyDescent="0.3">
      <c r="B104" s="43"/>
      <c r="C104" s="8">
        <v>6</v>
      </c>
      <c r="D104" s="9">
        <f>K99</f>
        <v>16731093.779625287</v>
      </c>
      <c r="E104" s="9">
        <f t="shared" si="12"/>
        <v>283367962.60319465</v>
      </c>
      <c r="F104" s="8">
        <v>1.7999999999999999E-2</v>
      </c>
      <c r="G104" s="9">
        <f t="shared" si="11"/>
        <v>288468585.93005216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16731093.779625287</v>
      </c>
      <c r="E105" s="9">
        <f t="shared" si="12"/>
        <v>305199679.70967746</v>
      </c>
      <c r="F105" s="8">
        <v>1.7999999999999999E-2</v>
      </c>
      <c r="G105" s="9">
        <f t="shared" si="11"/>
        <v>310693273.94445163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16731093.779625287</v>
      </c>
      <c r="E106" s="9">
        <f t="shared" si="12"/>
        <v>327424367.72407693</v>
      </c>
      <c r="F106" s="8">
        <v>1.7999999999999999E-2</v>
      </c>
      <c r="G106" s="9">
        <f t="shared" si="11"/>
        <v>333318006.34311032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16731093.779625287</v>
      </c>
      <c r="E107" s="9">
        <f t="shared" si="12"/>
        <v>350049100.12273562</v>
      </c>
      <c r="F107" s="8">
        <v>1.7999999999999999E-2</v>
      </c>
      <c r="G107" s="9">
        <f t="shared" si="11"/>
        <v>356349983.92494488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16731093.779625287</v>
      </c>
      <c r="E108" s="9">
        <f t="shared" si="12"/>
        <v>373081077.70457017</v>
      </c>
      <c r="F108" s="8">
        <v>1.7999999999999999E-2</v>
      </c>
      <c r="G108" s="9">
        <f t="shared" si="11"/>
        <v>379796537.10325241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16731093.779625287</v>
      </c>
      <c r="E109" s="9">
        <f t="shared" si="12"/>
        <v>396527630.88287771</v>
      </c>
      <c r="F109" s="8">
        <v>1.7999999999999999E-2</v>
      </c>
      <c r="G109" s="9">
        <f t="shared" si="11"/>
        <v>403665128.23876953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16731093.779625287</v>
      </c>
      <c r="E110" s="19">
        <f t="shared" si="12"/>
        <v>420396222.01839483</v>
      </c>
      <c r="F110" s="18">
        <v>1.7999999999999999E-2</v>
      </c>
      <c r="G110" s="19">
        <f t="shared" si="11"/>
        <v>427963354.01472592</v>
      </c>
      <c r="H110" s="19"/>
      <c r="I110" s="20">
        <v>0</v>
      </c>
      <c r="J110" s="19">
        <f xml:space="preserve"> (E99 + SUM(D100:D110)) - SUM(I100:I110)</f>
        <v>363341979.4938823</v>
      </c>
      <c r="K110" s="19">
        <f xml:space="preserve"> G110 - J110</f>
        <v>64621374.520843625</v>
      </c>
      <c r="L110" s="18">
        <v>0.84</v>
      </c>
      <c r="M110" s="19">
        <f xml:space="preserve"> K110 * L110</f>
        <v>54281954.597508647</v>
      </c>
      <c r="N110" s="19">
        <f xml:space="preserve"> K110 - M110</f>
        <v>10339419.923334979</v>
      </c>
      <c r="O110" s="18">
        <f xml:space="preserve"> K110 / J110 * 100</f>
        <v>17.785276177241631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20331806.417280246</v>
      </c>
      <c r="E111" s="9">
        <f xml:space="preserve"> (G110 / 2) + D111 - I111</f>
        <v>234313483.42464322</v>
      </c>
      <c r="F111" s="8">
        <v>1.7999999999999999E-2</v>
      </c>
      <c r="G111" s="9">
        <f t="shared" si="11"/>
        <v>238531126.1262868</v>
      </c>
      <c r="H111" s="9"/>
      <c r="I111" s="10">
        <v>0</v>
      </c>
      <c r="K111" s="11">
        <f xml:space="preserve"> ((G110 - I111) / 2 / 12) +2500000</f>
        <v>20331806.417280246</v>
      </c>
      <c r="M111" s="9">
        <f xml:space="preserve"> (G110 / 2 )</f>
        <v>213981677.00736296</v>
      </c>
      <c r="P111" s="9"/>
    </row>
    <row r="112" spans="1:16" s="8" customFormat="1" x14ac:dyDescent="0.3">
      <c r="B112" s="43"/>
      <c r="C112" s="8">
        <v>2</v>
      </c>
      <c r="D112" s="9">
        <f>K111</f>
        <v>20331806.417280246</v>
      </c>
      <c r="E112" s="9">
        <f t="shared" ref="E112:E122" si="13" xml:space="preserve"> G111 + D112 - I112</f>
        <v>258862932.54356706</v>
      </c>
      <c r="F112" s="8">
        <v>1.7999999999999999E-2</v>
      </c>
      <c r="G112" s="9">
        <f t="shared" si="11"/>
        <v>263522465.32935128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20331806.417280246</v>
      </c>
      <c r="E113" s="9">
        <f t="shared" si="13"/>
        <v>283854271.7466315</v>
      </c>
      <c r="F113" s="8">
        <v>1.7999999999999999E-2</v>
      </c>
      <c r="G113" s="9">
        <f t="shared" si="11"/>
        <v>288963648.63807088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20331806.417280246</v>
      </c>
      <c r="E114" s="9">
        <f t="shared" si="13"/>
        <v>309295455.05535114</v>
      </c>
      <c r="F114" s="8">
        <v>1.7999999999999999E-2</v>
      </c>
      <c r="G114" s="9">
        <f t="shared" si="11"/>
        <v>314862773.24634749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20331806.417280246</v>
      </c>
      <c r="E115" s="9">
        <f t="shared" si="13"/>
        <v>324855159.74029279</v>
      </c>
      <c r="F115" s="8">
        <v>1.7999999999999999E-2</v>
      </c>
      <c r="G115" s="9">
        <f t="shared" si="11"/>
        <v>330702552.61561805</v>
      </c>
      <c r="H115" s="9"/>
      <c r="I115" s="10">
        <f xml:space="preserve"> N110</f>
        <v>10339419.923334979</v>
      </c>
      <c r="P115" s="9"/>
    </row>
    <row r="116" spans="1:16" s="8" customFormat="1" x14ac:dyDescent="0.3">
      <c r="B116" s="43"/>
      <c r="C116" s="8">
        <v>6</v>
      </c>
      <c r="D116" s="9">
        <f>K111</f>
        <v>20331806.417280246</v>
      </c>
      <c r="E116" s="9">
        <f t="shared" si="13"/>
        <v>351034359.03289831</v>
      </c>
      <c r="F116" s="8">
        <v>1.7999999999999999E-2</v>
      </c>
      <c r="G116" s="9">
        <f t="shared" si="11"/>
        <v>357352977.49549049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20331806.417280246</v>
      </c>
      <c r="E117" s="9">
        <f t="shared" si="13"/>
        <v>377684783.91277075</v>
      </c>
      <c r="F117" s="8">
        <v>1.7999999999999999E-2</v>
      </c>
      <c r="G117" s="9">
        <f t="shared" si="11"/>
        <v>384483110.02320063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20331806.417280246</v>
      </c>
      <c r="E118" s="9">
        <f t="shared" si="13"/>
        <v>404814916.44048089</v>
      </c>
      <c r="F118" s="8">
        <v>1.7999999999999999E-2</v>
      </c>
      <c r="G118" s="9">
        <f t="shared" si="11"/>
        <v>412101584.93640953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20331806.417280246</v>
      </c>
      <c r="E119" s="9">
        <f t="shared" si="13"/>
        <v>432433391.35368979</v>
      </c>
      <c r="F119" s="8">
        <v>1.7999999999999999E-2</v>
      </c>
      <c r="G119" s="9">
        <f t="shared" si="11"/>
        <v>440217192.39805621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20331806.417280246</v>
      </c>
      <c r="E120" s="9">
        <f t="shared" si="13"/>
        <v>460548998.81533647</v>
      </c>
      <c r="F120" s="8">
        <v>1.7999999999999999E-2</v>
      </c>
      <c r="G120" s="9">
        <f t="shared" si="11"/>
        <v>468838880.79401255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20331806.417280246</v>
      </c>
      <c r="E121" s="9">
        <f t="shared" si="13"/>
        <v>489170687.2112928</v>
      </c>
      <c r="F121" s="8">
        <v>1.7999999999999999E-2</v>
      </c>
      <c r="G121" s="9">
        <f t="shared" si="11"/>
        <v>497975759.58109605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20331806.417280246</v>
      </c>
      <c r="E122" s="19">
        <f t="shared" si="13"/>
        <v>518307565.99837631</v>
      </c>
      <c r="F122" s="18">
        <v>1.7999999999999999E-2</v>
      </c>
      <c r="G122" s="19">
        <f t="shared" si="11"/>
        <v>527637102.18634707</v>
      </c>
      <c r="H122" s="19"/>
      <c r="I122" s="20">
        <v>0</v>
      </c>
      <c r="J122" s="19">
        <f xml:space="preserve"> (E111 + SUM(D112:D122)) - SUM(I112:I122)</f>
        <v>447623934.09139097</v>
      </c>
      <c r="K122" s="19">
        <f xml:space="preserve"> G122 - J122</f>
        <v>80013168.0949561</v>
      </c>
      <c r="L122" s="18">
        <v>0.84</v>
      </c>
      <c r="M122" s="19">
        <f xml:space="preserve"> K122 * L122</f>
        <v>67211061.199763119</v>
      </c>
      <c r="N122" s="19">
        <f xml:space="preserve"> K122 - M122</f>
        <v>12802106.895192981</v>
      </c>
      <c r="O122" s="18">
        <f xml:space="preserve"> K122 / J122 * 100</f>
        <v>17.875087099033422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24484879.257764462</v>
      </c>
      <c r="E123" s="9">
        <f xml:space="preserve"> (G122 / 2) + D123 - I123</f>
        <v>288303430.35093802</v>
      </c>
      <c r="F123" s="8">
        <v>1.7999999999999999E-2</v>
      </c>
      <c r="G123" s="9">
        <f t="shared" si="11"/>
        <v>293492892.09725493</v>
      </c>
      <c r="H123" s="9"/>
      <c r="I123" s="10"/>
      <c r="K123" s="11">
        <f xml:space="preserve"> ((G122 - I123) / 2 / 12) +2500000</f>
        <v>24484879.257764462</v>
      </c>
      <c r="M123" s="9">
        <f xml:space="preserve"> (G122 / 2 )</f>
        <v>263818551.09317353</v>
      </c>
      <c r="P123" s="9"/>
    </row>
    <row r="124" spans="1:16" s="8" customFormat="1" x14ac:dyDescent="0.3">
      <c r="B124" s="43"/>
      <c r="C124" s="8">
        <v>2</v>
      </c>
      <c r="D124" s="9">
        <f>K123</f>
        <v>24484879.257764462</v>
      </c>
      <c r="E124" s="9">
        <f t="shared" ref="E124:E134" si="14" xml:space="preserve"> G123 + D124 - I124</f>
        <v>317977771.35501939</v>
      </c>
      <c r="F124" s="8">
        <v>1.7999999999999999E-2</v>
      </c>
      <c r="G124" s="9">
        <f t="shared" si="11"/>
        <v>323701371.23940974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24484879.257764462</v>
      </c>
      <c r="E125" s="9">
        <f t="shared" si="14"/>
        <v>348186250.4971742</v>
      </c>
      <c r="F125" s="8">
        <v>1.7999999999999999E-2</v>
      </c>
      <c r="G125" s="9">
        <f t="shared" si="11"/>
        <v>354453603.00612336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24484879.257764462</v>
      </c>
      <c r="E126" s="9">
        <f t="shared" si="14"/>
        <v>378938482.26388782</v>
      </c>
      <c r="F126" s="8">
        <v>1.7999999999999999E-2</v>
      </c>
      <c r="G126" s="9">
        <f t="shared" si="11"/>
        <v>385759374.94463778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24484879.257764462</v>
      </c>
      <c r="E127" s="9">
        <f t="shared" si="14"/>
        <v>397442147.30720925</v>
      </c>
      <c r="F127" s="8">
        <v>1.7999999999999999E-2</v>
      </c>
      <c r="G127" s="9">
        <f t="shared" si="11"/>
        <v>404596105.95873904</v>
      </c>
      <c r="H127" s="9"/>
      <c r="I127" s="10">
        <f xml:space="preserve"> N122</f>
        <v>12802106.895192981</v>
      </c>
      <c r="P127" s="9"/>
    </row>
    <row r="128" spans="1:16" s="8" customFormat="1" x14ac:dyDescent="0.3">
      <c r="B128" s="43"/>
      <c r="C128" s="8">
        <v>6</v>
      </c>
      <c r="D128" s="9">
        <f>K123</f>
        <v>24484879.257764462</v>
      </c>
      <c r="E128" s="9">
        <f t="shared" si="14"/>
        <v>429080985.2165035</v>
      </c>
      <c r="F128" s="8">
        <v>1.7999999999999999E-2</v>
      </c>
      <c r="G128" s="9">
        <f t="shared" si="11"/>
        <v>436804442.95040059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24484879.257764462</v>
      </c>
      <c r="E129" s="9">
        <f t="shared" si="14"/>
        <v>461289322.20816505</v>
      </c>
      <c r="F129" s="8">
        <v>1.7999999999999999E-2</v>
      </c>
      <c r="G129" s="9">
        <f t="shared" si="11"/>
        <v>469592530.00791204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24484879.257764462</v>
      </c>
      <c r="E130" s="9">
        <f t="shared" si="14"/>
        <v>494077409.2656765</v>
      </c>
      <c r="F130" s="8">
        <v>1.7999999999999999E-2</v>
      </c>
      <c r="G130" s="9">
        <f t="shared" si="11"/>
        <v>502970802.63245869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24484879.257764462</v>
      </c>
      <c r="E131" s="9">
        <f t="shared" si="14"/>
        <v>527455681.89022315</v>
      </c>
      <c r="F131" s="8">
        <v>1.7999999999999999E-2</v>
      </c>
      <c r="G131" s="9">
        <f t="shared" si="11"/>
        <v>536949884.16424716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24484879.257764462</v>
      </c>
      <c r="E132" s="9">
        <f t="shared" si="14"/>
        <v>561434763.42201161</v>
      </c>
      <c r="F132" s="8">
        <v>1.7999999999999999E-2</v>
      </c>
      <c r="G132" s="9">
        <f t="shared" si="11"/>
        <v>571540589.16360784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24484879.257764462</v>
      </c>
      <c r="E133" s="9">
        <f t="shared" si="14"/>
        <v>596025468.42137229</v>
      </c>
      <c r="F133" s="8">
        <v>1.7999999999999999E-2</v>
      </c>
      <c r="G133" s="9">
        <f t="shared" si="11"/>
        <v>606753926.85295701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24484879.257764462</v>
      </c>
      <c r="E134" s="19">
        <f t="shared" si="14"/>
        <v>595238806.11072147</v>
      </c>
      <c r="F134" s="18">
        <v>1.7999999999999999E-2</v>
      </c>
      <c r="G134" s="19">
        <f t="shared" si="11"/>
        <v>605953104.62071443</v>
      </c>
      <c r="H134" s="19"/>
      <c r="I134" s="24">
        <v>36000000</v>
      </c>
      <c r="J134" s="19">
        <f xml:space="preserve"> (E123 + SUM(D124:D134)) - SUM(I124:I134)</f>
        <v>508834995.29115415</v>
      </c>
      <c r="K134" s="19">
        <f xml:space="preserve"> G134 - J134</f>
        <v>97118109.32956028</v>
      </c>
      <c r="L134" s="18">
        <v>0.84</v>
      </c>
      <c r="M134" s="19">
        <f xml:space="preserve"> K134 * L134</f>
        <v>81579211.836830631</v>
      </c>
      <c r="N134" s="19">
        <f xml:space="preserve"> K134 - M134</f>
        <v>15538897.492729649</v>
      </c>
      <c r="O134" s="18">
        <f xml:space="preserve"> K134 / J134 * 100</f>
        <v>19.086365959163153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25248046.0258631</v>
      </c>
      <c r="E135" s="13">
        <f xml:space="preserve"> (G134 / 2) + D135 - I135</f>
        <v>328224598.33622032</v>
      </c>
      <c r="F135" s="12">
        <v>1.7999999999999999E-2</v>
      </c>
      <c r="G135" s="13">
        <f t="shared" si="11"/>
        <v>334132641.10627228</v>
      </c>
      <c r="H135" s="13"/>
      <c r="I135" s="14">
        <v>0</v>
      </c>
      <c r="K135" s="15">
        <f xml:space="preserve"> ((G134 - I135) / 2 / 12)</f>
        <v>25248046.0258631</v>
      </c>
      <c r="M135" s="13">
        <f xml:space="preserve"> (G134 - I135) / 2</f>
        <v>302976552.31035721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25248046.0258631</v>
      </c>
      <c r="E136" s="13">
        <f t="shared" ref="E136:E146" si="15" xml:space="preserve"> G135 + D136 - I136</f>
        <v>359380687.13213539</v>
      </c>
      <c r="F136" s="12">
        <v>1.7999999999999999E-2</v>
      </c>
      <c r="G136" s="13">
        <f t="shared" si="11"/>
        <v>365849539.50051385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25248046.0258631</v>
      </c>
      <c r="E137" s="13">
        <f t="shared" si="15"/>
        <v>391097585.52637696</v>
      </c>
      <c r="F137" s="12">
        <v>1.7999999999999999E-2</v>
      </c>
      <c r="G137" s="13">
        <f t="shared" si="11"/>
        <v>398137342.06585175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25248046.0258631</v>
      </c>
      <c r="E138" s="13">
        <f t="shared" si="15"/>
        <v>423385388.09171486</v>
      </c>
      <c r="F138" s="12">
        <v>1.7999999999999999E-2</v>
      </c>
      <c r="G138" s="13">
        <f t="shared" si="11"/>
        <v>431006325.07736576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25248046.0258631</v>
      </c>
      <c r="E139" s="13">
        <f t="shared" si="15"/>
        <v>440715473.6104992</v>
      </c>
      <c r="F139" s="12">
        <v>1.7999999999999999E-2</v>
      </c>
      <c r="G139" s="13">
        <f t="shared" si="11"/>
        <v>448648352.13548821</v>
      </c>
      <c r="H139" s="13"/>
      <c r="I139" s="14">
        <f xml:space="preserve"> N134</f>
        <v>15538897.492729649</v>
      </c>
      <c r="P139" s="13"/>
    </row>
    <row r="140" spans="1:16" s="12" customFormat="1" x14ac:dyDescent="0.3">
      <c r="B140" s="42"/>
      <c r="C140" s="12">
        <v>6</v>
      </c>
      <c r="D140" s="13">
        <f>K135</f>
        <v>25248046.0258631</v>
      </c>
      <c r="E140" s="13">
        <f t="shared" si="15"/>
        <v>473896398.16135132</v>
      </c>
      <c r="F140" s="12">
        <v>1.7999999999999999E-2</v>
      </c>
      <c r="G140" s="13">
        <f t="shared" si="11"/>
        <v>482426533.32825565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25248046.0258631</v>
      </c>
      <c r="E141" s="13">
        <f t="shared" si="15"/>
        <v>507674579.35411876</v>
      </c>
      <c r="F141" s="12">
        <v>1.7999999999999999E-2</v>
      </c>
      <c r="G141" s="13">
        <f t="shared" si="11"/>
        <v>516812721.78249288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25248046.0258631</v>
      </c>
      <c r="E142" s="13">
        <f t="shared" si="15"/>
        <v>542060767.80835593</v>
      </c>
      <c r="F142" s="12">
        <v>1.7999999999999999E-2</v>
      </c>
      <c r="G142" s="13">
        <f t="shared" si="11"/>
        <v>551817861.62890637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25248046.0258631</v>
      </c>
      <c r="E143" s="13">
        <f t="shared" si="15"/>
        <v>577065907.65476942</v>
      </c>
      <c r="F143" s="12">
        <v>1.7999999999999999E-2</v>
      </c>
      <c r="G143" s="13">
        <f t="shared" si="11"/>
        <v>587453093.99255526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25248046.0258631</v>
      </c>
      <c r="E144" s="13">
        <f t="shared" si="15"/>
        <v>612701140.01841831</v>
      </c>
      <c r="F144" s="12">
        <v>1.7999999999999999E-2</v>
      </c>
      <c r="G144" s="13">
        <f t="shared" si="11"/>
        <v>623729760.53874981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25248046.0258631</v>
      </c>
      <c r="E145" s="13">
        <f t="shared" si="15"/>
        <v>648977806.56461287</v>
      </c>
      <c r="F145" s="12">
        <v>1.7999999999999999E-2</v>
      </c>
      <c r="G145" s="13">
        <f t="shared" si="11"/>
        <v>660659407.08277595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25248046.0258631</v>
      </c>
      <c r="E146" s="19">
        <f t="shared" si="15"/>
        <v>649907453.108639</v>
      </c>
      <c r="F146" s="18">
        <v>1.7999999999999999E-2</v>
      </c>
      <c r="G146" s="19">
        <f t="shared" si="11"/>
        <v>661605787.26459455</v>
      </c>
      <c r="H146" s="19"/>
      <c r="I146" s="24">
        <v>36000000</v>
      </c>
      <c r="J146" s="19">
        <f xml:space="preserve"> (E135 + SUM(D136:D146)) - SUM(I136:I146)</f>
        <v>554414207.12798476</v>
      </c>
      <c r="K146" s="19">
        <f xml:space="preserve"> G146 - J146</f>
        <v>107191580.13660979</v>
      </c>
      <c r="L146" s="18">
        <v>0.84</v>
      </c>
      <c r="M146" s="19">
        <f xml:space="preserve"> K146 * L146</f>
        <v>90040927.314752221</v>
      </c>
      <c r="N146" s="19">
        <f xml:space="preserve"> K146 - M146</f>
        <v>17150652.821857572</v>
      </c>
      <c r="O146" s="18">
        <f xml:space="preserve"> K146 / J146 * 100</f>
        <v>19.334205140934451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27566907.802691441</v>
      </c>
      <c r="E147" s="13">
        <f xml:space="preserve"> (G146 / 2) + D147 - I147</f>
        <v>358369801.43498874</v>
      </c>
      <c r="F147" s="12">
        <v>1.7999999999999999E-2</v>
      </c>
      <c r="G147" s="13">
        <f t="shared" si="11"/>
        <v>364820457.86081851</v>
      </c>
      <c r="H147" s="13"/>
      <c r="I147" s="14"/>
      <c r="K147" s="15">
        <f xml:space="preserve"> ((G146 - I147) / 2 / 12)</f>
        <v>27566907.802691441</v>
      </c>
      <c r="M147" s="9">
        <f xml:space="preserve"> (G146 - I147) / 2</f>
        <v>330802893.63229728</v>
      </c>
      <c r="P147" s="13"/>
    </row>
    <row r="148" spans="1:16" s="12" customFormat="1" x14ac:dyDescent="0.3">
      <c r="B148" s="42"/>
      <c r="C148" s="12">
        <v>2</v>
      </c>
      <c r="D148" s="13">
        <f>K147</f>
        <v>27566907.802691441</v>
      </c>
      <c r="E148" s="13">
        <f t="shared" ref="E148:E158" si="16" xml:space="preserve"> G147 + D148 - I148</f>
        <v>392387365.66350996</v>
      </c>
      <c r="F148" s="12">
        <v>1.7999999999999999E-2</v>
      </c>
      <c r="G148" s="13">
        <f t="shared" si="11"/>
        <v>399450338.24545312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27566907.802691441</v>
      </c>
      <c r="E149" s="13">
        <f t="shared" si="16"/>
        <v>427017246.04814458</v>
      </c>
      <c r="F149" s="12">
        <v>1.7999999999999999E-2</v>
      </c>
      <c r="G149" s="13">
        <f t="shared" si="11"/>
        <v>434703556.4770112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27566907.802691441</v>
      </c>
      <c r="E150" s="13">
        <f t="shared" si="16"/>
        <v>462270464.27970266</v>
      </c>
      <c r="F150" s="12">
        <v>1.7999999999999999E-2</v>
      </c>
      <c r="G150" s="13">
        <f t="shared" si="11"/>
        <v>470591332.63673729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27566907.802691441</v>
      </c>
      <c r="E151" s="13">
        <f t="shared" si="16"/>
        <v>481007587.61757118</v>
      </c>
      <c r="F151" s="12">
        <v>1.7999999999999999E-2</v>
      </c>
      <c r="G151" s="13">
        <f t="shared" si="11"/>
        <v>489665724.19468749</v>
      </c>
      <c r="H151" s="13"/>
      <c r="I151" s="14">
        <f xml:space="preserve"> N146</f>
        <v>17150652.821857572</v>
      </c>
      <c r="P151" s="13"/>
    </row>
    <row r="152" spans="1:16" s="12" customFormat="1" x14ac:dyDescent="0.3">
      <c r="B152" s="42"/>
      <c r="C152" s="12">
        <v>6</v>
      </c>
      <c r="D152" s="13">
        <f>K147</f>
        <v>27566907.802691441</v>
      </c>
      <c r="E152" s="13">
        <f t="shared" si="16"/>
        <v>517232631.99737895</v>
      </c>
      <c r="F152" s="12">
        <v>1.7999999999999999E-2</v>
      </c>
      <c r="G152" s="13">
        <f t="shared" si="11"/>
        <v>526542819.37333179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27566907.802691441</v>
      </c>
      <c r="E153" s="13">
        <f t="shared" si="16"/>
        <v>554109727.17602324</v>
      </c>
      <c r="F153" s="12">
        <v>1.7999999999999999E-2</v>
      </c>
      <c r="G153" s="13">
        <f t="shared" si="11"/>
        <v>564083702.26519167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27566907.802691441</v>
      </c>
      <c r="E154" s="13">
        <f t="shared" si="16"/>
        <v>591650610.06788313</v>
      </c>
      <c r="F154" s="12">
        <v>1.7999999999999999E-2</v>
      </c>
      <c r="G154" s="13">
        <f t="shared" si="11"/>
        <v>602300321.04910505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27566907.802691441</v>
      </c>
      <c r="E155" s="13">
        <f t="shared" si="16"/>
        <v>629867228.85179651</v>
      </c>
      <c r="F155" s="12">
        <v>1.7999999999999999E-2</v>
      </c>
      <c r="G155" s="13">
        <f t="shared" si="11"/>
        <v>641204838.97112882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27566907.802691441</v>
      </c>
      <c r="E156" s="13">
        <f t="shared" si="16"/>
        <v>668771746.77382028</v>
      </c>
      <c r="F156" s="12">
        <v>1.7999999999999999E-2</v>
      </c>
      <c r="G156" s="13">
        <f t="shared" si="11"/>
        <v>680809638.21574903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27566907.802691441</v>
      </c>
      <c r="E157" s="13">
        <f t="shared" si="16"/>
        <v>708376546.01844049</v>
      </c>
      <c r="F157" s="12">
        <v>1.7999999999999999E-2</v>
      </c>
      <c r="G157" s="13">
        <f t="shared" si="11"/>
        <v>721127323.84677243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27566907.802691441</v>
      </c>
      <c r="E158" s="19">
        <f t="shared" si="16"/>
        <v>712694231.64946389</v>
      </c>
      <c r="F158" s="18">
        <v>1.7999999999999999E-2</v>
      </c>
      <c r="G158" s="19">
        <f t="shared" ref="G158:G221" si="17" xml:space="preserve"> (E158 * F158) + E158</f>
        <v>725522727.81915426</v>
      </c>
      <c r="H158" s="19"/>
      <c r="I158" s="24">
        <v>36000000</v>
      </c>
      <c r="J158" s="19">
        <f xml:space="preserve"> (E147 + SUM(D148:D158)) - SUM(I148:I158)</f>
        <v>608455134.44273698</v>
      </c>
      <c r="K158" s="19">
        <f xml:space="preserve"> G158 - J158</f>
        <v>117067593.37641728</v>
      </c>
      <c r="L158" s="18">
        <v>0.84</v>
      </c>
      <c r="M158" s="19">
        <f xml:space="preserve"> K158 * L158</f>
        <v>98336778.436190516</v>
      </c>
      <c r="N158" s="19">
        <f xml:space="preserve"> K158 - M158</f>
        <v>18730814.940226763</v>
      </c>
      <c r="O158" s="18">
        <f xml:space="preserve"> K158 / J158 * 100</f>
        <v>19.240135673049327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30230113.659131426</v>
      </c>
      <c r="E159" s="13">
        <f xml:space="preserve"> (G158 / 2) + D159 - I159</f>
        <v>392991477.56870854</v>
      </c>
      <c r="F159" s="12">
        <v>1.7999999999999999E-2</v>
      </c>
      <c r="G159" s="13">
        <f t="shared" si="17"/>
        <v>400065324.1649453</v>
      </c>
      <c r="H159" s="13"/>
      <c r="I159" s="14"/>
      <c r="K159" s="15">
        <f xml:space="preserve"> ((G158 - I159) / 2 / 12)</f>
        <v>30230113.659131426</v>
      </c>
      <c r="M159" s="9">
        <f xml:space="preserve"> (G158 - I159) / 2</f>
        <v>362761363.90957713</v>
      </c>
      <c r="P159" s="13"/>
    </row>
    <row r="160" spans="1:16" s="12" customFormat="1" x14ac:dyDescent="0.3">
      <c r="B160" s="42"/>
      <c r="C160" s="12">
        <v>2</v>
      </c>
      <c r="D160" s="13">
        <f>K159</f>
        <v>30230113.659131426</v>
      </c>
      <c r="E160" s="13">
        <f t="shared" ref="E160:E170" si="18" xml:space="preserve"> G159 + D160 - I160</f>
        <v>430295437.82407671</v>
      </c>
      <c r="F160" s="12">
        <v>1.7999999999999999E-2</v>
      </c>
      <c r="G160" s="13">
        <f t="shared" si="17"/>
        <v>438040755.7049101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30230113.659131426</v>
      </c>
      <c r="E161" s="13">
        <f t="shared" si="18"/>
        <v>468270869.36404151</v>
      </c>
      <c r="F161" s="12">
        <v>1.7999999999999999E-2</v>
      </c>
      <c r="G161" s="13">
        <f t="shared" si="17"/>
        <v>476699745.01259422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30230113.659131426</v>
      </c>
      <c r="E162" s="13">
        <f t="shared" si="18"/>
        <v>506929858.67172563</v>
      </c>
      <c r="F162" s="12">
        <v>1.7999999999999999E-2</v>
      </c>
      <c r="G162" s="13">
        <f t="shared" si="17"/>
        <v>516054596.12781668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30230113.659131426</v>
      </c>
      <c r="E163" s="13">
        <f t="shared" si="18"/>
        <v>527553894.84672129</v>
      </c>
      <c r="F163" s="12">
        <v>1.7999999999999999E-2</v>
      </c>
      <c r="G163" s="13">
        <f t="shared" si="17"/>
        <v>537049864.95396233</v>
      </c>
      <c r="H163" s="13"/>
      <c r="I163" s="14">
        <f xml:space="preserve"> N158</f>
        <v>18730814.940226763</v>
      </c>
      <c r="P163" s="13"/>
    </row>
    <row r="164" spans="1:16" s="12" customFormat="1" x14ac:dyDescent="0.3">
      <c r="B164" s="42"/>
      <c r="C164" s="12">
        <v>6</v>
      </c>
      <c r="D164" s="13">
        <f>K159</f>
        <v>30230113.659131426</v>
      </c>
      <c r="E164" s="13">
        <f t="shared" si="18"/>
        <v>567279978.61309373</v>
      </c>
      <c r="F164" s="12">
        <v>1.7999999999999999E-2</v>
      </c>
      <c r="G164" s="13">
        <f t="shared" si="17"/>
        <v>577491018.22812939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30230113.659131426</v>
      </c>
      <c r="E165" s="13">
        <f t="shared" si="18"/>
        <v>607721131.88726079</v>
      </c>
      <c r="F165" s="12">
        <v>1.7999999999999999E-2</v>
      </c>
      <c r="G165" s="13">
        <f t="shared" si="17"/>
        <v>618660112.26123154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30230113.659131426</v>
      </c>
      <c r="E166" s="13">
        <f t="shared" si="18"/>
        <v>648890225.92036295</v>
      </c>
      <c r="F166" s="12">
        <v>1.7999999999999999E-2</v>
      </c>
      <c r="G166" s="13">
        <f t="shared" si="17"/>
        <v>660570249.98692954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30230113.659131426</v>
      </c>
      <c r="E167" s="13">
        <f t="shared" si="18"/>
        <v>690800363.64606094</v>
      </c>
      <c r="F167" s="12">
        <v>1.7999999999999999E-2</v>
      </c>
      <c r="G167" s="13">
        <f t="shared" si="17"/>
        <v>703234770.19169009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30230113.659131426</v>
      </c>
      <c r="E168" s="13">
        <f t="shared" si="18"/>
        <v>733464883.8508215</v>
      </c>
      <c r="F168" s="12">
        <v>1.7999999999999999E-2</v>
      </c>
      <c r="G168" s="13">
        <f t="shared" si="17"/>
        <v>746667251.76013625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30230113.659131426</v>
      </c>
      <c r="E169" s="13">
        <f t="shared" si="18"/>
        <v>776897365.41926765</v>
      </c>
      <c r="F169" s="12">
        <v>1.7999999999999999E-2</v>
      </c>
      <c r="G169" s="13">
        <f t="shared" si="17"/>
        <v>790881517.99681449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30230113.659131426</v>
      </c>
      <c r="E170" s="19">
        <f t="shared" si="18"/>
        <v>785111631.6559459</v>
      </c>
      <c r="F170" s="18">
        <v>1.7999999999999999E-2</v>
      </c>
      <c r="G170" s="19">
        <f t="shared" si="17"/>
        <v>799243641.0257529</v>
      </c>
      <c r="H170" s="19"/>
      <c r="I170" s="24">
        <v>36000000</v>
      </c>
      <c r="J170" s="19">
        <f xml:space="preserve"> (E159 + SUM(D160:D170)) - SUM(I160:I170)</f>
        <v>670791912.87892747</v>
      </c>
      <c r="K170" s="19">
        <f xml:space="preserve"> G170 - J170</f>
        <v>128451728.14682543</v>
      </c>
      <c r="L170" s="18">
        <v>0.84</v>
      </c>
      <c r="M170" s="19">
        <f xml:space="preserve"> K170 * L170</f>
        <v>107899451.64333336</v>
      </c>
      <c r="N170" s="19">
        <f xml:space="preserve"> K170 - M170</f>
        <v>20552276.503492072</v>
      </c>
      <c r="O170" s="18">
        <f xml:space="preserve"> K170 / J170 * 100</f>
        <v>19.149266066063909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33301818.376073036</v>
      </c>
      <c r="E171" s="13">
        <f xml:space="preserve"> (G170 / 2) + D171 - I171</f>
        <v>432923638.88894951</v>
      </c>
      <c r="F171" s="12">
        <v>1.7999999999999999E-2</v>
      </c>
      <c r="G171" s="13">
        <f t="shared" si="17"/>
        <v>440716264.38895059</v>
      </c>
      <c r="H171" s="13"/>
      <c r="I171" s="14"/>
      <c r="K171" s="15">
        <f xml:space="preserve"> ((G170 - I171) / 2 / 12)</f>
        <v>33301818.376073036</v>
      </c>
      <c r="M171" s="9">
        <f xml:space="preserve"> (G170 - I171) / 2</f>
        <v>399621820.51287645</v>
      </c>
      <c r="P171" s="13"/>
    </row>
    <row r="172" spans="1:16" s="12" customFormat="1" x14ac:dyDescent="0.3">
      <c r="B172" s="42"/>
      <c r="C172" s="12">
        <v>2</v>
      </c>
      <c r="D172" s="13">
        <f>K171</f>
        <v>33301818.376073036</v>
      </c>
      <c r="E172" s="13">
        <f t="shared" ref="E172:E182" si="19" xml:space="preserve"> G171 + D172 - I172</f>
        <v>474018082.76502365</v>
      </c>
      <c r="F172" s="12">
        <v>1.7999999999999999E-2</v>
      </c>
      <c r="G172" s="13">
        <f t="shared" si="17"/>
        <v>482550408.25479406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33301818.376073036</v>
      </c>
      <c r="E173" s="13">
        <f t="shared" si="19"/>
        <v>515852226.63086712</v>
      </c>
      <c r="F173" s="12">
        <v>1.7999999999999999E-2</v>
      </c>
      <c r="G173" s="13">
        <f t="shared" si="17"/>
        <v>525137566.71022272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33301818.376073036</v>
      </c>
      <c r="E174" s="13">
        <f t="shared" si="19"/>
        <v>558439385.08629572</v>
      </c>
      <c r="F174" s="12">
        <v>1.7999999999999999E-2</v>
      </c>
      <c r="G174" s="13">
        <f t="shared" si="17"/>
        <v>568491294.01784909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33301818.376073036</v>
      </c>
      <c r="E175" s="13">
        <f t="shared" si="19"/>
        <v>581240835.89042997</v>
      </c>
      <c r="F175" s="12">
        <v>1.7999999999999999E-2</v>
      </c>
      <c r="G175" s="13">
        <f t="shared" si="17"/>
        <v>591703170.93645775</v>
      </c>
      <c r="H175" s="13"/>
      <c r="I175" s="14">
        <f xml:space="preserve"> N170</f>
        <v>20552276.503492072</v>
      </c>
      <c r="P175" s="13"/>
    </row>
    <row r="176" spans="1:16" s="12" customFormat="1" x14ac:dyDescent="0.3">
      <c r="B176" s="42"/>
      <c r="C176" s="12">
        <v>6</v>
      </c>
      <c r="D176" s="13">
        <f>K171</f>
        <v>33301818.376073036</v>
      </c>
      <c r="E176" s="13">
        <f t="shared" si="19"/>
        <v>625004989.31253076</v>
      </c>
      <c r="F176" s="12">
        <v>1.7999999999999999E-2</v>
      </c>
      <c r="G176" s="13">
        <f t="shared" si="17"/>
        <v>636255079.12015629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33301818.376073036</v>
      </c>
      <c r="E177" s="13">
        <f t="shared" si="19"/>
        <v>669556897.49622929</v>
      </c>
      <c r="F177" s="12">
        <v>1.7999999999999999E-2</v>
      </c>
      <c r="G177" s="13">
        <f t="shared" si="17"/>
        <v>681608921.65116143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33301818.376073036</v>
      </c>
      <c r="E178" s="13">
        <f t="shared" si="19"/>
        <v>714910740.02723444</v>
      </c>
      <c r="F178" s="12">
        <v>1.7999999999999999E-2</v>
      </c>
      <c r="G178" s="13">
        <f t="shared" si="17"/>
        <v>727779133.34772468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33301818.376073036</v>
      </c>
      <c r="E179" s="13">
        <f t="shared" si="19"/>
        <v>761080951.72379768</v>
      </c>
      <c r="F179" s="12">
        <v>1.7999999999999999E-2</v>
      </c>
      <c r="G179" s="13">
        <f t="shared" si="17"/>
        <v>774780408.85482609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33301818.376073036</v>
      </c>
      <c r="E180" s="13">
        <f t="shared" si="19"/>
        <v>808082227.2308991</v>
      </c>
      <c r="F180" s="12">
        <v>1.7999999999999999E-2</v>
      </c>
      <c r="G180" s="13">
        <f t="shared" si="17"/>
        <v>822627707.32105529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33301818.376073036</v>
      </c>
      <c r="E181" s="13">
        <f t="shared" si="19"/>
        <v>855929525.6971283</v>
      </c>
      <c r="F181" s="12">
        <v>1.7999999999999999E-2</v>
      </c>
      <c r="G181" s="13">
        <f t="shared" si="17"/>
        <v>871336257.15967655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33301818.376073036</v>
      </c>
      <c r="E182" s="19">
        <f t="shared" si="19"/>
        <v>868638075.53574955</v>
      </c>
      <c r="F182" s="18">
        <v>1.7999999999999999E-2</v>
      </c>
      <c r="G182" s="19">
        <f t="shared" si="17"/>
        <v>884273560.89539301</v>
      </c>
      <c r="H182" s="19"/>
      <c r="I182" s="24">
        <v>36000000</v>
      </c>
      <c r="J182" s="19">
        <f xml:space="preserve"> (E171 + SUM(D172:D182)) - SUM(I172:I182)</f>
        <v>742691364.5222609</v>
      </c>
      <c r="K182" s="19">
        <f xml:space="preserve"> G182 - J182</f>
        <v>141582196.37313211</v>
      </c>
      <c r="L182" s="18">
        <v>0.84</v>
      </c>
      <c r="M182" s="19">
        <f xml:space="preserve"> K182 * L182</f>
        <v>118929044.95343097</v>
      </c>
      <c r="N182" s="19">
        <f xml:space="preserve"> K182 - M182</f>
        <v>22653151.419701144</v>
      </c>
      <c r="O182" s="18">
        <f xml:space="preserve"> K182 / J182 * 100</f>
        <v>19.063396066844724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36844731.703974709</v>
      </c>
      <c r="E183" s="13">
        <f xml:space="preserve"> (G182 / 2) + D183 - I183</f>
        <v>478981512.15167123</v>
      </c>
      <c r="F183" s="12">
        <v>1.7999999999999999E-2</v>
      </c>
      <c r="G183" s="13">
        <f t="shared" si="17"/>
        <v>487603179.37040132</v>
      </c>
      <c r="H183" s="13"/>
      <c r="I183" s="14"/>
      <c r="K183" s="15">
        <f xml:space="preserve"> ((G182 - I183) / 2 / 12)</f>
        <v>36844731.703974709</v>
      </c>
      <c r="M183" s="9">
        <f xml:space="preserve"> (G182 - I183) / 2</f>
        <v>442136780.44769651</v>
      </c>
      <c r="P183" s="13"/>
    </row>
    <row r="184" spans="1:16" s="12" customFormat="1" x14ac:dyDescent="0.3">
      <c r="B184" s="42"/>
      <c r="C184" s="12">
        <v>2</v>
      </c>
      <c r="D184" s="13">
        <f>K183</f>
        <v>36844731.703974709</v>
      </c>
      <c r="E184" s="13">
        <f t="shared" ref="E184:E194" si="20" xml:space="preserve"> G183 + D184 - I184</f>
        <v>524447911.07437605</v>
      </c>
      <c r="F184" s="12">
        <v>1.7999999999999999E-2</v>
      </c>
      <c r="G184" s="13">
        <f t="shared" si="17"/>
        <v>533887973.47371483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36844731.703974709</v>
      </c>
      <c r="E185" s="13">
        <f t="shared" si="20"/>
        <v>570732705.17768955</v>
      </c>
      <c r="F185" s="12">
        <v>1.7999999999999999E-2</v>
      </c>
      <c r="G185" s="13">
        <f t="shared" si="17"/>
        <v>581005893.87088799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36844731.703974709</v>
      </c>
      <c r="E186" s="13">
        <f t="shared" si="20"/>
        <v>617850625.57486272</v>
      </c>
      <c r="F186" s="12">
        <v>1.7999999999999999E-2</v>
      </c>
      <c r="G186" s="13">
        <f t="shared" si="17"/>
        <v>628971936.8352102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36844731.703974709</v>
      </c>
      <c r="E187" s="13">
        <f t="shared" si="20"/>
        <v>643163517.11948383</v>
      </c>
      <c r="F187" s="12">
        <v>1.7999999999999999E-2</v>
      </c>
      <c r="G187" s="13">
        <f t="shared" si="17"/>
        <v>654740460.42763448</v>
      </c>
      <c r="H187" s="13"/>
      <c r="I187" s="14">
        <f xml:space="preserve"> N182</f>
        <v>22653151.419701144</v>
      </c>
      <c r="P187" s="13"/>
    </row>
    <row r="188" spans="1:16" s="12" customFormat="1" x14ac:dyDescent="0.3">
      <c r="B188" s="42"/>
      <c r="C188" s="12">
        <v>6</v>
      </c>
      <c r="D188" s="13">
        <f>K183</f>
        <v>36844731.703974709</v>
      </c>
      <c r="E188" s="13">
        <f t="shared" si="20"/>
        <v>691585192.1316092</v>
      </c>
      <c r="F188" s="12">
        <v>1.7999999999999999E-2</v>
      </c>
      <c r="G188" s="13">
        <f t="shared" si="17"/>
        <v>704033725.58997822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36844731.703974709</v>
      </c>
      <c r="E189" s="13">
        <f t="shared" si="20"/>
        <v>740878457.29395294</v>
      </c>
      <c r="F189" s="12">
        <v>1.7999999999999999E-2</v>
      </c>
      <c r="G189" s="13">
        <f t="shared" si="17"/>
        <v>754214269.52524412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36844731.703974709</v>
      </c>
      <c r="E190" s="13">
        <f t="shared" si="20"/>
        <v>791059001.22921884</v>
      </c>
      <c r="F190" s="12">
        <v>1.7999999999999999E-2</v>
      </c>
      <c r="G190" s="13">
        <f t="shared" si="17"/>
        <v>805298063.2513448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36844731.703974709</v>
      </c>
      <c r="E191" s="13">
        <f t="shared" si="20"/>
        <v>842142794.95531952</v>
      </c>
      <c r="F191" s="12">
        <v>1.7999999999999999E-2</v>
      </c>
      <c r="G191" s="13">
        <f t="shared" si="17"/>
        <v>857301365.26451528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36844731.703974709</v>
      </c>
      <c r="E192" s="13">
        <f t="shared" si="20"/>
        <v>894146096.96849</v>
      </c>
      <c r="F192" s="12">
        <v>1.7999999999999999E-2</v>
      </c>
      <c r="G192" s="13">
        <f t="shared" si="17"/>
        <v>910240726.71392286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36844731.703974709</v>
      </c>
      <c r="E193" s="13">
        <f t="shared" si="20"/>
        <v>947085458.41789758</v>
      </c>
      <c r="F193" s="12">
        <v>1.7999999999999999E-2</v>
      </c>
      <c r="G193" s="13">
        <f t="shared" si="17"/>
        <v>964132996.66941977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36844731.703974709</v>
      </c>
      <c r="E194" s="19">
        <f t="shared" si="20"/>
        <v>864977728.37339449</v>
      </c>
      <c r="F194" s="18">
        <v>1.7999999999999999E-2</v>
      </c>
      <c r="G194" s="19">
        <f t="shared" si="17"/>
        <v>880547327.4841156</v>
      </c>
      <c r="H194" s="19"/>
      <c r="I194" s="24">
        <v>136000000</v>
      </c>
      <c r="J194" s="19">
        <f xml:space="preserve"> (E183 + SUM(D184:D194)) - SUM(I184:I194)</f>
        <v>725620409.47569203</v>
      </c>
      <c r="K194" s="19">
        <f xml:space="preserve"> G194 - J194</f>
        <v>154926918.00842357</v>
      </c>
      <c r="L194" s="18">
        <v>0.84</v>
      </c>
      <c r="M194" s="19">
        <f xml:space="preserve"> K194 * L194</f>
        <v>130138611.12707579</v>
      </c>
      <c r="N194" s="19">
        <f xml:space="preserve"> K194 - M194</f>
        <v>24788306.881347775</v>
      </c>
      <c r="O194" s="18">
        <f xml:space="preserve"> K194 / J194 * 100</f>
        <v>21.350959259865409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36689471.978504814</v>
      </c>
      <c r="E195" s="4">
        <f xml:space="preserve"> (G194 / 2) + D195 - I195</f>
        <v>476963135.72056264</v>
      </c>
      <c r="F195" s="3">
        <v>1.7999999999999999E-2</v>
      </c>
      <c r="G195" s="4">
        <f t="shared" si="17"/>
        <v>485548472.16353273</v>
      </c>
      <c r="H195" s="4"/>
      <c r="I195" s="5"/>
      <c r="K195" s="6">
        <f xml:space="preserve"> ((G194 - I195) / 2 / 12)</f>
        <v>36689471.978504814</v>
      </c>
      <c r="M195" s="9">
        <f xml:space="preserve"> (G194 - I195) / 2</f>
        <v>440273663.7420578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36689471.978504814</v>
      </c>
      <c r="E196" s="4">
        <f t="shared" ref="E196:E206" si="21" xml:space="preserve"> G195 + D196 - I196</f>
        <v>522237944.14203757</v>
      </c>
      <c r="F196" s="3">
        <v>1.7999999999999999E-2</v>
      </c>
      <c r="G196" s="4">
        <f t="shared" si="17"/>
        <v>531638227.13659424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36689471.978504814</v>
      </c>
      <c r="E197" s="4">
        <f t="shared" si="21"/>
        <v>568327699.11509907</v>
      </c>
      <c r="F197" s="3">
        <v>1.7999999999999999E-2</v>
      </c>
      <c r="G197" s="4">
        <f t="shared" si="17"/>
        <v>578557597.69917083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36689471.978504814</v>
      </c>
      <c r="E198" s="4">
        <f t="shared" si="21"/>
        <v>615247069.6776756</v>
      </c>
      <c r="F198" s="3">
        <v>1.7999999999999999E-2</v>
      </c>
      <c r="G198" s="4">
        <f t="shared" si="17"/>
        <v>626321516.9318738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36689471.978504814</v>
      </c>
      <c r="E199" s="4">
        <f t="shared" si="21"/>
        <v>638222682.0290308</v>
      </c>
      <c r="F199" s="3">
        <v>1.7999999999999999E-2</v>
      </c>
      <c r="G199" s="4">
        <f t="shared" si="17"/>
        <v>649710690.30555332</v>
      </c>
      <c r="H199" s="4"/>
      <c r="I199" s="5">
        <f xml:space="preserve"> N194</f>
        <v>24788306.881347775</v>
      </c>
      <c r="P199" s="4"/>
    </row>
    <row r="200" spans="1:16" s="3" customFormat="1" x14ac:dyDescent="0.3">
      <c r="B200" s="44"/>
      <c r="C200" s="3">
        <v>6</v>
      </c>
      <c r="D200" s="4">
        <f>K195</f>
        <v>36689471.978504814</v>
      </c>
      <c r="E200" s="4">
        <f t="shared" si="21"/>
        <v>686400162.28405809</v>
      </c>
      <c r="F200" s="3">
        <v>1.7999999999999999E-2</v>
      </c>
      <c r="G200" s="4">
        <f t="shared" si="17"/>
        <v>698755365.20517111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36689471.978504814</v>
      </c>
      <c r="E201" s="4">
        <f t="shared" si="21"/>
        <v>735444837.18367589</v>
      </c>
      <c r="F201" s="3">
        <v>1.7999999999999999E-2</v>
      </c>
      <c r="G201" s="4">
        <f t="shared" si="17"/>
        <v>748682844.25298202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36689471.978504814</v>
      </c>
      <c r="E202" s="4">
        <f t="shared" si="21"/>
        <v>785372316.2314868</v>
      </c>
      <c r="F202" s="3">
        <v>1.7999999999999999E-2</v>
      </c>
      <c r="G202" s="4">
        <f t="shared" si="17"/>
        <v>799509017.9236536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36689471.978504814</v>
      </c>
      <c r="E203" s="4">
        <f t="shared" si="21"/>
        <v>836198489.90215838</v>
      </c>
      <c r="F203" s="3">
        <v>1.7999999999999999E-2</v>
      </c>
      <c r="G203" s="4">
        <f t="shared" si="17"/>
        <v>851250062.72039723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36689471.978504814</v>
      </c>
      <c r="E204" s="4">
        <f t="shared" si="21"/>
        <v>887939534.69890201</v>
      </c>
      <c r="F204" s="3">
        <v>1.7999999999999999E-2</v>
      </c>
      <c r="G204" s="4">
        <f t="shared" si="17"/>
        <v>903922446.32348228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36689471.978504814</v>
      </c>
      <c r="E205" s="4">
        <f t="shared" si="21"/>
        <v>940611918.30198705</v>
      </c>
      <c r="F205" s="3">
        <v>1.7999999999999999E-2</v>
      </c>
      <c r="G205" s="4">
        <f t="shared" si="17"/>
        <v>957542932.83142281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36689471.978504814</v>
      </c>
      <c r="E206" s="4">
        <f t="shared" si="21"/>
        <v>954232404.80992758</v>
      </c>
      <c r="F206" s="3">
        <v>1.7999999999999999E-2</v>
      </c>
      <c r="G206" s="4">
        <f t="shared" si="17"/>
        <v>971408588.09650624</v>
      </c>
      <c r="H206" s="4"/>
      <c r="I206" s="17">
        <v>40000000</v>
      </c>
      <c r="J206" s="4">
        <f xml:space="preserve"> (E195 + SUM(D196:D206)) - SUM(I196:I206)</f>
        <v>815759020.60276783</v>
      </c>
      <c r="K206" s="9">
        <f xml:space="preserve"> G206 - J206</f>
        <v>155649567.49373841</v>
      </c>
      <c r="L206" s="3">
        <v>0.84</v>
      </c>
      <c r="M206" s="4">
        <f xml:space="preserve"> K206 * L206</f>
        <v>130745636.69474027</v>
      </c>
      <c r="N206" s="4">
        <f xml:space="preserve"> K206 - M206</f>
        <v>24903930.798998147</v>
      </c>
      <c r="O206" s="3">
        <f xml:space="preserve"> K206 / J206 * 100</f>
        <v>19.080336663482836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40475357.837354429</v>
      </c>
      <c r="E207" s="4">
        <f xml:space="preserve"> (G206 / 2) + D207 - I207</f>
        <v>526179651.88560754</v>
      </c>
      <c r="F207" s="3">
        <v>1.7999999999999999E-2</v>
      </c>
      <c r="G207" s="4">
        <f t="shared" si="17"/>
        <v>535650885.6195485</v>
      </c>
      <c r="H207" s="4"/>
      <c r="I207" s="5"/>
      <c r="K207" s="6">
        <f xml:space="preserve"> ((G206 - I207) / 2 / 12)</f>
        <v>40475357.837354429</v>
      </c>
      <c r="M207" s="9">
        <f xml:space="preserve"> (G206 - I207) / 2</f>
        <v>485704294.04825312</v>
      </c>
      <c r="P207" s="4"/>
    </row>
    <row r="208" spans="1:16" s="3" customFormat="1" x14ac:dyDescent="0.3">
      <c r="B208" s="44"/>
      <c r="C208" s="3">
        <v>2</v>
      </c>
      <c r="D208" s="4">
        <f>K207</f>
        <v>40475357.837354429</v>
      </c>
      <c r="E208" s="4">
        <f t="shared" ref="E208:E218" si="22" xml:space="preserve"> G207 + D208 - I208</f>
        <v>576126243.45690298</v>
      </c>
      <c r="F208" s="3">
        <v>1.7999999999999999E-2</v>
      </c>
      <c r="G208" s="4">
        <f t="shared" si="17"/>
        <v>586496515.83912718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40475357.837354429</v>
      </c>
      <c r="E209" s="4">
        <f t="shared" si="22"/>
        <v>626971873.6764816</v>
      </c>
      <c r="F209" s="3">
        <v>1.7999999999999999E-2</v>
      </c>
      <c r="G209" s="4">
        <f t="shared" si="17"/>
        <v>638257367.40265822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40475357.837354429</v>
      </c>
      <c r="E210" s="4">
        <f t="shared" si="22"/>
        <v>678732725.24001265</v>
      </c>
      <c r="F210" s="3">
        <v>1.7999999999999999E-2</v>
      </c>
      <c r="G210" s="4">
        <f t="shared" si="17"/>
        <v>690949914.29433286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40475357.837354429</v>
      </c>
      <c r="E211" s="4">
        <f t="shared" si="22"/>
        <v>706521341.33268917</v>
      </c>
      <c r="F211" s="3">
        <v>1.7999999999999999E-2</v>
      </c>
      <c r="G211" s="4">
        <f t="shared" si="17"/>
        <v>719238725.47667754</v>
      </c>
      <c r="H211" s="4"/>
      <c r="I211" s="5">
        <f xml:space="preserve"> N206</f>
        <v>24903930.798998147</v>
      </c>
      <c r="P211" s="4"/>
    </row>
    <row r="212" spans="1:16" s="3" customFormat="1" x14ac:dyDescent="0.3">
      <c r="B212" s="44"/>
      <c r="C212" s="3">
        <v>6</v>
      </c>
      <c r="D212" s="4">
        <f>K207</f>
        <v>40475357.837354429</v>
      </c>
      <c r="E212" s="4">
        <f t="shared" si="22"/>
        <v>759714083.31403196</v>
      </c>
      <c r="F212" s="3">
        <v>1.7999999999999999E-2</v>
      </c>
      <c r="G212" s="4">
        <f t="shared" si="17"/>
        <v>773388936.81368458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40475357.837354429</v>
      </c>
      <c r="E213" s="4">
        <f t="shared" si="22"/>
        <v>813864294.651039</v>
      </c>
      <c r="F213" s="3">
        <v>1.7999999999999999E-2</v>
      </c>
      <c r="G213" s="4">
        <f t="shared" si="17"/>
        <v>828513851.95475769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40475357.837354429</v>
      </c>
      <c r="E214" s="4">
        <f t="shared" si="22"/>
        <v>868989209.79211211</v>
      </c>
      <c r="F214" s="3">
        <v>1.7999999999999999E-2</v>
      </c>
      <c r="G214" s="4">
        <f t="shared" si="17"/>
        <v>884631015.5683701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40475357.837354429</v>
      </c>
      <c r="E215" s="4">
        <f t="shared" si="22"/>
        <v>925106373.40572453</v>
      </c>
      <c r="F215" s="3">
        <v>1.7999999999999999E-2</v>
      </c>
      <c r="G215" s="4">
        <f t="shared" si="17"/>
        <v>941758288.12702751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40475357.837354429</v>
      </c>
      <c r="E216" s="4">
        <f t="shared" si="22"/>
        <v>982233645.96438193</v>
      </c>
      <c r="F216" s="3">
        <v>1.7999999999999999E-2</v>
      </c>
      <c r="G216" s="4">
        <f t="shared" si="17"/>
        <v>999913851.59174085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40475357.837354429</v>
      </c>
      <c r="E217" s="4">
        <f t="shared" si="22"/>
        <v>1040389209.4290953</v>
      </c>
      <c r="F217" s="3">
        <v>1.7999999999999999E-2</v>
      </c>
      <c r="G217" s="4">
        <f t="shared" si="17"/>
        <v>1059116215.1988189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40475357.837354429</v>
      </c>
      <c r="E218" s="4">
        <f t="shared" si="22"/>
        <v>1059591573.0361733</v>
      </c>
      <c r="F218" s="3">
        <v>1.7999999999999999E-2</v>
      </c>
      <c r="G218" s="4">
        <f t="shared" si="17"/>
        <v>1078664221.3508244</v>
      </c>
      <c r="H218" s="4"/>
      <c r="I218" s="17">
        <v>40000000</v>
      </c>
      <c r="J218" s="4">
        <f xml:space="preserve"> (E207 + SUM(D208:D218)) - SUM(I208:I218)</f>
        <v>906504657.29750812</v>
      </c>
      <c r="K218" s="9">
        <f xml:space="preserve"> G218 - J218</f>
        <v>172159564.05331624</v>
      </c>
      <c r="L218" s="3">
        <v>0.84</v>
      </c>
      <c r="M218" s="4">
        <f xml:space="preserve"> K218 * L218</f>
        <v>144614033.80478564</v>
      </c>
      <c r="N218" s="4">
        <f xml:space="preserve"> K218 - M218</f>
        <v>27545530.248530596</v>
      </c>
      <c r="O218" s="3">
        <f xml:space="preserve"> K218 / J218 * 100</f>
        <v>18.99158075663529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44944342.556284346</v>
      </c>
      <c r="E219" s="4">
        <f xml:space="preserve"> (G218 / 2) + D219 - I219</f>
        <v>584276453.23169649</v>
      </c>
      <c r="F219" s="3">
        <v>1.7999999999999999E-2</v>
      </c>
      <c r="G219" s="4">
        <f t="shared" si="17"/>
        <v>594793429.38986707</v>
      </c>
      <c r="H219" s="4"/>
      <c r="I219" s="5"/>
      <c r="K219" s="6">
        <f xml:space="preserve"> ((G218 - I219) / 2 / 12)</f>
        <v>44944342.556284346</v>
      </c>
      <c r="M219" s="9">
        <f xml:space="preserve"> (G218 - I219) / 2</f>
        <v>539332110.67541218</v>
      </c>
      <c r="P219" s="4"/>
    </row>
    <row r="220" spans="1:16" s="3" customFormat="1" x14ac:dyDescent="0.3">
      <c r="B220" s="44"/>
      <c r="C220" s="3">
        <v>2</v>
      </c>
      <c r="D220" s="4">
        <f>K219</f>
        <v>44944342.556284346</v>
      </c>
      <c r="E220" s="4">
        <f t="shared" ref="E220:E230" si="23" xml:space="preserve"> G219 + D220 - I220</f>
        <v>639737771.94615138</v>
      </c>
      <c r="F220" s="3">
        <v>1.7999999999999999E-2</v>
      </c>
      <c r="G220" s="4">
        <f t="shared" si="17"/>
        <v>651253051.84118211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44944342.556284346</v>
      </c>
      <c r="E221" s="4">
        <f t="shared" si="23"/>
        <v>696197394.39746642</v>
      </c>
      <c r="F221" s="3">
        <v>1.7999999999999999E-2</v>
      </c>
      <c r="G221" s="4">
        <f t="shared" si="17"/>
        <v>708728947.49662077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44944342.556284346</v>
      </c>
      <c r="E222" s="4">
        <f t="shared" si="23"/>
        <v>753673290.05290508</v>
      </c>
      <c r="F222" s="3">
        <v>1.7999999999999999E-2</v>
      </c>
      <c r="G222" s="4">
        <f t="shared" ref="G222:G254" si="24" xml:space="preserve"> (E222 * F222) + E222</f>
        <v>767239409.27385736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44944342.556284346</v>
      </c>
      <c r="E223" s="4">
        <f t="shared" si="23"/>
        <v>784638221.58161104</v>
      </c>
      <c r="F223" s="3">
        <v>1.7999999999999999E-2</v>
      </c>
      <c r="G223" s="4">
        <f t="shared" si="24"/>
        <v>798761709.57008004</v>
      </c>
      <c r="H223" s="4"/>
      <c r="I223" s="5">
        <f xml:space="preserve"> N218</f>
        <v>27545530.248530596</v>
      </c>
      <c r="P223" s="4"/>
    </row>
    <row r="224" spans="1:16" s="3" customFormat="1" x14ac:dyDescent="0.3">
      <c r="B224" s="44"/>
      <c r="C224" s="3">
        <v>6</v>
      </c>
      <c r="D224" s="4">
        <f>K219</f>
        <v>44944342.556284346</v>
      </c>
      <c r="E224" s="4">
        <f t="shared" si="23"/>
        <v>843706052.12636435</v>
      </c>
      <c r="F224" s="3">
        <v>1.7999999999999999E-2</v>
      </c>
      <c r="G224" s="4">
        <f t="shared" si="24"/>
        <v>858892761.06463885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44944342.556284346</v>
      </c>
      <c r="E225" s="4">
        <f t="shared" si="23"/>
        <v>903837103.62092316</v>
      </c>
      <c r="F225" s="3">
        <v>1.7999999999999999E-2</v>
      </c>
      <c r="G225" s="4">
        <f t="shared" si="24"/>
        <v>920106171.48609972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44944342.556284346</v>
      </c>
      <c r="E226" s="4">
        <f t="shared" si="23"/>
        <v>965050514.04238403</v>
      </c>
      <c r="F226" s="3">
        <v>1.7999999999999999E-2</v>
      </c>
      <c r="G226" s="4">
        <f t="shared" si="24"/>
        <v>982421423.29514694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44944342.556284346</v>
      </c>
      <c r="E227" s="4">
        <f t="shared" si="23"/>
        <v>1027365765.8514313</v>
      </c>
      <c r="F227" s="3">
        <v>1.7999999999999999E-2</v>
      </c>
      <c r="G227" s="4">
        <f t="shared" si="24"/>
        <v>1045858349.636757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44944342.556284346</v>
      </c>
      <c r="E228" s="4">
        <f t="shared" si="23"/>
        <v>1090802692.1930413</v>
      </c>
      <c r="F228" s="3">
        <v>1.7999999999999999E-2</v>
      </c>
      <c r="G228" s="4">
        <f t="shared" si="24"/>
        <v>1110437140.6525161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44944342.556284346</v>
      </c>
      <c r="E229" s="4">
        <f t="shared" si="23"/>
        <v>1155381483.2088006</v>
      </c>
      <c r="F229" s="3">
        <v>1.7999999999999999E-2</v>
      </c>
      <c r="G229" s="4">
        <f t="shared" si="24"/>
        <v>1176178349.906559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44944342.556284346</v>
      </c>
      <c r="E230" s="4">
        <f t="shared" si="23"/>
        <v>1181122692.4628434</v>
      </c>
      <c r="F230" s="3">
        <v>1.7999999999999999E-2</v>
      </c>
      <c r="G230" s="4">
        <f t="shared" si="24"/>
        <v>1202382900.9271746</v>
      </c>
      <c r="H230" s="4"/>
      <c r="I230" s="17">
        <v>40000000</v>
      </c>
      <c r="J230" s="4">
        <f xml:space="preserve"> (E219 + SUM(D220:D230)) - SUM(I220:I230)</f>
        <v>1011118691.1022937</v>
      </c>
      <c r="K230" s="9">
        <f xml:space="preserve"> G230 - J230</f>
        <v>191264209.82488084</v>
      </c>
      <c r="L230" s="3">
        <v>0.84</v>
      </c>
      <c r="M230" s="4">
        <f xml:space="preserve"> K230 * L230</f>
        <v>160661936.25289989</v>
      </c>
      <c r="N230" s="4">
        <f xml:space="preserve"> K230 - M230</f>
        <v>30602273.571980953</v>
      </c>
      <c r="O230" s="3">
        <f xml:space="preserve"> K230 / J230 * 100</f>
        <v>18.916098723916367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50099287.538632274</v>
      </c>
      <c r="E231" s="4">
        <f xml:space="preserve"> (G230 / 2) + D231 - I231</f>
        <v>651290738.00221956</v>
      </c>
      <c r="F231" s="3">
        <v>1.7999999999999999E-2</v>
      </c>
      <c r="G231" s="4">
        <f t="shared" si="24"/>
        <v>663013971.28625953</v>
      </c>
      <c r="H231" s="4"/>
      <c r="I231" s="5"/>
      <c r="K231" s="6">
        <f xml:space="preserve"> ((G230 - I231) / 2 / 12)</f>
        <v>50099287.538632274</v>
      </c>
      <c r="M231" s="9">
        <f xml:space="preserve"> (G230 - I231) / 2</f>
        <v>601191450.46358728</v>
      </c>
      <c r="P231" s="4"/>
    </row>
    <row r="232" spans="1:16" s="3" customFormat="1" x14ac:dyDescent="0.3">
      <c r="B232" s="44"/>
      <c r="C232" s="3">
        <v>2</v>
      </c>
      <c r="D232" s="4">
        <f>K231</f>
        <v>50099287.538632274</v>
      </c>
      <c r="E232" s="4">
        <f t="shared" ref="E232:E242" si="25" xml:space="preserve"> G231 + D232 - I232</f>
        <v>713113258.82489181</v>
      </c>
      <c r="F232" s="3">
        <v>1.7999999999999999E-2</v>
      </c>
      <c r="G232" s="4">
        <f t="shared" si="24"/>
        <v>725949297.48373985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50099287.538632274</v>
      </c>
      <c r="E233" s="4">
        <f t="shared" si="25"/>
        <v>776048585.02237213</v>
      </c>
      <c r="F233" s="3">
        <v>1.7999999999999999E-2</v>
      </c>
      <c r="G233" s="4">
        <f t="shared" si="24"/>
        <v>790017459.55277479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50099287.538632274</v>
      </c>
      <c r="E234" s="4">
        <f t="shared" si="25"/>
        <v>840116747.09140706</v>
      </c>
      <c r="F234" s="3">
        <v>1.7999999999999999E-2</v>
      </c>
      <c r="G234" s="4">
        <f t="shared" si="24"/>
        <v>855238848.53905237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50099287.538632274</v>
      </c>
      <c r="E235" s="4">
        <f t="shared" si="25"/>
        <v>874735862.50570369</v>
      </c>
      <c r="F235" s="3">
        <v>1.7999999999999999E-2</v>
      </c>
      <c r="G235" s="4">
        <f t="shared" si="24"/>
        <v>890481108.0308063</v>
      </c>
      <c r="H235" s="4"/>
      <c r="I235" s="5">
        <f xml:space="preserve"> N230</f>
        <v>30602273.571980953</v>
      </c>
      <c r="P235" s="4"/>
    </row>
    <row r="236" spans="1:16" s="3" customFormat="1" x14ac:dyDescent="0.3">
      <c r="B236" s="44"/>
      <c r="C236" s="3">
        <v>6</v>
      </c>
      <c r="D236" s="4">
        <f>K231</f>
        <v>50099287.538632274</v>
      </c>
      <c r="E236" s="4">
        <f t="shared" si="25"/>
        <v>940580395.56943858</v>
      </c>
      <c r="F236" s="3">
        <v>1.7999999999999999E-2</v>
      </c>
      <c r="G236" s="4">
        <f t="shared" si="24"/>
        <v>957510842.68968844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50099287.538632274</v>
      </c>
      <c r="E237" s="4">
        <f t="shared" si="25"/>
        <v>1007610130.2283207</v>
      </c>
      <c r="F237" s="3">
        <v>1.7999999999999999E-2</v>
      </c>
      <c r="G237" s="4">
        <f t="shared" si="24"/>
        <v>1025747112.5724305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50099287.538632274</v>
      </c>
      <c r="E238" s="4">
        <f t="shared" si="25"/>
        <v>1075846400.1110628</v>
      </c>
      <c r="F238" s="3">
        <v>1.7999999999999999E-2</v>
      </c>
      <c r="G238" s="4">
        <f t="shared" si="24"/>
        <v>1095211635.313062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50099287.538632274</v>
      </c>
      <c r="E239" s="4">
        <f t="shared" si="25"/>
        <v>1145310922.8516941</v>
      </c>
      <c r="F239" s="3">
        <v>1.7999999999999999E-2</v>
      </c>
      <c r="G239" s="4">
        <f t="shared" si="24"/>
        <v>1165926519.4630246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50099287.538632274</v>
      </c>
      <c r="E240" s="4">
        <f t="shared" si="25"/>
        <v>1216025807.001657</v>
      </c>
      <c r="F240" s="3">
        <v>1.7999999999999999E-2</v>
      </c>
      <c r="G240" s="4">
        <f t="shared" si="24"/>
        <v>1237914271.5276868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50099287.538632274</v>
      </c>
      <c r="E241" s="4">
        <f t="shared" si="25"/>
        <v>1288013559.066319</v>
      </c>
      <c r="F241" s="3">
        <v>1.7999999999999999E-2</v>
      </c>
      <c r="G241" s="4">
        <f t="shared" si="24"/>
        <v>1311197803.1295128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50099287.538632274</v>
      </c>
      <c r="E242" s="4">
        <f t="shared" si="25"/>
        <v>1321297090.6681452</v>
      </c>
      <c r="F242" s="3">
        <v>1.7999999999999999E-2</v>
      </c>
      <c r="G242" s="4">
        <f t="shared" si="24"/>
        <v>1345080438.3001719</v>
      </c>
      <c r="H242" s="4"/>
      <c r="I242" s="17">
        <v>40000000</v>
      </c>
      <c r="J242" s="4">
        <f xml:space="preserve"> (E231 + SUM(D232:D242)) - SUM(I232:I242)</f>
        <v>1131780627.3551936</v>
      </c>
      <c r="K242" s="9">
        <f xml:space="preserve"> G242 - J242</f>
        <v>213299810.94497824</v>
      </c>
      <c r="L242" s="3">
        <v>0.84</v>
      </c>
      <c r="M242" s="4">
        <f xml:space="preserve"> K242 * L242</f>
        <v>179171841.1937817</v>
      </c>
      <c r="N242" s="4">
        <f xml:space="preserve"> K242 - M242</f>
        <v>34127969.751196533</v>
      </c>
      <c r="O242" s="3">
        <f xml:space="preserve"> K242 / J242 * 100</f>
        <v>18.846391764403037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56045018.262507163</v>
      </c>
      <c r="E243" s="4">
        <f xml:space="preserve"> (G242 / 2) + D243 - I243</f>
        <v>728585237.41259313</v>
      </c>
      <c r="F243" s="3">
        <v>1.7999999999999999E-2</v>
      </c>
      <c r="G243" s="4">
        <f t="shared" si="24"/>
        <v>741699771.68601978</v>
      </c>
      <c r="H243" s="4"/>
      <c r="I243" s="5"/>
      <c r="K243" s="6">
        <f xml:space="preserve"> ((G242 - I243) / 2 / 12)</f>
        <v>56045018.262507163</v>
      </c>
      <c r="M243" s="9">
        <f xml:space="preserve"> (G242 - I243) / 2</f>
        <v>672540219.15008593</v>
      </c>
      <c r="P243" s="4"/>
    </row>
    <row r="244" spans="1:16" x14ac:dyDescent="0.3">
      <c r="A244" s="3"/>
      <c r="B244" s="44"/>
      <c r="C244" s="3">
        <v>2</v>
      </c>
      <c r="D244" s="4">
        <f>K243</f>
        <v>56045018.262507163</v>
      </c>
      <c r="E244" s="4">
        <f t="shared" ref="E244:E254" si="26" xml:space="preserve"> G243 + D244 - I244</f>
        <v>797744789.94852698</v>
      </c>
      <c r="F244" s="3">
        <v>1.7999999999999999E-2</v>
      </c>
      <c r="G244" s="4">
        <f t="shared" si="24"/>
        <v>812104196.16760051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56045018.262507163</v>
      </c>
      <c r="E245" s="4">
        <f t="shared" si="26"/>
        <v>868149214.43010771</v>
      </c>
      <c r="F245" s="3">
        <v>1.7999999999999999E-2</v>
      </c>
      <c r="G245" s="4">
        <f t="shared" si="24"/>
        <v>883775900.28984964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56045018.262507163</v>
      </c>
      <c r="E246" s="4">
        <f t="shared" si="26"/>
        <v>939820918.55235684</v>
      </c>
      <c r="F246" s="3">
        <v>1.7999999999999999E-2</v>
      </c>
      <c r="G246" s="4">
        <f t="shared" si="24"/>
        <v>956737695.0862993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56045018.262507163</v>
      </c>
      <c r="E247" s="4">
        <f t="shared" si="26"/>
        <v>978654743.59761</v>
      </c>
      <c r="F247" s="3">
        <v>1.7999999999999999E-2</v>
      </c>
      <c r="G247" s="4">
        <f t="shared" si="24"/>
        <v>996270528.98236692</v>
      </c>
      <c r="H247" s="4"/>
      <c r="I247" s="5">
        <f xml:space="preserve"> N242</f>
        <v>34127969.751196533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56045018.262507163</v>
      </c>
      <c r="E248" s="4">
        <f t="shared" si="26"/>
        <v>1052315547.2448741</v>
      </c>
      <c r="F248" s="3">
        <v>1.7999999999999999E-2</v>
      </c>
      <c r="G248" s="4">
        <f t="shared" si="24"/>
        <v>1071257227.0952818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56045018.262507163</v>
      </c>
      <c r="E249" s="4">
        <f t="shared" si="26"/>
        <v>1127302245.357789</v>
      </c>
      <c r="F249" s="3">
        <v>1.7999999999999999E-2</v>
      </c>
      <c r="G249" s="4">
        <f t="shared" si="24"/>
        <v>1147593685.7742293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56045018.262507163</v>
      </c>
      <c r="E250" s="4">
        <f t="shared" si="26"/>
        <v>1203638704.0367365</v>
      </c>
      <c r="F250" s="3">
        <v>1.7999999999999999E-2</v>
      </c>
      <c r="G250" s="4">
        <f t="shared" si="24"/>
        <v>1225304200.7093978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56045018.262507163</v>
      </c>
      <c r="E251" s="4">
        <f t="shared" si="26"/>
        <v>1281349218.971905</v>
      </c>
      <c r="F251" s="3">
        <v>1.7999999999999999E-2</v>
      </c>
      <c r="G251" s="4">
        <f t="shared" si="24"/>
        <v>1304413504.9133992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56045018.262507163</v>
      </c>
      <c r="E252" s="4">
        <f t="shared" si="26"/>
        <v>1360458523.1759064</v>
      </c>
      <c r="F252" s="3">
        <v>1.7999999999999999E-2</v>
      </c>
      <c r="G252" s="4">
        <f t="shared" si="24"/>
        <v>1384946776.5930727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56045018.262507163</v>
      </c>
      <c r="E253" s="4">
        <f t="shared" si="26"/>
        <v>1440991794.8555799</v>
      </c>
      <c r="F253" s="3">
        <v>1.7999999999999999E-2</v>
      </c>
      <c r="G253" s="4">
        <f t="shared" si="24"/>
        <v>1466929647.1629803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56045018.262507163</v>
      </c>
      <c r="E254" s="4">
        <f t="shared" si="26"/>
        <v>1522974665.4254875</v>
      </c>
      <c r="F254" s="3">
        <v>1.7999999999999999E-2</v>
      </c>
      <c r="G254" s="4">
        <f t="shared" si="24"/>
        <v>1550388209.4031463</v>
      </c>
      <c r="H254" s="4"/>
      <c r="I254" s="5"/>
      <c r="J254" s="4">
        <f xml:space="preserve"> (E243 + SUM(D244:D254)) - SUM(I244:I254)</f>
        <v>1310952468.5489752</v>
      </c>
      <c r="K254" s="9">
        <f xml:space="preserve"> G254 - J254</f>
        <v>239435740.85417104</v>
      </c>
      <c r="L254" s="3">
        <v>0.84</v>
      </c>
      <c r="M254" s="4">
        <f xml:space="preserve"> K254 * L254</f>
        <v>201126022.31750366</v>
      </c>
      <c r="N254" s="4">
        <f xml:space="preserve"> K254 - M254</f>
        <v>38309718.536667377</v>
      </c>
      <c r="O254" s="3">
        <f xml:space="preserve"> K254 / J254 * 100</f>
        <v>18.264257980244693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abSelected="1" workbookViewId="0">
      <selection activeCell="P12" sqref="P12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1500000</v>
      </c>
      <c r="Q10" s="1">
        <f t="shared" ref="Q10" si="4">SUM(C10:P10)</f>
        <v>6480000</v>
      </c>
      <c r="R10" s="1">
        <f t="shared" ref="R10" si="5" xml:space="preserve"> B10 - Q10</f>
        <v>450000</v>
      </c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workbookViewId="0">
      <selection activeCell="H4" sqref="H4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29" t="s">
        <v>31</v>
      </c>
      <c r="F3" s="29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3020</v>
      </c>
    </row>
    <row r="5" spans="2:6" x14ac:dyDescent="0.3">
      <c r="B5" s="28">
        <v>2</v>
      </c>
      <c r="C5" s="32">
        <v>-77107</v>
      </c>
      <c r="E5" s="28">
        <v>2</v>
      </c>
      <c r="F5" s="32">
        <v>0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29" t="s">
        <v>33</v>
      </c>
      <c r="F14" s="30">
        <f>SUM(F4:F13)</f>
        <v>3020</v>
      </c>
    </row>
    <row r="15" spans="2:6" x14ac:dyDescent="0.3">
      <c r="B15" s="29" t="s">
        <v>35</v>
      </c>
      <c r="C15" s="30">
        <v>1061029</v>
      </c>
      <c r="E15" s="29" t="s">
        <v>21</v>
      </c>
      <c r="F15" s="30">
        <v>1126443</v>
      </c>
    </row>
    <row r="16" spans="2:6" x14ac:dyDescent="0.3">
      <c r="B16" s="29" t="s">
        <v>36</v>
      </c>
      <c r="C16" s="28">
        <f xml:space="preserve">  ROUND( (C14 / C15) * 100, 2 )</f>
        <v>6.17</v>
      </c>
      <c r="E16" s="29" t="s">
        <v>36</v>
      </c>
      <c r="F16" s="28">
        <f xml:space="preserve">  ROUND( (F14 / F15) * 100, 2 )</f>
        <v>0.27</v>
      </c>
    </row>
    <row r="17" spans="2:6" x14ac:dyDescent="0.3">
      <c r="B17" s="29" t="s">
        <v>37</v>
      </c>
      <c r="C17" s="9">
        <f xml:space="preserve"> C15 + C14</f>
        <v>1126443</v>
      </c>
      <c r="E17" s="29" t="s">
        <v>37</v>
      </c>
      <c r="F17" s="9">
        <f xml:space="preserve"> F15 + F14</f>
        <v>1129463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3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3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3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3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3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3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3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3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3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3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3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3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3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3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3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3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3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3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3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3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3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3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2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2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2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2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2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2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2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2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2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4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4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4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4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4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4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4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4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2022-09-04T13:34:41Z</dcterms:modified>
</cp:coreProperties>
</file>