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E3172BA-C83D-4670-8902-D0BB5ADD705D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2" l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9" i="12"/>
  <c r="A18" i="12"/>
  <c r="Z15" i="12"/>
  <c r="Z147" i="12"/>
  <c r="Z135" i="12"/>
  <c r="Z123" i="12"/>
  <c r="Z111" i="12"/>
  <c r="Z99" i="12"/>
  <c r="Z87" i="12"/>
  <c r="Z75" i="12"/>
  <c r="Z63" i="12"/>
  <c r="Z51" i="12"/>
  <c r="Z39" i="12"/>
  <c r="Z27" i="12"/>
  <c r="V255" i="12"/>
  <c r="U255" i="12"/>
  <c r="W255" i="12" s="1"/>
  <c r="H255" i="12"/>
  <c r="K255" i="12" s="1"/>
  <c r="H254" i="12"/>
  <c r="K254" i="12" s="1"/>
  <c r="H253" i="12"/>
  <c r="H252" i="12"/>
  <c r="H251" i="12"/>
  <c r="H250" i="12"/>
  <c r="H249" i="12"/>
  <c r="H248" i="12"/>
  <c r="H247" i="12"/>
  <c r="H246" i="12"/>
  <c r="H245" i="12"/>
  <c r="J244" i="12"/>
  <c r="L244" i="12" s="1"/>
  <c r="H244" i="12"/>
  <c r="K244" i="12" s="1"/>
  <c r="O244" i="12" s="1"/>
  <c r="Q244" i="12" s="1"/>
  <c r="V243" i="12"/>
  <c r="U243" i="12"/>
  <c r="W243" i="12" s="1"/>
  <c r="H243" i="12"/>
  <c r="K243" i="12" s="1"/>
  <c r="H242" i="12"/>
  <c r="K242" i="12" s="1"/>
  <c r="H241" i="12"/>
  <c r="K241" i="12" s="1"/>
  <c r="H240" i="12"/>
  <c r="K240" i="12" s="1"/>
  <c r="H239" i="12"/>
  <c r="H238" i="12"/>
  <c r="K238" i="12" s="1"/>
  <c r="H237" i="12"/>
  <c r="H236" i="12"/>
  <c r="H235" i="12"/>
  <c r="H234" i="12"/>
  <c r="H233" i="12"/>
  <c r="K233" i="12" s="1"/>
  <c r="L232" i="12"/>
  <c r="L233" i="12" s="1"/>
  <c r="L234" i="12" s="1"/>
  <c r="L235" i="12" s="1"/>
  <c r="L236" i="12" s="1"/>
  <c r="L237" i="12" s="1"/>
  <c r="L238" i="12" s="1"/>
  <c r="L239" i="12" s="1"/>
  <c r="L240" i="12" s="1"/>
  <c r="L241" i="12" s="1"/>
  <c r="L242" i="12" s="1"/>
  <c r="L243" i="12" s="1"/>
  <c r="J232" i="12"/>
  <c r="J233" i="12" s="1"/>
  <c r="J234" i="12" s="1"/>
  <c r="J235" i="12" s="1"/>
  <c r="J236" i="12" s="1"/>
  <c r="J237" i="12" s="1"/>
  <c r="J238" i="12" s="1"/>
  <c r="J239" i="12" s="1"/>
  <c r="J240" i="12" s="1"/>
  <c r="J241" i="12" s="1"/>
  <c r="H232" i="12"/>
  <c r="K232" i="12" s="1"/>
  <c r="O232" i="12" s="1"/>
  <c r="Q232" i="12" s="1"/>
  <c r="V231" i="12"/>
  <c r="U231" i="12"/>
  <c r="W231" i="12" s="1"/>
  <c r="H231" i="12"/>
  <c r="K231" i="12" s="1"/>
  <c r="H230" i="12"/>
  <c r="K230" i="12" s="1"/>
  <c r="H229" i="12"/>
  <c r="H228" i="12"/>
  <c r="H227" i="12"/>
  <c r="H226" i="12"/>
  <c r="H225" i="12"/>
  <c r="H224" i="12"/>
  <c r="H223" i="12"/>
  <c r="H222" i="12"/>
  <c r="H221" i="12"/>
  <c r="J220" i="12"/>
  <c r="L220" i="12" s="1"/>
  <c r="H220" i="12"/>
  <c r="K220" i="12" s="1"/>
  <c r="O220" i="12" s="1"/>
  <c r="Q220" i="12" s="1"/>
  <c r="V219" i="12"/>
  <c r="U219" i="12"/>
  <c r="W219" i="12" s="1"/>
  <c r="H219" i="12"/>
  <c r="K219" i="12" s="1"/>
  <c r="H218" i="12"/>
  <c r="K218" i="12" s="1"/>
  <c r="H217" i="12"/>
  <c r="K217" i="12" s="1"/>
  <c r="H216" i="12"/>
  <c r="H215" i="12"/>
  <c r="H214" i="12"/>
  <c r="K214" i="12" s="1"/>
  <c r="H213" i="12"/>
  <c r="K213" i="12" s="1"/>
  <c r="H212" i="12"/>
  <c r="H211" i="12"/>
  <c r="K211" i="12" s="1"/>
  <c r="H210" i="12"/>
  <c r="H209" i="12"/>
  <c r="K209" i="12" s="1"/>
  <c r="L208" i="12"/>
  <c r="J208" i="12"/>
  <c r="J209" i="12" s="1"/>
  <c r="J210" i="12" s="1"/>
  <c r="J211" i="12" s="1"/>
  <c r="J212" i="12" s="1"/>
  <c r="J213" i="12" s="1"/>
  <c r="J214" i="12" s="1"/>
  <c r="J215" i="12" s="1"/>
  <c r="J216" i="12" s="1"/>
  <c r="J217" i="12" s="1"/>
  <c r="H208" i="12"/>
  <c r="K208" i="12" s="1"/>
  <c r="O208" i="12" s="1"/>
  <c r="Q208" i="12" s="1"/>
  <c r="V207" i="12"/>
  <c r="U207" i="12"/>
  <c r="V195" i="12"/>
  <c r="U195" i="12"/>
  <c r="V183" i="12"/>
  <c r="W183" i="12" s="1"/>
  <c r="X183" i="12" s="1"/>
  <c r="Y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X111" i="12" s="1"/>
  <c r="Y111" i="12" s="1"/>
  <c r="U111" i="12"/>
  <c r="V99" i="12"/>
  <c r="U99" i="12"/>
  <c r="V87" i="12"/>
  <c r="W87" i="12" s="1"/>
  <c r="X87" i="12" s="1"/>
  <c r="Y87" i="12" s="1"/>
  <c r="U87" i="12"/>
  <c r="V75" i="12"/>
  <c r="U75" i="12"/>
  <c r="W75" i="12"/>
  <c r="X75" i="12" s="1"/>
  <c r="Y75" i="12" s="1"/>
  <c r="V63" i="12"/>
  <c r="U63" i="12"/>
  <c r="W63" i="12" s="1"/>
  <c r="X63" i="12" s="1"/>
  <c r="Y63" i="12" s="1"/>
  <c r="U51" i="12"/>
  <c r="V51" i="12"/>
  <c r="T15" i="12"/>
  <c r="T27" i="12"/>
  <c r="T39" i="12"/>
  <c r="V39" i="12"/>
  <c r="U39" i="12"/>
  <c r="V27" i="12"/>
  <c r="U27" i="12"/>
  <c r="W27" i="12"/>
  <c r="X27" i="12" s="1"/>
  <c r="Y27" i="12" s="1"/>
  <c r="Y15" i="12"/>
  <c r="X15" i="12"/>
  <c r="W15" i="12"/>
  <c r="V15" i="12"/>
  <c r="U15" i="12"/>
  <c r="H197" i="12"/>
  <c r="H198" i="12"/>
  <c r="H199" i="12"/>
  <c r="H200" i="12"/>
  <c r="H201" i="12"/>
  <c r="H202" i="12"/>
  <c r="H203" i="12"/>
  <c r="H204" i="12"/>
  <c r="H205" i="12"/>
  <c r="H206" i="12"/>
  <c r="H207" i="12"/>
  <c r="K207" i="12" s="1"/>
  <c r="H196" i="12"/>
  <c r="K206" i="12"/>
  <c r="L196" i="12"/>
  <c r="J196" i="12"/>
  <c r="J197" i="12" s="1"/>
  <c r="K195" i="12"/>
  <c r="H195" i="12"/>
  <c r="K194" i="12"/>
  <c r="H194" i="12"/>
  <c r="H193" i="12"/>
  <c r="H192" i="12"/>
  <c r="H191" i="12"/>
  <c r="H190" i="12"/>
  <c r="H189" i="12"/>
  <c r="H188" i="12"/>
  <c r="H187" i="12"/>
  <c r="H186" i="12"/>
  <c r="M185" i="12"/>
  <c r="H185" i="12"/>
  <c r="M184" i="12"/>
  <c r="H184" i="12"/>
  <c r="K183" i="12"/>
  <c r="H183" i="12"/>
  <c r="K182" i="12"/>
  <c r="H182" i="12"/>
  <c r="H181" i="12"/>
  <c r="H180" i="12"/>
  <c r="H179" i="12"/>
  <c r="H178" i="12"/>
  <c r="H177" i="12"/>
  <c r="H176" i="12"/>
  <c r="H175" i="12"/>
  <c r="H174" i="12"/>
  <c r="H173" i="12"/>
  <c r="M172" i="12"/>
  <c r="H172" i="12"/>
  <c r="K171" i="12"/>
  <c r="H171" i="12"/>
  <c r="K170" i="12"/>
  <c r="H170" i="12"/>
  <c r="H169" i="12"/>
  <c r="H168" i="12"/>
  <c r="H167" i="12"/>
  <c r="H166" i="12"/>
  <c r="H165" i="12"/>
  <c r="H164" i="12"/>
  <c r="H163" i="12"/>
  <c r="H162" i="12"/>
  <c r="M161" i="12"/>
  <c r="H161" i="12"/>
  <c r="M160" i="12"/>
  <c r="H160" i="12"/>
  <c r="K159" i="12"/>
  <c r="H159" i="12"/>
  <c r="K158" i="12"/>
  <c r="H158" i="12"/>
  <c r="H157" i="12"/>
  <c r="H156" i="12"/>
  <c r="H155" i="12"/>
  <c r="H154" i="12"/>
  <c r="H153" i="12"/>
  <c r="H152" i="12"/>
  <c r="H151" i="12"/>
  <c r="H150" i="12"/>
  <c r="H149" i="12"/>
  <c r="M148" i="12"/>
  <c r="H148" i="12"/>
  <c r="H147" i="12"/>
  <c r="K147" i="12" s="1"/>
  <c r="K146" i="12"/>
  <c r="H146" i="12"/>
  <c r="H145" i="12"/>
  <c r="H144" i="12"/>
  <c r="H143" i="12"/>
  <c r="H142" i="12"/>
  <c r="H141" i="12"/>
  <c r="H140" i="12"/>
  <c r="H139" i="12"/>
  <c r="M138" i="12"/>
  <c r="H138" i="12"/>
  <c r="M137" i="12"/>
  <c r="H137" i="12"/>
  <c r="M136" i="12"/>
  <c r="H136" i="12"/>
  <c r="L5" i="12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4" i="12"/>
  <c r="K135" i="12"/>
  <c r="H135" i="12"/>
  <c r="K134" i="12"/>
  <c r="H134" i="12"/>
  <c r="H133" i="12"/>
  <c r="H132" i="12"/>
  <c r="H131" i="12"/>
  <c r="H130" i="12"/>
  <c r="H129" i="12"/>
  <c r="H128" i="12"/>
  <c r="H127" i="12"/>
  <c r="H126" i="12"/>
  <c r="H125" i="12"/>
  <c r="M124" i="12"/>
  <c r="M125" i="12" s="1"/>
  <c r="H124" i="12"/>
  <c r="K123" i="12"/>
  <c r="H123" i="12"/>
  <c r="K122" i="12"/>
  <c r="H122" i="12"/>
  <c r="H121" i="12"/>
  <c r="H120" i="12"/>
  <c r="H119" i="12"/>
  <c r="H118" i="12"/>
  <c r="H117" i="12"/>
  <c r="H116" i="12"/>
  <c r="H115" i="12"/>
  <c r="H114" i="12"/>
  <c r="M113" i="12"/>
  <c r="H113" i="12"/>
  <c r="M112" i="12"/>
  <c r="H112" i="12"/>
  <c r="K111" i="12"/>
  <c r="H111" i="12"/>
  <c r="K110" i="12"/>
  <c r="H110" i="12"/>
  <c r="H109" i="12"/>
  <c r="H108" i="12"/>
  <c r="H107" i="12"/>
  <c r="H106" i="12"/>
  <c r="H105" i="12"/>
  <c r="H104" i="12"/>
  <c r="H103" i="12"/>
  <c r="H102" i="12"/>
  <c r="H101" i="12"/>
  <c r="M100" i="12"/>
  <c r="H100" i="12"/>
  <c r="K99" i="12"/>
  <c r="H99" i="12"/>
  <c r="K98" i="12"/>
  <c r="H98" i="12"/>
  <c r="H97" i="12"/>
  <c r="H96" i="12"/>
  <c r="H95" i="12"/>
  <c r="H94" i="12"/>
  <c r="H93" i="12"/>
  <c r="H92" i="12"/>
  <c r="H91" i="12"/>
  <c r="H90" i="12"/>
  <c r="M89" i="12"/>
  <c r="H89" i="12"/>
  <c r="M88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M52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M40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O4" i="12"/>
  <c r="K27" i="12"/>
  <c r="K6" i="12"/>
  <c r="K7" i="12"/>
  <c r="K8" i="12"/>
  <c r="K9" i="12"/>
  <c r="K10" i="12"/>
  <c r="K11" i="12"/>
  <c r="K12" i="12"/>
  <c r="K13" i="12"/>
  <c r="K14" i="12"/>
  <c r="K15" i="12"/>
  <c r="K5" i="12"/>
  <c r="K4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H6" i="12"/>
  <c r="H7" i="12"/>
  <c r="H8" i="12"/>
  <c r="H9" i="12"/>
  <c r="H10" i="12"/>
  <c r="H11" i="12"/>
  <c r="H12" i="12"/>
  <c r="H13" i="12"/>
  <c r="H14" i="12"/>
  <c r="H15" i="12"/>
  <c r="H4" i="12"/>
  <c r="R244" i="12" l="1"/>
  <c r="S244" i="12" s="1"/>
  <c r="J245" i="12"/>
  <c r="J246" i="12" s="1"/>
  <c r="J247" i="12" s="1"/>
  <c r="J248" i="12" s="1"/>
  <c r="J249" i="12" s="1"/>
  <c r="J250" i="12" s="1"/>
  <c r="J251" i="12" s="1"/>
  <c r="J252" i="12" s="1"/>
  <c r="J253" i="12" s="1"/>
  <c r="K253" i="12" s="1"/>
  <c r="K239" i="12"/>
  <c r="R232" i="12"/>
  <c r="S232" i="12" s="1"/>
  <c r="O233" i="12"/>
  <c r="Q233" i="12" s="1"/>
  <c r="K234" i="12"/>
  <c r="K235" i="12"/>
  <c r="K236" i="12"/>
  <c r="K237" i="12"/>
  <c r="R220" i="12"/>
  <c r="S220" i="12" s="1"/>
  <c r="J221" i="12"/>
  <c r="J222" i="12" s="1"/>
  <c r="J223" i="12" s="1"/>
  <c r="J224" i="12" s="1"/>
  <c r="J225" i="12" s="1"/>
  <c r="J226" i="12" s="1"/>
  <c r="J227" i="12" s="1"/>
  <c r="J228" i="12" s="1"/>
  <c r="J229" i="12" s="1"/>
  <c r="K229" i="12" s="1"/>
  <c r="K215" i="12"/>
  <c r="R208" i="12"/>
  <c r="S208" i="12" s="1"/>
  <c r="O209" i="12"/>
  <c r="Q209" i="12" s="1"/>
  <c r="L209" i="12"/>
  <c r="L210" i="12" s="1"/>
  <c r="L211" i="12" s="1"/>
  <c r="L212" i="12" s="1"/>
  <c r="L213" i="12" s="1"/>
  <c r="L214" i="12" s="1"/>
  <c r="L215" i="12" s="1"/>
  <c r="L216" i="12" s="1"/>
  <c r="L217" i="12" s="1"/>
  <c r="L218" i="12" s="1"/>
  <c r="L219" i="12" s="1"/>
  <c r="K216" i="12"/>
  <c r="K210" i="12"/>
  <c r="K212" i="12"/>
  <c r="W207" i="12"/>
  <c r="W195" i="12"/>
  <c r="X195" i="12" s="1"/>
  <c r="Y195" i="12" s="1"/>
  <c r="W171" i="12"/>
  <c r="X171" i="12" s="1"/>
  <c r="Y171" i="12" s="1"/>
  <c r="W159" i="12"/>
  <c r="X159" i="12" s="1"/>
  <c r="Y159" i="12" s="1"/>
  <c r="W147" i="12"/>
  <c r="X147" i="12" s="1"/>
  <c r="Y147" i="12" s="1"/>
  <c r="W135" i="12"/>
  <c r="X135" i="12" s="1"/>
  <c r="Y135" i="12" s="1"/>
  <c r="W123" i="12"/>
  <c r="X123" i="12" s="1"/>
  <c r="Y123" i="12" s="1"/>
  <c r="W99" i="12"/>
  <c r="X99" i="12" s="1"/>
  <c r="Y99" i="12" s="1"/>
  <c r="W51" i="12"/>
  <c r="X51" i="12" s="1"/>
  <c r="Y51" i="12" s="1"/>
  <c r="W39" i="12"/>
  <c r="X39" i="12" s="1"/>
  <c r="Y39" i="12" s="1"/>
  <c r="J198" i="12"/>
  <c r="J199" i="12" s="1"/>
  <c r="J200" i="12" s="1"/>
  <c r="K197" i="12"/>
  <c r="L197" i="12"/>
  <c r="L198" i="12" s="1"/>
  <c r="L199" i="12" s="1"/>
  <c r="L200" i="12" s="1"/>
  <c r="K198" i="12"/>
  <c r="K199" i="12"/>
  <c r="K196" i="12"/>
  <c r="O196" i="12" s="1"/>
  <c r="Q196" i="12" s="1"/>
  <c r="M186" i="12"/>
  <c r="M173" i="12"/>
  <c r="M162" i="12"/>
  <c r="M149" i="12"/>
  <c r="M139" i="12"/>
  <c r="J16" i="12"/>
  <c r="K16" i="12" s="1"/>
  <c r="R12" i="12"/>
  <c r="R11" i="12"/>
  <c r="R15" i="12"/>
  <c r="R14" i="12"/>
  <c r="R13" i="12"/>
  <c r="M126" i="12"/>
  <c r="M114" i="12"/>
  <c r="M101" i="12"/>
  <c r="M90" i="12"/>
  <c r="M53" i="12"/>
  <c r="M41" i="12"/>
  <c r="M29" i="12"/>
  <c r="Q4" i="12"/>
  <c r="R4" i="12" s="1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K245" i="12" l="1"/>
  <c r="O245" i="12" s="1"/>
  <c r="Q245" i="12" s="1"/>
  <c r="K252" i="12"/>
  <c r="L245" i="12"/>
  <c r="L246" i="12" s="1"/>
  <c r="L247" i="12" s="1"/>
  <c r="L248" i="12" s="1"/>
  <c r="L249" i="12" s="1"/>
  <c r="L250" i="12" s="1"/>
  <c r="L251" i="12" s="1"/>
  <c r="L252" i="12" s="1"/>
  <c r="L253" i="12" s="1"/>
  <c r="L254" i="12" s="1"/>
  <c r="L255" i="12" s="1"/>
  <c r="K249" i="12"/>
  <c r="K251" i="12"/>
  <c r="K248" i="12"/>
  <c r="K247" i="12"/>
  <c r="K246" i="12"/>
  <c r="K250" i="12"/>
  <c r="O234" i="12"/>
  <c r="Q234" i="12" s="1"/>
  <c r="R233" i="12"/>
  <c r="S233" i="12" s="1"/>
  <c r="K221" i="12"/>
  <c r="O221" i="12" s="1"/>
  <c r="Q221" i="12" s="1"/>
  <c r="K222" i="12"/>
  <c r="K226" i="12"/>
  <c r="K225" i="12"/>
  <c r="L221" i="12"/>
  <c r="L222" i="12" s="1"/>
  <c r="L223" i="12" s="1"/>
  <c r="L224" i="12" s="1"/>
  <c r="L225" i="12" s="1"/>
  <c r="L226" i="12" s="1"/>
  <c r="L227" i="12" s="1"/>
  <c r="L228" i="12" s="1"/>
  <c r="L229" i="12" s="1"/>
  <c r="L230" i="12" s="1"/>
  <c r="L231" i="12" s="1"/>
  <c r="K224" i="12"/>
  <c r="K227" i="12"/>
  <c r="K228" i="12"/>
  <c r="K223" i="12"/>
  <c r="R209" i="12"/>
  <c r="S209" i="12" s="1"/>
  <c r="O210" i="12"/>
  <c r="Q210" i="12" s="1"/>
  <c r="O197" i="12"/>
  <c r="Q197" i="12" s="1"/>
  <c r="O198" i="12" s="1"/>
  <c r="Q198" i="12" s="1"/>
  <c r="O199" i="12" s="1"/>
  <c r="Q199" i="12" s="1"/>
  <c r="R196" i="12"/>
  <c r="S196" i="12" s="1"/>
  <c r="J201" i="12"/>
  <c r="K200" i="12"/>
  <c r="M187" i="12"/>
  <c r="M174" i="12"/>
  <c r="M163" i="12"/>
  <c r="M150" i="12"/>
  <c r="M140" i="12"/>
  <c r="L16" i="12"/>
  <c r="M127" i="12"/>
  <c r="M115" i="12"/>
  <c r="M102" i="12"/>
  <c r="M91" i="12"/>
  <c r="M54" i="12"/>
  <c r="M42" i="12"/>
  <c r="M30" i="12"/>
  <c r="O5" i="12"/>
  <c r="Q5" i="12" s="1"/>
  <c r="R5" i="12" s="1"/>
  <c r="S5" i="12" s="1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R245" i="12" l="1"/>
  <c r="S245" i="12" s="1"/>
  <c r="O246" i="12"/>
  <c r="Q246" i="12" s="1"/>
  <c r="R234" i="12"/>
  <c r="S234" i="12" s="1"/>
  <c r="O235" i="12"/>
  <c r="Q235" i="12" s="1"/>
  <c r="O222" i="12"/>
  <c r="Q222" i="12" s="1"/>
  <c r="R221" i="12"/>
  <c r="S221" i="12" s="1"/>
  <c r="R210" i="12"/>
  <c r="S210" i="12" s="1"/>
  <c r="O211" i="12"/>
  <c r="Q211" i="12" s="1"/>
  <c r="R197" i="12"/>
  <c r="S197" i="12" s="1"/>
  <c r="O200" i="12"/>
  <c r="Q200" i="12" s="1"/>
  <c r="J202" i="12"/>
  <c r="K201" i="12"/>
  <c r="L201" i="12"/>
  <c r="R198" i="12"/>
  <c r="S198" i="12" s="1"/>
  <c r="M188" i="12"/>
  <c r="M175" i="12"/>
  <c r="M164" i="12"/>
  <c r="M151" i="12"/>
  <c r="M141" i="12"/>
  <c r="M128" i="12"/>
  <c r="M116" i="12"/>
  <c r="M103" i="12"/>
  <c r="M92" i="12"/>
  <c r="M55" i="12"/>
  <c r="M43" i="12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O247" i="12" l="1"/>
  <c r="Q247" i="12" s="1"/>
  <c r="R246" i="12"/>
  <c r="S246" i="12" s="1"/>
  <c r="O236" i="12"/>
  <c r="Q236" i="12" s="1"/>
  <c r="R235" i="12"/>
  <c r="S235" i="12" s="1"/>
  <c r="O223" i="12"/>
  <c r="Q223" i="12" s="1"/>
  <c r="R222" i="12"/>
  <c r="S222" i="12" s="1"/>
  <c r="R211" i="12"/>
  <c r="S211" i="12" s="1"/>
  <c r="O212" i="12"/>
  <c r="Q212" i="12" s="1"/>
  <c r="O201" i="12"/>
  <c r="Q201" i="12" s="1"/>
  <c r="R199" i="12"/>
  <c r="S199" i="12" s="1"/>
  <c r="L202" i="12"/>
  <c r="L203" i="12" s="1"/>
  <c r="J203" i="12"/>
  <c r="K202" i="12"/>
  <c r="M189" i="12"/>
  <c r="M176" i="12"/>
  <c r="M165" i="12"/>
  <c r="M152" i="12"/>
  <c r="M142" i="12"/>
  <c r="M129" i="12"/>
  <c r="M117" i="12"/>
  <c r="M104" i="12"/>
  <c r="M93" i="12"/>
  <c r="M56" i="12"/>
  <c r="M44" i="12"/>
  <c r="M32" i="12"/>
  <c r="O7" i="12"/>
  <c r="Q7" i="12" s="1"/>
  <c r="R7" i="12" s="1"/>
  <c r="S7" i="12" s="1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R247" i="12" l="1"/>
  <c r="S247" i="12" s="1"/>
  <c r="O248" i="12"/>
  <c r="Q248" i="12" s="1"/>
  <c r="O237" i="12"/>
  <c r="Q237" i="12" s="1"/>
  <c r="R236" i="12"/>
  <c r="S236" i="12" s="1"/>
  <c r="O224" i="12"/>
  <c r="Q224" i="12" s="1"/>
  <c r="R223" i="12"/>
  <c r="S223" i="12" s="1"/>
  <c r="O213" i="12"/>
  <c r="Q213" i="12" s="1"/>
  <c r="R212" i="12"/>
  <c r="S212" i="12" s="1"/>
  <c r="O202" i="12"/>
  <c r="Q202" i="12" s="1"/>
  <c r="J204" i="12"/>
  <c r="K203" i="12"/>
  <c r="L204" i="12"/>
  <c r="R200" i="12"/>
  <c r="S200" i="12" s="1"/>
  <c r="M190" i="12"/>
  <c r="M177" i="12"/>
  <c r="M166" i="12"/>
  <c r="M153" i="12"/>
  <c r="M143" i="12"/>
  <c r="M130" i="12"/>
  <c r="M118" i="12"/>
  <c r="M105" i="12"/>
  <c r="M94" i="12"/>
  <c r="M57" i="12"/>
  <c r="M45" i="12"/>
  <c r="M33" i="12"/>
  <c r="O8" i="12"/>
  <c r="Q8" i="12" s="1"/>
  <c r="R8" i="12" s="1"/>
  <c r="S8" i="12" s="1"/>
  <c r="O14" i="9"/>
  <c r="O17" i="9" s="1"/>
  <c r="L14" i="9"/>
  <c r="L17" i="9" s="1"/>
  <c r="O249" i="12" l="1"/>
  <c r="Q249" i="12" s="1"/>
  <c r="R248" i="12"/>
  <c r="S248" i="12" s="1"/>
  <c r="O238" i="12"/>
  <c r="Q238" i="12" s="1"/>
  <c r="R237" i="12"/>
  <c r="S237" i="12" s="1"/>
  <c r="O225" i="12"/>
  <c r="Q225" i="12" s="1"/>
  <c r="R224" i="12"/>
  <c r="S224" i="12" s="1"/>
  <c r="O214" i="12"/>
  <c r="Q214" i="12" s="1"/>
  <c r="R213" i="12"/>
  <c r="S213" i="12" s="1"/>
  <c r="O203" i="12"/>
  <c r="Q203" i="12" s="1"/>
  <c r="R201" i="12"/>
  <c r="S201" i="12" s="1"/>
  <c r="J205" i="12"/>
  <c r="K205" i="12" s="1"/>
  <c r="K204" i="12"/>
  <c r="M191" i="12"/>
  <c r="M178" i="12"/>
  <c r="M167" i="12"/>
  <c r="M154" i="12"/>
  <c r="M144" i="12"/>
  <c r="M131" i="12"/>
  <c r="M119" i="12"/>
  <c r="M106" i="12"/>
  <c r="M95" i="12"/>
  <c r="M58" i="12"/>
  <c r="M46" i="12"/>
  <c r="M34" i="12"/>
  <c r="O9" i="12"/>
  <c r="Q9" i="12" s="1"/>
  <c r="R9" i="12" s="1"/>
  <c r="S9" i="12" s="1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250" i="12" l="1"/>
  <c r="Q250" i="12" s="1"/>
  <c r="R249" i="12"/>
  <c r="S249" i="12" s="1"/>
  <c r="O239" i="12"/>
  <c r="Q239" i="12" s="1"/>
  <c r="R238" i="12"/>
  <c r="S238" i="12" s="1"/>
  <c r="O226" i="12"/>
  <c r="Q226" i="12" s="1"/>
  <c r="R225" i="12"/>
  <c r="S225" i="12" s="1"/>
  <c r="O215" i="12"/>
  <c r="Q215" i="12" s="1"/>
  <c r="R214" i="12"/>
  <c r="S214" i="12" s="1"/>
  <c r="O204" i="12"/>
  <c r="Q204" i="12" s="1"/>
  <c r="O205" i="12" s="1"/>
  <c r="Q205" i="12" s="1"/>
  <c r="O206" i="12" s="1"/>
  <c r="Q206" i="12" s="1"/>
  <c r="O207" i="12" s="1"/>
  <c r="Q207" i="12" s="1"/>
  <c r="R202" i="12"/>
  <c r="S202" i="12" s="1"/>
  <c r="L205" i="12"/>
  <c r="L206" i="12" s="1"/>
  <c r="L207" i="12" s="1"/>
  <c r="M192" i="12"/>
  <c r="M179" i="12"/>
  <c r="M168" i="12"/>
  <c r="M155" i="12"/>
  <c r="M145" i="12"/>
  <c r="M132" i="12"/>
  <c r="M120" i="12"/>
  <c r="M107" i="12"/>
  <c r="M96" i="12"/>
  <c r="M59" i="12"/>
  <c r="M47" i="12"/>
  <c r="M35" i="12"/>
  <c r="O10" i="12"/>
  <c r="Q10" i="12" s="1"/>
  <c r="R10" i="12" s="1"/>
  <c r="S10" i="12" s="1"/>
  <c r="I14" i="9"/>
  <c r="I16" i="9" s="1"/>
  <c r="O251" i="12" l="1"/>
  <c r="Q251" i="12" s="1"/>
  <c r="R250" i="12"/>
  <c r="S250" i="12" s="1"/>
  <c r="O240" i="12"/>
  <c r="Q240" i="12" s="1"/>
  <c r="R239" i="12"/>
  <c r="S239" i="12" s="1"/>
  <c r="O227" i="12"/>
  <c r="Q227" i="12" s="1"/>
  <c r="R226" i="12"/>
  <c r="S226" i="12" s="1"/>
  <c r="O216" i="12"/>
  <c r="Q216" i="12" s="1"/>
  <c r="R215" i="12"/>
  <c r="S215" i="12" s="1"/>
  <c r="R203" i="12"/>
  <c r="S203" i="12" s="1"/>
  <c r="M193" i="12"/>
  <c r="M180" i="12"/>
  <c r="M169" i="12"/>
  <c r="M156" i="12"/>
  <c r="M146" i="12"/>
  <c r="M133" i="12"/>
  <c r="M121" i="12"/>
  <c r="M108" i="12"/>
  <c r="M97" i="12"/>
  <c r="M60" i="12"/>
  <c r="M48" i="12"/>
  <c r="M36" i="12"/>
  <c r="O11" i="12"/>
  <c r="Q11" i="12" s="1"/>
  <c r="S11" i="12" s="1"/>
  <c r="O12" i="12"/>
  <c r="Q12" i="12" s="1"/>
  <c r="S12" i="12" s="1"/>
  <c r="I17" i="9"/>
  <c r="R251" i="12" l="1"/>
  <c r="S251" i="12" s="1"/>
  <c r="O252" i="12"/>
  <c r="Q252" i="12" s="1"/>
  <c r="O241" i="12"/>
  <c r="Q241" i="12" s="1"/>
  <c r="R240" i="12"/>
  <c r="S240" i="12" s="1"/>
  <c r="O228" i="12"/>
  <c r="Q228" i="12" s="1"/>
  <c r="R227" i="12"/>
  <c r="S227" i="12" s="1"/>
  <c r="O217" i="12"/>
  <c r="Q217" i="12" s="1"/>
  <c r="R216" i="12"/>
  <c r="S216" i="12" s="1"/>
  <c r="R204" i="12"/>
  <c r="S204" i="12" s="1"/>
  <c r="M194" i="12"/>
  <c r="M181" i="12"/>
  <c r="M170" i="12"/>
  <c r="M157" i="12"/>
  <c r="M147" i="12"/>
  <c r="M134" i="12"/>
  <c r="M122" i="12"/>
  <c r="M109" i="12"/>
  <c r="M98" i="12"/>
  <c r="M61" i="12"/>
  <c r="M49" i="12"/>
  <c r="M37" i="12"/>
  <c r="O13" i="12"/>
  <c r="Q13" i="12" s="1"/>
  <c r="S13" i="12" s="1"/>
  <c r="O253" i="12" l="1"/>
  <c r="Q253" i="12" s="1"/>
  <c r="R252" i="12"/>
  <c r="S252" i="12" s="1"/>
  <c r="O242" i="12"/>
  <c r="Q242" i="12" s="1"/>
  <c r="R241" i="12"/>
  <c r="S241" i="12" s="1"/>
  <c r="O229" i="12"/>
  <c r="Q229" i="12" s="1"/>
  <c r="R228" i="12"/>
  <c r="S228" i="12" s="1"/>
  <c r="O218" i="12"/>
  <c r="Q218" i="12" s="1"/>
  <c r="R217" i="12"/>
  <c r="S217" i="12" s="1"/>
  <c r="R205" i="12"/>
  <c r="S205" i="12" s="1"/>
  <c r="M195" i="12"/>
  <c r="M182" i="12"/>
  <c r="M171" i="12"/>
  <c r="M158" i="12"/>
  <c r="M135" i="12"/>
  <c r="M123" i="12"/>
  <c r="M110" i="12"/>
  <c r="M99" i="12"/>
  <c r="M62" i="12"/>
  <c r="M50" i="12"/>
  <c r="M38" i="12"/>
  <c r="O14" i="12"/>
  <c r="Q14" i="12" s="1"/>
  <c r="S14" i="12" s="1"/>
  <c r="O254" i="12" l="1"/>
  <c r="Q254" i="12" s="1"/>
  <c r="R253" i="12"/>
  <c r="S253" i="12" s="1"/>
  <c r="O243" i="12"/>
  <c r="Q243" i="12" s="1"/>
  <c r="R243" i="12" s="1"/>
  <c r="R242" i="12"/>
  <c r="S242" i="12" s="1"/>
  <c r="O230" i="12"/>
  <c r="Q230" i="12" s="1"/>
  <c r="R229" i="12"/>
  <c r="S229" i="12" s="1"/>
  <c r="O219" i="12"/>
  <c r="Q219" i="12" s="1"/>
  <c r="R219" i="12" s="1"/>
  <c r="R218" i="12"/>
  <c r="S218" i="12" s="1"/>
  <c r="R206" i="12"/>
  <c r="S206" i="12" s="1"/>
  <c r="R207" i="12"/>
  <c r="M183" i="12"/>
  <c r="M159" i="12"/>
  <c r="M111" i="12"/>
  <c r="M63" i="12"/>
  <c r="M51" i="12"/>
  <c r="M39" i="12"/>
  <c r="F14" i="9"/>
  <c r="F17" i="9" s="1"/>
  <c r="O255" i="12" l="1"/>
  <c r="Q255" i="12" s="1"/>
  <c r="R255" i="12" s="1"/>
  <c r="R254" i="12"/>
  <c r="S254" i="12" s="1"/>
  <c r="X243" i="12"/>
  <c r="Y243" i="12" s="1"/>
  <c r="S243" i="12"/>
  <c r="T243" i="12" s="1"/>
  <c r="O231" i="12"/>
  <c r="Q231" i="12" s="1"/>
  <c r="R231" i="12" s="1"/>
  <c r="R230" i="12"/>
  <c r="S230" i="12" s="1"/>
  <c r="X219" i="12"/>
  <c r="Y219" i="12" s="1"/>
  <c r="S219" i="12"/>
  <c r="T219" i="12" s="1"/>
  <c r="S207" i="12"/>
  <c r="T207" i="12" s="1"/>
  <c r="X207" i="12"/>
  <c r="Y207" i="12" s="1"/>
  <c r="F16" i="9"/>
  <c r="C14" i="9"/>
  <c r="C16" i="9" s="1"/>
  <c r="X255" i="12" l="1"/>
  <c r="Y255" i="12" s="1"/>
  <c r="S255" i="12"/>
  <c r="T255" i="12" s="1"/>
  <c r="X231" i="12"/>
  <c r="Y231" i="12" s="1"/>
  <c r="S231" i="12"/>
  <c r="T231" i="12" s="1"/>
  <c r="C17" i="9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J17" i="12" l="1"/>
  <c r="L17" i="12" s="1"/>
  <c r="O15" i="12"/>
  <c r="Q15" i="12" s="1"/>
  <c r="S15" i="12" s="1"/>
  <c r="J18" i="12" l="1"/>
  <c r="K18" i="12" s="1"/>
  <c r="K17" i="12"/>
  <c r="O16" i="12"/>
  <c r="Q16" i="12" s="1"/>
  <c r="L18" i="12" l="1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L29" i="12" l="1"/>
  <c r="K28" i="12"/>
  <c r="J29" i="12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s="1"/>
  <c r="Q28" i="12" s="1"/>
  <c r="J31" i="12" l="1"/>
  <c r="L31" i="12" s="1"/>
  <c r="K30" i="12"/>
  <c r="R28" i="12"/>
  <c r="S28" i="12" s="1"/>
  <c r="O29" i="12"/>
  <c r="Q29" i="12" s="1"/>
  <c r="R27" i="12"/>
  <c r="S27" i="12" s="1"/>
  <c r="J32" i="12" l="1"/>
  <c r="L32" i="12" s="1"/>
  <c r="K31" i="12"/>
  <c r="O30" i="12"/>
  <c r="Q30" i="12" s="1"/>
  <c r="R29" i="12"/>
  <c r="S29" i="12" s="1"/>
  <c r="J33" i="12" l="1"/>
  <c r="L33" i="12" s="1"/>
  <c r="K32" i="12"/>
  <c r="O31" i="12"/>
  <c r="Q31" i="12" s="1"/>
  <c r="R30" i="12"/>
  <c r="S30" i="12" s="1"/>
  <c r="K33" i="12" l="1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L37" i="12" l="1"/>
  <c r="L38" i="12" s="1"/>
  <c r="L39" i="12" s="1"/>
  <c r="K36" i="12"/>
  <c r="J37" i="12"/>
  <c r="K37" i="12" s="1"/>
  <c r="O35" i="12"/>
  <c r="Q35" i="12" s="1"/>
  <c r="R34" i="12"/>
  <c r="S34" i="12" s="1"/>
  <c r="O36" i="12" l="1"/>
  <c r="Q36" i="12" s="1"/>
  <c r="R35" i="12"/>
  <c r="S35" i="12" s="1"/>
  <c r="J40" i="12" l="1"/>
  <c r="L40" i="12" s="1"/>
  <c r="O37" i="12"/>
  <c r="Q37" i="12" s="1"/>
  <c r="R36" i="12"/>
  <c r="S36" i="12" s="1"/>
  <c r="L41" i="12" l="1"/>
  <c r="K40" i="12"/>
  <c r="J41" i="12"/>
  <c r="O38" i="12"/>
  <c r="Q38" i="12" s="1"/>
  <c r="R37" i="12"/>
  <c r="S37" i="12" s="1"/>
  <c r="K41" i="12" l="1"/>
  <c r="J42" i="12"/>
  <c r="L42" i="12" s="1"/>
  <c r="O39" i="12"/>
  <c r="Q39" i="12" s="1"/>
  <c r="O40" i="12" s="1"/>
  <c r="Q40" i="12" s="1"/>
  <c r="R40" i="12" s="1"/>
  <c r="S40" i="12" s="1"/>
  <c r="R38" i="12"/>
  <c r="S38" i="12" s="1"/>
  <c r="J43" i="12" l="1"/>
  <c r="L43" i="12" s="1"/>
  <c r="K42" i="12"/>
  <c r="O41" i="12"/>
  <c r="Q41" i="12" s="1"/>
  <c r="R41" i="12" s="1"/>
  <c r="S41" i="12" s="1"/>
  <c r="R39" i="12"/>
  <c r="S39" i="12" s="1"/>
  <c r="K43" i="12" l="1"/>
  <c r="J44" i="12"/>
  <c r="L44" i="12" s="1"/>
  <c r="O42" i="12"/>
  <c r="Q42" i="12" s="1"/>
  <c r="R42" i="12" l="1"/>
  <c r="S42" i="12" s="1"/>
  <c r="O43" i="12"/>
  <c r="Q43" i="12" s="1"/>
  <c r="J45" i="12"/>
  <c r="L45" i="12" s="1"/>
  <c r="K44" i="12"/>
  <c r="L46" i="12" l="1"/>
  <c r="K45" i="12"/>
  <c r="J46" i="12"/>
  <c r="O44" i="12"/>
  <c r="Q44" i="12" s="1"/>
  <c r="R44" i="12" s="1"/>
  <c r="S44" i="12" s="1"/>
  <c r="R43" i="12"/>
  <c r="S43" i="12" s="1"/>
  <c r="J47" i="12" l="1"/>
  <c r="L47" i="12" s="1"/>
  <c r="K46" i="12"/>
  <c r="O45" i="12"/>
  <c r="Q45" i="12" s="1"/>
  <c r="R45" i="12" s="1"/>
  <c r="S45" i="12" s="1"/>
  <c r="O46" i="12" l="1"/>
  <c r="Q46" i="12" s="1"/>
  <c r="R46" i="12" s="1"/>
  <c r="S46" i="12" s="1"/>
  <c r="K47" i="12"/>
  <c r="J48" i="12"/>
  <c r="L48" i="12" s="1"/>
  <c r="J49" i="12" l="1"/>
  <c r="K49" i="12" s="1"/>
  <c r="K48" i="12"/>
  <c r="O47" i="12"/>
  <c r="Q47" i="12" s="1"/>
  <c r="R47" i="12" s="1"/>
  <c r="S47" i="12" s="1"/>
  <c r="L49" i="12" l="1"/>
  <c r="L50" i="12" s="1"/>
  <c r="L51" i="12" s="1"/>
  <c r="O48" i="12"/>
  <c r="Q48" i="12" s="1"/>
  <c r="O49" i="12"/>
  <c r="Q49" i="12" s="1"/>
  <c r="R48" i="12"/>
  <c r="S48" i="12" s="1"/>
  <c r="J52" i="12" l="1"/>
  <c r="L52" i="12" s="1"/>
  <c r="O50" i="12"/>
  <c r="Q50" i="12" s="1"/>
  <c r="R49" i="12"/>
  <c r="S49" i="12" s="1"/>
  <c r="K52" i="12" l="1"/>
  <c r="J53" i="12"/>
  <c r="L53" i="12" s="1"/>
  <c r="O51" i="12"/>
  <c r="Q51" i="12" s="1"/>
  <c r="R50" i="12"/>
  <c r="S50" i="12" s="1"/>
  <c r="K53" i="12" l="1"/>
  <c r="J54" i="12"/>
  <c r="L54" i="12" s="1"/>
  <c r="R51" i="12"/>
  <c r="S51" i="12" s="1"/>
  <c r="T51" i="12" s="1"/>
  <c r="O52" i="12"/>
  <c r="Q52" i="12" s="1"/>
  <c r="K54" i="12" l="1"/>
  <c r="J55" i="12"/>
  <c r="L55" i="12" s="1"/>
  <c r="R52" i="12"/>
  <c r="S52" i="12" s="1"/>
  <c r="O53" i="12"/>
  <c r="Q53" i="12" s="1"/>
  <c r="J56" i="12" l="1"/>
  <c r="L56" i="12" s="1"/>
  <c r="K55" i="12"/>
  <c r="R53" i="12"/>
  <c r="S53" i="12" s="1"/>
  <c r="O54" i="12"/>
  <c r="Q54" i="12" s="1"/>
  <c r="K56" i="12" l="1"/>
  <c r="J57" i="12"/>
  <c r="L57" i="12" s="1"/>
  <c r="R54" i="12"/>
  <c r="S54" i="12" s="1"/>
  <c r="O55" i="12"/>
  <c r="Q55" i="12" s="1"/>
  <c r="K57" i="12" l="1"/>
  <c r="J58" i="12"/>
  <c r="L58" i="12" s="1"/>
  <c r="R55" i="12"/>
  <c r="S55" i="12" s="1"/>
  <c r="O56" i="12"/>
  <c r="Q56" i="12" s="1"/>
  <c r="J59" i="12" l="1"/>
  <c r="L59" i="12" s="1"/>
  <c r="K58" i="12"/>
  <c r="R56" i="12"/>
  <c r="S56" i="12" s="1"/>
  <c r="O57" i="12"/>
  <c r="Q57" i="12" s="1"/>
  <c r="J60" i="12" l="1"/>
  <c r="L60" i="12" s="1"/>
  <c r="K59" i="12"/>
  <c r="R57" i="12"/>
  <c r="S57" i="12" s="1"/>
  <c r="O58" i="12"/>
  <c r="Q58" i="12" s="1"/>
  <c r="J61" i="12" l="1"/>
  <c r="K61" i="12" s="1"/>
  <c r="K60" i="12"/>
  <c r="R58" i="12"/>
  <c r="S58" i="12" s="1"/>
  <c r="O59" i="12"/>
  <c r="Q59" i="12" s="1"/>
  <c r="L61" i="12" l="1"/>
  <c r="L62" i="12" s="1"/>
  <c r="L63" i="12" s="1"/>
  <c r="J64" i="12" s="1"/>
  <c r="R59" i="12"/>
  <c r="S59" i="12" s="1"/>
  <c r="O60" i="12"/>
  <c r="Q60" i="12" s="1"/>
  <c r="L64" i="12" l="1"/>
  <c r="J65" i="12"/>
  <c r="K64" i="12"/>
  <c r="O61" i="12"/>
  <c r="Q61" i="12" s="1"/>
  <c r="R60" i="12"/>
  <c r="S60" i="12" s="1"/>
  <c r="L65" i="12" l="1"/>
  <c r="J66" i="12"/>
  <c r="K65" i="12"/>
  <c r="O62" i="12"/>
  <c r="Q62" i="12" s="1"/>
  <c r="R61" i="12"/>
  <c r="S61" i="12" s="1"/>
  <c r="L66" i="12" l="1"/>
  <c r="K66" i="12"/>
  <c r="J67" i="12"/>
  <c r="R62" i="12"/>
  <c r="S62" i="12" s="1"/>
  <c r="O63" i="12"/>
  <c r="Q63" i="12" s="1"/>
  <c r="L67" i="12" l="1"/>
  <c r="J68" i="12"/>
  <c r="K67" i="12"/>
  <c r="R63" i="12"/>
  <c r="S63" i="12" s="1"/>
  <c r="T63" i="12" s="1"/>
  <c r="O64" i="12"/>
  <c r="Q64" i="12" s="1"/>
  <c r="L68" i="12" l="1"/>
  <c r="J69" i="12"/>
  <c r="K68" i="12"/>
  <c r="R64" i="12"/>
  <c r="S64" i="12" s="1"/>
  <c r="O65" i="12"/>
  <c r="Q65" i="12" s="1"/>
  <c r="L69" i="12" l="1"/>
  <c r="K69" i="12"/>
  <c r="J70" i="12"/>
  <c r="L70" i="12" s="1"/>
  <c r="O66" i="12"/>
  <c r="Q66" i="12" s="1"/>
  <c r="R65" i="12"/>
  <c r="S65" i="12" s="1"/>
  <c r="K70" i="12" l="1"/>
  <c r="J71" i="12"/>
  <c r="L71" i="12" s="1"/>
  <c r="O67" i="12"/>
  <c r="Q67" i="12" s="1"/>
  <c r="R66" i="12"/>
  <c r="S66" i="12" s="1"/>
  <c r="K71" i="12" l="1"/>
  <c r="J72" i="12"/>
  <c r="L72" i="12" s="1"/>
  <c r="O68" i="12"/>
  <c r="Q68" i="12" s="1"/>
  <c r="R67" i="12"/>
  <c r="S67" i="12" s="1"/>
  <c r="K72" i="12" l="1"/>
  <c r="J73" i="12"/>
  <c r="K73" i="12" s="1"/>
  <c r="R68" i="12"/>
  <c r="S68" i="12" s="1"/>
  <c r="O69" i="12"/>
  <c r="Q69" i="12" s="1"/>
  <c r="L73" i="12" l="1"/>
  <c r="L74" i="12" s="1"/>
  <c r="L75" i="12" s="1"/>
  <c r="O70" i="12"/>
  <c r="Q70" i="12" s="1"/>
  <c r="R69" i="12"/>
  <c r="S69" i="12" s="1"/>
  <c r="J76" i="12" l="1"/>
  <c r="L76" i="12" s="1"/>
  <c r="R70" i="12"/>
  <c r="S70" i="12" s="1"/>
  <c r="O71" i="12"/>
  <c r="Q71" i="12" s="1"/>
  <c r="J77" i="12" l="1"/>
  <c r="K76" i="12"/>
  <c r="L77" i="12"/>
  <c r="O72" i="12"/>
  <c r="Q72" i="12" s="1"/>
  <c r="R71" i="12"/>
  <c r="S71" i="12" s="1"/>
  <c r="K77" i="12" l="1"/>
  <c r="J78" i="12"/>
  <c r="R72" i="12"/>
  <c r="S72" i="12" s="1"/>
  <c r="O73" i="12"/>
  <c r="Q73" i="12" s="1"/>
  <c r="J79" i="12" l="1"/>
  <c r="K78" i="12"/>
  <c r="L78" i="12"/>
  <c r="O74" i="12"/>
  <c r="Q74" i="12" s="1"/>
  <c r="R73" i="12"/>
  <c r="S73" i="12" s="1"/>
  <c r="L79" i="12" l="1"/>
  <c r="K79" i="12"/>
  <c r="J80" i="12"/>
  <c r="O75" i="12"/>
  <c r="Q75" i="12" s="1"/>
  <c r="R74" i="12"/>
  <c r="S74" i="12" s="1"/>
  <c r="K80" i="12" l="1"/>
  <c r="J81" i="12"/>
  <c r="L80" i="12"/>
  <c r="L81" i="12" s="1"/>
  <c r="O76" i="12"/>
  <c r="Q76" i="12" s="1"/>
  <c r="R75" i="12"/>
  <c r="S75" i="12" s="1"/>
  <c r="T75" i="12" s="1"/>
  <c r="K81" i="12" l="1"/>
  <c r="J82" i="12"/>
  <c r="O77" i="12"/>
  <c r="Q77" i="12" s="1"/>
  <c r="R76" i="12"/>
  <c r="S76" i="12" s="1"/>
  <c r="J83" i="12" l="1"/>
  <c r="K82" i="12"/>
  <c r="L82" i="12"/>
  <c r="L83" i="12" s="1"/>
  <c r="O78" i="12"/>
  <c r="Q78" i="12" s="1"/>
  <c r="R77" i="12"/>
  <c r="S77" i="12" s="1"/>
  <c r="K83" i="12" l="1"/>
  <c r="J84" i="12"/>
  <c r="R78" i="12"/>
  <c r="S78" i="12" s="1"/>
  <c r="O79" i="12"/>
  <c r="Q79" i="12" s="1"/>
  <c r="K84" i="12" l="1"/>
  <c r="J85" i="12"/>
  <c r="K85" i="12" s="1"/>
  <c r="L84" i="12"/>
  <c r="L85" i="12" s="1"/>
  <c r="L86" i="12" s="1"/>
  <c r="L87" i="12" s="1"/>
  <c r="R79" i="12"/>
  <c r="S79" i="12" s="1"/>
  <c r="O80" i="12"/>
  <c r="Q80" i="12" s="1"/>
  <c r="J88" i="12" l="1"/>
  <c r="O81" i="12"/>
  <c r="Q81" i="12" s="1"/>
  <c r="R80" i="12"/>
  <c r="S80" i="12" s="1"/>
  <c r="K88" i="12" l="1"/>
  <c r="J89" i="12"/>
  <c r="L88" i="12"/>
  <c r="L89" i="12" s="1"/>
  <c r="R81" i="12"/>
  <c r="S81" i="12" s="1"/>
  <c r="O82" i="12"/>
  <c r="Q82" i="12" s="1"/>
  <c r="K89" i="12" l="1"/>
  <c r="J90" i="12"/>
  <c r="O83" i="12"/>
  <c r="Q83" i="12" s="1"/>
  <c r="R82" i="12"/>
  <c r="S82" i="12" s="1"/>
  <c r="K90" i="12" l="1"/>
  <c r="J91" i="12"/>
  <c r="L90" i="12"/>
  <c r="O84" i="12"/>
  <c r="Q84" i="12" s="1"/>
  <c r="R83" i="12"/>
  <c r="S83" i="12" s="1"/>
  <c r="L91" i="12" l="1"/>
  <c r="K91" i="12"/>
  <c r="J92" i="12"/>
  <c r="R84" i="12"/>
  <c r="S84" i="12" s="1"/>
  <c r="O85" i="12"/>
  <c r="Q85" i="12" s="1"/>
  <c r="J93" i="12" l="1"/>
  <c r="K92" i="12"/>
  <c r="L92" i="12"/>
  <c r="L93" i="12" s="1"/>
  <c r="O86" i="12"/>
  <c r="Q86" i="12" s="1"/>
  <c r="R85" i="12"/>
  <c r="S85" i="12" s="1"/>
  <c r="K93" i="12" l="1"/>
  <c r="J94" i="12"/>
  <c r="O87" i="12"/>
  <c r="Q87" i="12" s="1"/>
  <c r="R86" i="12"/>
  <c r="S86" i="12" s="1"/>
  <c r="J95" i="12" l="1"/>
  <c r="K94" i="12"/>
  <c r="L94" i="12"/>
  <c r="L95" i="12" s="1"/>
  <c r="O88" i="12"/>
  <c r="Q88" i="12" s="1"/>
  <c r="R87" i="12"/>
  <c r="S87" i="12" s="1"/>
  <c r="T87" i="12" s="1"/>
  <c r="J96" i="12" l="1"/>
  <c r="K95" i="12"/>
  <c r="O89" i="12"/>
  <c r="Q89" i="12" s="1"/>
  <c r="R88" i="12"/>
  <c r="S88" i="12" s="1"/>
  <c r="J97" i="12" l="1"/>
  <c r="K97" i="12" s="1"/>
  <c r="K96" i="12"/>
  <c r="L96" i="12"/>
  <c r="L97" i="12" s="1"/>
  <c r="L98" i="12" s="1"/>
  <c r="L99" i="12" s="1"/>
  <c r="R89" i="12"/>
  <c r="S89" i="12" s="1"/>
  <c r="O90" i="12"/>
  <c r="Q90" i="12" s="1"/>
  <c r="J100" i="12" l="1"/>
  <c r="L100" i="12" s="1"/>
  <c r="O91" i="12"/>
  <c r="Q91" i="12" s="1"/>
  <c r="R90" i="12"/>
  <c r="S90" i="12" s="1"/>
  <c r="J101" i="12"/>
  <c r="K100" i="12"/>
  <c r="L101" i="12" l="1"/>
  <c r="J102" i="12"/>
  <c r="K101" i="12"/>
  <c r="R91" i="12"/>
  <c r="S91" i="12" s="1"/>
  <c r="O92" i="12"/>
  <c r="Q92" i="12" s="1"/>
  <c r="L102" i="12" l="1"/>
  <c r="O93" i="12"/>
  <c r="Q93" i="12" s="1"/>
  <c r="R92" i="12"/>
  <c r="S92" i="12" s="1"/>
  <c r="K102" i="12"/>
  <c r="J103" i="12"/>
  <c r="L103" i="12" s="1"/>
  <c r="J104" i="12" l="1"/>
  <c r="L104" i="12" s="1"/>
  <c r="K103" i="12"/>
  <c r="O94" i="12"/>
  <c r="Q94" i="12" s="1"/>
  <c r="R93" i="12"/>
  <c r="S93" i="12" s="1"/>
  <c r="R94" i="12" l="1"/>
  <c r="S94" i="12" s="1"/>
  <c r="O95" i="12"/>
  <c r="Q95" i="12" s="1"/>
  <c r="J105" i="12"/>
  <c r="L105" i="12" s="1"/>
  <c r="K104" i="12"/>
  <c r="K105" i="12" l="1"/>
  <c r="J106" i="12"/>
  <c r="L106" i="12" s="1"/>
  <c r="R95" i="12"/>
  <c r="S95" i="12" s="1"/>
  <c r="O96" i="12"/>
  <c r="Q96" i="12" s="1"/>
  <c r="R96" i="12" l="1"/>
  <c r="S96" i="12" s="1"/>
  <c r="O97" i="12"/>
  <c r="Q97" i="12" s="1"/>
  <c r="J107" i="12"/>
  <c r="L107" i="12" s="1"/>
  <c r="K106" i="12"/>
  <c r="J108" i="12" l="1"/>
  <c r="L108" i="12" s="1"/>
  <c r="K107" i="12"/>
  <c r="O98" i="12"/>
  <c r="Q98" i="12" s="1"/>
  <c r="R97" i="12"/>
  <c r="S97" i="12" s="1"/>
  <c r="R98" i="12" l="1"/>
  <c r="S98" i="12" s="1"/>
  <c r="O99" i="12"/>
  <c r="Q99" i="12" s="1"/>
  <c r="J109" i="12"/>
  <c r="K109" i="12" s="1"/>
  <c r="K108" i="12"/>
  <c r="L109" i="12" l="1"/>
  <c r="L110" i="12" s="1"/>
  <c r="L111" i="12" s="1"/>
  <c r="O100" i="12"/>
  <c r="Q100" i="12" s="1"/>
  <c r="R99" i="12"/>
  <c r="S99" i="12" s="1"/>
  <c r="T99" i="12" s="1"/>
  <c r="J112" i="12" l="1"/>
  <c r="L112" i="12" s="1"/>
  <c r="O101" i="12"/>
  <c r="Q101" i="12" s="1"/>
  <c r="R100" i="12"/>
  <c r="S100" i="12" s="1"/>
  <c r="R101" i="12" l="1"/>
  <c r="S101" i="12" s="1"/>
  <c r="O102" i="12"/>
  <c r="Q102" i="12" s="1"/>
  <c r="J113" i="12"/>
  <c r="L113" i="12" s="1"/>
  <c r="K112" i="12"/>
  <c r="O103" i="12" l="1"/>
  <c r="Q103" i="12" s="1"/>
  <c r="R102" i="12"/>
  <c r="S102" i="12" s="1"/>
  <c r="J114" i="12"/>
  <c r="L114" i="12" s="1"/>
  <c r="K113" i="12"/>
  <c r="J115" i="12" l="1"/>
  <c r="L115" i="12" s="1"/>
  <c r="K114" i="12"/>
  <c r="O104" i="12"/>
  <c r="Q104" i="12" s="1"/>
  <c r="R103" i="12"/>
  <c r="S103" i="12" s="1"/>
  <c r="R104" i="12" l="1"/>
  <c r="S104" i="12" s="1"/>
  <c r="O105" i="12"/>
  <c r="Q105" i="12" s="1"/>
  <c r="J116" i="12"/>
  <c r="L116" i="12" s="1"/>
  <c r="K115" i="12"/>
  <c r="J117" i="12" l="1"/>
  <c r="L117" i="12" s="1"/>
  <c r="K116" i="12"/>
  <c r="O106" i="12"/>
  <c r="Q106" i="12" s="1"/>
  <c r="R105" i="12"/>
  <c r="S105" i="12" s="1"/>
  <c r="O107" i="12" l="1"/>
  <c r="Q107" i="12" s="1"/>
  <c r="R106" i="12"/>
  <c r="S106" i="12" s="1"/>
  <c r="J118" i="12"/>
  <c r="L118" i="12" s="1"/>
  <c r="K117" i="12"/>
  <c r="K118" i="12" l="1"/>
  <c r="J119" i="12"/>
  <c r="L119" i="12" s="1"/>
  <c r="O108" i="12"/>
  <c r="Q108" i="12" s="1"/>
  <c r="R107" i="12"/>
  <c r="S107" i="12" s="1"/>
  <c r="O109" i="12" l="1"/>
  <c r="Q109" i="12" s="1"/>
  <c r="R108" i="12"/>
  <c r="S108" i="12" s="1"/>
  <c r="J120" i="12"/>
  <c r="L120" i="12" s="1"/>
  <c r="K119" i="12"/>
  <c r="J121" i="12" l="1"/>
  <c r="K121" i="12" s="1"/>
  <c r="K120" i="12"/>
  <c r="O110" i="12"/>
  <c r="Q110" i="12" s="1"/>
  <c r="R109" i="12"/>
  <c r="S109" i="12" s="1"/>
  <c r="L121" i="12" l="1"/>
  <c r="L122" i="12" s="1"/>
  <c r="L123" i="12" s="1"/>
  <c r="J124" i="12" s="1"/>
  <c r="R110" i="12"/>
  <c r="S110" i="12" s="1"/>
  <c r="O111" i="12"/>
  <c r="Q111" i="12" s="1"/>
  <c r="L124" i="12" l="1"/>
  <c r="O112" i="12"/>
  <c r="Q112" i="12" s="1"/>
  <c r="R111" i="12"/>
  <c r="S111" i="12" s="1"/>
  <c r="T111" i="12" s="1"/>
  <c r="K124" i="12"/>
  <c r="J125" i="12"/>
  <c r="L125" i="12" l="1"/>
  <c r="J126" i="12"/>
  <c r="K125" i="12"/>
  <c r="O113" i="12"/>
  <c r="Q113" i="12" s="1"/>
  <c r="R112" i="12"/>
  <c r="S112" i="12" s="1"/>
  <c r="L126" i="12" l="1"/>
  <c r="J127" i="12"/>
  <c r="K126" i="12"/>
  <c r="R113" i="12"/>
  <c r="S113" i="12" s="1"/>
  <c r="O114" i="12"/>
  <c r="Q114" i="12" s="1"/>
  <c r="L127" i="12" l="1"/>
  <c r="R114" i="12"/>
  <c r="S114" i="12" s="1"/>
  <c r="O115" i="12"/>
  <c r="Q115" i="12" s="1"/>
  <c r="J128" i="12"/>
  <c r="L128" i="12" s="1"/>
  <c r="K127" i="12"/>
  <c r="J129" i="12" l="1"/>
  <c r="L129" i="12" s="1"/>
  <c r="K128" i="12"/>
  <c r="O116" i="12"/>
  <c r="Q116" i="12" s="1"/>
  <c r="R115" i="12"/>
  <c r="S115" i="12" s="1"/>
  <c r="R116" i="12" l="1"/>
  <c r="S116" i="12" s="1"/>
  <c r="O117" i="12"/>
  <c r="Q117" i="12" s="1"/>
  <c r="K129" i="12"/>
  <c r="J130" i="12"/>
  <c r="L130" i="12" s="1"/>
  <c r="R117" i="12" l="1"/>
  <c r="S117" i="12" s="1"/>
  <c r="O118" i="12"/>
  <c r="Q118" i="12" s="1"/>
  <c r="K130" i="12"/>
  <c r="J131" i="12"/>
  <c r="L131" i="12" s="1"/>
  <c r="J132" i="12" l="1"/>
  <c r="L132" i="12" s="1"/>
  <c r="K131" i="12"/>
  <c r="O119" i="12"/>
  <c r="Q119" i="12" s="1"/>
  <c r="R118" i="12"/>
  <c r="S118" i="12" s="1"/>
  <c r="R119" i="12" l="1"/>
  <c r="S119" i="12" s="1"/>
  <c r="O120" i="12"/>
  <c r="Q120" i="12" s="1"/>
  <c r="J133" i="12"/>
  <c r="K133" i="12" s="1"/>
  <c r="K132" i="12"/>
  <c r="L133" i="12" l="1"/>
  <c r="L134" i="12" s="1"/>
  <c r="L135" i="12" s="1"/>
  <c r="O121" i="12"/>
  <c r="Q121" i="12" s="1"/>
  <c r="R120" i="12"/>
  <c r="S120" i="12" s="1"/>
  <c r="J136" i="12" l="1"/>
  <c r="L136" i="12" s="1"/>
  <c r="O122" i="12"/>
  <c r="Q122" i="12" s="1"/>
  <c r="R121" i="12"/>
  <c r="S121" i="12" s="1"/>
  <c r="J137" i="12" l="1"/>
  <c r="L137" i="12" s="1"/>
  <c r="K136" i="12"/>
  <c r="O123" i="12"/>
  <c r="Q123" i="12" s="1"/>
  <c r="R122" i="12"/>
  <c r="S122" i="12" s="1"/>
  <c r="J138" i="12" l="1"/>
  <c r="L138" i="12" s="1"/>
  <c r="K137" i="12"/>
  <c r="O124" i="12"/>
  <c r="Q124" i="12" s="1"/>
  <c r="R123" i="12"/>
  <c r="S123" i="12" s="1"/>
  <c r="T123" i="12" s="1"/>
  <c r="J139" i="12" l="1"/>
  <c r="K138" i="12"/>
  <c r="O125" i="12"/>
  <c r="Q125" i="12" s="1"/>
  <c r="R124" i="12"/>
  <c r="S124" i="12" s="1"/>
  <c r="J140" i="12" l="1"/>
  <c r="K139" i="12"/>
  <c r="L139" i="12"/>
  <c r="L140" i="12" s="1"/>
  <c r="O126" i="12"/>
  <c r="Q126" i="12" s="1"/>
  <c r="R125" i="12"/>
  <c r="S125" i="12" s="1"/>
  <c r="K140" i="12" l="1"/>
  <c r="J141" i="12"/>
  <c r="O127" i="12"/>
  <c r="Q127" i="12" s="1"/>
  <c r="R126" i="12"/>
  <c r="S126" i="12" s="1"/>
  <c r="K141" i="12" l="1"/>
  <c r="J142" i="12"/>
  <c r="L141" i="12"/>
  <c r="L142" i="12" s="1"/>
  <c r="R127" i="12"/>
  <c r="S127" i="12" s="1"/>
  <c r="O128" i="12"/>
  <c r="Q128" i="12" s="1"/>
  <c r="J143" i="12" l="1"/>
  <c r="L143" i="12" s="1"/>
  <c r="K142" i="12"/>
  <c r="R128" i="12"/>
  <c r="S128" i="12" s="1"/>
  <c r="O129" i="12"/>
  <c r="Q129" i="12" s="1"/>
  <c r="K143" i="12" l="1"/>
  <c r="J144" i="12"/>
  <c r="O130" i="12"/>
  <c r="Q130" i="12" s="1"/>
  <c r="R129" i="12"/>
  <c r="S129" i="12" s="1"/>
  <c r="J145" i="12" l="1"/>
  <c r="K145" i="12" s="1"/>
  <c r="K144" i="12"/>
  <c r="L144" i="12"/>
  <c r="R130" i="12"/>
  <c r="S130" i="12" s="1"/>
  <c r="O131" i="12"/>
  <c r="Q131" i="12" s="1"/>
  <c r="L145" i="12" l="1"/>
  <c r="L146" i="12" s="1"/>
  <c r="L147" i="12" s="1"/>
  <c r="J148" i="12" s="1"/>
  <c r="R131" i="12"/>
  <c r="S131" i="12" s="1"/>
  <c r="O132" i="12"/>
  <c r="Q132" i="12" s="1"/>
  <c r="L148" i="12" l="1"/>
  <c r="J149" i="12"/>
  <c r="K148" i="12"/>
  <c r="O133" i="12"/>
  <c r="Q133" i="12" s="1"/>
  <c r="R132" i="12"/>
  <c r="S132" i="12" s="1"/>
  <c r="J150" i="12" l="1"/>
  <c r="K149" i="12"/>
  <c r="L149" i="12"/>
  <c r="O134" i="12"/>
  <c r="Q134" i="12" s="1"/>
  <c r="R133" i="12"/>
  <c r="S133" i="12" s="1"/>
  <c r="L150" i="12" l="1"/>
  <c r="J151" i="12"/>
  <c r="K150" i="12"/>
  <c r="R134" i="12"/>
  <c r="S134" i="12" s="1"/>
  <c r="O135" i="12"/>
  <c r="Q135" i="12" s="1"/>
  <c r="R135" i="12" l="1"/>
  <c r="S135" i="12" s="1"/>
  <c r="T135" i="12" s="1"/>
  <c r="O136" i="12"/>
  <c r="Q136" i="12" s="1"/>
  <c r="J152" i="12"/>
  <c r="K151" i="12"/>
  <c r="L151" i="12"/>
  <c r="L152" i="12" s="1"/>
  <c r="J153" i="12" l="1"/>
  <c r="K152" i="12"/>
  <c r="O137" i="12"/>
  <c r="Q137" i="12" s="1"/>
  <c r="R136" i="12"/>
  <c r="S136" i="12" s="1"/>
  <c r="R137" i="12" l="1"/>
  <c r="S137" i="12" s="1"/>
  <c r="O138" i="12"/>
  <c r="Q138" i="12" s="1"/>
  <c r="J154" i="12"/>
  <c r="K153" i="12"/>
  <c r="L153" i="12"/>
  <c r="L154" i="12" s="1"/>
  <c r="J155" i="12" l="1"/>
  <c r="K154" i="12"/>
  <c r="O139" i="12"/>
  <c r="Q139" i="12" s="1"/>
  <c r="R138" i="12"/>
  <c r="S138" i="12" s="1"/>
  <c r="O140" i="12" l="1"/>
  <c r="Q140" i="12" s="1"/>
  <c r="R139" i="12"/>
  <c r="S139" i="12" s="1"/>
  <c r="K155" i="12"/>
  <c r="J156" i="12"/>
  <c r="L155" i="12"/>
  <c r="L156" i="12" l="1"/>
  <c r="J157" i="12"/>
  <c r="K157" i="12" s="1"/>
  <c r="K156" i="12"/>
  <c r="R140" i="12"/>
  <c r="S140" i="12" s="1"/>
  <c r="O141" i="12"/>
  <c r="Q141" i="12" s="1"/>
  <c r="R141" i="12" l="1"/>
  <c r="S141" i="12" s="1"/>
  <c r="O142" i="12"/>
  <c r="Q142" i="12" s="1"/>
  <c r="L157" i="12"/>
  <c r="L158" i="12" s="1"/>
  <c r="L159" i="12" s="1"/>
  <c r="R142" i="12" l="1"/>
  <c r="S142" i="12" s="1"/>
  <c r="O143" i="12"/>
  <c r="Q143" i="12" s="1"/>
  <c r="J160" i="12"/>
  <c r="L160" i="12" s="1"/>
  <c r="J161" i="12" l="1"/>
  <c r="K160" i="12"/>
  <c r="R143" i="12"/>
  <c r="S143" i="12" s="1"/>
  <c r="O144" i="12"/>
  <c r="Q144" i="12" s="1"/>
  <c r="R144" i="12" l="1"/>
  <c r="S144" i="12" s="1"/>
  <c r="O145" i="12"/>
  <c r="Q145" i="12" s="1"/>
  <c r="J162" i="12"/>
  <c r="K161" i="12"/>
  <c r="L161" i="12"/>
  <c r="R145" i="12" l="1"/>
  <c r="S145" i="12" s="1"/>
  <c r="O146" i="12"/>
  <c r="Q146" i="12" s="1"/>
  <c r="L162" i="12"/>
  <c r="J163" i="12"/>
  <c r="K162" i="12"/>
  <c r="L163" i="12" l="1"/>
  <c r="J164" i="12"/>
  <c r="K163" i="12"/>
  <c r="O147" i="12"/>
  <c r="Q147" i="12" s="1"/>
  <c r="R146" i="12"/>
  <c r="S146" i="12" s="1"/>
  <c r="R147" i="12" l="1"/>
  <c r="S147" i="12" s="1"/>
  <c r="T147" i="12" s="1"/>
  <c r="O148" i="12"/>
  <c r="Q148" i="12" s="1"/>
  <c r="K164" i="12"/>
  <c r="J165" i="12"/>
  <c r="L164" i="12"/>
  <c r="L165" i="12" s="1"/>
  <c r="R148" i="12" l="1"/>
  <c r="S148" i="12" s="1"/>
  <c r="O149" i="12"/>
  <c r="Q149" i="12" s="1"/>
  <c r="K165" i="12"/>
  <c r="J166" i="12"/>
  <c r="J167" i="12" l="1"/>
  <c r="K166" i="12"/>
  <c r="L166" i="12"/>
  <c r="R149" i="12"/>
  <c r="S149" i="12" s="1"/>
  <c r="O150" i="12"/>
  <c r="Q150" i="12" s="1"/>
  <c r="O151" i="12" l="1"/>
  <c r="Q151" i="12" s="1"/>
  <c r="R150" i="12"/>
  <c r="S150" i="12" s="1"/>
  <c r="L167" i="12"/>
  <c r="J168" i="12"/>
  <c r="K167" i="12"/>
  <c r="L168" i="12" l="1"/>
  <c r="K168" i="12"/>
  <c r="J169" i="12"/>
  <c r="K169" i="12" s="1"/>
  <c r="O152" i="12"/>
  <c r="Q152" i="12" s="1"/>
  <c r="R151" i="12"/>
  <c r="S151" i="12" s="1"/>
  <c r="R152" i="12" l="1"/>
  <c r="S152" i="12" s="1"/>
  <c r="O153" i="12"/>
  <c r="Q153" i="12" s="1"/>
  <c r="L169" i="12"/>
  <c r="L170" i="12" s="1"/>
  <c r="L171" i="12" s="1"/>
  <c r="J172" i="12" s="1"/>
  <c r="O154" i="12" l="1"/>
  <c r="Q154" i="12" s="1"/>
  <c r="R153" i="12"/>
  <c r="S153" i="12" s="1"/>
  <c r="L172" i="12"/>
  <c r="J173" i="12"/>
  <c r="K172" i="12"/>
  <c r="L173" i="12" l="1"/>
  <c r="J174" i="12"/>
  <c r="K173" i="12"/>
  <c r="R154" i="12"/>
  <c r="S154" i="12" s="1"/>
  <c r="O155" i="12"/>
  <c r="Q155" i="12" s="1"/>
  <c r="O156" i="12" l="1"/>
  <c r="Q156" i="12" s="1"/>
  <c r="R155" i="12"/>
  <c r="S155" i="12" s="1"/>
  <c r="L174" i="12"/>
  <c r="J175" i="12"/>
  <c r="K174" i="12"/>
  <c r="L175" i="12" l="1"/>
  <c r="J176" i="12"/>
  <c r="K175" i="12"/>
  <c r="R156" i="12"/>
  <c r="S156" i="12" s="1"/>
  <c r="O157" i="12"/>
  <c r="Q157" i="12" s="1"/>
  <c r="R157" i="12" l="1"/>
  <c r="S157" i="12" s="1"/>
  <c r="O158" i="12"/>
  <c r="Q158" i="12" s="1"/>
  <c r="L176" i="12"/>
  <c r="K176" i="12"/>
  <c r="J177" i="12"/>
  <c r="O159" i="12" l="1"/>
  <c r="Q159" i="12" s="1"/>
  <c r="R158" i="12"/>
  <c r="S158" i="12" s="1"/>
  <c r="L177" i="12"/>
  <c r="J178" i="12"/>
  <c r="K177" i="12"/>
  <c r="L178" i="12" l="1"/>
  <c r="K178" i="12"/>
  <c r="J179" i="12"/>
  <c r="L179" i="12"/>
  <c r="R159" i="12"/>
  <c r="S159" i="12" s="1"/>
  <c r="T159" i="12" s="1"/>
  <c r="O160" i="12"/>
  <c r="Q160" i="12" s="1"/>
  <c r="O161" i="12" l="1"/>
  <c r="Q161" i="12" s="1"/>
  <c r="R160" i="12"/>
  <c r="S160" i="12" s="1"/>
  <c r="K179" i="12"/>
  <c r="J180" i="12"/>
  <c r="L180" i="12" s="1"/>
  <c r="K180" i="12" l="1"/>
  <c r="J181" i="12"/>
  <c r="K181" i="12" s="1"/>
  <c r="R161" i="12"/>
  <c r="S161" i="12" s="1"/>
  <c r="O162" i="12"/>
  <c r="Q162" i="12" s="1"/>
  <c r="R162" i="12" l="1"/>
  <c r="S162" i="12" s="1"/>
  <c r="O163" i="12"/>
  <c r="Q163" i="12" s="1"/>
  <c r="L181" i="12"/>
  <c r="L182" i="12" s="1"/>
  <c r="L183" i="12" s="1"/>
  <c r="J184" i="12" s="1"/>
  <c r="R163" i="12" l="1"/>
  <c r="S163" i="12" s="1"/>
  <c r="O164" i="12"/>
  <c r="Q164" i="12" s="1"/>
  <c r="L184" i="12"/>
  <c r="J185" i="12"/>
  <c r="K184" i="12"/>
  <c r="L185" i="12" l="1"/>
  <c r="K185" i="12"/>
  <c r="J186" i="12"/>
  <c r="O165" i="12"/>
  <c r="Q165" i="12" s="1"/>
  <c r="R164" i="12"/>
  <c r="S164" i="12" s="1"/>
  <c r="R165" i="12" l="1"/>
  <c r="S165" i="12" s="1"/>
  <c r="O166" i="12"/>
  <c r="Q166" i="12" s="1"/>
  <c r="J187" i="12"/>
  <c r="K186" i="12"/>
  <c r="L186" i="12"/>
  <c r="L187" i="12" s="1"/>
  <c r="K187" i="12" l="1"/>
  <c r="J188" i="12"/>
  <c r="R166" i="12"/>
  <c r="S166" i="12" s="1"/>
  <c r="O167" i="12"/>
  <c r="Q167" i="12" s="1"/>
  <c r="J189" i="12" l="1"/>
  <c r="K188" i="12"/>
  <c r="O168" i="12"/>
  <c r="Q168" i="12" s="1"/>
  <c r="R167" i="12"/>
  <c r="S167" i="12" s="1"/>
  <c r="L188" i="12"/>
  <c r="L189" i="12" s="1"/>
  <c r="O169" i="12" l="1"/>
  <c r="Q169" i="12" s="1"/>
  <c r="R168" i="12"/>
  <c r="S168" i="12" s="1"/>
  <c r="J190" i="12"/>
  <c r="K189" i="12"/>
  <c r="L190" i="12" l="1"/>
  <c r="K190" i="12"/>
  <c r="J191" i="12"/>
  <c r="O170" i="12"/>
  <c r="Q170" i="12" s="1"/>
  <c r="R169" i="12"/>
  <c r="S169" i="12" s="1"/>
  <c r="O171" i="12" l="1"/>
  <c r="Q171" i="12" s="1"/>
  <c r="R170" i="12"/>
  <c r="S170" i="12" s="1"/>
  <c r="L191" i="12"/>
  <c r="J192" i="12"/>
  <c r="K191" i="12"/>
  <c r="J193" i="12" l="1"/>
  <c r="K193" i="12" s="1"/>
  <c r="K192" i="12"/>
  <c r="L192" i="12"/>
  <c r="L193" i="12" s="1"/>
  <c r="L194" i="12" s="1"/>
  <c r="L195" i="12" s="1"/>
  <c r="R171" i="12"/>
  <c r="S171" i="12" s="1"/>
  <c r="T171" i="12" s="1"/>
  <c r="O172" i="12"/>
  <c r="Q172" i="12" s="1"/>
  <c r="O173" i="12" l="1"/>
  <c r="Q173" i="12" s="1"/>
  <c r="R172" i="12"/>
  <c r="S172" i="12" s="1"/>
  <c r="O174" i="12" l="1"/>
  <c r="Q174" i="12" s="1"/>
  <c r="R173" i="12"/>
  <c r="S173" i="12" s="1"/>
  <c r="O175" i="12" l="1"/>
  <c r="Q175" i="12" s="1"/>
  <c r="R174" i="12"/>
  <c r="S174" i="12" s="1"/>
  <c r="O176" i="12" l="1"/>
  <c r="Q176" i="12" s="1"/>
  <c r="R175" i="12"/>
  <c r="S175" i="12" s="1"/>
  <c r="O177" i="12" l="1"/>
  <c r="Q177" i="12" s="1"/>
  <c r="R176" i="12"/>
  <c r="S176" i="12" s="1"/>
  <c r="O178" i="12" l="1"/>
  <c r="Q178" i="12" s="1"/>
  <c r="R177" i="12"/>
  <c r="S177" i="12" s="1"/>
  <c r="O179" i="12" l="1"/>
  <c r="Q179" i="12" s="1"/>
  <c r="R178" i="12"/>
  <c r="S178" i="12" s="1"/>
  <c r="O180" i="12" l="1"/>
  <c r="Q180" i="12" s="1"/>
  <c r="R179" i="12"/>
  <c r="S179" i="12" s="1"/>
  <c r="O181" i="12" l="1"/>
  <c r="Q181" i="12" s="1"/>
  <c r="R180" i="12"/>
  <c r="S180" i="12" s="1"/>
  <c r="O182" i="12" l="1"/>
  <c r="Q182" i="12" s="1"/>
  <c r="R181" i="12"/>
  <c r="S181" i="12" s="1"/>
  <c r="O183" i="12" l="1"/>
  <c r="Q183" i="12" s="1"/>
  <c r="R182" i="12"/>
  <c r="S182" i="12" s="1"/>
  <c r="R183" i="12" l="1"/>
  <c r="S183" i="12" s="1"/>
  <c r="T183" i="12" s="1"/>
  <c r="O184" i="12"/>
  <c r="Q184" i="12" s="1"/>
  <c r="R184" i="12" l="1"/>
  <c r="S184" i="12" s="1"/>
  <c r="O185" i="12"/>
  <c r="Q185" i="12" s="1"/>
  <c r="O186" i="12" l="1"/>
  <c r="Q186" i="12" s="1"/>
  <c r="R185" i="12"/>
  <c r="S185" i="12" s="1"/>
  <c r="O187" i="12" l="1"/>
  <c r="Q187" i="12" s="1"/>
  <c r="R186" i="12"/>
  <c r="S186" i="12" s="1"/>
  <c r="O188" i="12" l="1"/>
  <c r="Q188" i="12" s="1"/>
  <c r="R187" i="12"/>
  <c r="S187" i="12" s="1"/>
  <c r="O189" i="12" l="1"/>
  <c r="Q189" i="12" s="1"/>
  <c r="R188" i="12"/>
  <c r="S188" i="12" s="1"/>
  <c r="O190" i="12" l="1"/>
  <c r="Q190" i="12" s="1"/>
  <c r="R189" i="12"/>
  <c r="S189" i="12" s="1"/>
  <c r="O191" i="12" l="1"/>
  <c r="Q191" i="12" s="1"/>
  <c r="R190" i="12"/>
  <c r="S190" i="12" s="1"/>
  <c r="O192" i="12" l="1"/>
  <c r="Q192" i="12" s="1"/>
  <c r="R191" i="12"/>
  <c r="S191" i="12" s="1"/>
  <c r="R192" i="12" l="1"/>
  <c r="S192" i="12" s="1"/>
  <c r="O193" i="12"/>
  <c r="Q193" i="12" s="1"/>
  <c r="R193" i="12" l="1"/>
  <c r="S193" i="12" s="1"/>
  <c r="O194" i="12"/>
  <c r="Q194" i="12" s="1"/>
  <c r="R194" i="12" l="1"/>
  <c r="S194" i="12" s="1"/>
  <c r="O195" i="12"/>
  <c r="Q195" i="12" s="1"/>
  <c r="R195" i="12" s="1"/>
  <c r="S195" i="12" s="1"/>
  <c r="T195" i="12" s="1"/>
</calcChain>
</file>

<file path=xl/sharedStrings.xml><?xml version="1.0" encoding="utf-8"?>
<sst xmlns="http://schemas.openxmlformats.org/spreadsheetml/2006/main" count="346" uniqueCount="200">
  <si>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</si>
  <si>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</si>
  <si>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</si>
  <si>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</si>
  <si>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</si>
  <si>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</si>
  <si>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</si>
  <si>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</si>
  <si>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</si>
  <si>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</si>
  <si>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</si>
  <si>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</si>
  <si>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</si>
  <si>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</si>
  <si>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</si>
  <si>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</si>
  <si>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</si>
  <si>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</si>
  <si>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</si>
  <si>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</si>
  <si>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</si>
  <si>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</si>
  <si>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</si>
  <si>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</si>
  <si>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</si>
  <si>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</si>
  <si>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</si>
  <si>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</si>
  <si>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</si>
  <si>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</si>
  <si>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</si>
  <si>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</si>
  <si>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</si>
  <si>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</si>
  <si>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</si>
  <si>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</si>
  <si>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</si>
  <si>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</si>
  <si>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</si>
  <si>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</si>
  <si>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</si>
  <si>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</si>
  <si>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</si>
  <si>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</si>
  <si>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</si>
  <si>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</si>
  <si>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</si>
  <si>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</si>
  <si>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</si>
  <si>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</si>
  <si>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</si>
  <si>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</si>
  <si>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</si>
  <si>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</si>
  <si>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</si>
  <si>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</si>
  <si>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</si>
  <si>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</si>
  <si>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</si>
  <si>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</si>
  <si>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</si>
  <si>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</si>
  <si>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</si>
  <si>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</si>
  <si>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</si>
  <si>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</si>
  <si>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</si>
  <si>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</si>
  <si>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</si>
  <si>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</si>
  <si>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</si>
  <si>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</si>
  <si>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</si>
  <si>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</si>
  <si>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</si>
  <si>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</si>
  <si>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</si>
  <si>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</si>
  <si>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</si>
  <si>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</si>
  <si>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</si>
  <si>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</si>
  <si>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</si>
  <si>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</si>
  <si>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</si>
  <si>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</si>
  <si>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</si>
  <si>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</si>
  <si>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</si>
  <si>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</si>
  <si>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</si>
  <si>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</si>
  <si>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</si>
  <si>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</si>
  <si>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</si>
  <si>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</si>
  <si>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</si>
  <si>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</si>
  <si>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</si>
  <si>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</si>
  <si>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</si>
  <si>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</si>
  <si>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</si>
  <si>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</si>
  <si>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</si>
  <si>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</si>
  <si>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</si>
  <si>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</si>
  <si>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</si>
  <si>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</si>
  <si>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</si>
  <si>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</si>
  <si>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</si>
  <si>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</si>
  <si>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</si>
  <si>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</si>
  <si>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</si>
  <si>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</si>
  <si>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</si>
  <si>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</si>
  <si>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</si>
  <si>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</si>
  <si>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</si>
  <si>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</si>
  <si>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</si>
  <si>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</si>
  <si>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</si>
  <si>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</si>
  <si>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</si>
  <si>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</si>
  <si>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</si>
  <si>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</si>
  <si>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</si>
  <si>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</si>
  <si>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</si>
  <si>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</si>
  <si>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</si>
  <si>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</si>
  <si>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</si>
  <si>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</si>
  <si>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</si>
  <si>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</si>
  <si>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</si>
  <si>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</si>
  <si>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</si>
  <si>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</si>
  <si>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</si>
  <si>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</si>
  <si>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</si>
  <si>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</si>
  <si>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</si>
  <si>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</si>
  <si>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</si>
  <si>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</si>
  <si>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</si>
  <si>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</si>
  <si>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</si>
  <si>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</si>
  <si>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</si>
  <si>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</si>
  <si>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</si>
  <si>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</si>
  <si>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</si>
  <si>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</si>
  <si>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</si>
  <si>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</si>
  <si>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</si>
  <si>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</si>
  <si>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</si>
  <si>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</si>
  <si>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</si>
  <si>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</si>
  <si>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</si>
  <si>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</si>
  <si>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</si>
  <si>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</si>
  <si>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</si>
  <si>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</si>
  <si>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</si>
  <si>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</si>
  <si>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</si>
  <si>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</si>
  <si>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</si>
  <si>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</si>
  <si>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</si>
  <si>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</si>
  <si>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</si>
  <si>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</si>
  <si>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</si>
  <si>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</si>
  <si>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</si>
  <si>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월충당자본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</si>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</sst>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9" formatCode="0_ "/>
    <numFmt numFmtId="180" formatCode="#,##0.00000_ "/>
    <numFmt numFmtId="181" formatCode="0.00000_ "/>
    <numFmt numFmtId="182" formatCode="#,##0_);[Red]\(#,##0\)"/>
    <numFmt numFmtId="184" formatCode="0.000_ 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3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49" fontId="21" fillId="37" borderId="1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6" fontId="0" fillId="3" borderId="35" xfId="0" applyNumberFormat="1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176" fontId="0" fillId="3" borderId="36" xfId="0" applyNumberFormat="1" applyFill="1" applyBorder="1">
      <alignment vertical="center"/>
    </xf>
    <xf numFmtId="0" fontId="0" fillId="39" borderId="37" xfId="0" applyFill="1" applyBorder="1">
      <alignment vertical="center"/>
    </xf>
    <xf numFmtId="0" fontId="0" fillId="0" borderId="0" xfId="0" applyBorder="1">
      <alignment vertical="center"/>
    </xf>
    <xf numFmtId="0" fontId="0" fillId="2" borderId="38" xfId="0" applyFill="1" applyBorder="1">
      <alignment vertical="center"/>
    </xf>
    <xf numFmtId="182" fontId="0" fillId="0" borderId="37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176" fontId="0" fillId="2" borderId="41" xfId="0" applyNumberFormat="1" applyFill="1" applyBorder="1">
      <alignment vertical="center"/>
    </xf>
    <xf numFmtId="176" fontId="0" fillId="2" borderId="50" xfId="0" applyNumberFormat="1" applyFill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176" fontId="0" fillId="3" borderId="32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2" fontId="2" fillId="40" borderId="62" xfId="0" applyNumberFormat="1" applyFont="1" applyFill="1" applyBorder="1" applyAlignment="1">
      <alignment horizontal="center" vertical="center"/>
    </xf>
    <xf numFmtId="182" fontId="2" fillId="40" borderId="58" xfId="0" applyNumberFormat="1" applyFont="1" applyFill="1" applyBorder="1" applyAlignment="1">
      <alignment horizontal="center" vertical="center"/>
    </xf>
    <xf numFmtId="182" fontId="2" fillId="40" borderId="55" xfId="0" applyNumberFormat="1" applyFont="1" applyFill="1" applyBorder="1" applyAlignment="1">
      <alignment horizontal="center" vertical="center"/>
    </xf>
    <xf numFmtId="0" fontId="2" fillId="40" borderId="33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182" fontId="2" fillId="40" borderId="52" xfId="0" applyNumberFormat="1" applyFont="1" applyFill="1" applyBorder="1" applyAlignment="1">
      <alignment horizontal="center" vertical="center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2" fillId="40" borderId="4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0" fillId="41" borderId="1" xfId="0" applyNumberForma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0" fillId="41" borderId="2" xfId="0" applyNumberForma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31" xfId="0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26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4" xfId="0" applyNumberFormat="1" applyFill="1" applyBorder="1">
      <alignment vertical="center"/>
    </xf>
    <xf numFmtId="0" fontId="0" fillId="5" borderId="56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0" fillId="2" borderId="55" xfId="0" applyNumberFormat="1" applyFill="1" applyBorder="1">
      <alignment vertical="center"/>
    </xf>
    <xf numFmtId="176" fontId="0" fillId="2" borderId="24" xfId="0" applyNumberFormat="1" applyFill="1" applyBorder="1">
      <alignment vertical="center"/>
    </xf>
    <xf numFmtId="176" fontId="0" fillId="2" borderId="18" xfId="0" applyNumberFormat="1" applyFill="1" applyBorder="1">
      <alignment vertical="center"/>
    </xf>
    <xf numFmtId="176" fontId="0" fillId="2" borderId="51" xfId="0" applyNumberFormat="1" applyFill="1" applyBorder="1">
      <alignment vertical="center"/>
    </xf>
    <xf numFmtId="176" fontId="0" fillId="2" borderId="32" xfId="0" applyNumberFormat="1" applyFill="1" applyBorder="1">
      <alignment vertical="center"/>
    </xf>
    <xf numFmtId="0" fontId="0" fillId="2" borderId="21" xfId="0" applyFill="1" applyBorder="1">
      <alignment vertical="center"/>
    </xf>
    <xf numFmtId="177" fontId="0" fillId="5" borderId="2" xfId="0" applyNumberForma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0" fillId="42" borderId="18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1" xfId="0" applyFill="1" applyBorder="1" applyAlignment="1">
      <alignment horizontal="left" vertical="top"/>
    </xf>
    <xf numFmtId="0" fontId="0" fillId="40" borderId="26" xfId="0" applyFill="1" applyBorder="1">
      <alignment vertical="center"/>
    </xf>
    <xf numFmtId="0" fontId="0" fillId="0" borderId="58" xfId="0" applyBorder="1">
      <alignment vertical="center"/>
    </xf>
    <xf numFmtId="0" fontId="0" fillId="40" borderId="2" xfId="0" applyFill="1" applyBorder="1">
      <alignment vertical="center"/>
    </xf>
    <xf numFmtId="176" fontId="0" fillId="2" borderId="21" xfId="0" applyNumberFormat="1" applyFill="1" applyBorder="1">
      <alignment vertical="center"/>
    </xf>
    <xf numFmtId="0" fontId="0" fillId="3" borderId="58" xfId="0" applyFill="1" applyBorder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4" fontId="0" fillId="3" borderId="56" xfId="0" applyNumberForma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177" fontId="0" fillId="5" borderId="65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177" fontId="0" fillId="42" borderId="26" xfId="0" applyNumberFormat="1" applyFill="1" applyBorder="1">
      <alignment vertical="center"/>
    </xf>
    <xf numFmtId="176" fontId="0" fillId="42" borderId="24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Z255"/>
  <sheetViews>
    <sheetView tabSelected="1" topLeftCell="A37" workbookViewId="0">
      <selection activeCell="A48" sqref="A48:XFD48"/>
    </sheetView>
  </sheetViews>
  <sheetFormatPr defaultRowHeight="16.5" x14ac:dyDescent="0.3"/>
  <cols>
    <col min="1" max="1" width="12.875" bestFit="1" customWidth="1"/>
    <col min="2" max="2" width="9.875" bestFit="1" customWidth="1"/>
    <col min="3" max="3" width="5.5" bestFit="1" customWidth="1"/>
    <col min="4" max="4" width="3.5" bestFit="1" customWidth="1"/>
    <col min="5" max="5" width="14.125" style="57" customWidth="1"/>
    <col min="6" max="6" width="14.25" style="58" bestFit="1" customWidth="1"/>
    <col min="7" max="7" width="14.25" style="58" customWidth="1"/>
    <col min="8" max="8" width="14.25" style="58" bestFit="1" customWidth="1"/>
    <col min="9" max="9" width="12.875" style="62" bestFit="1" customWidth="1"/>
    <col min="10" max="10" width="14" style="62" bestFit="1" customWidth="1"/>
    <col min="11" max="11" width="13.25" style="62" bestFit="1" customWidth="1"/>
    <col min="12" max="12" width="14" style="62" customWidth="1"/>
    <col min="13" max="13" width="12.875" style="172" bestFit="1" customWidth="1"/>
    <col min="14" max="14" width="13.25" style="60" bestFit="1" customWidth="1"/>
    <col min="15" max="15" width="14.375" style="63" bestFit="1" customWidth="1"/>
    <col min="16" max="16" width="9" style="61"/>
    <col min="17" max="17" width="15.25" style="62" bestFit="1" customWidth="1"/>
    <col min="18" max="18" width="20.5" style="65" bestFit="1" customWidth="1"/>
    <col min="19" max="19" width="15.25" style="66" bestFit="1" customWidth="1"/>
    <col min="20" max="20" width="13.625" style="64" bestFit="1" customWidth="1"/>
    <col min="21" max="21" width="13.625" style="1" bestFit="1" customWidth="1"/>
    <col min="22" max="22" width="13.625" bestFit="1" customWidth="1"/>
    <col min="23" max="23" width="15.25" customWidth="1"/>
    <col min="24" max="24" width="15.125" bestFit="1" customWidth="1"/>
    <col min="25" max="25" width="11.625" bestFit="1" customWidth="1"/>
    <col min="26" max="26" width="11.375" bestFit="1" customWidth="1"/>
  </cols>
  <sheetData>
    <row r="1" spans="1:26" ht="17.25" thickBot="1" x14ac:dyDescent="0.35">
      <c r="B1" s="51"/>
      <c r="C1" s="52"/>
      <c r="D1" s="53"/>
      <c r="E1" s="83" t="s">
        <v>182</v>
      </c>
      <c r="F1" s="84"/>
      <c r="G1" s="84"/>
      <c r="H1" s="84"/>
      <c r="I1" s="84"/>
      <c r="J1" s="84"/>
      <c r="K1" s="85"/>
      <c r="L1" s="86"/>
      <c r="M1" s="164" t="s">
        <v>181</v>
      </c>
      <c r="N1" s="87" t="s">
        <v>180</v>
      </c>
      <c r="O1" s="88"/>
      <c r="P1" s="88"/>
      <c r="Q1" s="89"/>
      <c r="R1" s="90" t="s">
        <v>186</v>
      </c>
      <c r="S1" s="91" t="s">
        <v>187</v>
      </c>
      <c r="T1" s="194"/>
      <c r="U1" s="199" t="s">
        <v>14</v>
      </c>
      <c r="V1" s="200" t="s">
        <v>17</v>
      </c>
      <c r="W1" s="201" t="s">
        <v>193</v>
      </c>
      <c r="X1" s="200" t="s">
        <v>194</v>
      </c>
      <c r="Y1" s="202" t="s">
        <v>195</v>
      </c>
    </row>
    <row r="2" spans="1:26" ht="33.75" thickBot="1" x14ac:dyDescent="0.35">
      <c r="B2" s="54"/>
      <c r="C2" s="47"/>
      <c r="D2" s="55"/>
      <c r="E2" s="92" t="s">
        <v>14</v>
      </c>
      <c r="F2" s="93" t="s">
        <v>17</v>
      </c>
      <c r="G2" s="93" t="s">
        <v>183</v>
      </c>
      <c r="H2" s="93" t="s">
        <v>185</v>
      </c>
      <c r="I2" s="94" t="s">
        <v>191</v>
      </c>
      <c r="J2" s="95" t="s">
        <v>197</v>
      </c>
      <c r="K2" s="96" t="s">
        <v>189</v>
      </c>
      <c r="L2" s="96" t="s">
        <v>190</v>
      </c>
      <c r="M2" s="165" t="s">
        <v>184</v>
      </c>
      <c r="N2" s="97" t="s">
        <v>192</v>
      </c>
      <c r="O2" s="98" t="s">
        <v>188</v>
      </c>
      <c r="P2" s="99" t="s">
        <v>15</v>
      </c>
      <c r="Q2" s="100" t="s">
        <v>179</v>
      </c>
      <c r="R2" s="101"/>
      <c r="S2" s="102"/>
      <c r="T2" s="194"/>
      <c r="U2" s="203"/>
      <c r="V2" s="204"/>
      <c r="W2" s="204"/>
      <c r="X2" s="204"/>
      <c r="Y2" s="205"/>
      <c r="Z2" t="s">
        <v>196</v>
      </c>
    </row>
    <row r="3" spans="1:26" s="49" customFormat="1" ht="17.25" thickBot="1" x14ac:dyDescent="0.35">
      <c r="A3" s="223" t="s">
        <v>199</v>
      </c>
      <c r="B3" s="222" t="s">
        <v>16</v>
      </c>
      <c r="C3" s="125"/>
      <c r="D3" s="126"/>
      <c r="E3" s="127">
        <v>0</v>
      </c>
      <c r="F3" s="128"/>
      <c r="G3" s="128"/>
      <c r="H3" s="128"/>
      <c r="I3" s="127">
        <v>0</v>
      </c>
      <c r="J3" s="127"/>
      <c r="K3" s="127"/>
      <c r="L3" s="127">
        <v>0</v>
      </c>
      <c r="M3" s="166">
        <v>800000</v>
      </c>
      <c r="N3" s="129">
        <v>0</v>
      </c>
      <c r="O3" s="129">
        <v>0</v>
      </c>
      <c r="P3" s="127"/>
      <c r="Q3" s="127">
        <v>0</v>
      </c>
      <c r="R3" s="130"/>
      <c r="S3" s="131"/>
      <c r="T3" s="195"/>
      <c r="U3" s="206"/>
      <c r="V3" s="207"/>
      <c r="W3" s="207"/>
      <c r="X3" s="207"/>
      <c r="Y3" s="102"/>
    </row>
    <row r="4" spans="1:26" s="103" customFormat="1" x14ac:dyDescent="0.3">
      <c r="A4" s="197"/>
      <c r="B4" s="103">
        <v>1</v>
      </c>
      <c r="C4" s="42">
        <v>2022</v>
      </c>
      <c r="D4" s="104">
        <v>1</v>
      </c>
      <c r="E4" s="105">
        <v>2500000</v>
      </c>
      <c r="F4" s="106">
        <v>0</v>
      </c>
      <c r="G4" s="106">
        <v>400000</v>
      </c>
      <c r="H4" s="106">
        <f xml:space="preserve"> E4 - G4 - F4</f>
        <v>2100000</v>
      </c>
      <c r="I4" s="107">
        <v>0</v>
      </c>
      <c r="J4" s="108">
        <v>0</v>
      </c>
      <c r="K4" s="109">
        <f xml:space="preserve"> H4 + J4 - I4</f>
        <v>2100000</v>
      </c>
      <c r="L4" s="110">
        <f xml:space="preserve"> L3 +I4 - J4 - N4 - F4</f>
        <v>0</v>
      </c>
      <c r="M4" s="67">
        <f xml:space="preserve"> (M3 + G4) + ((M3 + G4) * P4 )</f>
        <v>1212000</v>
      </c>
      <c r="N4" s="111">
        <v>0</v>
      </c>
      <c r="O4" s="105">
        <f xml:space="preserve"> Q3 + K4 + N4</f>
        <v>2100000</v>
      </c>
      <c r="P4" s="103">
        <v>0.01</v>
      </c>
      <c r="Q4" s="106">
        <f xml:space="preserve"> (O4 * P4) + O4</f>
        <v>2121000</v>
      </c>
      <c r="R4" s="105">
        <f xml:space="preserve"> M4 + Q4 + L4</f>
        <v>3333000</v>
      </c>
      <c r="S4" s="107">
        <f xml:space="preserve"> R4 - M4</f>
        <v>2121000</v>
      </c>
      <c r="T4" s="112"/>
      <c r="U4" s="196"/>
      <c r="V4" s="197"/>
      <c r="W4" s="197"/>
      <c r="X4" s="197"/>
      <c r="Y4" s="197"/>
    </row>
    <row r="5" spans="1:26" s="103" customFormat="1" x14ac:dyDescent="0.3">
      <c r="C5" s="42"/>
      <c r="D5" s="104">
        <v>2</v>
      </c>
      <c r="E5" s="105">
        <v>2500000</v>
      </c>
      <c r="F5" s="106">
        <v>0</v>
      </c>
      <c r="G5" s="106">
        <v>400000</v>
      </c>
      <c r="H5" s="106">
        <f t="shared" ref="H5:H68" si="0" xml:space="preserve"> E5 - G5 - F5</f>
        <v>2100000</v>
      </c>
      <c r="I5" s="107">
        <v>0</v>
      </c>
      <c r="J5" s="108">
        <v>0</v>
      </c>
      <c r="K5" s="109">
        <f t="shared" ref="K5:K68" si="1" xml:space="preserve"> H5 + J5 - I5</f>
        <v>2100000</v>
      </c>
      <c r="L5" s="110">
        <f t="shared" ref="L5:L27" si="2" xml:space="preserve"> L4 +I5 - J5 - N5</f>
        <v>0</v>
      </c>
      <c r="M5" s="67">
        <f t="shared" ref="M5:M15" si="3" xml:space="preserve"> (M4 + G5) + ((M4 + G5) * P5 )</f>
        <v>1628120</v>
      </c>
      <c r="N5" s="111">
        <v>0</v>
      </c>
      <c r="O5" s="105">
        <f t="shared" ref="O5:O68" si="4" xml:space="preserve"> Q4 + K5</f>
        <v>4221000</v>
      </c>
      <c r="P5" s="103">
        <v>0.01</v>
      </c>
      <c r="Q5" s="106">
        <f xml:space="preserve"> (O5 * P5) + O5</f>
        <v>4263210</v>
      </c>
      <c r="R5" s="105">
        <f t="shared" ref="R5:R27" si="5" xml:space="preserve"> M5 + Q5 + L5</f>
        <v>5891330</v>
      </c>
      <c r="S5" s="107">
        <f t="shared" ref="S5:S68" si="6" xml:space="preserve"> R5 - M5</f>
        <v>4263210</v>
      </c>
      <c r="T5" s="112"/>
      <c r="U5" s="113"/>
    </row>
    <row r="6" spans="1:26" s="103" customFormat="1" x14ac:dyDescent="0.3">
      <c r="C6" s="42"/>
      <c r="D6" s="104">
        <v>3</v>
      </c>
      <c r="E6" s="105">
        <v>2500000</v>
      </c>
      <c r="F6" s="106">
        <v>0</v>
      </c>
      <c r="G6" s="106">
        <v>400000</v>
      </c>
      <c r="H6" s="106">
        <f t="shared" si="0"/>
        <v>2100000</v>
      </c>
      <c r="I6" s="107">
        <v>0</v>
      </c>
      <c r="J6" s="108">
        <v>0</v>
      </c>
      <c r="K6" s="109">
        <f t="shared" si="1"/>
        <v>2100000</v>
      </c>
      <c r="L6" s="110">
        <f t="shared" si="2"/>
        <v>0</v>
      </c>
      <c r="M6" s="67">
        <f t="shared" si="3"/>
        <v>2048401.2</v>
      </c>
      <c r="N6" s="111">
        <v>0</v>
      </c>
      <c r="O6" s="105">
        <f t="shared" si="4"/>
        <v>6363210</v>
      </c>
      <c r="P6" s="103">
        <v>0.01</v>
      </c>
      <c r="Q6" s="106">
        <f xml:space="preserve"> (O6 * P6) + O6</f>
        <v>6426842.0999999996</v>
      </c>
      <c r="R6" s="105">
        <f t="shared" si="5"/>
        <v>8475243.2999999989</v>
      </c>
      <c r="S6" s="107">
        <f t="shared" si="6"/>
        <v>6426842.0999999987</v>
      </c>
      <c r="T6" s="112"/>
      <c r="U6" s="113"/>
    </row>
    <row r="7" spans="1:26" s="103" customFormat="1" x14ac:dyDescent="0.3">
      <c r="C7" s="42"/>
      <c r="D7" s="104">
        <v>4</v>
      </c>
      <c r="E7" s="105">
        <v>2500000</v>
      </c>
      <c r="F7" s="106">
        <v>0</v>
      </c>
      <c r="G7" s="106">
        <v>400000</v>
      </c>
      <c r="H7" s="106">
        <f t="shared" si="0"/>
        <v>2100000</v>
      </c>
      <c r="I7" s="107">
        <v>0</v>
      </c>
      <c r="J7" s="108">
        <v>0</v>
      </c>
      <c r="K7" s="109">
        <f t="shared" si="1"/>
        <v>2100000</v>
      </c>
      <c r="L7" s="110">
        <f t="shared" si="2"/>
        <v>0</v>
      </c>
      <c r="M7" s="67">
        <f t="shared" si="3"/>
        <v>2472885.2120000003</v>
      </c>
      <c r="N7" s="111">
        <v>0</v>
      </c>
      <c r="O7" s="105">
        <f t="shared" si="4"/>
        <v>8526842.0999999996</v>
      </c>
      <c r="P7" s="103">
        <v>0.01</v>
      </c>
      <c r="Q7" s="106">
        <f xml:space="preserve"> (O7 * P7) + O7</f>
        <v>8612110.5209999997</v>
      </c>
      <c r="R7" s="105">
        <f t="shared" si="5"/>
        <v>11084995.732999999</v>
      </c>
      <c r="S7" s="107">
        <f t="shared" si="6"/>
        <v>8612110.5209999979</v>
      </c>
      <c r="T7" s="112"/>
      <c r="U7" s="113"/>
    </row>
    <row r="8" spans="1:26" s="103" customFormat="1" x14ac:dyDescent="0.3">
      <c r="C8" s="42"/>
      <c r="D8" s="104">
        <v>5</v>
      </c>
      <c r="E8" s="105">
        <v>2500000</v>
      </c>
      <c r="F8" s="106">
        <v>1000000</v>
      </c>
      <c r="G8" s="106">
        <v>400000</v>
      </c>
      <c r="H8" s="106">
        <f t="shared" si="0"/>
        <v>1100000</v>
      </c>
      <c r="I8" s="107">
        <v>0</v>
      </c>
      <c r="J8" s="108">
        <v>0</v>
      </c>
      <c r="K8" s="109">
        <f t="shared" si="1"/>
        <v>1100000</v>
      </c>
      <c r="L8" s="110">
        <f t="shared" si="2"/>
        <v>0</v>
      </c>
      <c r="M8" s="67">
        <f t="shared" si="3"/>
        <v>2901614.0641200002</v>
      </c>
      <c r="N8" s="111">
        <v>0</v>
      </c>
      <c r="O8" s="105">
        <f t="shared" si="4"/>
        <v>9712110.5209999997</v>
      </c>
      <c r="P8" s="103">
        <v>0.01</v>
      </c>
      <c r="Q8" s="106">
        <f xml:space="preserve"> (O8 * P8) + O8</f>
        <v>9809231.6262100004</v>
      </c>
      <c r="R8" s="105">
        <f t="shared" si="5"/>
        <v>12710845.690330001</v>
      </c>
      <c r="S8" s="107">
        <f t="shared" si="6"/>
        <v>9809231.6262100004</v>
      </c>
      <c r="T8" s="112"/>
      <c r="U8" s="113"/>
    </row>
    <row r="9" spans="1:26" s="103" customFormat="1" x14ac:dyDescent="0.3">
      <c r="C9" s="42"/>
      <c r="D9" s="104">
        <v>6</v>
      </c>
      <c r="E9" s="105">
        <v>2500000</v>
      </c>
      <c r="F9" s="106">
        <v>0</v>
      </c>
      <c r="G9" s="106">
        <v>400000</v>
      </c>
      <c r="H9" s="106">
        <f t="shared" si="0"/>
        <v>2100000</v>
      </c>
      <c r="I9" s="107">
        <v>0</v>
      </c>
      <c r="J9" s="108">
        <v>0</v>
      </c>
      <c r="K9" s="109">
        <f t="shared" si="1"/>
        <v>2100000</v>
      </c>
      <c r="L9" s="110">
        <f t="shared" si="2"/>
        <v>0</v>
      </c>
      <c r="M9" s="67">
        <f t="shared" si="3"/>
        <v>3334630.2047612001</v>
      </c>
      <c r="N9" s="111">
        <v>0</v>
      </c>
      <c r="O9" s="105">
        <f t="shared" si="4"/>
        <v>11909231.62621</v>
      </c>
      <c r="P9" s="103">
        <v>0.01</v>
      </c>
      <c r="Q9" s="106">
        <f xml:space="preserve"> (O9 * P9) + O9</f>
        <v>12028323.9424721</v>
      </c>
      <c r="R9" s="105">
        <f t="shared" si="5"/>
        <v>15362954.1472333</v>
      </c>
      <c r="S9" s="107">
        <f t="shared" si="6"/>
        <v>12028323.9424721</v>
      </c>
      <c r="T9" s="112"/>
      <c r="U9" s="113"/>
    </row>
    <row r="10" spans="1:26" s="103" customFormat="1" x14ac:dyDescent="0.3">
      <c r="C10" s="42"/>
      <c r="D10" s="104">
        <v>7</v>
      </c>
      <c r="E10" s="105">
        <v>2500000</v>
      </c>
      <c r="F10" s="106">
        <v>600000</v>
      </c>
      <c r="G10" s="106">
        <v>400000</v>
      </c>
      <c r="H10" s="106">
        <f t="shared" si="0"/>
        <v>1500000</v>
      </c>
      <c r="I10" s="107">
        <v>0</v>
      </c>
      <c r="J10" s="108">
        <v>0</v>
      </c>
      <c r="K10" s="109">
        <f t="shared" si="1"/>
        <v>1500000</v>
      </c>
      <c r="L10" s="110">
        <f t="shared" si="2"/>
        <v>0</v>
      </c>
      <c r="M10" s="67">
        <f t="shared" si="3"/>
        <v>3771976.5068088123</v>
      </c>
      <c r="N10" s="111">
        <v>0</v>
      </c>
      <c r="O10" s="105">
        <f t="shared" si="4"/>
        <v>13528323.9424721</v>
      </c>
      <c r="P10" s="103">
        <v>0.01</v>
      </c>
      <c r="Q10" s="106">
        <f xml:space="preserve"> (O10 * P10) + O10</f>
        <v>13663607.181896821</v>
      </c>
      <c r="R10" s="105">
        <f t="shared" si="5"/>
        <v>17435583.688705634</v>
      </c>
      <c r="S10" s="107">
        <f t="shared" si="6"/>
        <v>13663607.181896823</v>
      </c>
      <c r="T10" s="112"/>
      <c r="U10" s="113"/>
    </row>
    <row r="11" spans="1:26" s="103" customFormat="1" x14ac:dyDescent="0.3">
      <c r="C11" s="42"/>
      <c r="D11" s="104">
        <v>8</v>
      </c>
      <c r="E11" s="105">
        <v>2500000</v>
      </c>
      <c r="F11" s="106">
        <v>5056544</v>
      </c>
      <c r="G11" s="106">
        <v>400000</v>
      </c>
      <c r="H11" s="106">
        <f t="shared" si="0"/>
        <v>-2956544</v>
      </c>
      <c r="I11" s="107">
        <v>0</v>
      </c>
      <c r="J11" s="108">
        <v>0</v>
      </c>
      <c r="K11" s="109">
        <f t="shared" si="1"/>
        <v>-2956544</v>
      </c>
      <c r="L11" s="110">
        <f t="shared" si="2"/>
        <v>0</v>
      </c>
      <c r="M11" s="67">
        <f t="shared" si="3"/>
        <v>4213696.2718769005</v>
      </c>
      <c r="N11" s="111">
        <v>0</v>
      </c>
      <c r="O11" s="105">
        <f t="shared" si="4"/>
        <v>10707063.181896821</v>
      </c>
      <c r="P11" s="103">
        <v>0.01</v>
      </c>
      <c r="Q11" s="106">
        <f xml:space="preserve"> (O11 * P11) + O11</f>
        <v>10814133.813715789</v>
      </c>
      <c r="R11" s="105">
        <f t="shared" si="5"/>
        <v>15027830.085592691</v>
      </c>
      <c r="S11" s="107">
        <f t="shared" si="6"/>
        <v>10814133.813715789</v>
      </c>
      <c r="T11" s="112"/>
      <c r="U11" s="113"/>
    </row>
    <row r="12" spans="1:26" s="103" customFormat="1" x14ac:dyDescent="0.3">
      <c r="C12" s="42"/>
      <c r="D12" s="104">
        <v>9</v>
      </c>
      <c r="E12" s="105">
        <v>1800000</v>
      </c>
      <c r="F12" s="106">
        <v>1600000</v>
      </c>
      <c r="G12" s="106">
        <v>400000</v>
      </c>
      <c r="H12" s="106">
        <f t="shared" si="0"/>
        <v>-200000</v>
      </c>
      <c r="I12" s="107">
        <v>0</v>
      </c>
      <c r="J12" s="108">
        <v>0</v>
      </c>
      <c r="K12" s="109">
        <f t="shared" si="1"/>
        <v>-200000</v>
      </c>
      <c r="L12" s="110">
        <f t="shared" si="2"/>
        <v>0</v>
      </c>
      <c r="M12" s="67">
        <f t="shared" si="3"/>
        <v>4696742.8047706848</v>
      </c>
      <c r="N12" s="111">
        <v>0</v>
      </c>
      <c r="O12" s="105">
        <f t="shared" si="4"/>
        <v>10614133.813715789</v>
      </c>
      <c r="P12" s="103">
        <v>1.7999999999999999E-2</v>
      </c>
      <c r="Q12" s="106">
        <f xml:space="preserve"> (O12 * P12) + O12</f>
        <v>10805188.222362673</v>
      </c>
      <c r="R12" s="105">
        <f t="shared" si="5"/>
        <v>15501931.027133357</v>
      </c>
      <c r="S12" s="107">
        <f t="shared" si="6"/>
        <v>10805188.222362671</v>
      </c>
      <c r="T12" s="112"/>
      <c r="U12" s="113"/>
    </row>
    <row r="13" spans="1:26" s="103" customFormat="1" x14ac:dyDescent="0.3">
      <c r="C13" s="42"/>
      <c r="D13" s="104">
        <v>10</v>
      </c>
      <c r="E13" s="105">
        <v>4500000</v>
      </c>
      <c r="F13" s="106">
        <v>3700000</v>
      </c>
      <c r="G13" s="106">
        <v>400000</v>
      </c>
      <c r="H13" s="106">
        <f t="shared" si="0"/>
        <v>400000</v>
      </c>
      <c r="I13" s="107">
        <v>0</v>
      </c>
      <c r="J13" s="108">
        <v>0</v>
      </c>
      <c r="K13" s="109">
        <f t="shared" si="1"/>
        <v>400000</v>
      </c>
      <c r="L13" s="110">
        <f t="shared" si="2"/>
        <v>0</v>
      </c>
      <c r="M13" s="67">
        <f t="shared" si="3"/>
        <v>4638035.9523413228</v>
      </c>
      <c r="N13" s="111">
        <v>0</v>
      </c>
      <c r="O13" s="105">
        <f t="shared" si="4"/>
        <v>11205188.222362673</v>
      </c>
      <c r="P13" s="103">
        <v>-0.09</v>
      </c>
      <c r="Q13" s="106">
        <f xml:space="preserve"> (O13 * P13) + O13</f>
        <v>10196721.282350032</v>
      </c>
      <c r="R13" s="105">
        <f t="shared" si="5"/>
        <v>14834757.234691355</v>
      </c>
      <c r="S13" s="107">
        <f t="shared" si="6"/>
        <v>10196721.282350034</v>
      </c>
      <c r="T13" s="112"/>
      <c r="U13" s="113"/>
    </row>
    <row r="14" spans="1:26" s="114" customFormat="1" ht="15.75" customHeight="1" thickBot="1" x14ac:dyDescent="0.35">
      <c r="C14" s="42"/>
      <c r="D14" s="115">
        <v>11</v>
      </c>
      <c r="E14" s="116">
        <v>3500000</v>
      </c>
      <c r="F14" s="117">
        <v>0</v>
      </c>
      <c r="G14" s="117">
        <v>400000</v>
      </c>
      <c r="H14" s="117">
        <f t="shared" si="0"/>
        <v>3100000</v>
      </c>
      <c r="I14" s="118">
        <v>0</v>
      </c>
      <c r="J14" s="119">
        <v>0</v>
      </c>
      <c r="K14" s="120">
        <f t="shared" si="1"/>
        <v>3100000</v>
      </c>
      <c r="L14" s="121">
        <f t="shared" si="2"/>
        <v>0</v>
      </c>
      <c r="M14" s="68">
        <f t="shared" si="3"/>
        <v>5128720.5994834667</v>
      </c>
      <c r="N14" s="122">
        <v>0</v>
      </c>
      <c r="O14" s="116">
        <f t="shared" si="4"/>
        <v>13296721.282350032</v>
      </c>
      <c r="P14" s="114">
        <v>1.7999999999999999E-2</v>
      </c>
      <c r="Q14" s="117">
        <f xml:space="preserve"> (O14 * P14) + O14</f>
        <v>13536062.265432332</v>
      </c>
      <c r="R14" s="116">
        <f t="shared" si="5"/>
        <v>18664782.864915799</v>
      </c>
      <c r="S14" s="118">
        <f t="shared" si="6"/>
        <v>13536062.265432332</v>
      </c>
      <c r="T14" s="123"/>
      <c r="U14" s="124"/>
    </row>
    <row r="15" spans="1:26" s="77" customFormat="1" ht="17.25" thickBot="1" x14ac:dyDescent="0.35">
      <c r="A15" s="221"/>
      <c r="B15" s="69"/>
      <c r="C15" s="42"/>
      <c r="D15" s="70">
        <v>12</v>
      </c>
      <c r="E15" s="71">
        <v>2500000</v>
      </c>
      <c r="F15" s="72">
        <v>1000000</v>
      </c>
      <c r="G15" s="72">
        <v>400000</v>
      </c>
      <c r="H15" s="72">
        <f t="shared" si="0"/>
        <v>1100000</v>
      </c>
      <c r="I15" s="73">
        <v>7110000</v>
      </c>
      <c r="J15" s="74">
        <v>0</v>
      </c>
      <c r="K15" s="79">
        <f t="shared" si="1"/>
        <v>-6010000</v>
      </c>
      <c r="L15" s="80">
        <f t="shared" si="2"/>
        <v>7110000</v>
      </c>
      <c r="M15" s="167">
        <f t="shared" si="3"/>
        <v>5241227.1283103265</v>
      </c>
      <c r="N15" s="82">
        <v>0</v>
      </c>
      <c r="O15" s="71">
        <f t="shared" si="4"/>
        <v>7526062.2654323317</v>
      </c>
      <c r="P15" s="77">
        <v>-5.1999999999999998E-2</v>
      </c>
      <c r="Q15" s="72">
        <f xml:space="preserve"> (O15 * P15) + O15</f>
        <v>7134707.0276298504</v>
      </c>
      <c r="R15" s="71">
        <f t="shared" si="5"/>
        <v>19485934.155940175</v>
      </c>
      <c r="S15" s="73">
        <f t="shared" si="6"/>
        <v>14244707.027629849</v>
      </c>
      <c r="T15" s="150">
        <f xml:space="preserve"> S15 / 4</f>
        <v>3561176.7569074621</v>
      </c>
      <c r="U15" s="78">
        <f>SUM(E4:E15)</f>
        <v>32300000</v>
      </c>
      <c r="V15" s="78">
        <f>SUM(F4:F15)</f>
        <v>12956544</v>
      </c>
      <c r="W15" s="80">
        <f xml:space="preserve"> U15 - V15</f>
        <v>19343456</v>
      </c>
      <c r="X15" s="80">
        <f>R15-W15</f>
        <v>142478.15594017506</v>
      </c>
      <c r="Y15" s="198">
        <f xml:space="preserve"> X15 / W15 * 100</f>
        <v>0.73657032094045172</v>
      </c>
      <c r="Z15" s="80">
        <f xml:space="preserve"> (X15 - 2500000) * 0.16</f>
        <v>-377203.49504957203</v>
      </c>
    </row>
    <row r="16" spans="1:26" s="132" customFormat="1" x14ac:dyDescent="0.3">
      <c r="B16" s="132">
        <v>2</v>
      </c>
      <c r="C16" s="133">
        <v>2023</v>
      </c>
      <c r="D16" s="134">
        <v>1</v>
      </c>
      <c r="E16" s="135">
        <v>2500000</v>
      </c>
      <c r="F16" s="136">
        <v>0</v>
      </c>
      <c r="G16" s="136">
        <v>400000</v>
      </c>
      <c r="H16" s="136">
        <f t="shared" si="0"/>
        <v>2100000</v>
      </c>
      <c r="I16" s="137">
        <v>0</v>
      </c>
      <c r="J16" s="138">
        <f xml:space="preserve"> L15 / 10</f>
        <v>711000</v>
      </c>
      <c r="K16" s="139">
        <f t="shared" si="1"/>
        <v>2811000</v>
      </c>
      <c r="L16" s="140">
        <f t="shared" si="2"/>
        <v>6178231</v>
      </c>
      <c r="M16" s="168">
        <f xml:space="preserve"> (M15 + 400000) + ((M15 + 400000) * P16 )</f>
        <v>5646868.3554386366</v>
      </c>
      <c r="N16" s="129">
        <v>220769</v>
      </c>
      <c r="O16" s="135">
        <f t="shared" si="4"/>
        <v>9945707.0276298504</v>
      </c>
      <c r="P16" s="132">
        <v>1E-3</v>
      </c>
      <c r="Q16" s="136">
        <f xml:space="preserve"> (O16 * P16) + O16</f>
        <v>9955652.7346574795</v>
      </c>
      <c r="R16" s="135">
        <f t="shared" si="5"/>
        <v>21780752.090096116</v>
      </c>
      <c r="S16" s="137">
        <f t="shared" si="6"/>
        <v>16133883.734657479</v>
      </c>
      <c r="T16" s="141"/>
      <c r="U16" s="142"/>
    </row>
    <row r="17" spans="1:26" s="50" customFormat="1" x14ac:dyDescent="0.3">
      <c r="A17" s="12">
        <v>1000000</v>
      </c>
      <c r="C17" s="133"/>
      <c r="D17" s="143">
        <v>2</v>
      </c>
      <c r="E17" s="144">
        <v>2500000</v>
      </c>
      <c r="F17" s="145">
        <v>0</v>
      </c>
      <c r="G17" s="145">
        <v>400000</v>
      </c>
      <c r="H17" s="145">
        <f t="shared" si="0"/>
        <v>2100000</v>
      </c>
      <c r="I17" s="146">
        <v>0</v>
      </c>
      <c r="J17" s="147">
        <f xml:space="preserve"> J16</f>
        <v>711000</v>
      </c>
      <c r="K17" s="148">
        <f t="shared" si="1"/>
        <v>2811000</v>
      </c>
      <c r="L17" s="149">
        <f t="shared" si="2"/>
        <v>5467231</v>
      </c>
      <c r="M17" s="169">
        <f xml:space="preserve"> (M16 + 400000) + ((M16 + 400000) * P17 )</f>
        <v>6155711.985836532</v>
      </c>
      <c r="N17" s="129">
        <v>0</v>
      </c>
      <c r="O17" s="144">
        <f t="shared" si="4"/>
        <v>12766652.734657479</v>
      </c>
      <c r="P17" s="50">
        <v>1.7999999999999999E-2</v>
      </c>
      <c r="Q17" s="145">
        <f xml:space="preserve"> (O17 * P17) + O17</f>
        <v>12996452.483881313</v>
      </c>
      <c r="R17" s="144">
        <f t="shared" si="5"/>
        <v>24619395.469717845</v>
      </c>
      <c r="S17" s="146">
        <f t="shared" si="6"/>
        <v>18463683.483881313</v>
      </c>
      <c r="T17" s="150"/>
      <c r="U17" s="12"/>
    </row>
    <row r="18" spans="1:26" s="50" customFormat="1" x14ac:dyDescent="0.3">
      <c r="A18" s="12">
        <f xml:space="preserve"> A17 +1000000</f>
        <v>2000000</v>
      </c>
      <c r="C18" s="133"/>
      <c r="D18" s="143">
        <v>3</v>
      </c>
      <c r="E18" s="144">
        <v>2500000</v>
      </c>
      <c r="F18" s="145">
        <v>0</v>
      </c>
      <c r="G18" s="145">
        <v>400000</v>
      </c>
      <c r="H18" s="145">
        <f t="shared" si="0"/>
        <v>2100000</v>
      </c>
      <c r="I18" s="146">
        <v>0</v>
      </c>
      <c r="J18" s="147">
        <f t="shared" ref="J18:J26" si="7" xml:space="preserve"> J17</f>
        <v>711000</v>
      </c>
      <c r="K18" s="148">
        <f t="shared" si="1"/>
        <v>2811000</v>
      </c>
      <c r="L18" s="149">
        <f t="shared" si="2"/>
        <v>4756231</v>
      </c>
      <c r="M18" s="169">
        <f xml:space="preserve"> (M17 + 400000) + ((M17 + 400000) * P18 )</f>
        <v>6673714.8015815895</v>
      </c>
      <c r="N18" s="129">
        <v>0</v>
      </c>
      <c r="O18" s="144">
        <f t="shared" si="4"/>
        <v>15807452.483881313</v>
      </c>
      <c r="P18" s="50">
        <v>1.7999999999999999E-2</v>
      </c>
      <c r="Q18" s="145">
        <f xml:space="preserve"> (O18 * P18) + O18</f>
        <v>16091986.628591176</v>
      </c>
      <c r="R18" s="144">
        <f t="shared" si="5"/>
        <v>27521932.430172764</v>
      </c>
      <c r="S18" s="146">
        <f t="shared" si="6"/>
        <v>20848217.628591172</v>
      </c>
      <c r="T18" s="150"/>
      <c r="U18" s="12"/>
    </row>
    <row r="19" spans="1:26" s="50" customFormat="1" x14ac:dyDescent="0.3">
      <c r="A19" s="12">
        <f xml:space="preserve"> A18 +1000000</f>
        <v>3000000</v>
      </c>
      <c r="C19" s="133"/>
      <c r="D19" s="143">
        <v>4</v>
      </c>
      <c r="E19" s="144">
        <v>2500000</v>
      </c>
      <c r="F19" s="145">
        <v>0</v>
      </c>
      <c r="G19" s="145">
        <v>400000</v>
      </c>
      <c r="H19" s="145">
        <f t="shared" si="0"/>
        <v>2100000</v>
      </c>
      <c r="I19" s="146">
        <v>0</v>
      </c>
      <c r="J19" s="147">
        <f t="shared" si="7"/>
        <v>711000</v>
      </c>
      <c r="K19" s="148">
        <f t="shared" si="1"/>
        <v>2811000</v>
      </c>
      <c r="L19" s="149">
        <f t="shared" si="2"/>
        <v>4045231</v>
      </c>
      <c r="M19" s="169">
        <f xml:space="preserve"> (M18 + 400000) + ((M18 + 400000) * P19 )</f>
        <v>7201041.6680100579</v>
      </c>
      <c r="N19" s="129">
        <v>0</v>
      </c>
      <c r="O19" s="144">
        <f t="shared" si="4"/>
        <v>18902986.628591176</v>
      </c>
      <c r="P19" s="50">
        <v>1.7999999999999999E-2</v>
      </c>
      <c r="Q19" s="145">
        <f xml:space="preserve"> (O19 * P19) + O19</f>
        <v>19243240.387905817</v>
      </c>
      <c r="R19" s="144">
        <f t="shared" si="5"/>
        <v>30489513.055915877</v>
      </c>
      <c r="S19" s="146">
        <f t="shared" si="6"/>
        <v>23288471.387905821</v>
      </c>
      <c r="T19" s="150"/>
      <c r="U19" s="12"/>
    </row>
    <row r="20" spans="1:26" s="50" customFormat="1" x14ac:dyDescent="0.3">
      <c r="A20" s="12">
        <f t="shared" ref="A20:A83" si="8" xml:space="preserve"> A19 +1000000</f>
        <v>4000000</v>
      </c>
      <c r="C20" s="133"/>
      <c r="D20" s="143">
        <v>5</v>
      </c>
      <c r="E20" s="144">
        <v>2500000</v>
      </c>
      <c r="F20" s="145">
        <v>0</v>
      </c>
      <c r="G20" s="145">
        <v>400000</v>
      </c>
      <c r="H20" s="145">
        <f t="shared" si="0"/>
        <v>2100000</v>
      </c>
      <c r="I20" s="146">
        <v>0</v>
      </c>
      <c r="J20" s="147">
        <f t="shared" si="7"/>
        <v>711000</v>
      </c>
      <c r="K20" s="148">
        <f t="shared" si="1"/>
        <v>2811000</v>
      </c>
      <c r="L20" s="149">
        <f t="shared" si="2"/>
        <v>3334231</v>
      </c>
      <c r="M20" s="169">
        <f xml:space="preserve"> (M19 + 400000) + ((M19 + 400000) * P20 )</f>
        <v>7737860.4180342387</v>
      </c>
      <c r="N20" s="129">
        <v>0</v>
      </c>
      <c r="O20" s="144">
        <f t="shared" si="4"/>
        <v>22054240.387905817</v>
      </c>
      <c r="P20" s="50">
        <v>1.7999999999999999E-2</v>
      </c>
      <c r="Q20" s="145">
        <f xml:space="preserve"> (O20 * P20) + O20</f>
        <v>22451216.714888122</v>
      </c>
      <c r="R20" s="144">
        <f t="shared" si="5"/>
        <v>33523308.132922359</v>
      </c>
      <c r="S20" s="146">
        <f t="shared" si="6"/>
        <v>25785447.714888118</v>
      </c>
      <c r="T20" s="150"/>
      <c r="U20" s="12"/>
    </row>
    <row r="21" spans="1:26" s="50" customFormat="1" x14ac:dyDescent="0.3">
      <c r="A21" s="12">
        <f t="shared" si="8"/>
        <v>5000000</v>
      </c>
      <c r="C21" s="133"/>
      <c r="D21" s="143">
        <v>6</v>
      </c>
      <c r="E21" s="144">
        <v>2500000</v>
      </c>
      <c r="F21" s="145">
        <v>0</v>
      </c>
      <c r="G21" s="145">
        <v>400000</v>
      </c>
      <c r="H21" s="145">
        <f t="shared" si="0"/>
        <v>2100000</v>
      </c>
      <c r="I21" s="146">
        <v>0</v>
      </c>
      <c r="J21" s="147">
        <f t="shared" si="7"/>
        <v>711000</v>
      </c>
      <c r="K21" s="148">
        <f t="shared" si="1"/>
        <v>2811000</v>
      </c>
      <c r="L21" s="149">
        <f t="shared" si="2"/>
        <v>2623231</v>
      </c>
      <c r="M21" s="169">
        <f xml:space="preserve"> (M20 + 400000) + ((M20 + 400000) * P21 )</f>
        <v>8284341.9055588553</v>
      </c>
      <c r="N21" s="129">
        <v>0</v>
      </c>
      <c r="O21" s="144">
        <f t="shared" si="4"/>
        <v>25262216.714888122</v>
      </c>
      <c r="P21" s="50">
        <v>1.7999999999999999E-2</v>
      </c>
      <c r="Q21" s="145">
        <f xml:space="preserve"> (O21 * P21) + O21</f>
        <v>25716936.615756109</v>
      </c>
      <c r="R21" s="144">
        <f t="shared" si="5"/>
        <v>36624509.521314964</v>
      </c>
      <c r="S21" s="146">
        <f t="shared" si="6"/>
        <v>28340167.615756109</v>
      </c>
      <c r="T21" s="150"/>
      <c r="U21" s="12"/>
    </row>
    <row r="22" spans="1:26" s="50" customFormat="1" x14ac:dyDescent="0.3">
      <c r="A22" s="12">
        <f t="shared" si="8"/>
        <v>6000000</v>
      </c>
      <c r="C22" s="133"/>
      <c r="D22" s="143">
        <v>7</v>
      </c>
      <c r="E22" s="144">
        <v>2500000</v>
      </c>
      <c r="F22" s="145">
        <v>0</v>
      </c>
      <c r="G22" s="145">
        <v>400000</v>
      </c>
      <c r="H22" s="145">
        <f t="shared" si="0"/>
        <v>2100000</v>
      </c>
      <c r="I22" s="146">
        <v>0</v>
      </c>
      <c r="J22" s="147">
        <f t="shared" si="7"/>
        <v>711000</v>
      </c>
      <c r="K22" s="148">
        <f t="shared" si="1"/>
        <v>2811000</v>
      </c>
      <c r="L22" s="149">
        <f t="shared" si="2"/>
        <v>1912231</v>
      </c>
      <c r="M22" s="169">
        <f xml:space="preserve"> (M21 + 400000) + ((M21 + 400000) * P22 )</f>
        <v>8840660.0598589145</v>
      </c>
      <c r="N22" s="129">
        <v>0</v>
      </c>
      <c r="O22" s="144">
        <f t="shared" si="4"/>
        <v>28527936.615756109</v>
      </c>
      <c r="P22" s="50">
        <v>1.7999999999999999E-2</v>
      </c>
      <c r="Q22" s="145">
        <f xml:space="preserve"> (O22 * P22) + O22</f>
        <v>29041439.474839721</v>
      </c>
      <c r="R22" s="144">
        <f t="shared" si="5"/>
        <v>39794330.534698635</v>
      </c>
      <c r="S22" s="146">
        <f t="shared" si="6"/>
        <v>30953670.474839721</v>
      </c>
      <c r="T22" s="150"/>
      <c r="U22" s="12"/>
    </row>
    <row r="23" spans="1:26" s="50" customFormat="1" x14ac:dyDescent="0.3">
      <c r="A23" s="12">
        <f t="shared" si="8"/>
        <v>7000000</v>
      </c>
      <c r="C23" s="133"/>
      <c r="D23" s="143">
        <v>8</v>
      </c>
      <c r="E23" s="144">
        <v>2500000</v>
      </c>
      <c r="F23" s="145">
        <v>0</v>
      </c>
      <c r="G23" s="145">
        <v>400000</v>
      </c>
      <c r="H23" s="145">
        <f t="shared" si="0"/>
        <v>2100000</v>
      </c>
      <c r="I23" s="146">
        <v>0</v>
      </c>
      <c r="J23" s="147">
        <f t="shared" si="7"/>
        <v>711000</v>
      </c>
      <c r="K23" s="148">
        <f t="shared" si="1"/>
        <v>2811000</v>
      </c>
      <c r="L23" s="149">
        <f t="shared" si="2"/>
        <v>1201231</v>
      </c>
      <c r="M23" s="169">
        <f xml:space="preserve"> (M22 + 400000) + ((M22 + 400000) * P23 )</f>
        <v>9406991.9409363754</v>
      </c>
      <c r="N23" s="129">
        <v>0</v>
      </c>
      <c r="O23" s="144">
        <f t="shared" si="4"/>
        <v>31852439.474839721</v>
      </c>
      <c r="P23" s="50">
        <v>1.7999999999999999E-2</v>
      </c>
      <c r="Q23" s="145">
        <f xml:space="preserve"> (O23 * P23) + O23</f>
        <v>32425783.385386836</v>
      </c>
      <c r="R23" s="144">
        <f t="shared" si="5"/>
        <v>43034006.326323211</v>
      </c>
      <c r="S23" s="146">
        <f t="shared" si="6"/>
        <v>33627014.38538684</v>
      </c>
      <c r="T23" s="150"/>
      <c r="U23" s="12"/>
    </row>
    <row r="24" spans="1:26" s="50" customFormat="1" x14ac:dyDescent="0.3">
      <c r="A24" s="12">
        <f t="shared" si="8"/>
        <v>8000000</v>
      </c>
      <c r="C24" s="133"/>
      <c r="D24" s="143">
        <v>9</v>
      </c>
      <c r="E24" s="144">
        <v>2500000</v>
      </c>
      <c r="F24" s="145">
        <v>0</v>
      </c>
      <c r="G24" s="145">
        <v>400000</v>
      </c>
      <c r="H24" s="145">
        <f t="shared" si="0"/>
        <v>2100000</v>
      </c>
      <c r="I24" s="146">
        <v>0</v>
      </c>
      <c r="J24" s="147">
        <f t="shared" si="7"/>
        <v>711000</v>
      </c>
      <c r="K24" s="148">
        <f t="shared" si="1"/>
        <v>2811000</v>
      </c>
      <c r="L24" s="149">
        <f t="shared" si="2"/>
        <v>490231</v>
      </c>
      <c r="M24" s="169">
        <f xml:space="preserve"> (M23 + 400000) + ((M23 + 400000) * P24 )</f>
        <v>9983517.7958732303</v>
      </c>
      <c r="N24" s="129">
        <v>0</v>
      </c>
      <c r="O24" s="144">
        <f t="shared" si="4"/>
        <v>35236783.38538684</v>
      </c>
      <c r="P24" s="50">
        <v>1.7999999999999999E-2</v>
      </c>
      <c r="Q24" s="145">
        <f xml:space="preserve"> (O24 * P24) + O24</f>
        <v>35871045.486323804</v>
      </c>
      <c r="R24" s="144">
        <f t="shared" si="5"/>
        <v>46344794.282197036</v>
      </c>
      <c r="S24" s="146">
        <f t="shared" si="6"/>
        <v>36361276.486323804</v>
      </c>
      <c r="T24" s="150"/>
      <c r="U24" s="12"/>
    </row>
    <row r="25" spans="1:26" s="50" customFormat="1" x14ac:dyDescent="0.3">
      <c r="A25" s="12">
        <f t="shared" si="8"/>
        <v>9000000</v>
      </c>
      <c r="C25" s="133"/>
      <c r="D25" s="143">
        <v>10</v>
      </c>
      <c r="E25" s="144">
        <v>2500000</v>
      </c>
      <c r="F25" s="145">
        <v>0</v>
      </c>
      <c r="G25" s="145">
        <v>400000</v>
      </c>
      <c r="H25" s="145">
        <f t="shared" si="0"/>
        <v>2100000</v>
      </c>
      <c r="I25" s="146">
        <v>0</v>
      </c>
      <c r="J25" s="147">
        <f xml:space="preserve"> J24</f>
        <v>711000</v>
      </c>
      <c r="K25" s="148">
        <f t="shared" si="1"/>
        <v>2811000</v>
      </c>
      <c r="L25" s="149">
        <f t="shared" si="2"/>
        <v>-220769</v>
      </c>
      <c r="M25" s="169">
        <f xml:space="preserve"> (M24 + 400000) + ((M24 + 400000) * P25 )</f>
        <v>10570421.116198948</v>
      </c>
      <c r="N25" s="129">
        <v>0</v>
      </c>
      <c r="O25" s="144">
        <f t="shared" si="4"/>
        <v>38682045.486323804</v>
      </c>
      <c r="P25" s="50">
        <v>1.7999999999999999E-2</v>
      </c>
      <c r="Q25" s="145">
        <f xml:space="preserve"> (O25 * P25) + O25</f>
        <v>39378322.305077635</v>
      </c>
      <c r="R25" s="144">
        <f t="shared" si="5"/>
        <v>49727974.421276584</v>
      </c>
      <c r="S25" s="146">
        <f t="shared" si="6"/>
        <v>39157553.305077635</v>
      </c>
      <c r="T25" s="150"/>
      <c r="U25" s="12"/>
    </row>
    <row r="26" spans="1:26" s="151" customFormat="1" ht="17.25" thickBot="1" x14ac:dyDescent="0.35">
      <c r="A26" s="12">
        <f t="shared" si="8"/>
        <v>10000000</v>
      </c>
      <c r="C26" s="133"/>
      <c r="D26" s="152">
        <v>11</v>
      </c>
      <c r="E26" s="153">
        <v>2500000</v>
      </c>
      <c r="F26" s="154">
        <v>0</v>
      </c>
      <c r="G26" s="154">
        <v>400000</v>
      </c>
      <c r="H26" s="154">
        <f t="shared" si="0"/>
        <v>2100000</v>
      </c>
      <c r="I26" s="155">
        <v>11000000</v>
      </c>
      <c r="J26" s="156">
        <v>0</v>
      </c>
      <c r="K26" s="157">
        <f t="shared" si="1"/>
        <v>-8900000</v>
      </c>
      <c r="L26" s="173">
        <f t="shared" si="2"/>
        <v>10779231</v>
      </c>
      <c r="M26" s="170">
        <f xml:space="preserve"> (M25 + 400000) + ((M25 + 400000) * P26 )</f>
        <v>11167888.696290528</v>
      </c>
      <c r="N26" s="174">
        <v>0</v>
      </c>
      <c r="O26" s="153">
        <f t="shared" si="4"/>
        <v>30478322.305077635</v>
      </c>
      <c r="P26" s="151">
        <v>1.7999999999999999E-2</v>
      </c>
      <c r="Q26" s="154">
        <f xml:space="preserve"> (O26 * P26) + O26</f>
        <v>31026932.106569033</v>
      </c>
      <c r="R26" s="153">
        <f t="shared" si="5"/>
        <v>52974051.80285956</v>
      </c>
      <c r="S26" s="155">
        <f t="shared" si="6"/>
        <v>41806163.106569029</v>
      </c>
      <c r="T26" s="158"/>
      <c r="U26" s="159"/>
    </row>
    <row r="27" spans="1:26" s="77" customFormat="1" ht="17.25" thickBot="1" x14ac:dyDescent="0.35">
      <c r="A27" s="12">
        <f t="shared" si="8"/>
        <v>11000000</v>
      </c>
      <c r="B27" s="69"/>
      <c r="C27" s="133"/>
      <c r="D27" s="70">
        <v>12</v>
      </c>
      <c r="E27" s="71">
        <v>2500000</v>
      </c>
      <c r="F27" s="72">
        <v>0</v>
      </c>
      <c r="G27" s="72">
        <v>400000</v>
      </c>
      <c r="H27" s="72">
        <f t="shared" si="0"/>
        <v>2100000</v>
      </c>
      <c r="I27" s="73">
        <v>11000000</v>
      </c>
      <c r="J27" s="75">
        <v>0</v>
      </c>
      <c r="K27" s="79">
        <f t="shared" si="1"/>
        <v>-8900000</v>
      </c>
      <c r="L27" s="80">
        <f t="shared" si="2"/>
        <v>21779231</v>
      </c>
      <c r="M27" s="171">
        <f xml:space="preserve"> (M26 + 400000) + ((M26 + 400000) * P27 )</f>
        <v>11776110.692823758</v>
      </c>
      <c r="N27" s="82">
        <v>0</v>
      </c>
      <c r="O27" s="71">
        <f t="shared" si="4"/>
        <v>22126932.106569033</v>
      </c>
      <c r="P27" s="77">
        <v>1.7999999999999999E-2</v>
      </c>
      <c r="Q27" s="72">
        <f xml:space="preserve"> (O27 * P27) + O27</f>
        <v>22525216.884487275</v>
      </c>
      <c r="R27" s="71">
        <f t="shared" si="5"/>
        <v>56080558.577311032</v>
      </c>
      <c r="S27" s="73">
        <f t="shared" si="6"/>
        <v>44304447.884487271</v>
      </c>
      <c r="T27" s="150">
        <f xml:space="preserve"> S27 / 4</f>
        <v>11076111.971121818</v>
      </c>
      <c r="U27" s="78">
        <f>SUM(E4:E27)</f>
        <v>62300000</v>
      </c>
      <c r="V27" s="78">
        <f>SUM(F4:F27)</f>
        <v>12956544</v>
      </c>
      <c r="W27" s="80">
        <f xml:space="preserve"> U27 - V27</f>
        <v>49343456</v>
      </c>
      <c r="X27" s="80">
        <f>R27-W27</f>
        <v>6737102.5773110315</v>
      </c>
      <c r="Y27" s="198">
        <f xml:space="preserve"> X27 / W27 * 100</f>
        <v>13.653487460041372</v>
      </c>
      <c r="Z27" s="80">
        <f xml:space="preserve"> (X27 - 2500000) * 0.16</f>
        <v>677936.41236976511</v>
      </c>
    </row>
    <row r="28" spans="1:26" s="132" customFormat="1" x14ac:dyDescent="0.3">
      <c r="A28" s="12">
        <f t="shared" si="8"/>
        <v>12000000</v>
      </c>
      <c r="B28" s="132">
        <v>3</v>
      </c>
      <c r="C28" s="133">
        <v>2024</v>
      </c>
      <c r="D28" s="134">
        <v>1</v>
      </c>
      <c r="E28" s="135">
        <v>2500000</v>
      </c>
      <c r="F28" s="136">
        <v>0</v>
      </c>
      <c r="G28" s="136">
        <v>400000</v>
      </c>
      <c r="H28" s="136">
        <f t="shared" ref="H28:H91" si="9" xml:space="preserve"> E28 - G28 - F28</f>
        <v>2100000</v>
      </c>
      <c r="I28" s="137">
        <v>0</v>
      </c>
      <c r="J28" s="138">
        <f xml:space="preserve"> L27 / 10</f>
        <v>2177923.1</v>
      </c>
      <c r="K28" s="139">
        <f t="shared" ref="K28:K91" si="10" xml:space="preserve"> H28 + J28 - I28</f>
        <v>4277923.0999999996</v>
      </c>
      <c r="L28" s="140">
        <f t="shared" ref="L28:L87" si="11" xml:space="preserve"> L27 +I28 - J28 - N28</f>
        <v>19601307.899999999</v>
      </c>
      <c r="M28" s="168">
        <f xml:space="preserve"> (M27 + 400000) + ((M27 + 400000) * P28 )</f>
        <v>12224815.135595053</v>
      </c>
      <c r="N28" s="129">
        <v>0</v>
      </c>
      <c r="O28" s="135">
        <f t="shared" ref="O28:O91" si="12" xml:space="preserve"> Q27 + K28</f>
        <v>26803139.984487273</v>
      </c>
      <c r="P28" s="132">
        <v>4.0000000000000001E-3</v>
      </c>
      <c r="Q28" s="136">
        <f xml:space="preserve"> (O28 * P28) + O28</f>
        <v>26910352.544425223</v>
      </c>
      <c r="R28" s="135">
        <f t="shared" ref="R28:R91" si="13" xml:space="preserve"> M28 + Q28 + L28</f>
        <v>58736475.580020271</v>
      </c>
      <c r="S28" s="137">
        <f t="shared" ref="S28:S91" si="14" xml:space="preserve"> R28 - M28</f>
        <v>46511660.444425218</v>
      </c>
      <c r="T28" s="141"/>
      <c r="U28" s="142"/>
    </row>
    <row r="29" spans="1:26" s="175" customFormat="1" x14ac:dyDescent="0.3">
      <c r="A29" s="186">
        <f t="shared" si="8"/>
        <v>13000000</v>
      </c>
      <c r="C29" s="133"/>
      <c r="D29" s="176">
        <v>2</v>
      </c>
      <c r="E29" s="177">
        <v>2500000</v>
      </c>
      <c r="F29" s="178">
        <v>0</v>
      </c>
      <c r="G29" s="178">
        <v>400000</v>
      </c>
      <c r="H29" s="178">
        <f t="shared" si="9"/>
        <v>2100000</v>
      </c>
      <c r="I29" s="179">
        <v>0</v>
      </c>
      <c r="J29" s="180">
        <f xml:space="preserve"> J28</f>
        <v>2177923.1</v>
      </c>
      <c r="K29" s="181">
        <f t="shared" si="10"/>
        <v>4277923.0999999996</v>
      </c>
      <c r="L29" s="182">
        <f t="shared" si="11"/>
        <v>17423384.799999997</v>
      </c>
      <c r="M29" s="183">
        <f xml:space="preserve"> (M28 + 400000) + ((M28 + 400000) * P29 )</f>
        <v>12852061.808035765</v>
      </c>
      <c r="N29" s="184">
        <v>0</v>
      </c>
      <c r="O29" s="177">
        <f t="shared" si="12"/>
        <v>31188275.644425221</v>
      </c>
      <c r="P29" s="175">
        <v>1.7999999999999999E-2</v>
      </c>
      <c r="Q29" s="178">
        <f xml:space="preserve"> (O29 * P29) + O29</f>
        <v>31749664.606024876</v>
      </c>
      <c r="R29" s="177">
        <f t="shared" si="13"/>
        <v>62025111.214060634</v>
      </c>
      <c r="S29" s="179">
        <f t="shared" si="14"/>
        <v>49173049.406024873</v>
      </c>
      <c r="T29" s="185"/>
      <c r="U29" s="186"/>
    </row>
    <row r="30" spans="1:26" s="50" customFormat="1" x14ac:dyDescent="0.3">
      <c r="A30" s="12">
        <f t="shared" si="8"/>
        <v>14000000</v>
      </c>
      <c r="C30" s="133"/>
      <c r="D30" s="143">
        <v>3</v>
      </c>
      <c r="E30" s="144">
        <v>2500000</v>
      </c>
      <c r="F30" s="145">
        <v>0</v>
      </c>
      <c r="G30" s="145">
        <v>400000</v>
      </c>
      <c r="H30" s="145">
        <f t="shared" si="9"/>
        <v>2100000</v>
      </c>
      <c r="I30" s="146">
        <v>0</v>
      </c>
      <c r="J30" s="147">
        <f t="shared" ref="J30:J38" si="15" xml:space="preserve"> J29</f>
        <v>2177923.1</v>
      </c>
      <c r="K30" s="148">
        <f t="shared" si="10"/>
        <v>4277923.0999999996</v>
      </c>
      <c r="L30" s="149">
        <f t="shared" si="11"/>
        <v>15245461.699999997</v>
      </c>
      <c r="M30" s="169">
        <f xml:space="preserve"> (M29 + 400000) + ((M29 + 400000) * P30 )</f>
        <v>13490598.920580409</v>
      </c>
      <c r="N30" s="129">
        <v>0</v>
      </c>
      <c r="O30" s="144">
        <f t="shared" si="12"/>
        <v>36027587.706024878</v>
      </c>
      <c r="P30" s="50">
        <v>1.7999999999999999E-2</v>
      </c>
      <c r="Q30" s="145">
        <f xml:space="preserve"> (O30 * P30) + O30</f>
        <v>36676084.284733325</v>
      </c>
      <c r="R30" s="144">
        <f t="shared" si="13"/>
        <v>65412144.90531373</v>
      </c>
      <c r="S30" s="146">
        <f t="shared" si="14"/>
        <v>51921545.984733321</v>
      </c>
      <c r="T30" s="150"/>
      <c r="U30" s="12"/>
    </row>
    <row r="31" spans="1:26" s="50" customFormat="1" x14ac:dyDescent="0.3">
      <c r="A31" s="12">
        <f t="shared" si="8"/>
        <v>15000000</v>
      </c>
      <c r="C31" s="133"/>
      <c r="D31" s="143">
        <v>4</v>
      </c>
      <c r="E31" s="144">
        <v>2500000</v>
      </c>
      <c r="F31" s="145">
        <v>0</v>
      </c>
      <c r="G31" s="145">
        <v>400000</v>
      </c>
      <c r="H31" s="145">
        <f t="shared" si="9"/>
        <v>2100000</v>
      </c>
      <c r="I31" s="146">
        <v>0</v>
      </c>
      <c r="J31" s="147">
        <f t="shared" si="15"/>
        <v>2177923.1</v>
      </c>
      <c r="K31" s="148">
        <f t="shared" si="10"/>
        <v>4277923.0999999996</v>
      </c>
      <c r="L31" s="149">
        <f t="shared" si="11"/>
        <v>13067538.599999998</v>
      </c>
      <c r="M31" s="169">
        <f xml:space="preserve"> (M30 + 400000) + ((M30 + 400000) * P31 )</f>
        <v>14140629.701150857</v>
      </c>
      <c r="N31" s="129">
        <v>0</v>
      </c>
      <c r="O31" s="144">
        <f t="shared" si="12"/>
        <v>40954007.384733327</v>
      </c>
      <c r="P31" s="50">
        <v>1.7999999999999999E-2</v>
      </c>
      <c r="Q31" s="145">
        <f xml:space="preserve"> (O31 * P31) + O31</f>
        <v>41691179.517658524</v>
      </c>
      <c r="R31" s="144">
        <f t="shared" si="13"/>
        <v>68899347.818809375</v>
      </c>
      <c r="S31" s="146">
        <f t="shared" si="14"/>
        <v>54758718.117658518</v>
      </c>
      <c r="T31" s="150"/>
      <c r="U31" s="12"/>
    </row>
    <row r="32" spans="1:26" s="50" customFormat="1" x14ac:dyDescent="0.3">
      <c r="A32" s="12">
        <f t="shared" si="8"/>
        <v>16000000</v>
      </c>
      <c r="C32" s="133"/>
      <c r="D32" s="143">
        <v>5</v>
      </c>
      <c r="E32" s="144">
        <v>2500000</v>
      </c>
      <c r="F32" s="145">
        <v>0</v>
      </c>
      <c r="G32" s="145">
        <v>400000</v>
      </c>
      <c r="H32" s="145">
        <f t="shared" si="9"/>
        <v>2100000</v>
      </c>
      <c r="I32" s="146">
        <v>0</v>
      </c>
      <c r="J32" s="147">
        <f t="shared" si="15"/>
        <v>2177923.1</v>
      </c>
      <c r="K32" s="148">
        <f t="shared" si="10"/>
        <v>4277923.0999999996</v>
      </c>
      <c r="L32" s="149">
        <f t="shared" si="11"/>
        <v>10889615.499999998</v>
      </c>
      <c r="M32" s="169">
        <f xml:space="preserve"> (M31 + 400000) + ((M31 + 400000) * P32 )</f>
        <v>14802361.035771573</v>
      </c>
      <c r="N32" s="129">
        <v>0</v>
      </c>
      <c r="O32" s="144">
        <f t="shared" si="12"/>
        <v>45969102.617658526</v>
      </c>
      <c r="P32" s="50">
        <v>1.7999999999999999E-2</v>
      </c>
      <c r="Q32" s="145">
        <f xml:space="preserve"> (O32 * P32) + O32</f>
        <v>46796546.464776382</v>
      </c>
      <c r="R32" s="144">
        <f t="shared" si="13"/>
        <v>72488523.000547945</v>
      </c>
      <c r="S32" s="146">
        <f t="shared" si="14"/>
        <v>57686161.964776374</v>
      </c>
      <c r="T32" s="150"/>
      <c r="U32" s="12"/>
    </row>
    <row r="33" spans="1:26" s="50" customFormat="1" x14ac:dyDescent="0.3">
      <c r="A33" s="12">
        <f t="shared" si="8"/>
        <v>17000000</v>
      </c>
      <c r="C33" s="133"/>
      <c r="D33" s="143">
        <v>6</v>
      </c>
      <c r="E33" s="144">
        <v>2500000</v>
      </c>
      <c r="F33" s="145">
        <v>0</v>
      </c>
      <c r="G33" s="145">
        <v>400000</v>
      </c>
      <c r="H33" s="145">
        <f t="shared" si="9"/>
        <v>2100000</v>
      </c>
      <c r="I33" s="146">
        <v>0</v>
      </c>
      <c r="J33" s="147">
        <f t="shared" si="15"/>
        <v>2177923.1</v>
      </c>
      <c r="K33" s="148">
        <f t="shared" si="10"/>
        <v>4277923.0999999996</v>
      </c>
      <c r="L33" s="149">
        <f t="shared" si="11"/>
        <v>8711692.3999999985</v>
      </c>
      <c r="M33" s="169">
        <f xml:space="preserve"> (M32 + 400000) + ((M32 + 400000) * P33 )</f>
        <v>15476003.534415461</v>
      </c>
      <c r="N33" s="129">
        <v>0</v>
      </c>
      <c r="O33" s="144">
        <f t="shared" si="12"/>
        <v>51074469.564776383</v>
      </c>
      <c r="P33" s="50">
        <v>1.7999999999999999E-2</v>
      </c>
      <c r="Q33" s="145">
        <f xml:space="preserve"> (O33 * P33) + O33</f>
        <v>51993810.01694236</v>
      </c>
      <c r="R33" s="144">
        <f t="shared" si="13"/>
        <v>76181505.951357812</v>
      </c>
      <c r="S33" s="146">
        <f t="shared" si="14"/>
        <v>60705502.416942351</v>
      </c>
      <c r="T33" s="150"/>
      <c r="U33" s="12"/>
    </row>
    <row r="34" spans="1:26" s="50" customFormat="1" x14ac:dyDescent="0.3">
      <c r="A34" s="12">
        <f t="shared" si="8"/>
        <v>18000000</v>
      </c>
      <c r="C34" s="133"/>
      <c r="D34" s="143">
        <v>7</v>
      </c>
      <c r="E34" s="144">
        <v>2500000</v>
      </c>
      <c r="F34" s="145">
        <v>0</v>
      </c>
      <c r="G34" s="145">
        <v>400000</v>
      </c>
      <c r="H34" s="145">
        <f t="shared" si="9"/>
        <v>2100000</v>
      </c>
      <c r="I34" s="146">
        <v>0</v>
      </c>
      <c r="J34" s="147">
        <f t="shared" si="15"/>
        <v>2177923.1</v>
      </c>
      <c r="K34" s="148">
        <f t="shared" si="10"/>
        <v>4277923.0999999996</v>
      </c>
      <c r="L34" s="149">
        <f t="shared" si="11"/>
        <v>6533769.2999999989</v>
      </c>
      <c r="M34" s="169">
        <f xml:space="preserve"> (M33 + 400000) + ((M33 + 400000) * P34 )</f>
        <v>16161771.598034939</v>
      </c>
      <c r="N34" s="129">
        <v>0</v>
      </c>
      <c r="O34" s="144">
        <f t="shared" si="12"/>
        <v>56271733.116942361</v>
      </c>
      <c r="P34" s="50">
        <v>1.7999999999999999E-2</v>
      </c>
      <c r="Q34" s="145">
        <f xml:space="preserve"> (O34 * P34) + O34</f>
        <v>57284624.31304732</v>
      </c>
      <c r="R34" s="144">
        <f t="shared" si="13"/>
        <v>79980165.21108225</v>
      </c>
      <c r="S34" s="146">
        <f t="shared" si="14"/>
        <v>63818393.613047309</v>
      </c>
      <c r="T34" s="150"/>
      <c r="U34" s="12"/>
    </row>
    <row r="35" spans="1:26" s="50" customFormat="1" x14ac:dyDescent="0.3">
      <c r="A35" s="12">
        <f t="shared" si="8"/>
        <v>19000000</v>
      </c>
      <c r="C35" s="133"/>
      <c r="D35" s="143">
        <v>8</v>
      </c>
      <c r="E35" s="144">
        <v>2500000</v>
      </c>
      <c r="F35" s="145">
        <v>0</v>
      </c>
      <c r="G35" s="145">
        <v>400000</v>
      </c>
      <c r="H35" s="145">
        <f t="shared" si="9"/>
        <v>2100000</v>
      </c>
      <c r="I35" s="146">
        <v>0</v>
      </c>
      <c r="J35" s="147">
        <f t="shared" si="15"/>
        <v>2177923.1</v>
      </c>
      <c r="K35" s="148">
        <f t="shared" si="10"/>
        <v>4277923.0999999996</v>
      </c>
      <c r="L35" s="149">
        <f t="shared" si="11"/>
        <v>4355846.1999999993</v>
      </c>
      <c r="M35" s="169">
        <f xml:space="preserve"> (M34 + 400000) + ((M34 + 400000) * P35 )</f>
        <v>16859883.486799568</v>
      </c>
      <c r="N35" s="129">
        <v>0</v>
      </c>
      <c r="O35" s="144">
        <f t="shared" si="12"/>
        <v>61562547.413047321</v>
      </c>
      <c r="P35" s="50">
        <v>1.7999999999999999E-2</v>
      </c>
      <c r="Q35" s="145">
        <f xml:space="preserve"> (O35 * P35) + O35</f>
        <v>62670673.266482174</v>
      </c>
      <c r="R35" s="144">
        <f t="shared" si="13"/>
        <v>83886402.953281745</v>
      </c>
      <c r="S35" s="146">
        <f t="shared" si="14"/>
        <v>67026519.466482177</v>
      </c>
      <c r="T35" s="150"/>
      <c r="U35" s="12"/>
    </row>
    <row r="36" spans="1:26" s="50" customFormat="1" x14ac:dyDescent="0.3">
      <c r="A36" s="12">
        <f t="shared" si="8"/>
        <v>20000000</v>
      </c>
      <c r="C36" s="133"/>
      <c r="D36" s="143">
        <v>9</v>
      </c>
      <c r="E36" s="144">
        <v>2500000</v>
      </c>
      <c r="F36" s="145">
        <v>0</v>
      </c>
      <c r="G36" s="145">
        <v>400000</v>
      </c>
      <c r="H36" s="145">
        <f t="shared" si="9"/>
        <v>2100000</v>
      </c>
      <c r="I36" s="146">
        <v>0</v>
      </c>
      <c r="J36" s="147">
        <f t="shared" si="15"/>
        <v>2177923.1</v>
      </c>
      <c r="K36" s="148">
        <f t="shared" si="10"/>
        <v>4277923.0999999996</v>
      </c>
      <c r="L36" s="149">
        <f t="shared" si="11"/>
        <v>2177923.0999999992</v>
      </c>
      <c r="M36" s="169">
        <f xml:space="preserve"> (M35 + 400000) + ((M35 + 400000) * P36 )</f>
        <v>17570561.389561959</v>
      </c>
      <c r="N36" s="129">
        <v>0</v>
      </c>
      <c r="O36" s="144">
        <f t="shared" si="12"/>
        <v>66948596.366482176</v>
      </c>
      <c r="P36" s="50">
        <v>1.7999999999999999E-2</v>
      </c>
      <c r="Q36" s="145">
        <f xml:space="preserve"> (O36 * P36) + O36</f>
        <v>68153671.101078853</v>
      </c>
      <c r="R36" s="144">
        <f t="shared" si="13"/>
        <v>87902155.590640813</v>
      </c>
      <c r="S36" s="146">
        <f t="shared" si="14"/>
        <v>70331594.201078862</v>
      </c>
      <c r="T36" s="150"/>
      <c r="U36" s="12"/>
    </row>
    <row r="37" spans="1:26" s="50" customFormat="1" x14ac:dyDescent="0.3">
      <c r="A37" s="12">
        <f t="shared" si="8"/>
        <v>21000000</v>
      </c>
      <c r="C37" s="133"/>
      <c r="D37" s="143">
        <v>10</v>
      </c>
      <c r="E37" s="144">
        <v>2500000</v>
      </c>
      <c r="F37" s="145">
        <v>0</v>
      </c>
      <c r="G37" s="145">
        <v>400000</v>
      </c>
      <c r="H37" s="145">
        <f t="shared" si="9"/>
        <v>2100000</v>
      </c>
      <c r="I37" s="146">
        <v>0</v>
      </c>
      <c r="J37" s="147">
        <f xml:space="preserve"> J36</f>
        <v>2177923.1</v>
      </c>
      <c r="K37" s="148">
        <f t="shared" si="10"/>
        <v>4277923.0999999996</v>
      </c>
      <c r="L37" s="149">
        <f t="shared" si="11"/>
        <v>-9.3132257461547852E-10</v>
      </c>
      <c r="M37" s="169">
        <f xml:space="preserve"> (M36 + 400000) + ((M36 + 400000) * P37 )</f>
        <v>18294031.494574074</v>
      </c>
      <c r="N37" s="129">
        <v>0</v>
      </c>
      <c r="O37" s="144">
        <f t="shared" si="12"/>
        <v>72431594.201078847</v>
      </c>
      <c r="P37" s="50">
        <v>1.7999999999999999E-2</v>
      </c>
      <c r="Q37" s="145">
        <f xml:space="preserve"> (O37 * P37) + O37</f>
        <v>73735362.896698266</v>
      </c>
      <c r="R37" s="144">
        <f t="shared" si="13"/>
        <v>92029394.391272336</v>
      </c>
      <c r="S37" s="146">
        <f t="shared" si="14"/>
        <v>73735362.896698266</v>
      </c>
      <c r="T37" s="150"/>
      <c r="U37" s="12"/>
    </row>
    <row r="38" spans="1:26" s="151" customFormat="1" ht="17.25" thickBot="1" x14ac:dyDescent="0.35">
      <c r="A38" s="12">
        <f t="shared" si="8"/>
        <v>22000000</v>
      </c>
      <c r="C38" s="133"/>
      <c r="D38" s="152">
        <v>11</v>
      </c>
      <c r="E38" s="153">
        <v>2500000</v>
      </c>
      <c r="F38" s="154">
        <v>0</v>
      </c>
      <c r="G38" s="154">
        <v>400000</v>
      </c>
      <c r="H38" s="154">
        <f t="shared" si="9"/>
        <v>2100000</v>
      </c>
      <c r="I38" s="155">
        <v>20000000</v>
      </c>
      <c r="J38" s="156">
        <v>0</v>
      </c>
      <c r="K38" s="157">
        <f t="shared" si="10"/>
        <v>-17900000</v>
      </c>
      <c r="L38" s="173">
        <f t="shared" si="11"/>
        <v>20000000</v>
      </c>
      <c r="M38" s="170">
        <f xml:space="preserve"> (M37 + 400000) + ((M37 + 400000) * P38 )</f>
        <v>19030524.061476406</v>
      </c>
      <c r="N38" s="174">
        <v>0</v>
      </c>
      <c r="O38" s="153">
        <f t="shared" si="12"/>
        <v>55835362.896698266</v>
      </c>
      <c r="P38" s="151">
        <v>1.7999999999999999E-2</v>
      </c>
      <c r="Q38" s="154">
        <f xml:space="preserve"> (O38 * P38) + O38</f>
        <v>56840399.428838834</v>
      </c>
      <c r="R38" s="153">
        <f t="shared" si="13"/>
        <v>95870923.490315244</v>
      </c>
      <c r="S38" s="155">
        <f t="shared" si="14"/>
        <v>76840399.428838834</v>
      </c>
      <c r="T38" s="158"/>
      <c r="U38" s="159"/>
    </row>
    <row r="39" spans="1:26" s="77" customFormat="1" ht="17.25" thickBot="1" x14ac:dyDescent="0.35">
      <c r="A39" s="12">
        <f t="shared" si="8"/>
        <v>23000000</v>
      </c>
      <c r="B39" s="69"/>
      <c r="C39" s="133"/>
      <c r="D39" s="70">
        <v>12</v>
      </c>
      <c r="E39" s="71">
        <v>2500000</v>
      </c>
      <c r="F39" s="72">
        <v>0</v>
      </c>
      <c r="G39" s="72">
        <v>400000</v>
      </c>
      <c r="H39" s="72">
        <f t="shared" si="9"/>
        <v>2100000</v>
      </c>
      <c r="I39" s="73">
        <v>20000000</v>
      </c>
      <c r="J39" s="75">
        <v>0</v>
      </c>
      <c r="K39" s="79">
        <f t="shared" si="10"/>
        <v>-17900000</v>
      </c>
      <c r="L39" s="80">
        <f t="shared" si="11"/>
        <v>40000000</v>
      </c>
      <c r="M39" s="171">
        <f xml:space="preserve"> (M38 + 400000) + ((M38 + 400000) * P39 )</f>
        <v>19780273.494582981</v>
      </c>
      <c r="N39" s="82">
        <v>0</v>
      </c>
      <c r="O39" s="71">
        <f t="shared" si="12"/>
        <v>38940399.428838834</v>
      </c>
      <c r="P39" s="77">
        <v>1.7999999999999999E-2</v>
      </c>
      <c r="Q39" s="72">
        <f xml:space="preserve"> (O39 * P39) + O39</f>
        <v>39641326.61855793</v>
      </c>
      <c r="R39" s="71">
        <f t="shared" si="13"/>
        <v>99421600.113140911</v>
      </c>
      <c r="S39" s="73">
        <f t="shared" si="14"/>
        <v>79641326.61855793</v>
      </c>
      <c r="T39" s="150">
        <f xml:space="preserve"> S39 / 4</f>
        <v>19910331.654639482</v>
      </c>
      <c r="U39" s="78">
        <f>SUM(E4:E39)</f>
        <v>92300000</v>
      </c>
      <c r="V39" s="78">
        <f>SUM(F4:F39)</f>
        <v>12956544</v>
      </c>
      <c r="W39" s="80">
        <f xml:space="preserve"> U39 - V39</f>
        <v>79343456</v>
      </c>
      <c r="X39" s="80">
        <f>R39-W39</f>
        <v>20078144.113140911</v>
      </c>
      <c r="Y39" s="198">
        <f xml:space="preserve"> X39 / W39 * 100</f>
        <v>25.305356138180962</v>
      </c>
      <c r="Z39" s="80">
        <f xml:space="preserve"> (X39 - 2500000) * 0.16</f>
        <v>2812503.0581025458</v>
      </c>
    </row>
    <row r="40" spans="1:26" s="132" customFormat="1" x14ac:dyDescent="0.3">
      <c r="A40" s="12">
        <f t="shared" si="8"/>
        <v>24000000</v>
      </c>
      <c r="B40" s="132">
        <v>4</v>
      </c>
      <c r="C40" s="133">
        <v>2025</v>
      </c>
      <c r="D40" s="134">
        <v>1</v>
      </c>
      <c r="E40" s="135">
        <v>2500000</v>
      </c>
      <c r="F40" s="136">
        <v>0</v>
      </c>
      <c r="G40" s="136">
        <v>400000</v>
      </c>
      <c r="H40" s="136">
        <f t="shared" ref="H40:H51" si="16" xml:space="preserve"> E40 - G40 - F40</f>
        <v>2100000</v>
      </c>
      <c r="I40" s="137">
        <v>0</v>
      </c>
      <c r="J40" s="138">
        <f xml:space="preserve"> L39 / 10</f>
        <v>4000000</v>
      </c>
      <c r="K40" s="139">
        <f t="shared" ref="K40:K51" si="17" xml:space="preserve"> H40 + J40 - I40</f>
        <v>6100000</v>
      </c>
      <c r="L40" s="140">
        <f t="shared" ref="L40:L51" si="18" xml:space="preserve"> L39 +I40 - J40 - N40</f>
        <v>36000000</v>
      </c>
      <c r="M40" s="168">
        <f xml:space="preserve"> (M39 + 400000) + ((M39 + 400000) * P40 )</f>
        <v>20260994.588561311</v>
      </c>
      <c r="N40" s="129">
        <v>0</v>
      </c>
      <c r="O40" s="135">
        <f t="shared" ref="O40:O51" si="19" xml:space="preserve"> Q39 + K40</f>
        <v>45741326.61855793</v>
      </c>
      <c r="P40" s="132">
        <v>4.0000000000000001E-3</v>
      </c>
      <c r="Q40" s="136">
        <f xml:space="preserve"> (O40 * P40) + O40</f>
        <v>45924291.925032161</v>
      </c>
      <c r="R40" s="135">
        <f t="shared" ref="R40:R51" si="20" xml:space="preserve"> M40 + Q40 + L40</f>
        <v>102185286.51359347</v>
      </c>
      <c r="S40" s="137">
        <f t="shared" ref="S40:S51" si="21" xml:space="preserve"> R40 - M40</f>
        <v>81924291.925032154</v>
      </c>
      <c r="T40" s="141"/>
      <c r="U40" s="142"/>
    </row>
    <row r="41" spans="1:26" s="50" customFormat="1" x14ac:dyDescent="0.3">
      <c r="A41" s="12">
        <f t="shared" si="8"/>
        <v>25000000</v>
      </c>
      <c r="C41" s="133"/>
      <c r="D41" s="143">
        <v>2</v>
      </c>
      <c r="E41" s="144">
        <v>2500000</v>
      </c>
      <c r="F41" s="145">
        <v>0</v>
      </c>
      <c r="G41" s="145">
        <v>400000</v>
      </c>
      <c r="H41" s="145">
        <f t="shared" si="16"/>
        <v>2100000</v>
      </c>
      <c r="I41" s="146">
        <v>0</v>
      </c>
      <c r="J41" s="147">
        <f xml:space="preserve"> J40</f>
        <v>4000000</v>
      </c>
      <c r="K41" s="148">
        <f t="shared" si="17"/>
        <v>6100000</v>
      </c>
      <c r="L41" s="149">
        <f t="shared" si="18"/>
        <v>32000000</v>
      </c>
      <c r="M41" s="169">
        <f xml:space="preserve"> (M40 + 400000) + ((M40 + 400000) * P41 )</f>
        <v>21032892.491155416</v>
      </c>
      <c r="N41" s="129">
        <v>0</v>
      </c>
      <c r="O41" s="144">
        <f t="shared" si="19"/>
        <v>52024291.925032161</v>
      </c>
      <c r="P41" s="50">
        <v>1.7999999999999999E-2</v>
      </c>
      <c r="Q41" s="145">
        <f xml:space="preserve"> (O41 * P41) + O41</f>
        <v>52960729.179682739</v>
      </c>
      <c r="R41" s="144">
        <f t="shared" si="20"/>
        <v>105993621.67083815</v>
      </c>
      <c r="S41" s="146">
        <f t="shared" si="21"/>
        <v>84960729.179682732</v>
      </c>
      <c r="T41" s="150"/>
      <c r="U41" s="12"/>
    </row>
    <row r="42" spans="1:26" s="50" customFormat="1" x14ac:dyDescent="0.3">
      <c r="A42" s="12">
        <f t="shared" si="8"/>
        <v>26000000</v>
      </c>
      <c r="C42" s="133"/>
      <c r="D42" s="143">
        <v>3</v>
      </c>
      <c r="E42" s="144">
        <v>2500000</v>
      </c>
      <c r="F42" s="145">
        <v>0</v>
      </c>
      <c r="G42" s="145">
        <v>400000</v>
      </c>
      <c r="H42" s="145">
        <f t="shared" si="16"/>
        <v>2100000</v>
      </c>
      <c r="I42" s="146">
        <v>0</v>
      </c>
      <c r="J42" s="147">
        <f t="shared" ref="J42:J50" si="22" xml:space="preserve"> J41</f>
        <v>4000000</v>
      </c>
      <c r="K42" s="148">
        <f t="shared" si="17"/>
        <v>6100000</v>
      </c>
      <c r="L42" s="149">
        <f t="shared" si="18"/>
        <v>28000000</v>
      </c>
      <c r="M42" s="169">
        <f xml:space="preserve"> (M41 + 400000) + ((M41 + 400000) * P42 )</f>
        <v>21818684.555996213</v>
      </c>
      <c r="N42" s="129">
        <v>0</v>
      </c>
      <c r="O42" s="144">
        <f t="shared" si="19"/>
        <v>59060729.179682739</v>
      </c>
      <c r="P42" s="50">
        <v>1.7999999999999999E-2</v>
      </c>
      <c r="Q42" s="145">
        <f xml:space="preserve"> (O42 * P42) + O42</f>
        <v>60123822.30491703</v>
      </c>
      <c r="R42" s="144">
        <f t="shared" si="20"/>
        <v>109942506.86091325</v>
      </c>
      <c r="S42" s="146">
        <f t="shared" si="21"/>
        <v>88123822.304917037</v>
      </c>
      <c r="T42" s="150"/>
      <c r="U42" s="12"/>
    </row>
    <row r="43" spans="1:26" s="50" customFormat="1" x14ac:dyDescent="0.3">
      <c r="A43" s="12">
        <f t="shared" si="8"/>
        <v>27000000</v>
      </c>
      <c r="C43" s="133"/>
      <c r="D43" s="143">
        <v>4</v>
      </c>
      <c r="E43" s="144">
        <v>2500000</v>
      </c>
      <c r="F43" s="145">
        <v>0</v>
      </c>
      <c r="G43" s="145">
        <v>400000</v>
      </c>
      <c r="H43" s="145">
        <f t="shared" si="16"/>
        <v>2100000</v>
      </c>
      <c r="I43" s="146">
        <v>0</v>
      </c>
      <c r="J43" s="147">
        <f t="shared" si="22"/>
        <v>4000000</v>
      </c>
      <c r="K43" s="148">
        <f t="shared" si="17"/>
        <v>6100000</v>
      </c>
      <c r="L43" s="149">
        <f t="shared" si="18"/>
        <v>24000000</v>
      </c>
      <c r="M43" s="169">
        <f xml:space="preserve"> (M42 + 400000) + ((M42 + 400000) * P43 )</f>
        <v>22618620.878004145</v>
      </c>
      <c r="N43" s="129">
        <v>0</v>
      </c>
      <c r="O43" s="144">
        <f t="shared" si="19"/>
        <v>66223822.30491703</v>
      </c>
      <c r="P43" s="50">
        <v>1.7999999999999999E-2</v>
      </c>
      <c r="Q43" s="145">
        <f xml:space="preserve"> (O43 * P43) + O43</f>
        <v>67415851.106405541</v>
      </c>
      <c r="R43" s="144">
        <f t="shared" si="20"/>
        <v>114034471.98440969</v>
      </c>
      <c r="S43" s="146">
        <f t="shared" si="21"/>
        <v>91415851.106405541</v>
      </c>
      <c r="T43" s="150"/>
      <c r="U43" s="12"/>
    </row>
    <row r="44" spans="1:26" s="50" customFormat="1" x14ac:dyDescent="0.3">
      <c r="A44" s="12">
        <f t="shared" si="8"/>
        <v>28000000</v>
      </c>
      <c r="C44" s="133"/>
      <c r="D44" s="143">
        <v>5</v>
      </c>
      <c r="E44" s="144">
        <v>2500000</v>
      </c>
      <c r="F44" s="145">
        <v>0</v>
      </c>
      <c r="G44" s="145">
        <v>400000</v>
      </c>
      <c r="H44" s="145">
        <f t="shared" si="16"/>
        <v>2100000</v>
      </c>
      <c r="I44" s="146">
        <v>0</v>
      </c>
      <c r="J44" s="147">
        <f t="shared" si="22"/>
        <v>4000000</v>
      </c>
      <c r="K44" s="148">
        <f t="shared" si="17"/>
        <v>6100000</v>
      </c>
      <c r="L44" s="149">
        <f t="shared" si="18"/>
        <v>20000000</v>
      </c>
      <c r="M44" s="169">
        <f xml:space="preserve"> (M43 + 400000) + ((M43 + 400000) * P44 )</f>
        <v>23432956.05380822</v>
      </c>
      <c r="N44" s="129">
        <v>0</v>
      </c>
      <c r="O44" s="144">
        <f t="shared" si="19"/>
        <v>73515851.106405541</v>
      </c>
      <c r="P44" s="50">
        <v>1.7999999999999999E-2</v>
      </c>
      <c r="Q44" s="145">
        <f xml:space="preserve"> (O44 * P44) + O44</f>
        <v>74839136.426320836</v>
      </c>
      <c r="R44" s="144">
        <f t="shared" si="20"/>
        <v>118272092.48012906</v>
      </c>
      <c r="S44" s="146">
        <f t="shared" si="21"/>
        <v>94839136.426320851</v>
      </c>
      <c r="T44" s="150"/>
      <c r="U44" s="12"/>
    </row>
    <row r="45" spans="1:26" s="50" customFormat="1" x14ac:dyDescent="0.3">
      <c r="A45" s="12">
        <f t="shared" si="8"/>
        <v>29000000</v>
      </c>
      <c r="C45" s="133"/>
      <c r="D45" s="143">
        <v>6</v>
      </c>
      <c r="E45" s="144">
        <v>2500000</v>
      </c>
      <c r="F45" s="145">
        <v>0</v>
      </c>
      <c r="G45" s="145">
        <v>400000</v>
      </c>
      <c r="H45" s="145">
        <f t="shared" si="16"/>
        <v>2100000</v>
      </c>
      <c r="I45" s="146">
        <v>0</v>
      </c>
      <c r="J45" s="147">
        <f t="shared" si="22"/>
        <v>4000000</v>
      </c>
      <c r="K45" s="148">
        <f t="shared" si="17"/>
        <v>6100000</v>
      </c>
      <c r="L45" s="149">
        <f t="shared" si="18"/>
        <v>16000000</v>
      </c>
      <c r="M45" s="169">
        <f xml:space="preserve"> (M44 + 400000) + ((M44 + 400000) * P45 )</f>
        <v>24261949.262776766</v>
      </c>
      <c r="N45" s="129">
        <v>0</v>
      </c>
      <c r="O45" s="144">
        <f t="shared" si="19"/>
        <v>80939136.426320836</v>
      </c>
      <c r="P45" s="50">
        <v>1.7999999999999999E-2</v>
      </c>
      <c r="Q45" s="145">
        <f xml:space="preserve"> (O45 * P45) + O45</f>
        <v>82396040.881994605</v>
      </c>
      <c r="R45" s="144">
        <f t="shared" si="20"/>
        <v>122657990.14477137</v>
      </c>
      <c r="S45" s="146">
        <f t="shared" si="21"/>
        <v>98396040.881994605</v>
      </c>
      <c r="T45" s="150"/>
      <c r="U45" s="12"/>
    </row>
    <row r="46" spans="1:26" s="50" customFormat="1" x14ac:dyDescent="0.3">
      <c r="A46" s="12">
        <f t="shared" si="8"/>
        <v>30000000</v>
      </c>
      <c r="C46" s="133"/>
      <c r="D46" s="143">
        <v>7</v>
      </c>
      <c r="E46" s="144">
        <v>2500000</v>
      </c>
      <c r="F46" s="145">
        <v>0</v>
      </c>
      <c r="G46" s="145">
        <v>400000</v>
      </c>
      <c r="H46" s="145">
        <f t="shared" si="16"/>
        <v>2100000</v>
      </c>
      <c r="I46" s="146">
        <v>0</v>
      </c>
      <c r="J46" s="147">
        <f t="shared" si="22"/>
        <v>4000000</v>
      </c>
      <c r="K46" s="148">
        <f t="shared" si="17"/>
        <v>6100000</v>
      </c>
      <c r="L46" s="149">
        <f t="shared" si="18"/>
        <v>12000000</v>
      </c>
      <c r="M46" s="169">
        <f xml:space="preserve"> (M45 + 400000) + ((M45 + 400000) * P46 )</f>
        <v>25105864.349506747</v>
      </c>
      <c r="N46" s="129">
        <v>0</v>
      </c>
      <c r="O46" s="144">
        <f t="shared" si="19"/>
        <v>88496040.881994605</v>
      </c>
      <c r="P46" s="50">
        <v>1.7999999999999999E-2</v>
      </c>
      <c r="Q46" s="145">
        <f xml:space="preserve"> (O46 * P46) + O46</f>
        <v>90088969.61787051</v>
      </c>
      <c r="R46" s="144">
        <f t="shared" si="20"/>
        <v>127194833.96737726</v>
      </c>
      <c r="S46" s="146">
        <f t="shared" si="21"/>
        <v>102088969.61787051</v>
      </c>
      <c r="T46" s="150"/>
      <c r="U46" s="12"/>
    </row>
    <row r="47" spans="1:26" s="50" customFormat="1" x14ac:dyDescent="0.3">
      <c r="A47" s="12">
        <f t="shared" si="8"/>
        <v>31000000</v>
      </c>
      <c r="C47" s="133"/>
      <c r="D47" s="143">
        <v>8</v>
      </c>
      <c r="E47" s="144">
        <v>2500000</v>
      </c>
      <c r="F47" s="145">
        <v>0</v>
      </c>
      <c r="G47" s="145">
        <v>400000</v>
      </c>
      <c r="H47" s="145">
        <f t="shared" si="16"/>
        <v>2100000</v>
      </c>
      <c r="I47" s="146">
        <v>0</v>
      </c>
      <c r="J47" s="147">
        <f t="shared" si="22"/>
        <v>4000000</v>
      </c>
      <c r="K47" s="148">
        <f t="shared" si="17"/>
        <v>6100000</v>
      </c>
      <c r="L47" s="149">
        <f t="shared" si="18"/>
        <v>8000000</v>
      </c>
      <c r="M47" s="169">
        <f xml:space="preserve"> (M46 + 400000) + ((M46 + 400000) * P47 )</f>
        <v>25964969.907797869</v>
      </c>
      <c r="N47" s="129">
        <v>0</v>
      </c>
      <c r="O47" s="144">
        <f t="shared" si="19"/>
        <v>96188969.61787051</v>
      </c>
      <c r="P47" s="50">
        <v>1.7999999999999999E-2</v>
      </c>
      <c r="Q47" s="145">
        <f xml:space="preserve"> (O47 * P47) + O47</f>
        <v>97920371.070992172</v>
      </c>
      <c r="R47" s="144">
        <f t="shared" si="20"/>
        <v>131885340.97879004</v>
      </c>
      <c r="S47" s="146">
        <f t="shared" si="21"/>
        <v>105920371.07099217</v>
      </c>
      <c r="T47" s="150"/>
      <c r="U47" s="12"/>
    </row>
    <row r="48" spans="1:26" s="50" customFormat="1" x14ac:dyDescent="0.3">
      <c r="A48" s="12">
        <f t="shared" si="8"/>
        <v>32000000</v>
      </c>
      <c r="C48" s="133"/>
      <c r="D48" s="143">
        <v>9</v>
      </c>
      <c r="E48" s="144">
        <v>2500000</v>
      </c>
      <c r="F48" s="145">
        <v>60000000</v>
      </c>
      <c r="G48" s="145">
        <v>400000</v>
      </c>
      <c r="H48" s="145">
        <f t="shared" si="16"/>
        <v>-57900000</v>
      </c>
      <c r="I48" s="146">
        <v>0</v>
      </c>
      <c r="J48" s="147">
        <f t="shared" si="22"/>
        <v>4000000</v>
      </c>
      <c r="K48" s="148">
        <f t="shared" si="17"/>
        <v>-53900000</v>
      </c>
      <c r="L48" s="149">
        <f t="shared" si="18"/>
        <v>4000000</v>
      </c>
      <c r="M48" s="169">
        <f xml:space="preserve"> (M47 + 400000) + ((M47 + 400000) * P48 )</f>
        <v>26839539.366138231</v>
      </c>
      <c r="N48" s="129">
        <v>0</v>
      </c>
      <c r="O48" s="144">
        <f t="shared" si="19"/>
        <v>44020371.070992172</v>
      </c>
      <c r="P48" s="50">
        <v>1.7999999999999999E-2</v>
      </c>
      <c r="Q48" s="145">
        <f xml:space="preserve"> (O48 * P48) + O48</f>
        <v>44812737.750270031</v>
      </c>
      <c r="R48" s="144">
        <f t="shared" si="20"/>
        <v>75652277.116408259</v>
      </c>
      <c r="S48" s="146">
        <f t="shared" si="21"/>
        <v>48812737.750270024</v>
      </c>
      <c r="T48" s="150"/>
      <c r="U48" s="12"/>
    </row>
    <row r="49" spans="1:26" s="50" customFormat="1" x14ac:dyDescent="0.3">
      <c r="A49" s="12">
        <f t="shared" si="8"/>
        <v>33000000</v>
      </c>
      <c r="C49" s="133"/>
      <c r="D49" s="143">
        <v>10</v>
      </c>
      <c r="E49" s="144">
        <v>2500000</v>
      </c>
      <c r="F49" s="145">
        <v>0</v>
      </c>
      <c r="G49" s="145">
        <v>400000</v>
      </c>
      <c r="H49" s="145">
        <f t="shared" si="16"/>
        <v>2100000</v>
      </c>
      <c r="I49" s="146">
        <v>0</v>
      </c>
      <c r="J49" s="147">
        <f xml:space="preserve"> J48</f>
        <v>4000000</v>
      </c>
      <c r="K49" s="148">
        <f t="shared" si="17"/>
        <v>6100000</v>
      </c>
      <c r="L49" s="149">
        <f t="shared" si="18"/>
        <v>0</v>
      </c>
      <c r="M49" s="169">
        <f xml:space="preserve"> (M48 + 400000) + ((M48 + 400000) * P49 )</f>
        <v>27729851.07472872</v>
      </c>
      <c r="N49" s="129">
        <v>0</v>
      </c>
      <c r="O49" s="144">
        <f t="shared" si="19"/>
        <v>50912737.750270031</v>
      </c>
      <c r="P49" s="50">
        <v>1.7999999999999999E-2</v>
      </c>
      <c r="Q49" s="145">
        <f xml:space="preserve"> (O49 * P49) + O49</f>
        <v>51829167.029774889</v>
      </c>
      <c r="R49" s="144">
        <f t="shared" si="20"/>
        <v>79559018.104503602</v>
      </c>
      <c r="S49" s="146">
        <f t="shared" si="21"/>
        <v>51829167.029774882</v>
      </c>
      <c r="T49" s="150"/>
      <c r="U49" s="12"/>
    </row>
    <row r="50" spans="1:26" s="151" customFormat="1" ht="17.25" thickBot="1" x14ac:dyDescent="0.35">
      <c r="A50" s="12">
        <f t="shared" si="8"/>
        <v>34000000</v>
      </c>
      <c r="C50" s="133"/>
      <c r="D50" s="152">
        <v>11</v>
      </c>
      <c r="E50" s="153">
        <v>2500000</v>
      </c>
      <c r="F50" s="154">
        <v>0</v>
      </c>
      <c r="G50" s="154">
        <v>400000</v>
      </c>
      <c r="H50" s="154">
        <f t="shared" si="16"/>
        <v>2100000</v>
      </c>
      <c r="I50" s="155">
        <v>14000000</v>
      </c>
      <c r="J50" s="156">
        <v>0</v>
      </c>
      <c r="K50" s="157">
        <f t="shared" si="17"/>
        <v>-11900000</v>
      </c>
      <c r="L50" s="173">
        <f t="shared" si="18"/>
        <v>14000000</v>
      </c>
      <c r="M50" s="170">
        <f xml:space="preserve"> (M49 + 400000) + ((M49 + 400000) * P50 )</f>
        <v>28636188.394073837</v>
      </c>
      <c r="N50" s="174">
        <v>0</v>
      </c>
      <c r="O50" s="153">
        <f t="shared" si="19"/>
        <v>39929167.029774889</v>
      </c>
      <c r="P50" s="151">
        <v>1.7999999999999999E-2</v>
      </c>
      <c r="Q50" s="154">
        <f xml:space="preserve"> (O50 * P50) + O50</f>
        <v>40647892.036310837</v>
      </c>
      <c r="R50" s="153">
        <f t="shared" si="20"/>
        <v>83284080.430384666</v>
      </c>
      <c r="S50" s="155">
        <f t="shared" si="21"/>
        <v>54647892.036310829</v>
      </c>
      <c r="T50" s="158"/>
      <c r="U50" s="159"/>
    </row>
    <row r="51" spans="1:26" s="162" customFormat="1" ht="17.25" thickBot="1" x14ac:dyDescent="0.35">
      <c r="A51" s="12">
        <f t="shared" si="8"/>
        <v>35000000</v>
      </c>
      <c r="B51" s="160"/>
      <c r="C51" s="133"/>
      <c r="D51" s="70">
        <v>12</v>
      </c>
      <c r="E51" s="71">
        <v>2500000</v>
      </c>
      <c r="F51" s="161">
        <v>0</v>
      </c>
      <c r="G51" s="72">
        <v>400000</v>
      </c>
      <c r="H51" s="72">
        <f t="shared" si="16"/>
        <v>2100000</v>
      </c>
      <c r="I51" s="73">
        <v>14000000</v>
      </c>
      <c r="J51" s="75">
        <v>0</v>
      </c>
      <c r="K51" s="79">
        <f t="shared" si="17"/>
        <v>-11900000</v>
      </c>
      <c r="L51" s="80">
        <f xml:space="preserve"> L50 +I51 - J51 - N51</f>
        <v>28000000</v>
      </c>
      <c r="M51" s="171">
        <f xml:space="preserve"> (M50 + 400000) + ((M50 + 400000) * P51 )</f>
        <v>29558839.785167165</v>
      </c>
      <c r="N51" s="82">
        <v>0</v>
      </c>
      <c r="O51" s="71">
        <f t="shared" si="19"/>
        <v>28747892.036310837</v>
      </c>
      <c r="P51" s="77">
        <v>1.7999999999999999E-2</v>
      </c>
      <c r="Q51" s="72">
        <f xml:space="preserve"> (O51 * P51) + O51</f>
        <v>29265354.092964433</v>
      </c>
      <c r="R51" s="71">
        <f t="shared" si="20"/>
        <v>86824193.878131598</v>
      </c>
      <c r="S51" s="73">
        <f t="shared" si="21"/>
        <v>57265354.092964433</v>
      </c>
      <c r="T51" s="150">
        <f xml:space="preserve"> S51 / 4</f>
        <v>14316338.523241108</v>
      </c>
      <c r="U51" s="78">
        <f>SUM(E4:E51)</f>
        <v>122300000</v>
      </c>
      <c r="V51" s="78">
        <f>SUM(F4:F51)</f>
        <v>72956544</v>
      </c>
      <c r="W51" s="80">
        <f xml:space="preserve"> U51 - V51</f>
        <v>49343456</v>
      </c>
      <c r="X51" s="80">
        <f>R51-W51</f>
        <v>37480737.878131598</v>
      </c>
      <c r="Y51" s="198">
        <f xml:space="preserve"> X51 / W51 * 100</f>
        <v>75.958882730329222</v>
      </c>
      <c r="Z51" s="80">
        <f xml:space="preserve"> (X51 - 2500000) * 0.16</f>
        <v>5596918.0605010558</v>
      </c>
    </row>
    <row r="52" spans="1:26" s="132" customFormat="1" x14ac:dyDescent="0.3">
      <c r="A52" s="12">
        <f t="shared" si="8"/>
        <v>36000000</v>
      </c>
      <c r="B52" s="132">
        <v>4</v>
      </c>
      <c r="C52" s="133">
        <v>2026</v>
      </c>
      <c r="D52" s="134">
        <v>1</v>
      </c>
      <c r="E52" s="135">
        <v>2500000</v>
      </c>
      <c r="F52" s="136">
        <v>0</v>
      </c>
      <c r="G52" s="136">
        <v>400000</v>
      </c>
      <c r="H52" s="136">
        <f t="shared" ref="H52:H63" si="23" xml:space="preserve"> E52 - G52 - F52</f>
        <v>2100000</v>
      </c>
      <c r="I52" s="137">
        <v>0</v>
      </c>
      <c r="J52" s="138">
        <f xml:space="preserve"> L51 / 10</f>
        <v>2800000</v>
      </c>
      <c r="K52" s="139">
        <f t="shared" ref="K52:K63" si="24" xml:space="preserve"> H52 + J52 - I52</f>
        <v>4900000</v>
      </c>
      <c r="L52" s="140">
        <f t="shared" ref="L52:L63" si="25" xml:space="preserve"> L51 +I52 - J52 - N52</f>
        <v>25200000</v>
      </c>
      <c r="M52" s="168">
        <f xml:space="preserve"> (M51 + 400000) + ((M51 + 400000) * P52 )</f>
        <v>30078675.144307833</v>
      </c>
      <c r="N52" s="129">
        <v>0</v>
      </c>
      <c r="O52" s="135">
        <f t="shared" ref="O52:O63" si="26" xml:space="preserve"> Q51 + K52</f>
        <v>34165354.092964433</v>
      </c>
      <c r="P52" s="132">
        <v>4.0000000000000001E-3</v>
      </c>
      <c r="Q52" s="136">
        <f xml:space="preserve"> (O52 * P52) + O52</f>
        <v>34302015.509336293</v>
      </c>
      <c r="R52" s="135">
        <f t="shared" ref="R52:R63" si="27" xml:space="preserve"> M52 + Q52 + L52</f>
        <v>89580690.65364413</v>
      </c>
      <c r="S52" s="137">
        <f t="shared" ref="S52:S63" si="28" xml:space="preserve"> R52 - M52</f>
        <v>59502015.509336293</v>
      </c>
      <c r="T52" s="141"/>
      <c r="U52" s="142"/>
    </row>
    <row r="53" spans="1:26" s="175" customFormat="1" x14ac:dyDescent="0.3">
      <c r="A53" s="12">
        <f t="shared" si="8"/>
        <v>37000000</v>
      </c>
      <c r="C53" s="133"/>
      <c r="D53" s="176">
        <v>2</v>
      </c>
      <c r="E53" s="177">
        <v>2500000</v>
      </c>
      <c r="F53" s="178">
        <v>0</v>
      </c>
      <c r="G53" s="178">
        <v>400000</v>
      </c>
      <c r="H53" s="178">
        <f t="shared" si="23"/>
        <v>2100000</v>
      </c>
      <c r="I53" s="179">
        <v>0</v>
      </c>
      <c r="J53" s="180">
        <f xml:space="preserve"> J52</f>
        <v>2800000</v>
      </c>
      <c r="K53" s="181">
        <f t="shared" si="24"/>
        <v>4900000</v>
      </c>
      <c r="L53" s="182">
        <f t="shared" si="25"/>
        <v>22400000</v>
      </c>
      <c r="M53" s="183">
        <f xml:space="preserve"> (M52 + 400000) + ((M52 + 400000) * P53 )</f>
        <v>31027291.296905376</v>
      </c>
      <c r="N53" s="184">
        <v>0</v>
      </c>
      <c r="O53" s="177">
        <f t="shared" si="26"/>
        <v>39202015.509336293</v>
      </c>
      <c r="P53" s="175">
        <v>1.7999999999999999E-2</v>
      </c>
      <c r="Q53" s="178">
        <f xml:space="preserve"> (O53 * P53) + O53</f>
        <v>39907651.788504347</v>
      </c>
      <c r="R53" s="177">
        <f t="shared" si="27"/>
        <v>93334943.085409731</v>
      </c>
      <c r="S53" s="179">
        <f t="shared" si="28"/>
        <v>62307651.788504355</v>
      </c>
      <c r="T53" s="185"/>
      <c r="U53" s="186"/>
    </row>
    <row r="54" spans="1:26" s="50" customFormat="1" x14ac:dyDescent="0.3">
      <c r="A54" s="12">
        <f t="shared" si="8"/>
        <v>38000000</v>
      </c>
      <c r="C54" s="133"/>
      <c r="D54" s="143">
        <v>3</v>
      </c>
      <c r="E54" s="144">
        <v>2500000</v>
      </c>
      <c r="F54" s="145">
        <v>0</v>
      </c>
      <c r="G54" s="145">
        <v>400000</v>
      </c>
      <c r="H54" s="145">
        <f t="shared" si="23"/>
        <v>2100000</v>
      </c>
      <c r="I54" s="146">
        <v>0</v>
      </c>
      <c r="J54" s="147">
        <f t="shared" ref="J54:J62" si="29" xml:space="preserve"> J53</f>
        <v>2800000</v>
      </c>
      <c r="K54" s="148">
        <f t="shared" si="24"/>
        <v>4900000</v>
      </c>
      <c r="L54" s="149">
        <f t="shared" si="25"/>
        <v>19600000</v>
      </c>
      <c r="M54" s="169">
        <f xml:space="preserve"> (M53 + 400000) + ((M53 + 400000) * P54 )</f>
        <v>31992982.540249672</v>
      </c>
      <c r="N54" s="129">
        <v>0</v>
      </c>
      <c r="O54" s="144">
        <f t="shared" si="26"/>
        <v>44807651.788504347</v>
      </c>
      <c r="P54" s="50">
        <v>1.7999999999999999E-2</v>
      </c>
      <c r="Q54" s="145">
        <f xml:space="preserve"> (O54 * P54) + O54</f>
        <v>45614189.520697422</v>
      </c>
      <c r="R54" s="144">
        <f t="shared" si="27"/>
        <v>97207172.06094709</v>
      </c>
      <c r="S54" s="146">
        <f t="shared" si="28"/>
        <v>65214189.520697415</v>
      </c>
      <c r="T54" s="150"/>
      <c r="U54" s="12"/>
    </row>
    <row r="55" spans="1:26" s="50" customFormat="1" x14ac:dyDescent="0.3">
      <c r="A55" s="12">
        <f t="shared" si="8"/>
        <v>39000000</v>
      </c>
      <c r="C55" s="133"/>
      <c r="D55" s="143">
        <v>4</v>
      </c>
      <c r="E55" s="144">
        <v>2500000</v>
      </c>
      <c r="F55" s="145">
        <v>0</v>
      </c>
      <c r="G55" s="145">
        <v>400000</v>
      </c>
      <c r="H55" s="145">
        <f t="shared" si="23"/>
        <v>2100000</v>
      </c>
      <c r="I55" s="146">
        <v>0</v>
      </c>
      <c r="J55" s="147">
        <f t="shared" si="29"/>
        <v>2800000</v>
      </c>
      <c r="K55" s="148">
        <f t="shared" si="24"/>
        <v>4900000</v>
      </c>
      <c r="L55" s="149">
        <f t="shared" si="25"/>
        <v>16800000</v>
      </c>
      <c r="M55" s="169">
        <f xml:space="preserve"> (M54 + 400000) + ((M54 + 400000) * P55 )</f>
        <v>32976056.225974165</v>
      </c>
      <c r="N55" s="129">
        <v>0</v>
      </c>
      <c r="O55" s="144">
        <f t="shared" si="26"/>
        <v>50514189.520697422</v>
      </c>
      <c r="P55" s="50">
        <v>1.7999999999999999E-2</v>
      </c>
      <c r="Q55" s="145">
        <f xml:space="preserve"> (O55 * P55) + O55</f>
        <v>51423444.932069972</v>
      </c>
      <c r="R55" s="144">
        <f t="shared" si="27"/>
        <v>101199501.15804413</v>
      </c>
      <c r="S55" s="146">
        <f t="shared" si="28"/>
        <v>68223444.932069957</v>
      </c>
      <c r="T55" s="150"/>
      <c r="U55" s="12"/>
    </row>
    <row r="56" spans="1:26" s="50" customFormat="1" x14ac:dyDescent="0.3">
      <c r="A56" s="12">
        <f t="shared" si="8"/>
        <v>40000000</v>
      </c>
      <c r="C56" s="133"/>
      <c r="D56" s="143">
        <v>5</v>
      </c>
      <c r="E56" s="144">
        <v>2500000</v>
      </c>
      <c r="F56" s="145">
        <v>0</v>
      </c>
      <c r="G56" s="145">
        <v>400000</v>
      </c>
      <c r="H56" s="145">
        <f t="shared" si="23"/>
        <v>2100000</v>
      </c>
      <c r="I56" s="146">
        <v>0</v>
      </c>
      <c r="J56" s="147">
        <f t="shared" si="29"/>
        <v>2800000</v>
      </c>
      <c r="K56" s="148">
        <f t="shared" si="24"/>
        <v>4900000</v>
      </c>
      <c r="L56" s="149">
        <f t="shared" si="25"/>
        <v>14000000</v>
      </c>
      <c r="M56" s="169">
        <f xml:space="preserve"> (M55 + 400000) + ((M55 + 400000) * P56 )</f>
        <v>33976825.238041699</v>
      </c>
      <c r="N56" s="129">
        <v>0</v>
      </c>
      <c r="O56" s="144">
        <f t="shared" si="26"/>
        <v>56323444.932069972</v>
      </c>
      <c r="P56" s="50">
        <v>1.7999999999999999E-2</v>
      </c>
      <c r="Q56" s="145">
        <f xml:space="preserve"> (O56 * P56) + O56</f>
        <v>57337266.940847233</v>
      </c>
      <c r="R56" s="144">
        <f t="shared" si="27"/>
        <v>105314092.17888893</v>
      </c>
      <c r="S56" s="146">
        <f t="shared" si="28"/>
        <v>71337266.940847233</v>
      </c>
      <c r="T56" s="150"/>
      <c r="U56" s="12"/>
    </row>
    <row r="57" spans="1:26" s="50" customFormat="1" x14ac:dyDescent="0.3">
      <c r="A57" s="12">
        <f t="shared" si="8"/>
        <v>41000000</v>
      </c>
      <c r="C57" s="133"/>
      <c r="D57" s="143">
        <v>6</v>
      </c>
      <c r="E57" s="144">
        <v>2500000</v>
      </c>
      <c r="F57" s="145">
        <v>0</v>
      </c>
      <c r="G57" s="145">
        <v>400000</v>
      </c>
      <c r="H57" s="145">
        <f t="shared" si="23"/>
        <v>2100000</v>
      </c>
      <c r="I57" s="146">
        <v>0</v>
      </c>
      <c r="J57" s="147">
        <f t="shared" si="29"/>
        <v>2800000</v>
      </c>
      <c r="K57" s="148">
        <f t="shared" si="24"/>
        <v>4900000</v>
      </c>
      <c r="L57" s="149">
        <f t="shared" si="25"/>
        <v>11200000</v>
      </c>
      <c r="M57" s="169">
        <f xml:space="preserve"> (M56 + 400000) + ((M56 + 400000) * P57 )</f>
        <v>34995608.092326447</v>
      </c>
      <c r="N57" s="129">
        <v>0</v>
      </c>
      <c r="O57" s="144">
        <f t="shared" si="26"/>
        <v>62237266.940847233</v>
      </c>
      <c r="P57" s="50">
        <v>1.7999999999999999E-2</v>
      </c>
      <c r="Q57" s="145">
        <f xml:space="preserve"> (O57 * P57) + O57</f>
        <v>63357537.74578248</v>
      </c>
      <c r="R57" s="144">
        <f t="shared" si="27"/>
        <v>109553145.83810893</v>
      </c>
      <c r="S57" s="146">
        <f t="shared" si="28"/>
        <v>74557537.74578248</v>
      </c>
      <c r="T57" s="150"/>
      <c r="U57" s="12"/>
    </row>
    <row r="58" spans="1:26" s="50" customFormat="1" x14ac:dyDescent="0.3">
      <c r="A58" s="12">
        <f t="shared" si="8"/>
        <v>42000000</v>
      </c>
      <c r="C58" s="133"/>
      <c r="D58" s="143">
        <v>7</v>
      </c>
      <c r="E58" s="144">
        <v>2500000</v>
      </c>
      <c r="F58" s="145">
        <v>0</v>
      </c>
      <c r="G58" s="145">
        <v>400000</v>
      </c>
      <c r="H58" s="145">
        <f t="shared" si="23"/>
        <v>2100000</v>
      </c>
      <c r="I58" s="146">
        <v>0</v>
      </c>
      <c r="J58" s="147">
        <f t="shared" si="29"/>
        <v>2800000</v>
      </c>
      <c r="K58" s="148">
        <f t="shared" si="24"/>
        <v>4900000</v>
      </c>
      <c r="L58" s="149">
        <f t="shared" si="25"/>
        <v>8400000</v>
      </c>
      <c r="M58" s="169">
        <f xml:space="preserve"> (M57 + 400000) + ((M57 + 400000) * P58 )</f>
        <v>36032729.03798832</v>
      </c>
      <c r="N58" s="129">
        <v>0</v>
      </c>
      <c r="O58" s="144">
        <f t="shared" si="26"/>
        <v>68257537.74578248</v>
      </c>
      <c r="P58" s="50">
        <v>1.7999999999999999E-2</v>
      </c>
      <c r="Q58" s="145">
        <f xml:space="preserve"> (O58 * P58) + O58</f>
        <v>69486173.425206557</v>
      </c>
      <c r="R58" s="144">
        <f t="shared" si="27"/>
        <v>113918902.46319488</v>
      </c>
      <c r="S58" s="146">
        <f t="shared" si="28"/>
        <v>77886173.425206557</v>
      </c>
      <c r="T58" s="150"/>
      <c r="U58" s="12"/>
    </row>
    <row r="59" spans="1:26" s="50" customFormat="1" x14ac:dyDescent="0.3">
      <c r="A59" s="12">
        <f t="shared" si="8"/>
        <v>43000000</v>
      </c>
      <c r="C59" s="133"/>
      <c r="D59" s="143">
        <v>8</v>
      </c>
      <c r="E59" s="144">
        <v>2500000</v>
      </c>
      <c r="F59" s="145">
        <v>0</v>
      </c>
      <c r="G59" s="145">
        <v>400000</v>
      </c>
      <c r="H59" s="145">
        <f t="shared" si="23"/>
        <v>2100000</v>
      </c>
      <c r="I59" s="146">
        <v>0</v>
      </c>
      <c r="J59" s="147">
        <f t="shared" si="29"/>
        <v>2800000</v>
      </c>
      <c r="K59" s="148">
        <f t="shared" si="24"/>
        <v>4900000</v>
      </c>
      <c r="L59" s="149">
        <f t="shared" si="25"/>
        <v>5600000</v>
      </c>
      <c r="M59" s="169">
        <f xml:space="preserve"> (M58 + 400000) + ((M58 + 400000) * P59 )</f>
        <v>37088518.160672113</v>
      </c>
      <c r="N59" s="129">
        <v>0</v>
      </c>
      <c r="O59" s="144">
        <f t="shared" si="26"/>
        <v>74386173.425206557</v>
      </c>
      <c r="P59" s="50">
        <v>1.7999999999999999E-2</v>
      </c>
      <c r="Q59" s="145">
        <f xml:space="preserve"> (O59 * P59) + O59</f>
        <v>75725124.546860278</v>
      </c>
      <c r="R59" s="144">
        <f t="shared" si="27"/>
        <v>118413642.70753239</v>
      </c>
      <c r="S59" s="146">
        <f t="shared" si="28"/>
        <v>81325124.546860278</v>
      </c>
      <c r="T59" s="150"/>
      <c r="U59" s="12"/>
    </row>
    <row r="60" spans="1:26" s="50" customFormat="1" x14ac:dyDescent="0.3">
      <c r="A60" s="12">
        <f t="shared" si="8"/>
        <v>44000000</v>
      </c>
      <c r="C60" s="133"/>
      <c r="D60" s="143">
        <v>9</v>
      </c>
      <c r="E60" s="144">
        <v>2500000</v>
      </c>
      <c r="F60" s="145">
        <v>0</v>
      </c>
      <c r="G60" s="145">
        <v>400000</v>
      </c>
      <c r="H60" s="145">
        <f t="shared" si="23"/>
        <v>2100000</v>
      </c>
      <c r="I60" s="146">
        <v>0</v>
      </c>
      <c r="J60" s="147">
        <f t="shared" si="29"/>
        <v>2800000</v>
      </c>
      <c r="K60" s="148">
        <f t="shared" si="24"/>
        <v>4900000</v>
      </c>
      <c r="L60" s="149">
        <f t="shared" si="25"/>
        <v>2800000</v>
      </c>
      <c r="M60" s="169">
        <f xml:space="preserve"> (M59 + 400000) + ((M59 + 400000) * P60 )</f>
        <v>38163311.487564214</v>
      </c>
      <c r="N60" s="129">
        <v>0</v>
      </c>
      <c r="O60" s="144">
        <f t="shared" si="26"/>
        <v>80625124.546860278</v>
      </c>
      <c r="P60" s="50">
        <v>1.7999999999999999E-2</v>
      </c>
      <c r="Q60" s="145">
        <f xml:space="preserve"> (O60 * P60) + O60</f>
        <v>82076376.788703769</v>
      </c>
      <c r="R60" s="144">
        <f t="shared" si="27"/>
        <v>123039688.27626798</v>
      </c>
      <c r="S60" s="146">
        <f t="shared" si="28"/>
        <v>84876376.788703769</v>
      </c>
      <c r="T60" s="150"/>
      <c r="U60" s="12"/>
    </row>
    <row r="61" spans="1:26" s="50" customFormat="1" x14ac:dyDescent="0.3">
      <c r="A61" s="12">
        <f t="shared" si="8"/>
        <v>45000000</v>
      </c>
      <c r="C61" s="133"/>
      <c r="D61" s="143">
        <v>10</v>
      </c>
      <c r="E61" s="144">
        <v>2500000</v>
      </c>
      <c r="F61" s="145">
        <v>0</v>
      </c>
      <c r="G61" s="145">
        <v>400000</v>
      </c>
      <c r="H61" s="145">
        <f t="shared" si="23"/>
        <v>2100000</v>
      </c>
      <c r="I61" s="146">
        <v>0</v>
      </c>
      <c r="J61" s="147">
        <f xml:space="preserve"> J60</f>
        <v>2800000</v>
      </c>
      <c r="K61" s="148">
        <f t="shared" si="24"/>
        <v>4900000</v>
      </c>
      <c r="L61" s="149">
        <f t="shared" si="25"/>
        <v>0</v>
      </c>
      <c r="M61" s="169">
        <f xml:space="preserve"> (M60 + 400000) + ((M60 + 400000) * P61 )</f>
        <v>39257451.094340369</v>
      </c>
      <c r="N61" s="129">
        <v>0</v>
      </c>
      <c r="O61" s="144">
        <f t="shared" si="26"/>
        <v>86976376.788703769</v>
      </c>
      <c r="P61" s="50">
        <v>1.7999999999999999E-2</v>
      </c>
      <c r="Q61" s="145">
        <f xml:space="preserve"> (O61 * P61) + O61</f>
        <v>88541951.57090044</v>
      </c>
      <c r="R61" s="144">
        <f t="shared" si="27"/>
        <v>127799402.66524081</v>
      </c>
      <c r="S61" s="146">
        <f t="shared" si="28"/>
        <v>88541951.57090044</v>
      </c>
      <c r="T61" s="150"/>
      <c r="U61" s="12"/>
    </row>
    <row r="62" spans="1:26" s="151" customFormat="1" ht="17.25" thickBot="1" x14ac:dyDescent="0.35">
      <c r="A62" s="12">
        <f t="shared" si="8"/>
        <v>46000000</v>
      </c>
      <c r="C62" s="133"/>
      <c r="D62" s="152">
        <v>11</v>
      </c>
      <c r="E62" s="153">
        <v>2500000</v>
      </c>
      <c r="F62" s="154">
        <v>0</v>
      </c>
      <c r="G62" s="154">
        <v>400000</v>
      </c>
      <c r="H62" s="154">
        <f t="shared" si="23"/>
        <v>2100000</v>
      </c>
      <c r="I62" s="155">
        <v>23400000</v>
      </c>
      <c r="J62" s="156">
        <v>0</v>
      </c>
      <c r="K62" s="157">
        <f t="shared" si="24"/>
        <v>-21300000</v>
      </c>
      <c r="L62" s="173">
        <f t="shared" si="25"/>
        <v>23400000</v>
      </c>
      <c r="M62" s="170">
        <f xml:space="preserve"> (M61 + 400000) + ((M61 + 400000) * P62 )</f>
        <v>40371285.214038499</v>
      </c>
      <c r="N62" s="174">
        <v>0</v>
      </c>
      <c r="O62" s="153">
        <f t="shared" si="26"/>
        <v>67241951.57090044</v>
      </c>
      <c r="P62" s="151">
        <v>1.7999999999999999E-2</v>
      </c>
      <c r="Q62" s="154">
        <f xml:space="preserve"> (O62 * P62) + O62</f>
        <v>68452306.699176654</v>
      </c>
      <c r="R62" s="153">
        <f t="shared" si="27"/>
        <v>132223591.91321516</v>
      </c>
      <c r="S62" s="155">
        <f t="shared" si="28"/>
        <v>91852306.699176669</v>
      </c>
      <c r="T62" s="158"/>
      <c r="U62" s="159"/>
    </row>
    <row r="63" spans="1:26" s="77" customFormat="1" ht="17.25" thickBot="1" x14ac:dyDescent="0.35">
      <c r="A63" s="12">
        <f t="shared" si="8"/>
        <v>47000000</v>
      </c>
      <c r="B63" s="69"/>
      <c r="C63" s="133"/>
      <c r="D63" s="70">
        <v>12</v>
      </c>
      <c r="E63" s="71">
        <v>2500000</v>
      </c>
      <c r="F63" s="72">
        <v>0</v>
      </c>
      <c r="G63" s="72">
        <v>400000</v>
      </c>
      <c r="H63" s="72">
        <f t="shared" si="23"/>
        <v>2100000</v>
      </c>
      <c r="I63" s="73">
        <v>23400000</v>
      </c>
      <c r="J63" s="75">
        <v>0</v>
      </c>
      <c r="K63" s="79">
        <f t="shared" si="24"/>
        <v>-21300000</v>
      </c>
      <c r="L63" s="80">
        <f t="shared" si="25"/>
        <v>46800000</v>
      </c>
      <c r="M63" s="76">
        <f xml:space="preserve"> (M62 + 400000) + ((M62 + 400000) * P63 )</f>
        <v>41505168.347891189</v>
      </c>
      <c r="N63" s="82">
        <v>0</v>
      </c>
      <c r="O63" s="71">
        <f t="shared" si="26"/>
        <v>47152306.699176654</v>
      </c>
      <c r="P63" s="77">
        <v>1.7999999999999999E-2</v>
      </c>
      <c r="Q63" s="72">
        <f xml:space="preserve"> (O63 * P63) + O63</f>
        <v>48001048.219761834</v>
      </c>
      <c r="R63" s="71">
        <f t="shared" si="27"/>
        <v>136306216.56765303</v>
      </c>
      <c r="S63" s="73">
        <f t="shared" si="28"/>
        <v>94801048.219761848</v>
      </c>
      <c r="T63" s="150">
        <f xml:space="preserve"> S63 / 4</f>
        <v>23700262.054940462</v>
      </c>
      <c r="U63" s="78">
        <f>SUM(E4:E63)</f>
        <v>152300000</v>
      </c>
      <c r="V63" s="78">
        <f>SUM(F4:F63)</f>
        <v>72956544</v>
      </c>
      <c r="W63" s="80">
        <f xml:space="preserve"> U63 - V63</f>
        <v>79343456</v>
      </c>
      <c r="X63" s="80">
        <f>R63-W63</f>
        <v>56962760.56765303</v>
      </c>
      <c r="Y63" s="198">
        <f xml:space="preserve"> X63 / W63 * 100</f>
        <v>71.792638535499421</v>
      </c>
      <c r="Z63" s="80">
        <f xml:space="preserve"> (X63 - 2500000) * 0.16</f>
        <v>8714041.6908244845</v>
      </c>
    </row>
    <row r="64" spans="1:26" s="132" customFormat="1" x14ac:dyDescent="0.3">
      <c r="A64" s="12">
        <f t="shared" si="8"/>
        <v>48000000</v>
      </c>
      <c r="B64" s="132">
        <v>6</v>
      </c>
      <c r="C64" s="133">
        <v>2027</v>
      </c>
      <c r="D64" s="134">
        <v>1</v>
      </c>
      <c r="E64" s="135">
        <v>2500000</v>
      </c>
      <c r="F64" s="136">
        <v>0</v>
      </c>
      <c r="G64" s="136">
        <v>400000</v>
      </c>
      <c r="H64" s="136">
        <f t="shared" si="9"/>
        <v>2100000</v>
      </c>
      <c r="I64" s="137">
        <v>0</v>
      </c>
      <c r="J64" s="138">
        <f xml:space="preserve"> L63 / 10</f>
        <v>4680000</v>
      </c>
      <c r="K64" s="139">
        <f t="shared" si="10"/>
        <v>6780000</v>
      </c>
      <c r="L64" s="140">
        <f t="shared" si="11"/>
        <v>42120000</v>
      </c>
      <c r="M64" s="168">
        <f xml:space="preserve"> (M63 + 400000) + ((M63 + 400000) * P64 )</f>
        <v>42072789.021282755</v>
      </c>
      <c r="N64" s="129">
        <v>0</v>
      </c>
      <c r="O64" s="135">
        <f t="shared" si="12"/>
        <v>54781048.219761834</v>
      </c>
      <c r="P64" s="132">
        <v>4.0000000000000001E-3</v>
      </c>
      <c r="Q64" s="136">
        <f xml:space="preserve"> (O64 * P64) + O64</f>
        <v>55000172.412640885</v>
      </c>
      <c r="R64" s="135">
        <f t="shared" si="13"/>
        <v>139192961.43392363</v>
      </c>
      <c r="S64" s="137">
        <f t="shared" si="14"/>
        <v>97120172.41264087</v>
      </c>
      <c r="T64" s="141"/>
      <c r="U64" s="142"/>
    </row>
    <row r="65" spans="1:26" s="50" customFormat="1" x14ac:dyDescent="0.3">
      <c r="A65" s="12">
        <f t="shared" si="8"/>
        <v>49000000</v>
      </c>
      <c r="C65" s="133"/>
      <c r="D65" s="143">
        <v>2</v>
      </c>
      <c r="E65" s="144">
        <v>2500000</v>
      </c>
      <c r="F65" s="145">
        <v>0</v>
      </c>
      <c r="G65" s="145">
        <v>400000</v>
      </c>
      <c r="H65" s="145">
        <f t="shared" si="9"/>
        <v>2100000</v>
      </c>
      <c r="I65" s="146">
        <v>0</v>
      </c>
      <c r="J65" s="147">
        <f xml:space="preserve"> J64</f>
        <v>4680000</v>
      </c>
      <c r="K65" s="148">
        <f t="shared" si="10"/>
        <v>6780000</v>
      </c>
      <c r="L65" s="149">
        <f t="shared" si="11"/>
        <v>37440000</v>
      </c>
      <c r="M65" s="169">
        <f xml:space="preserve"> (M64 + 400000) + ((M64 + 400000) * P65 )</f>
        <v>43237299.223665841</v>
      </c>
      <c r="N65" s="129">
        <v>0</v>
      </c>
      <c r="O65" s="144">
        <f t="shared" si="12"/>
        <v>61780172.412640885</v>
      </c>
      <c r="P65" s="50">
        <v>1.7999999999999999E-2</v>
      </c>
      <c r="Q65" s="145">
        <f xml:space="preserve"> (O65 * P65) + O65</f>
        <v>62892215.516068421</v>
      </c>
      <c r="R65" s="144">
        <f t="shared" si="13"/>
        <v>143569514.73973426</v>
      </c>
      <c r="S65" s="146">
        <f t="shared" si="14"/>
        <v>100332215.51606843</v>
      </c>
      <c r="T65" s="150"/>
      <c r="U65" s="12"/>
    </row>
    <row r="66" spans="1:26" s="50" customFormat="1" x14ac:dyDescent="0.3">
      <c r="A66" s="12">
        <f t="shared" si="8"/>
        <v>50000000</v>
      </c>
      <c r="C66" s="133"/>
      <c r="D66" s="143">
        <v>3</v>
      </c>
      <c r="E66" s="144">
        <v>2500000</v>
      </c>
      <c r="F66" s="145">
        <v>0</v>
      </c>
      <c r="G66" s="145">
        <v>400000</v>
      </c>
      <c r="H66" s="145">
        <f t="shared" si="9"/>
        <v>2100000</v>
      </c>
      <c r="I66" s="146">
        <v>0</v>
      </c>
      <c r="J66" s="147">
        <f t="shared" ref="J66:J74" si="30" xml:space="preserve"> J65</f>
        <v>4680000</v>
      </c>
      <c r="K66" s="148">
        <f t="shared" si="10"/>
        <v>6780000</v>
      </c>
      <c r="L66" s="149">
        <f t="shared" si="11"/>
        <v>32760000</v>
      </c>
      <c r="M66" s="169">
        <f xml:space="preserve"> (M65 + 400000) + ((M65 + 400000) * P66 )</f>
        <v>44422770.609691828</v>
      </c>
      <c r="N66" s="129">
        <v>0</v>
      </c>
      <c r="O66" s="144">
        <f t="shared" si="12"/>
        <v>69672215.516068429</v>
      </c>
      <c r="P66" s="50">
        <v>1.7999999999999999E-2</v>
      </c>
      <c r="Q66" s="145">
        <f xml:space="preserve"> (O66 * P66) + O66</f>
        <v>70926315.395357653</v>
      </c>
      <c r="R66" s="144">
        <f t="shared" si="13"/>
        <v>148109086.00504947</v>
      </c>
      <c r="S66" s="146">
        <f t="shared" si="14"/>
        <v>103686315.39535764</v>
      </c>
      <c r="T66" s="150"/>
      <c r="U66" s="12"/>
    </row>
    <row r="67" spans="1:26" s="50" customFormat="1" x14ac:dyDescent="0.3">
      <c r="A67" s="12">
        <f t="shared" si="8"/>
        <v>51000000</v>
      </c>
      <c r="C67" s="133"/>
      <c r="D67" s="143">
        <v>4</v>
      </c>
      <c r="E67" s="144">
        <v>2500000</v>
      </c>
      <c r="F67" s="145">
        <v>0</v>
      </c>
      <c r="G67" s="145">
        <v>400000</v>
      </c>
      <c r="H67" s="145">
        <f t="shared" si="9"/>
        <v>2100000</v>
      </c>
      <c r="I67" s="146">
        <v>0</v>
      </c>
      <c r="J67" s="147">
        <f t="shared" si="30"/>
        <v>4680000</v>
      </c>
      <c r="K67" s="148">
        <f t="shared" si="10"/>
        <v>6780000</v>
      </c>
      <c r="L67" s="149">
        <f t="shared" si="11"/>
        <v>28080000</v>
      </c>
      <c r="M67" s="169">
        <f xml:space="preserve"> (M66 + 400000) + ((M66 + 400000) * P67 )</f>
        <v>45629580.48066628</v>
      </c>
      <c r="N67" s="129">
        <v>0</v>
      </c>
      <c r="O67" s="144">
        <f t="shared" si="12"/>
        <v>77706315.395357653</v>
      </c>
      <c r="P67" s="50">
        <v>1.7999999999999999E-2</v>
      </c>
      <c r="Q67" s="145">
        <f xml:space="preserve"> (O67 * P67) + O67</f>
        <v>79105029.072474092</v>
      </c>
      <c r="R67" s="144">
        <f t="shared" si="13"/>
        <v>152814609.55314037</v>
      </c>
      <c r="S67" s="146">
        <f t="shared" si="14"/>
        <v>107185029.07247409</v>
      </c>
      <c r="T67" s="150"/>
      <c r="U67" s="12"/>
    </row>
    <row r="68" spans="1:26" s="50" customFormat="1" x14ac:dyDescent="0.3">
      <c r="A68" s="12">
        <f t="shared" si="8"/>
        <v>52000000</v>
      </c>
      <c r="C68" s="133"/>
      <c r="D68" s="143">
        <v>5</v>
      </c>
      <c r="E68" s="144">
        <v>2500000</v>
      </c>
      <c r="F68" s="145">
        <v>0</v>
      </c>
      <c r="G68" s="145">
        <v>400000</v>
      </c>
      <c r="H68" s="145">
        <f t="shared" si="9"/>
        <v>2100000</v>
      </c>
      <c r="I68" s="146">
        <v>0</v>
      </c>
      <c r="J68" s="147">
        <f t="shared" si="30"/>
        <v>4680000</v>
      </c>
      <c r="K68" s="148">
        <f t="shared" si="10"/>
        <v>6780000</v>
      </c>
      <c r="L68" s="149">
        <f t="shared" si="11"/>
        <v>23400000</v>
      </c>
      <c r="M68" s="169">
        <f xml:space="preserve"> (M67 + 400000) + ((M67 + 400000) * P68 )</f>
        <v>46858112.929318272</v>
      </c>
      <c r="N68" s="129">
        <v>0</v>
      </c>
      <c r="O68" s="144">
        <f t="shared" si="12"/>
        <v>85885029.072474092</v>
      </c>
      <c r="P68" s="50">
        <v>1.7999999999999999E-2</v>
      </c>
      <c r="Q68" s="145">
        <f xml:space="preserve"> (O68 * P68) + O68</f>
        <v>87430959.595778629</v>
      </c>
      <c r="R68" s="144">
        <f t="shared" si="13"/>
        <v>157689072.52509689</v>
      </c>
      <c r="S68" s="146">
        <f t="shared" si="14"/>
        <v>110830959.59577861</v>
      </c>
      <c r="T68" s="150"/>
      <c r="U68" s="12"/>
    </row>
    <row r="69" spans="1:26" s="50" customFormat="1" x14ac:dyDescent="0.3">
      <c r="A69" s="12">
        <f t="shared" si="8"/>
        <v>53000000</v>
      </c>
      <c r="C69" s="133"/>
      <c r="D69" s="143">
        <v>6</v>
      </c>
      <c r="E69" s="144">
        <v>2500000</v>
      </c>
      <c r="F69" s="145">
        <v>0</v>
      </c>
      <c r="G69" s="145">
        <v>400000</v>
      </c>
      <c r="H69" s="145">
        <f t="shared" si="9"/>
        <v>2100000</v>
      </c>
      <c r="I69" s="146">
        <v>0</v>
      </c>
      <c r="J69" s="147">
        <f t="shared" si="30"/>
        <v>4680000</v>
      </c>
      <c r="K69" s="148">
        <f t="shared" si="10"/>
        <v>6780000</v>
      </c>
      <c r="L69" s="149">
        <f t="shared" si="11"/>
        <v>18720000</v>
      </c>
      <c r="M69" s="169">
        <f xml:space="preserve"> (M68 + 400000) + ((M68 + 400000) * P69 )</f>
        <v>48108758.962045997</v>
      </c>
      <c r="N69" s="129">
        <v>0</v>
      </c>
      <c r="O69" s="144">
        <f t="shared" si="12"/>
        <v>94210959.595778629</v>
      </c>
      <c r="P69" s="50">
        <v>1.7999999999999999E-2</v>
      </c>
      <c r="Q69" s="145">
        <f xml:space="preserve"> (O69 * P69) + O69</f>
        <v>95906756.868502647</v>
      </c>
      <c r="R69" s="144">
        <f t="shared" si="13"/>
        <v>162735515.83054864</v>
      </c>
      <c r="S69" s="146">
        <f t="shared" si="14"/>
        <v>114626756.86850265</v>
      </c>
      <c r="T69" s="150"/>
      <c r="U69" s="12"/>
    </row>
    <row r="70" spans="1:26" s="50" customFormat="1" x14ac:dyDescent="0.3">
      <c r="A70" s="12">
        <f t="shared" si="8"/>
        <v>54000000</v>
      </c>
      <c r="C70" s="133"/>
      <c r="D70" s="143">
        <v>7</v>
      </c>
      <c r="E70" s="144">
        <v>2500000</v>
      </c>
      <c r="F70" s="145">
        <v>0</v>
      </c>
      <c r="G70" s="145">
        <v>400000</v>
      </c>
      <c r="H70" s="145">
        <f t="shared" si="9"/>
        <v>2100000</v>
      </c>
      <c r="I70" s="146">
        <v>0</v>
      </c>
      <c r="J70" s="147">
        <f t="shared" si="30"/>
        <v>4680000</v>
      </c>
      <c r="K70" s="148">
        <f t="shared" si="10"/>
        <v>6780000</v>
      </c>
      <c r="L70" s="149">
        <f t="shared" si="11"/>
        <v>14040000</v>
      </c>
      <c r="M70" s="169">
        <f xml:space="preserve"> (M69 + 400000) + ((M69 + 400000) * P70 )</f>
        <v>49381916.623362824</v>
      </c>
      <c r="N70" s="129">
        <v>0</v>
      </c>
      <c r="O70" s="144">
        <f t="shared" si="12"/>
        <v>102686756.86850265</v>
      </c>
      <c r="P70" s="50">
        <v>1.7999999999999999E-2</v>
      </c>
      <c r="Q70" s="145">
        <f xml:space="preserve"> (O70 * P70) + O70</f>
        <v>104535118.49213569</v>
      </c>
      <c r="R70" s="144">
        <f t="shared" si="13"/>
        <v>167957035.11549851</v>
      </c>
      <c r="S70" s="146">
        <f t="shared" si="14"/>
        <v>118575118.49213569</v>
      </c>
      <c r="T70" s="150"/>
      <c r="U70" s="12"/>
    </row>
    <row r="71" spans="1:26" s="50" customFormat="1" x14ac:dyDescent="0.3">
      <c r="A71" s="12">
        <f t="shared" si="8"/>
        <v>55000000</v>
      </c>
      <c r="C71" s="133"/>
      <c r="D71" s="143">
        <v>8</v>
      </c>
      <c r="E71" s="144">
        <v>2500000</v>
      </c>
      <c r="F71" s="145">
        <v>0</v>
      </c>
      <c r="G71" s="145">
        <v>400000</v>
      </c>
      <c r="H71" s="145">
        <f t="shared" si="9"/>
        <v>2100000</v>
      </c>
      <c r="I71" s="146">
        <v>0</v>
      </c>
      <c r="J71" s="147">
        <f t="shared" si="30"/>
        <v>4680000</v>
      </c>
      <c r="K71" s="148">
        <f t="shared" si="10"/>
        <v>6780000</v>
      </c>
      <c r="L71" s="149">
        <f t="shared" si="11"/>
        <v>9360000</v>
      </c>
      <c r="M71" s="169">
        <f xml:space="preserve"> (M70 + 400000) + ((M70 + 400000) * P71 )</f>
        <v>50677991.122583352</v>
      </c>
      <c r="N71" s="129">
        <v>0</v>
      </c>
      <c r="O71" s="144">
        <f t="shared" si="12"/>
        <v>111315118.49213569</v>
      </c>
      <c r="P71" s="50">
        <v>1.7999999999999999E-2</v>
      </c>
      <c r="Q71" s="145">
        <f xml:space="preserve"> (O71 * P71) + O71</f>
        <v>113318790.62499413</v>
      </c>
      <c r="R71" s="144">
        <f t="shared" si="13"/>
        <v>173356781.74757749</v>
      </c>
      <c r="S71" s="146">
        <f t="shared" si="14"/>
        <v>122678790.62499413</v>
      </c>
      <c r="T71" s="150"/>
      <c r="U71" s="12"/>
    </row>
    <row r="72" spans="1:26" s="50" customFormat="1" x14ac:dyDescent="0.3">
      <c r="A72" s="12">
        <f t="shared" si="8"/>
        <v>56000000</v>
      </c>
      <c r="C72" s="133"/>
      <c r="D72" s="143">
        <v>9</v>
      </c>
      <c r="E72" s="144">
        <v>2500000</v>
      </c>
      <c r="F72" s="145">
        <v>0</v>
      </c>
      <c r="G72" s="145">
        <v>400000</v>
      </c>
      <c r="H72" s="145">
        <f t="shared" si="9"/>
        <v>2100000</v>
      </c>
      <c r="I72" s="146">
        <v>0</v>
      </c>
      <c r="J72" s="147">
        <f t="shared" si="30"/>
        <v>4680000</v>
      </c>
      <c r="K72" s="148">
        <f t="shared" si="10"/>
        <v>6780000</v>
      </c>
      <c r="L72" s="149">
        <f t="shared" si="11"/>
        <v>4680000</v>
      </c>
      <c r="M72" s="169">
        <f xml:space="preserve"> (M71 + 400000) + ((M71 + 400000) * P72 )</f>
        <v>51997394.962789856</v>
      </c>
      <c r="N72" s="129">
        <v>0</v>
      </c>
      <c r="O72" s="144">
        <f t="shared" si="12"/>
        <v>120098790.62499413</v>
      </c>
      <c r="P72" s="50">
        <v>1.7999999999999999E-2</v>
      </c>
      <c r="Q72" s="145">
        <f xml:space="preserve"> (O72 * P72) + O72</f>
        <v>122260568.85624403</v>
      </c>
      <c r="R72" s="144">
        <f t="shared" si="13"/>
        <v>178937963.81903389</v>
      </c>
      <c r="S72" s="146">
        <f t="shared" si="14"/>
        <v>126940568.85624403</v>
      </c>
      <c r="T72" s="150"/>
      <c r="U72" s="12"/>
    </row>
    <row r="73" spans="1:26" s="50" customFormat="1" x14ac:dyDescent="0.3">
      <c r="A73" s="12">
        <f t="shared" si="8"/>
        <v>57000000</v>
      </c>
      <c r="C73" s="133"/>
      <c r="D73" s="143">
        <v>10</v>
      </c>
      <c r="E73" s="144">
        <v>2500000</v>
      </c>
      <c r="F73" s="145">
        <v>0</v>
      </c>
      <c r="G73" s="145">
        <v>400000</v>
      </c>
      <c r="H73" s="145">
        <f t="shared" si="9"/>
        <v>2100000</v>
      </c>
      <c r="I73" s="146">
        <v>0</v>
      </c>
      <c r="J73" s="147">
        <f xml:space="preserve"> J72</f>
        <v>4680000</v>
      </c>
      <c r="K73" s="148">
        <f t="shared" si="10"/>
        <v>6780000</v>
      </c>
      <c r="L73" s="149">
        <f t="shared" si="11"/>
        <v>0</v>
      </c>
      <c r="M73" s="169">
        <f xml:space="preserve"> (M72 + 400000) + ((M72 + 400000) * P73 )</f>
        <v>53340548.07212007</v>
      </c>
      <c r="N73" s="129">
        <v>0</v>
      </c>
      <c r="O73" s="144">
        <f t="shared" si="12"/>
        <v>129040568.85624403</v>
      </c>
      <c r="P73" s="50">
        <v>1.7999999999999999E-2</v>
      </c>
      <c r="Q73" s="145">
        <f xml:space="preserve"> (O73 * P73) + O73</f>
        <v>131363299.09565642</v>
      </c>
      <c r="R73" s="144">
        <f t="shared" si="13"/>
        <v>184703847.1677765</v>
      </c>
      <c r="S73" s="146">
        <f t="shared" si="14"/>
        <v>131363299.09565642</v>
      </c>
      <c r="T73" s="150"/>
      <c r="U73" s="12"/>
    </row>
    <row r="74" spans="1:26" s="151" customFormat="1" ht="17.25" thickBot="1" x14ac:dyDescent="0.35">
      <c r="A74" s="12">
        <f t="shared" si="8"/>
        <v>58000000</v>
      </c>
      <c r="C74" s="133"/>
      <c r="D74" s="152">
        <v>11</v>
      </c>
      <c r="E74" s="153">
        <v>2500000</v>
      </c>
      <c r="F74" s="154">
        <v>0</v>
      </c>
      <c r="G74" s="154">
        <v>400000</v>
      </c>
      <c r="H74" s="154">
        <f t="shared" si="9"/>
        <v>2100000</v>
      </c>
      <c r="I74" s="155">
        <v>34340027</v>
      </c>
      <c r="J74" s="156">
        <v>0</v>
      </c>
      <c r="K74" s="157">
        <f t="shared" si="10"/>
        <v>-32240027</v>
      </c>
      <c r="L74" s="173">
        <f t="shared" si="11"/>
        <v>34340027</v>
      </c>
      <c r="M74" s="170">
        <f xml:space="preserve"> (M73 + 400000) + ((M73 + 400000) * P74 )</f>
        <v>54707877.93741823</v>
      </c>
      <c r="N74" s="174">
        <v>0</v>
      </c>
      <c r="O74" s="153">
        <f t="shared" si="12"/>
        <v>99123272.095656425</v>
      </c>
      <c r="P74" s="151">
        <v>1.7999999999999999E-2</v>
      </c>
      <c r="Q74" s="154">
        <f xml:space="preserve"> (O74 * P74) + O74</f>
        <v>100907490.99337824</v>
      </c>
      <c r="R74" s="153">
        <f t="shared" si="13"/>
        <v>189955395.93079647</v>
      </c>
      <c r="S74" s="155">
        <f t="shared" si="14"/>
        <v>135247517.99337825</v>
      </c>
      <c r="T74" s="158"/>
      <c r="U74" s="159"/>
    </row>
    <row r="75" spans="1:26" s="77" customFormat="1" ht="17.25" thickBot="1" x14ac:dyDescent="0.35">
      <c r="A75" s="12">
        <f t="shared" si="8"/>
        <v>59000000</v>
      </c>
      <c r="B75" s="69"/>
      <c r="C75" s="133"/>
      <c r="D75" s="70">
        <v>12</v>
      </c>
      <c r="E75" s="71">
        <v>2500000</v>
      </c>
      <c r="F75" s="72">
        <v>0</v>
      </c>
      <c r="G75" s="72">
        <v>400000</v>
      </c>
      <c r="H75" s="72">
        <f t="shared" si="9"/>
        <v>2100000</v>
      </c>
      <c r="I75" s="73">
        <v>34340027</v>
      </c>
      <c r="J75" s="75">
        <v>0</v>
      </c>
      <c r="K75" s="79">
        <f t="shared" si="10"/>
        <v>-32240027</v>
      </c>
      <c r="L75" s="80">
        <f t="shared" si="11"/>
        <v>68680054</v>
      </c>
      <c r="M75" s="76">
        <f xml:space="preserve"> (M74 + 400000) + ((M74 + 400000) * P75 )</f>
        <v>56099819.740291759</v>
      </c>
      <c r="N75" s="82">
        <v>0</v>
      </c>
      <c r="O75" s="71">
        <f t="shared" si="12"/>
        <v>68667463.993378237</v>
      </c>
      <c r="P75" s="77">
        <v>1.7999999999999999E-2</v>
      </c>
      <c r="Q75" s="72">
        <f xml:space="preserve"> (O75 * P75) + O75</f>
        <v>69903478.345259041</v>
      </c>
      <c r="R75" s="71">
        <f t="shared" si="13"/>
        <v>194683352.08555079</v>
      </c>
      <c r="S75" s="73">
        <f t="shared" si="14"/>
        <v>138583532.34525901</v>
      </c>
      <c r="T75" s="150">
        <f xml:space="preserve"> S75 / 4</f>
        <v>34645883.086314753</v>
      </c>
      <c r="U75" s="78">
        <f>SUM(E4:E75)</f>
        <v>182300000</v>
      </c>
      <c r="V75" s="78">
        <f>SUM(F4:F75)</f>
        <v>72956544</v>
      </c>
      <c r="W75" s="80">
        <f xml:space="preserve"> U75 - V75</f>
        <v>109343456</v>
      </c>
      <c r="X75" s="80">
        <f>R75-W75</f>
        <v>85339896.085550785</v>
      </c>
      <c r="Y75" s="198">
        <f xml:space="preserve"> X75 / W75 * 100</f>
        <v>78.047556943463348</v>
      </c>
      <c r="Z75" s="80">
        <f xml:space="preserve"> (X75 - 2500000) * 0.16</f>
        <v>13254383.373688126</v>
      </c>
    </row>
    <row r="76" spans="1:26" s="132" customFormat="1" x14ac:dyDescent="0.3">
      <c r="A76" s="12">
        <f t="shared" si="8"/>
        <v>60000000</v>
      </c>
      <c r="B76" s="132">
        <v>7</v>
      </c>
      <c r="C76" s="133">
        <v>2028</v>
      </c>
      <c r="D76" s="134">
        <v>1</v>
      </c>
      <c r="E76" s="135">
        <v>2500000</v>
      </c>
      <c r="F76" s="136">
        <v>0</v>
      </c>
      <c r="G76" s="136">
        <v>400000</v>
      </c>
      <c r="H76" s="136">
        <f t="shared" si="9"/>
        <v>2100000</v>
      </c>
      <c r="I76" s="137">
        <v>0</v>
      </c>
      <c r="J76" s="138">
        <f xml:space="preserve"> L75 / 10</f>
        <v>6868005.4000000004</v>
      </c>
      <c r="K76" s="139">
        <f t="shared" si="10"/>
        <v>8968005.4000000004</v>
      </c>
      <c r="L76" s="140">
        <f t="shared" si="11"/>
        <v>61812048.600000001</v>
      </c>
      <c r="M76" s="168">
        <f xml:space="preserve"> (M75 + 400000) + ((M75 + 400000) * P76 )</f>
        <v>56725819.019252926</v>
      </c>
      <c r="N76" s="129">
        <v>0</v>
      </c>
      <c r="O76" s="135">
        <f t="shared" si="12"/>
        <v>78871483.745259047</v>
      </c>
      <c r="P76" s="132">
        <v>4.0000000000000001E-3</v>
      </c>
      <c r="Q76" s="136">
        <f xml:space="preserve"> (O76 * P76) + O76</f>
        <v>79186969.68024008</v>
      </c>
      <c r="R76" s="135">
        <f t="shared" si="13"/>
        <v>197724837.29949299</v>
      </c>
      <c r="S76" s="137">
        <f t="shared" si="14"/>
        <v>140999018.28024006</v>
      </c>
      <c r="T76" s="141"/>
      <c r="U76" s="142"/>
    </row>
    <row r="77" spans="1:26" s="50" customFormat="1" x14ac:dyDescent="0.3">
      <c r="A77" s="12">
        <f t="shared" si="8"/>
        <v>61000000</v>
      </c>
      <c r="C77" s="133"/>
      <c r="D77" s="143">
        <v>2</v>
      </c>
      <c r="E77" s="144">
        <v>2500000</v>
      </c>
      <c r="F77" s="145">
        <v>0</v>
      </c>
      <c r="G77" s="145">
        <v>400000</v>
      </c>
      <c r="H77" s="145">
        <f t="shared" si="9"/>
        <v>2100000</v>
      </c>
      <c r="I77" s="146">
        <v>0</v>
      </c>
      <c r="J77" s="147">
        <f xml:space="preserve"> J76</f>
        <v>6868005.4000000004</v>
      </c>
      <c r="K77" s="148">
        <f t="shared" si="10"/>
        <v>8968005.4000000004</v>
      </c>
      <c r="L77" s="149">
        <f t="shared" si="11"/>
        <v>54944043.200000003</v>
      </c>
      <c r="M77" s="169">
        <f xml:space="preserve"> (M76 + 400000) + ((M76 + 400000) * P77 )</f>
        <v>58154083.761599481</v>
      </c>
      <c r="N77" s="129">
        <v>0</v>
      </c>
      <c r="O77" s="144">
        <f t="shared" si="12"/>
        <v>88154975.080240086</v>
      </c>
      <c r="P77" s="50">
        <v>1.7999999999999999E-2</v>
      </c>
      <c r="Q77" s="145">
        <f xml:space="preserve"> (O77 * P77) + O77</f>
        <v>89741764.631684408</v>
      </c>
      <c r="R77" s="144">
        <f t="shared" si="13"/>
        <v>202839891.59328389</v>
      </c>
      <c r="S77" s="146">
        <f t="shared" si="14"/>
        <v>144685807.83168441</v>
      </c>
      <c r="T77" s="150"/>
      <c r="U77" s="12"/>
    </row>
    <row r="78" spans="1:26" s="50" customFormat="1" x14ac:dyDescent="0.3">
      <c r="A78" s="12">
        <f t="shared" si="8"/>
        <v>62000000</v>
      </c>
      <c r="C78" s="133"/>
      <c r="D78" s="143">
        <v>3</v>
      </c>
      <c r="E78" s="144">
        <v>2500000</v>
      </c>
      <c r="F78" s="145">
        <v>0</v>
      </c>
      <c r="G78" s="145">
        <v>400000</v>
      </c>
      <c r="H78" s="145">
        <f t="shared" si="9"/>
        <v>2100000</v>
      </c>
      <c r="I78" s="146">
        <v>0</v>
      </c>
      <c r="J78" s="147">
        <f t="shared" ref="J78:J86" si="31" xml:space="preserve"> J77</f>
        <v>6868005.4000000004</v>
      </c>
      <c r="K78" s="148">
        <f t="shared" si="10"/>
        <v>8968005.4000000004</v>
      </c>
      <c r="L78" s="149">
        <f t="shared" si="11"/>
        <v>48076037.800000004</v>
      </c>
      <c r="M78" s="169">
        <f xml:space="preserve"> (M77 + 400000) + ((M77 + 400000) * P78 )</f>
        <v>59608057.269308269</v>
      </c>
      <c r="N78" s="129">
        <v>0</v>
      </c>
      <c r="O78" s="144">
        <f t="shared" si="12"/>
        <v>98709770.031684414</v>
      </c>
      <c r="P78" s="50">
        <v>1.7999999999999999E-2</v>
      </c>
      <c r="Q78" s="145">
        <f xml:space="preserve"> (O78 * P78) + O78</f>
        <v>100486545.89225474</v>
      </c>
      <c r="R78" s="144">
        <f t="shared" si="13"/>
        <v>208170640.96156302</v>
      </c>
      <c r="S78" s="146">
        <f t="shared" si="14"/>
        <v>148562583.69225475</v>
      </c>
      <c r="T78" s="150"/>
      <c r="U78" s="12"/>
    </row>
    <row r="79" spans="1:26" s="50" customFormat="1" x14ac:dyDescent="0.3">
      <c r="A79" s="12">
        <f t="shared" si="8"/>
        <v>63000000</v>
      </c>
      <c r="C79" s="133"/>
      <c r="D79" s="143">
        <v>4</v>
      </c>
      <c r="E79" s="144">
        <v>2500000</v>
      </c>
      <c r="F79" s="145">
        <v>0</v>
      </c>
      <c r="G79" s="145">
        <v>400000</v>
      </c>
      <c r="H79" s="145">
        <f t="shared" si="9"/>
        <v>2100000</v>
      </c>
      <c r="I79" s="146">
        <v>0</v>
      </c>
      <c r="J79" s="147">
        <f t="shared" si="31"/>
        <v>6868005.4000000004</v>
      </c>
      <c r="K79" s="148">
        <f t="shared" si="10"/>
        <v>8968005.4000000004</v>
      </c>
      <c r="L79" s="149">
        <f t="shared" si="11"/>
        <v>41208032.400000006</v>
      </c>
      <c r="M79" s="169">
        <f xml:space="preserve"> (M78 + 400000) + ((M78 + 400000) * P79 )</f>
        <v>61088202.300155818</v>
      </c>
      <c r="N79" s="129">
        <v>0</v>
      </c>
      <c r="O79" s="144">
        <f t="shared" si="12"/>
        <v>109454551.29225475</v>
      </c>
      <c r="P79" s="50">
        <v>1.7999999999999999E-2</v>
      </c>
      <c r="Q79" s="145">
        <f xml:space="preserve"> (O79 * P79) + O79</f>
        <v>111424733.21551533</v>
      </c>
      <c r="R79" s="144">
        <f t="shared" si="13"/>
        <v>213720967.91567114</v>
      </c>
      <c r="S79" s="146">
        <f t="shared" si="14"/>
        <v>152632765.61551532</v>
      </c>
      <c r="T79" s="150"/>
      <c r="U79" s="12"/>
    </row>
    <row r="80" spans="1:26" s="50" customFormat="1" x14ac:dyDescent="0.3">
      <c r="A80" s="12">
        <f t="shared" si="8"/>
        <v>64000000</v>
      </c>
      <c r="C80" s="133"/>
      <c r="D80" s="143">
        <v>5</v>
      </c>
      <c r="E80" s="144">
        <v>2500000</v>
      </c>
      <c r="F80" s="145">
        <v>0</v>
      </c>
      <c r="G80" s="145">
        <v>400000</v>
      </c>
      <c r="H80" s="145">
        <f t="shared" si="9"/>
        <v>2100000</v>
      </c>
      <c r="I80" s="146">
        <v>0</v>
      </c>
      <c r="J80" s="147">
        <f t="shared" si="31"/>
        <v>6868005.4000000004</v>
      </c>
      <c r="K80" s="148">
        <f t="shared" si="10"/>
        <v>8968005.4000000004</v>
      </c>
      <c r="L80" s="149">
        <f t="shared" si="11"/>
        <v>34340027.000000007</v>
      </c>
      <c r="M80" s="169">
        <f xml:space="preserve"> (M79 + 400000) + ((M79 + 400000) * P80 )</f>
        <v>62594989.941558622</v>
      </c>
      <c r="N80" s="129">
        <v>0</v>
      </c>
      <c r="O80" s="144">
        <f t="shared" si="12"/>
        <v>120392738.61551534</v>
      </c>
      <c r="P80" s="50">
        <v>1.7999999999999999E-2</v>
      </c>
      <c r="Q80" s="145">
        <f xml:space="preserve"> (O80 * P80) + O80</f>
        <v>122559807.91059461</v>
      </c>
      <c r="R80" s="144">
        <f t="shared" si="13"/>
        <v>219494824.85215324</v>
      </c>
      <c r="S80" s="146">
        <f t="shared" si="14"/>
        <v>156899834.91059461</v>
      </c>
      <c r="T80" s="150"/>
      <c r="U80" s="12"/>
    </row>
    <row r="81" spans="1:26" s="50" customFormat="1" x14ac:dyDescent="0.3">
      <c r="A81" s="12">
        <f t="shared" si="8"/>
        <v>65000000</v>
      </c>
      <c r="C81" s="133"/>
      <c r="D81" s="143">
        <v>6</v>
      </c>
      <c r="E81" s="144">
        <v>2500000</v>
      </c>
      <c r="F81" s="145">
        <v>0</v>
      </c>
      <c r="G81" s="145">
        <v>400000</v>
      </c>
      <c r="H81" s="145">
        <f t="shared" si="9"/>
        <v>2100000</v>
      </c>
      <c r="I81" s="146">
        <v>0</v>
      </c>
      <c r="J81" s="147">
        <f t="shared" si="31"/>
        <v>6868005.4000000004</v>
      </c>
      <c r="K81" s="148">
        <f t="shared" si="10"/>
        <v>8968005.4000000004</v>
      </c>
      <c r="L81" s="149">
        <f t="shared" si="11"/>
        <v>27472021.600000009</v>
      </c>
      <c r="M81" s="169">
        <f xml:space="preserve"> (M80 + 400000) + ((M80 + 400000) * P81 )</f>
        <v>64128899.760506675</v>
      </c>
      <c r="N81" s="129">
        <v>0</v>
      </c>
      <c r="O81" s="144">
        <f t="shared" si="12"/>
        <v>131527813.31059462</v>
      </c>
      <c r="P81" s="50">
        <v>1.7999999999999999E-2</v>
      </c>
      <c r="Q81" s="145">
        <f xml:space="preserve"> (O81 * P81) + O81</f>
        <v>133895313.95018533</v>
      </c>
      <c r="R81" s="144">
        <f t="shared" si="13"/>
        <v>225496235.31069201</v>
      </c>
      <c r="S81" s="146">
        <f t="shared" si="14"/>
        <v>161367335.55018532</v>
      </c>
      <c r="T81" s="150"/>
      <c r="U81" s="12"/>
    </row>
    <row r="82" spans="1:26" s="50" customFormat="1" x14ac:dyDescent="0.3">
      <c r="A82" s="12">
        <f t="shared" si="8"/>
        <v>66000000</v>
      </c>
      <c r="C82" s="133"/>
      <c r="D82" s="143">
        <v>7</v>
      </c>
      <c r="E82" s="144">
        <v>2500000</v>
      </c>
      <c r="F82" s="145">
        <v>0</v>
      </c>
      <c r="G82" s="145">
        <v>400000</v>
      </c>
      <c r="H82" s="145">
        <f t="shared" si="9"/>
        <v>2100000</v>
      </c>
      <c r="I82" s="146">
        <v>0</v>
      </c>
      <c r="J82" s="147">
        <f t="shared" si="31"/>
        <v>6868005.4000000004</v>
      </c>
      <c r="K82" s="148">
        <f t="shared" si="10"/>
        <v>8968005.4000000004</v>
      </c>
      <c r="L82" s="149">
        <f t="shared" si="11"/>
        <v>20604016.20000001</v>
      </c>
      <c r="M82" s="169">
        <f xml:space="preserve"> (M81 + 400000) + ((M81 + 400000) * P82 )</f>
        <v>65690419.956195794</v>
      </c>
      <c r="N82" s="129">
        <v>0</v>
      </c>
      <c r="O82" s="144">
        <f t="shared" si="12"/>
        <v>142863319.35018533</v>
      </c>
      <c r="P82" s="50">
        <v>1.7999999999999999E-2</v>
      </c>
      <c r="Q82" s="145">
        <f xml:space="preserve"> (O82 * P82) + O82</f>
        <v>145434859.09848866</v>
      </c>
      <c r="R82" s="144">
        <f t="shared" si="13"/>
        <v>231729295.25468448</v>
      </c>
      <c r="S82" s="146">
        <f t="shared" si="14"/>
        <v>166038875.29848868</v>
      </c>
      <c r="T82" s="150"/>
      <c r="U82" s="12"/>
    </row>
    <row r="83" spans="1:26" s="50" customFormat="1" x14ac:dyDescent="0.3">
      <c r="A83" s="12">
        <f t="shared" si="8"/>
        <v>67000000</v>
      </c>
      <c r="C83" s="133"/>
      <c r="D83" s="143">
        <v>8</v>
      </c>
      <c r="E83" s="144">
        <v>2500000</v>
      </c>
      <c r="F83" s="145">
        <v>0</v>
      </c>
      <c r="G83" s="145">
        <v>400000</v>
      </c>
      <c r="H83" s="145">
        <f t="shared" si="9"/>
        <v>2100000</v>
      </c>
      <c r="I83" s="146">
        <v>0</v>
      </c>
      <c r="J83" s="147">
        <f t="shared" si="31"/>
        <v>6868005.4000000004</v>
      </c>
      <c r="K83" s="148">
        <f t="shared" si="10"/>
        <v>8968005.4000000004</v>
      </c>
      <c r="L83" s="149">
        <f t="shared" si="11"/>
        <v>13736010.80000001</v>
      </c>
      <c r="M83" s="169">
        <f xml:space="preserve"> (M82 + 400000) + ((M82 + 400000) * P83 )</f>
        <v>67280047.515407324</v>
      </c>
      <c r="N83" s="129">
        <v>0</v>
      </c>
      <c r="O83" s="144">
        <f t="shared" si="12"/>
        <v>154402864.49848866</v>
      </c>
      <c r="P83" s="50">
        <v>1.7999999999999999E-2</v>
      </c>
      <c r="Q83" s="145">
        <f xml:space="preserve"> (O83 * P83) + O83</f>
        <v>157182116.05946147</v>
      </c>
      <c r="R83" s="144">
        <f t="shared" si="13"/>
        <v>238198174.37486881</v>
      </c>
      <c r="S83" s="146">
        <f t="shared" si="14"/>
        <v>170918126.85946149</v>
      </c>
      <c r="T83" s="150"/>
      <c r="U83" s="12"/>
    </row>
    <row r="84" spans="1:26" s="50" customFormat="1" x14ac:dyDescent="0.3">
      <c r="A84" s="12">
        <f t="shared" ref="A84:A147" si="32" xml:space="preserve"> A83 +1000000</f>
        <v>68000000</v>
      </c>
      <c r="C84" s="133"/>
      <c r="D84" s="143">
        <v>9</v>
      </c>
      <c r="E84" s="144">
        <v>2500000</v>
      </c>
      <c r="F84" s="145">
        <v>0</v>
      </c>
      <c r="G84" s="145">
        <v>400000</v>
      </c>
      <c r="H84" s="145">
        <f t="shared" si="9"/>
        <v>2100000</v>
      </c>
      <c r="I84" s="146">
        <v>0</v>
      </c>
      <c r="J84" s="147">
        <f t="shared" si="31"/>
        <v>6868005.4000000004</v>
      </c>
      <c r="K84" s="148">
        <f t="shared" si="10"/>
        <v>8968005.4000000004</v>
      </c>
      <c r="L84" s="149">
        <f t="shared" si="11"/>
        <v>6868005.4000000097</v>
      </c>
      <c r="M84" s="169">
        <f xml:space="preserve"> (M83 + 400000) + ((M83 + 400000) * P84 )</f>
        <v>68898288.370684654</v>
      </c>
      <c r="N84" s="129">
        <v>0</v>
      </c>
      <c r="O84" s="144">
        <f t="shared" si="12"/>
        <v>166150121.45946148</v>
      </c>
      <c r="P84" s="50">
        <v>1.7999999999999999E-2</v>
      </c>
      <c r="Q84" s="145">
        <f xml:space="preserve"> (O84 * P84) + O84</f>
        <v>169140823.64573178</v>
      </c>
      <c r="R84" s="144">
        <f t="shared" si="13"/>
        <v>244907117.41641644</v>
      </c>
      <c r="S84" s="146">
        <f t="shared" si="14"/>
        <v>176008829.04573178</v>
      </c>
      <c r="T84" s="150"/>
      <c r="U84" s="12"/>
    </row>
    <row r="85" spans="1:26" s="50" customFormat="1" x14ac:dyDescent="0.3">
      <c r="A85" s="12">
        <f t="shared" si="32"/>
        <v>69000000</v>
      </c>
      <c r="C85" s="133"/>
      <c r="D85" s="143">
        <v>10</v>
      </c>
      <c r="E85" s="144">
        <v>2500000</v>
      </c>
      <c r="F85" s="145">
        <v>0</v>
      </c>
      <c r="G85" s="145">
        <v>400000</v>
      </c>
      <c r="H85" s="145">
        <f t="shared" si="9"/>
        <v>2100000</v>
      </c>
      <c r="I85" s="146">
        <v>0</v>
      </c>
      <c r="J85" s="147">
        <f xml:space="preserve"> J84</f>
        <v>6868005.4000000004</v>
      </c>
      <c r="K85" s="148">
        <f t="shared" si="10"/>
        <v>8968005.4000000004</v>
      </c>
      <c r="L85" s="149">
        <f t="shared" si="11"/>
        <v>9.3132257461547852E-9</v>
      </c>
      <c r="M85" s="169">
        <f xml:space="preserve"> (M84 + 400000) + ((M84 + 400000) * P85 )</f>
        <v>70545657.561356977</v>
      </c>
      <c r="N85" s="129">
        <v>0</v>
      </c>
      <c r="O85" s="144">
        <f t="shared" si="12"/>
        <v>178108829.04573178</v>
      </c>
      <c r="P85" s="50">
        <v>1.7999999999999999E-2</v>
      </c>
      <c r="Q85" s="145">
        <f xml:space="preserve"> (O85 * P85) + O85</f>
        <v>181314787.96855494</v>
      </c>
      <c r="R85" s="144">
        <f t="shared" si="13"/>
        <v>251860445.52991194</v>
      </c>
      <c r="S85" s="146">
        <f t="shared" si="14"/>
        <v>181314787.96855497</v>
      </c>
      <c r="T85" s="150"/>
      <c r="U85" s="12"/>
    </row>
    <row r="86" spans="1:26" s="50" customFormat="1" ht="17.25" thickBot="1" x14ac:dyDescent="0.35">
      <c r="A86" s="12">
        <f t="shared" si="32"/>
        <v>70000000</v>
      </c>
      <c r="C86" s="133"/>
      <c r="D86" s="152">
        <v>11</v>
      </c>
      <c r="E86" s="153">
        <v>2500000</v>
      </c>
      <c r="F86" s="154">
        <v>0</v>
      </c>
      <c r="G86" s="154">
        <v>400000</v>
      </c>
      <c r="H86" s="154">
        <f t="shared" si="9"/>
        <v>2100000</v>
      </c>
      <c r="I86" s="155">
        <v>47056936</v>
      </c>
      <c r="J86" s="156">
        <v>0</v>
      </c>
      <c r="K86" s="157">
        <f t="shared" si="10"/>
        <v>-44956936</v>
      </c>
      <c r="L86" s="149">
        <f t="shared" si="11"/>
        <v>47056936.000000007</v>
      </c>
      <c r="M86" s="170">
        <f xml:space="preserve"> (M85 + 400000) + ((M85 + 400000) * P86 )</f>
        <v>72222679.397461399</v>
      </c>
      <c r="N86" s="129">
        <v>0</v>
      </c>
      <c r="O86" s="153">
        <f t="shared" si="12"/>
        <v>136357851.96855494</v>
      </c>
      <c r="P86" s="151">
        <v>1.7999999999999999E-2</v>
      </c>
      <c r="Q86" s="154">
        <f xml:space="preserve"> (O86 * P86) + O86</f>
        <v>138812293.30398893</v>
      </c>
      <c r="R86" s="144">
        <f t="shared" si="13"/>
        <v>258091908.70145035</v>
      </c>
      <c r="S86" s="146">
        <f t="shared" si="14"/>
        <v>185869229.30398893</v>
      </c>
      <c r="T86" s="150"/>
      <c r="U86" s="12"/>
    </row>
    <row r="87" spans="1:26" s="50" customFormat="1" ht="17.25" thickBot="1" x14ac:dyDescent="0.35">
      <c r="A87" s="12">
        <f t="shared" si="32"/>
        <v>71000000</v>
      </c>
      <c r="C87" s="133"/>
      <c r="D87" s="70">
        <v>12</v>
      </c>
      <c r="E87" s="71">
        <v>2500000</v>
      </c>
      <c r="F87" s="72">
        <v>0</v>
      </c>
      <c r="G87" s="72">
        <v>400000</v>
      </c>
      <c r="H87" s="72">
        <f t="shared" si="9"/>
        <v>2100000</v>
      </c>
      <c r="I87" s="73">
        <v>47056936</v>
      </c>
      <c r="J87" s="75">
        <v>0</v>
      </c>
      <c r="K87" s="79">
        <f t="shared" si="10"/>
        <v>-44956936</v>
      </c>
      <c r="L87" s="4">
        <f t="shared" si="11"/>
        <v>94113872</v>
      </c>
      <c r="M87" s="171">
        <f xml:space="preserve"> (M86 + 400000) + ((M86 + 400000) * P87 )</f>
        <v>73929887.626615703</v>
      </c>
      <c r="N87" s="81">
        <v>0</v>
      </c>
      <c r="O87" s="71">
        <f t="shared" si="12"/>
        <v>93855357.303988934</v>
      </c>
      <c r="P87" s="77">
        <v>1.7999999999999999E-2</v>
      </c>
      <c r="Q87" s="72">
        <f xml:space="preserve"> (O87 * P87) + O87</f>
        <v>95544753.735460728</v>
      </c>
      <c r="R87" s="56">
        <f t="shared" si="13"/>
        <v>263588513.36207643</v>
      </c>
      <c r="S87" s="59">
        <f t="shared" si="14"/>
        <v>189658625.73546073</v>
      </c>
      <c r="T87" s="150">
        <f xml:space="preserve"> S87 / 4</f>
        <v>47414656.433865182</v>
      </c>
      <c r="U87" s="78">
        <f>SUM(E4:E87)</f>
        <v>212300000</v>
      </c>
      <c r="V87" s="78">
        <f>SUM(F4:F87)</f>
        <v>72956544</v>
      </c>
      <c r="W87" s="80">
        <f xml:space="preserve"> U87 - V87</f>
        <v>139343456</v>
      </c>
      <c r="X87" s="80">
        <f>R87-W87</f>
        <v>124245057.36207643</v>
      </c>
      <c r="Y87" s="198">
        <f xml:space="preserve"> X87 / W87 * 100</f>
        <v>89.164615927192472</v>
      </c>
      <c r="Z87" s="80">
        <f xml:space="preserve"> (X87 - 2500000) * 0.16</f>
        <v>19479209.177932229</v>
      </c>
    </row>
    <row r="88" spans="1:26" s="50" customFormat="1" x14ac:dyDescent="0.3">
      <c r="A88" s="12">
        <f t="shared" si="32"/>
        <v>72000000</v>
      </c>
      <c r="B88" s="50">
        <v>8</v>
      </c>
      <c r="C88" s="133">
        <v>2029</v>
      </c>
      <c r="D88" s="134">
        <v>1</v>
      </c>
      <c r="E88" s="135">
        <v>2500000</v>
      </c>
      <c r="F88" s="136">
        <v>0</v>
      </c>
      <c r="G88" s="136">
        <v>400000</v>
      </c>
      <c r="H88" s="136">
        <f t="shared" ref="H88:H99" si="33" xml:space="preserve"> E88 - G88 - F88</f>
        <v>2100000</v>
      </c>
      <c r="I88" s="137">
        <v>0</v>
      </c>
      <c r="J88" s="138">
        <f xml:space="preserve"> L87 / 10</f>
        <v>9411387.1999999993</v>
      </c>
      <c r="K88" s="139">
        <f t="shared" ref="K88:K99" si="34" xml:space="preserve"> H88 + J88 - I88</f>
        <v>11511387.199999999</v>
      </c>
      <c r="L88" s="140">
        <f t="shared" ref="L88:L99" si="35" xml:space="preserve"> L87 +I88 - J88 - N88</f>
        <v>84702484.799999997</v>
      </c>
      <c r="M88" s="168">
        <f xml:space="preserve"> (M87 + 400000) + ((M87 + 400000) * P88 )</f>
        <v>74627207.177122161</v>
      </c>
      <c r="N88" s="129">
        <v>0</v>
      </c>
      <c r="O88" s="135">
        <f t="shared" ref="O88:O99" si="36" xml:space="preserve"> Q87 + K88</f>
        <v>107056140.93546073</v>
      </c>
      <c r="P88" s="132">
        <v>4.0000000000000001E-3</v>
      </c>
      <c r="Q88" s="136">
        <f xml:space="preserve"> (O88 * P88) + O88</f>
        <v>107484365.49920258</v>
      </c>
      <c r="R88" s="135">
        <f t="shared" ref="R88:R99" si="37" xml:space="preserve"> M88 + Q88 + L88</f>
        <v>266814057.47632474</v>
      </c>
      <c r="S88" s="137">
        <f t="shared" ref="S88:S99" si="38" xml:space="preserve"> R88 - M88</f>
        <v>192186850.29920256</v>
      </c>
      <c r="T88" s="141"/>
      <c r="U88" s="12"/>
    </row>
    <row r="89" spans="1:26" s="50" customFormat="1" x14ac:dyDescent="0.3">
      <c r="A89" s="12">
        <f t="shared" si="32"/>
        <v>73000000</v>
      </c>
      <c r="C89" s="133"/>
      <c r="D89" s="143">
        <v>2</v>
      </c>
      <c r="E89" s="144">
        <v>2500000</v>
      </c>
      <c r="F89" s="145">
        <v>0</v>
      </c>
      <c r="G89" s="145">
        <v>400000</v>
      </c>
      <c r="H89" s="145">
        <f t="shared" si="33"/>
        <v>2100000</v>
      </c>
      <c r="I89" s="146">
        <v>0</v>
      </c>
      <c r="J89" s="147">
        <f xml:space="preserve"> J88</f>
        <v>9411387.1999999993</v>
      </c>
      <c r="K89" s="148">
        <f t="shared" si="34"/>
        <v>11511387.199999999</v>
      </c>
      <c r="L89" s="149">
        <f t="shared" si="35"/>
        <v>75291097.599999994</v>
      </c>
      <c r="M89" s="169">
        <f xml:space="preserve"> (M88 + 400000) + ((M88 + 400000) * P89 )</f>
        <v>76377696.906310365</v>
      </c>
      <c r="N89" s="129">
        <v>0</v>
      </c>
      <c r="O89" s="144">
        <f t="shared" si="36"/>
        <v>118995752.69920258</v>
      </c>
      <c r="P89" s="50">
        <v>1.7999999999999999E-2</v>
      </c>
      <c r="Q89" s="145">
        <f xml:space="preserve"> (O89 * P89) + O89</f>
        <v>121137676.24778824</v>
      </c>
      <c r="R89" s="144">
        <f t="shared" si="37"/>
        <v>272806470.75409859</v>
      </c>
      <c r="S89" s="146">
        <f t="shared" si="38"/>
        <v>196428773.84778821</v>
      </c>
      <c r="T89" s="150"/>
      <c r="U89" s="12"/>
    </row>
    <row r="90" spans="1:26" s="50" customFormat="1" x14ac:dyDescent="0.3">
      <c r="A90" s="12">
        <f t="shared" si="32"/>
        <v>74000000</v>
      </c>
      <c r="C90" s="133"/>
      <c r="D90" s="143">
        <v>3</v>
      </c>
      <c r="E90" s="144">
        <v>2500000</v>
      </c>
      <c r="F90" s="145">
        <v>0</v>
      </c>
      <c r="G90" s="145">
        <v>400000</v>
      </c>
      <c r="H90" s="145">
        <f t="shared" si="33"/>
        <v>2100000</v>
      </c>
      <c r="I90" s="146">
        <v>0</v>
      </c>
      <c r="J90" s="147">
        <f t="shared" ref="J90:J98" si="39" xml:space="preserve"> J89</f>
        <v>9411387.1999999993</v>
      </c>
      <c r="K90" s="148">
        <f t="shared" si="34"/>
        <v>11511387.199999999</v>
      </c>
      <c r="L90" s="149">
        <f t="shared" si="35"/>
        <v>65879710.399999991</v>
      </c>
      <c r="M90" s="169">
        <f xml:space="preserve"> (M89 + 400000) + ((M89 + 400000) * P90 )</f>
        <v>78159695.450623944</v>
      </c>
      <c r="N90" s="129">
        <v>0</v>
      </c>
      <c r="O90" s="144">
        <f t="shared" si="36"/>
        <v>132649063.44778824</v>
      </c>
      <c r="P90" s="50">
        <v>1.7999999999999999E-2</v>
      </c>
      <c r="Q90" s="145">
        <f xml:space="preserve"> (O90 * P90) + O90</f>
        <v>135036746.58984843</v>
      </c>
      <c r="R90" s="144">
        <f t="shared" si="37"/>
        <v>279076152.44047236</v>
      </c>
      <c r="S90" s="146">
        <f t="shared" si="38"/>
        <v>200916456.98984843</v>
      </c>
      <c r="T90" s="150"/>
      <c r="U90" s="12"/>
    </row>
    <row r="91" spans="1:26" s="50" customFormat="1" x14ac:dyDescent="0.3">
      <c r="A91" s="12">
        <f t="shared" si="32"/>
        <v>75000000</v>
      </c>
      <c r="C91" s="133"/>
      <c r="D91" s="143">
        <v>4</v>
      </c>
      <c r="E91" s="144">
        <v>2500000</v>
      </c>
      <c r="F91" s="145">
        <v>0</v>
      </c>
      <c r="G91" s="145">
        <v>400000</v>
      </c>
      <c r="H91" s="145">
        <f t="shared" si="33"/>
        <v>2100000</v>
      </c>
      <c r="I91" s="146">
        <v>0</v>
      </c>
      <c r="J91" s="147">
        <f t="shared" si="39"/>
        <v>9411387.1999999993</v>
      </c>
      <c r="K91" s="148">
        <f t="shared" si="34"/>
        <v>11511387.199999999</v>
      </c>
      <c r="L91" s="149">
        <f t="shared" si="35"/>
        <v>56468323.199999988</v>
      </c>
      <c r="M91" s="169">
        <f xml:space="preserve"> (M90 + 400000) + ((M90 + 400000) * P91 )</f>
        <v>79973769.968735173</v>
      </c>
      <c r="N91" s="129">
        <v>0</v>
      </c>
      <c r="O91" s="144">
        <f t="shared" si="36"/>
        <v>146548133.78984842</v>
      </c>
      <c r="P91" s="50">
        <v>1.7999999999999999E-2</v>
      </c>
      <c r="Q91" s="145">
        <f xml:space="preserve"> (O91 * P91) + O91</f>
        <v>149186000.1980657</v>
      </c>
      <c r="R91" s="144">
        <f t="shared" si="37"/>
        <v>285628093.36680084</v>
      </c>
      <c r="S91" s="146">
        <f t="shared" si="38"/>
        <v>205654323.39806569</v>
      </c>
      <c r="T91" s="150"/>
      <c r="U91" s="12"/>
    </row>
    <row r="92" spans="1:26" s="50" customFormat="1" x14ac:dyDescent="0.3">
      <c r="A92" s="12">
        <f t="shared" si="32"/>
        <v>76000000</v>
      </c>
      <c r="C92" s="133"/>
      <c r="D92" s="143">
        <v>5</v>
      </c>
      <c r="E92" s="144">
        <v>2500000</v>
      </c>
      <c r="F92" s="145">
        <v>0</v>
      </c>
      <c r="G92" s="145">
        <v>400000</v>
      </c>
      <c r="H92" s="145">
        <f t="shared" si="33"/>
        <v>2100000</v>
      </c>
      <c r="I92" s="146">
        <v>0</v>
      </c>
      <c r="J92" s="147">
        <f t="shared" si="39"/>
        <v>9411387.1999999993</v>
      </c>
      <c r="K92" s="148">
        <f t="shared" si="34"/>
        <v>11511387.199999999</v>
      </c>
      <c r="L92" s="149">
        <f t="shared" si="35"/>
        <v>47056935.999999985</v>
      </c>
      <c r="M92" s="169">
        <f xml:space="preserve"> (M91 + 400000) + ((M91 + 400000) * P92 )</f>
        <v>81820497.828172401</v>
      </c>
      <c r="N92" s="129">
        <v>0</v>
      </c>
      <c r="O92" s="144">
        <f t="shared" si="36"/>
        <v>160697387.39806569</v>
      </c>
      <c r="P92" s="50">
        <v>1.7999999999999999E-2</v>
      </c>
      <c r="Q92" s="145">
        <f xml:space="preserve"> (O92 * P92) + O92</f>
        <v>163589940.37123087</v>
      </c>
      <c r="R92" s="144">
        <f t="shared" si="37"/>
        <v>292467374.19940329</v>
      </c>
      <c r="S92" s="146">
        <f t="shared" si="38"/>
        <v>210646876.3712309</v>
      </c>
      <c r="T92" s="150"/>
      <c r="U92" s="12"/>
    </row>
    <row r="93" spans="1:26" s="50" customFormat="1" x14ac:dyDescent="0.3">
      <c r="A93" s="12">
        <f t="shared" si="32"/>
        <v>77000000</v>
      </c>
      <c r="C93" s="133"/>
      <c r="D93" s="143">
        <v>6</v>
      </c>
      <c r="E93" s="144">
        <v>2500000</v>
      </c>
      <c r="F93" s="145">
        <v>0</v>
      </c>
      <c r="G93" s="145">
        <v>400000</v>
      </c>
      <c r="H93" s="145">
        <f t="shared" si="33"/>
        <v>2100000</v>
      </c>
      <c r="I93" s="146">
        <v>0</v>
      </c>
      <c r="J93" s="147">
        <f t="shared" si="39"/>
        <v>9411387.1999999993</v>
      </c>
      <c r="K93" s="148">
        <f t="shared" si="34"/>
        <v>11511387.199999999</v>
      </c>
      <c r="L93" s="149">
        <f t="shared" si="35"/>
        <v>37645548.799999982</v>
      </c>
      <c r="M93" s="169">
        <f xml:space="preserve"> (M92 + 400000) + ((M92 + 400000) * P93 )</f>
        <v>83700466.789079502</v>
      </c>
      <c r="N93" s="129">
        <v>0</v>
      </c>
      <c r="O93" s="144">
        <f t="shared" si="36"/>
        <v>175101327.57123086</v>
      </c>
      <c r="P93" s="50">
        <v>1.7999999999999999E-2</v>
      </c>
      <c r="Q93" s="145">
        <f xml:space="preserve"> (O93 * P93) + O93</f>
        <v>178253151.46751302</v>
      </c>
      <c r="R93" s="144">
        <f t="shared" si="37"/>
        <v>299599167.05659246</v>
      </c>
      <c r="S93" s="146">
        <f t="shared" si="38"/>
        <v>215898700.26751298</v>
      </c>
      <c r="T93" s="150"/>
      <c r="U93" s="12"/>
    </row>
    <row r="94" spans="1:26" s="50" customFormat="1" x14ac:dyDescent="0.3">
      <c r="A94" s="12">
        <f t="shared" si="32"/>
        <v>78000000</v>
      </c>
      <c r="C94" s="133"/>
      <c r="D94" s="143">
        <v>7</v>
      </c>
      <c r="E94" s="144">
        <v>2500000</v>
      </c>
      <c r="F94" s="145">
        <v>0</v>
      </c>
      <c r="G94" s="145">
        <v>400000</v>
      </c>
      <c r="H94" s="145">
        <f t="shared" si="33"/>
        <v>2100000</v>
      </c>
      <c r="I94" s="146">
        <v>0</v>
      </c>
      <c r="J94" s="147">
        <f t="shared" si="39"/>
        <v>9411387.1999999993</v>
      </c>
      <c r="K94" s="148">
        <f t="shared" si="34"/>
        <v>11511387.199999999</v>
      </c>
      <c r="L94" s="149">
        <f t="shared" si="35"/>
        <v>28234161.599999983</v>
      </c>
      <c r="M94" s="169">
        <f xml:space="preserve"> (M93 + 400000) + ((M93 + 400000) * P94 )</f>
        <v>85614275.191282928</v>
      </c>
      <c r="N94" s="129">
        <v>0</v>
      </c>
      <c r="O94" s="144">
        <f t="shared" si="36"/>
        <v>189764538.66751301</v>
      </c>
      <c r="P94" s="50">
        <v>1.7999999999999999E-2</v>
      </c>
      <c r="Q94" s="145">
        <f xml:space="preserve"> (O94 * P94) + O94</f>
        <v>193180300.36352825</v>
      </c>
      <c r="R94" s="144">
        <f t="shared" si="37"/>
        <v>307028737.15481114</v>
      </c>
      <c r="S94" s="146">
        <f t="shared" si="38"/>
        <v>221414461.96352822</v>
      </c>
      <c r="T94" s="150"/>
      <c r="U94" s="12"/>
    </row>
    <row r="95" spans="1:26" s="50" customFormat="1" x14ac:dyDescent="0.3">
      <c r="A95" s="12">
        <f t="shared" si="32"/>
        <v>79000000</v>
      </c>
      <c r="C95" s="133"/>
      <c r="D95" s="143">
        <v>8</v>
      </c>
      <c r="E95" s="144">
        <v>2500000</v>
      </c>
      <c r="F95" s="145">
        <v>0</v>
      </c>
      <c r="G95" s="145">
        <v>400000</v>
      </c>
      <c r="H95" s="145">
        <f t="shared" si="33"/>
        <v>2100000</v>
      </c>
      <c r="I95" s="146">
        <v>0</v>
      </c>
      <c r="J95" s="147">
        <f t="shared" si="39"/>
        <v>9411387.1999999993</v>
      </c>
      <c r="K95" s="148">
        <f t="shared" si="34"/>
        <v>11511387.199999999</v>
      </c>
      <c r="L95" s="149">
        <f t="shared" si="35"/>
        <v>18822774.399999984</v>
      </c>
      <c r="M95" s="169">
        <f xml:space="preserve"> (M94 + 400000) + ((M94 + 400000) * P95 )</f>
        <v>87562532.144726023</v>
      </c>
      <c r="N95" s="129">
        <v>0</v>
      </c>
      <c r="O95" s="144">
        <f t="shared" si="36"/>
        <v>204691687.56352824</v>
      </c>
      <c r="P95" s="50">
        <v>1.7999999999999999E-2</v>
      </c>
      <c r="Q95" s="145">
        <f xml:space="preserve"> (O95 * P95) + O95</f>
        <v>208376137.93967175</v>
      </c>
      <c r="R95" s="144">
        <f t="shared" si="37"/>
        <v>314761444.48439777</v>
      </c>
      <c r="S95" s="146">
        <f t="shared" si="38"/>
        <v>227198912.33967173</v>
      </c>
      <c r="T95" s="150"/>
      <c r="U95" s="12"/>
    </row>
    <row r="96" spans="1:26" s="50" customFormat="1" x14ac:dyDescent="0.3">
      <c r="A96" s="12">
        <f t="shared" si="32"/>
        <v>80000000</v>
      </c>
      <c r="C96" s="133"/>
      <c r="D96" s="143">
        <v>9</v>
      </c>
      <c r="E96" s="144">
        <v>2500000</v>
      </c>
      <c r="F96" s="145">
        <v>0</v>
      </c>
      <c r="G96" s="145">
        <v>400000</v>
      </c>
      <c r="H96" s="145">
        <f t="shared" si="33"/>
        <v>2100000</v>
      </c>
      <c r="I96" s="146">
        <v>0</v>
      </c>
      <c r="J96" s="147">
        <f t="shared" si="39"/>
        <v>9411387.1999999993</v>
      </c>
      <c r="K96" s="148">
        <f t="shared" si="34"/>
        <v>11511387.199999999</v>
      </c>
      <c r="L96" s="149">
        <f t="shared" si="35"/>
        <v>9411387.1999999844</v>
      </c>
      <c r="M96" s="169">
        <f xml:space="preserve"> (M95 + 400000) + ((M95 + 400000) * P96 )</f>
        <v>89545857.723331094</v>
      </c>
      <c r="N96" s="129">
        <v>0</v>
      </c>
      <c r="O96" s="144">
        <f t="shared" si="36"/>
        <v>219887525.13967174</v>
      </c>
      <c r="P96" s="50">
        <v>1.7999999999999999E-2</v>
      </c>
      <c r="Q96" s="145">
        <f xml:space="preserve"> (O96 * P96) + O96</f>
        <v>223845500.59218583</v>
      </c>
      <c r="R96" s="144">
        <f t="shared" si="37"/>
        <v>322802745.51551694</v>
      </c>
      <c r="S96" s="146">
        <f t="shared" si="38"/>
        <v>233256887.79218584</v>
      </c>
      <c r="T96" s="150"/>
      <c r="U96" s="12"/>
    </row>
    <row r="97" spans="1:26" s="50" customFormat="1" x14ac:dyDescent="0.3">
      <c r="A97" s="12">
        <f t="shared" si="32"/>
        <v>81000000</v>
      </c>
      <c r="C97" s="133"/>
      <c r="D97" s="143">
        <v>10</v>
      </c>
      <c r="E97" s="144">
        <v>2500000</v>
      </c>
      <c r="F97" s="145">
        <v>0</v>
      </c>
      <c r="G97" s="145">
        <v>400000</v>
      </c>
      <c r="H97" s="145">
        <f t="shared" si="33"/>
        <v>2100000</v>
      </c>
      <c r="I97" s="146">
        <v>0</v>
      </c>
      <c r="J97" s="147">
        <f xml:space="preserve"> J96</f>
        <v>9411387.1999999993</v>
      </c>
      <c r="K97" s="148">
        <f t="shared" si="34"/>
        <v>11511387.199999999</v>
      </c>
      <c r="L97" s="149">
        <f t="shared" si="35"/>
        <v>-1.4901161193847656E-8</v>
      </c>
      <c r="M97" s="169">
        <f xml:space="preserve"> (M96 + 400000) + ((M96 + 400000) * P97 )</f>
        <v>91564883.162351057</v>
      </c>
      <c r="N97" s="129">
        <v>0</v>
      </c>
      <c r="O97" s="144">
        <f t="shared" si="36"/>
        <v>235356887.79218581</v>
      </c>
      <c r="P97" s="50">
        <v>1.7999999999999999E-2</v>
      </c>
      <c r="Q97" s="145">
        <f xml:space="preserve"> (O97 * P97) + O97</f>
        <v>239593311.77244514</v>
      </c>
      <c r="R97" s="144">
        <f t="shared" si="37"/>
        <v>331158194.93479621</v>
      </c>
      <c r="S97" s="146">
        <f t="shared" si="38"/>
        <v>239593311.77244514</v>
      </c>
      <c r="T97" s="150"/>
      <c r="U97" s="12"/>
    </row>
    <row r="98" spans="1:26" s="50" customFormat="1" ht="17.25" thickBot="1" x14ac:dyDescent="0.35">
      <c r="A98" s="12">
        <f t="shared" si="32"/>
        <v>82000000</v>
      </c>
      <c r="C98" s="133"/>
      <c r="D98" s="152">
        <v>11</v>
      </c>
      <c r="E98" s="153">
        <v>2500000</v>
      </c>
      <c r="F98" s="154">
        <v>0</v>
      </c>
      <c r="G98" s="154">
        <v>400000</v>
      </c>
      <c r="H98" s="154">
        <f t="shared" si="33"/>
        <v>2100000</v>
      </c>
      <c r="I98" s="155">
        <v>61905511</v>
      </c>
      <c r="J98" s="156">
        <v>0</v>
      </c>
      <c r="K98" s="157">
        <f t="shared" si="34"/>
        <v>-59805511</v>
      </c>
      <c r="L98" s="149">
        <f t="shared" si="35"/>
        <v>61905510.999999985</v>
      </c>
      <c r="M98" s="170">
        <f xml:space="preserve"> (M97 + 400000) + ((M97 + 400000) * P98 )</f>
        <v>93620251.059273377</v>
      </c>
      <c r="N98" s="129">
        <v>0</v>
      </c>
      <c r="O98" s="153">
        <f t="shared" si="36"/>
        <v>179787800.77244514</v>
      </c>
      <c r="P98" s="151">
        <v>1.7999999999999999E-2</v>
      </c>
      <c r="Q98" s="154">
        <f xml:space="preserve"> (O98 * P98) + O98</f>
        <v>183023981.18634915</v>
      </c>
      <c r="R98" s="144">
        <f t="shared" si="37"/>
        <v>338549743.24562252</v>
      </c>
      <c r="S98" s="146">
        <f t="shared" si="38"/>
        <v>244929492.18634915</v>
      </c>
      <c r="T98" s="150"/>
      <c r="U98" s="12"/>
    </row>
    <row r="99" spans="1:26" s="50" customFormat="1" ht="17.25" thickBot="1" x14ac:dyDescent="0.35">
      <c r="A99" s="12">
        <f t="shared" si="32"/>
        <v>83000000</v>
      </c>
      <c r="C99" s="133"/>
      <c r="D99" s="70">
        <v>12</v>
      </c>
      <c r="E99" s="71">
        <v>2500000</v>
      </c>
      <c r="F99" s="72">
        <v>0</v>
      </c>
      <c r="G99" s="72">
        <v>400000</v>
      </c>
      <c r="H99" s="72">
        <f t="shared" si="33"/>
        <v>2100000</v>
      </c>
      <c r="I99" s="73">
        <v>61905511</v>
      </c>
      <c r="J99" s="75">
        <v>0</v>
      </c>
      <c r="K99" s="79">
        <f t="shared" si="34"/>
        <v>-59805511</v>
      </c>
      <c r="L99" s="4">
        <f t="shared" si="35"/>
        <v>123811021.99999999</v>
      </c>
      <c r="M99" s="171">
        <f xml:space="preserve"> (M98 + 400000) + ((M98 + 400000) * P99 )</f>
        <v>95712615.578340292</v>
      </c>
      <c r="N99" s="81">
        <v>0</v>
      </c>
      <c r="O99" s="71">
        <f t="shared" si="36"/>
        <v>123218470.18634915</v>
      </c>
      <c r="P99" s="77">
        <v>1.7999999999999999E-2</v>
      </c>
      <c r="Q99" s="72">
        <f xml:space="preserve"> (O99 * P99) + O99</f>
        <v>125436402.64970344</v>
      </c>
      <c r="R99" s="56">
        <f t="shared" si="37"/>
        <v>344960040.22804374</v>
      </c>
      <c r="S99" s="59">
        <f t="shared" si="38"/>
        <v>249247424.64970344</v>
      </c>
      <c r="T99" s="150">
        <f xml:space="preserve"> S99 / 4</f>
        <v>62311856.162425861</v>
      </c>
      <c r="U99" s="78">
        <f>SUM(E4:E99)</f>
        <v>242300000</v>
      </c>
      <c r="V99" s="78">
        <f>SUM(F4:F99)</f>
        <v>72956544</v>
      </c>
      <c r="W99" s="80">
        <f xml:space="preserve"> U99 - V99</f>
        <v>169343456</v>
      </c>
      <c r="X99" s="80">
        <f>R99-W99</f>
        <v>175616584.22804374</v>
      </c>
      <c r="Y99" s="198">
        <f xml:space="preserve"> X99 / W99 * 100</f>
        <v>103.70438183808162</v>
      </c>
      <c r="Z99" s="80">
        <f xml:space="preserve"> (X99 - 2500000) * 0.16</f>
        <v>27698653.476487</v>
      </c>
    </row>
    <row r="100" spans="1:26" s="50" customFormat="1" x14ac:dyDescent="0.3">
      <c r="A100" s="12">
        <f t="shared" si="32"/>
        <v>84000000</v>
      </c>
      <c r="B100" s="50">
        <v>9</v>
      </c>
      <c r="C100" s="133">
        <v>2030</v>
      </c>
      <c r="D100" s="134">
        <v>1</v>
      </c>
      <c r="E100" s="135">
        <v>2500000</v>
      </c>
      <c r="F100" s="136">
        <v>0</v>
      </c>
      <c r="G100" s="136">
        <v>400000</v>
      </c>
      <c r="H100" s="136">
        <f t="shared" ref="H100:H111" si="40" xml:space="preserve"> E100 - G100 - F100</f>
        <v>2100000</v>
      </c>
      <c r="I100" s="137">
        <v>0</v>
      </c>
      <c r="J100" s="138">
        <f xml:space="preserve"> L99 / 10</f>
        <v>12381102.199999999</v>
      </c>
      <c r="K100" s="139">
        <f t="shared" ref="K100:K111" si="41" xml:space="preserve"> H100 + J100 - I100</f>
        <v>14481102.199999999</v>
      </c>
      <c r="L100" s="140">
        <f t="shared" ref="L100:L111" si="42" xml:space="preserve"> L99 +I100 - J100 - N100</f>
        <v>111429919.79999998</v>
      </c>
      <c r="M100" s="168">
        <f xml:space="preserve"> (M99 + 400000) + ((M99 + 400000) * P100 )</f>
        <v>96497066.040653646</v>
      </c>
      <c r="N100" s="129">
        <v>0</v>
      </c>
      <c r="O100" s="135">
        <f t="shared" ref="O100:O111" si="43" xml:space="preserve"> Q99 + K100</f>
        <v>139917504.84970343</v>
      </c>
      <c r="P100" s="132">
        <v>4.0000000000000001E-3</v>
      </c>
      <c r="Q100" s="136">
        <f xml:space="preserve"> (O100 * P100) + O100</f>
        <v>140477174.86910224</v>
      </c>
      <c r="R100" s="135">
        <f t="shared" ref="R100:R111" si="44" xml:space="preserve"> M100 + Q100 + L100</f>
        <v>348404160.7097559</v>
      </c>
      <c r="S100" s="137">
        <f t="shared" ref="S100:S111" si="45" xml:space="preserve"> R100 - M100</f>
        <v>251907094.66910225</v>
      </c>
      <c r="T100" s="141"/>
      <c r="U100" s="12"/>
    </row>
    <row r="101" spans="1:26" s="50" customFormat="1" x14ac:dyDescent="0.3">
      <c r="A101" s="12">
        <f t="shared" si="32"/>
        <v>85000000</v>
      </c>
      <c r="C101" s="133"/>
      <c r="D101" s="143">
        <v>2</v>
      </c>
      <c r="E101" s="144">
        <v>2500000</v>
      </c>
      <c r="F101" s="145">
        <v>0</v>
      </c>
      <c r="G101" s="145">
        <v>400000</v>
      </c>
      <c r="H101" s="145">
        <f t="shared" si="40"/>
        <v>2100000</v>
      </c>
      <c r="I101" s="146">
        <v>0</v>
      </c>
      <c r="J101" s="147">
        <f xml:space="preserve"> J100</f>
        <v>12381102.199999999</v>
      </c>
      <c r="K101" s="148">
        <f t="shared" si="41"/>
        <v>14481102.199999999</v>
      </c>
      <c r="L101" s="149">
        <f t="shared" si="42"/>
        <v>99048817.599999979</v>
      </c>
      <c r="M101" s="169">
        <f xml:space="preserve"> (M100 + 400000) + ((M100 + 400000) * P101 )</f>
        <v>98641213.229385406</v>
      </c>
      <c r="N101" s="129">
        <v>0</v>
      </c>
      <c r="O101" s="144">
        <f t="shared" si="43"/>
        <v>154958277.06910223</v>
      </c>
      <c r="P101" s="50">
        <v>1.7999999999999999E-2</v>
      </c>
      <c r="Q101" s="145">
        <f xml:space="preserve"> (O101 * P101) + O101</f>
        <v>157747526.05634606</v>
      </c>
      <c r="R101" s="144">
        <f t="shared" si="44"/>
        <v>355437556.88573146</v>
      </c>
      <c r="S101" s="146">
        <f t="shared" si="45"/>
        <v>256796343.65634605</v>
      </c>
      <c r="T101" s="150"/>
      <c r="U101" s="12"/>
    </row>
    <row r="102" spans="1:26" s="50" customFormat="1" x14ac:dyDescent="0.3">
      <c r="A102" s="12">
        <f t="shared" si="32"/>
        <v>86000000</v>
      </c>
      <c r="C102" s="133"/>
      <c r="D102" s="143">
        <v>3</v>
      </c>
      <c r="E102" s="144">
        <v>2500000</v>
      </c>
      <c r="F102" s="145">
        <v>0</v>
      </c>
      <c r="G102" s="145">
        <v>400000</v>
      </c>
      <c r="H102" s="145">
        <f t="shared" si="40"/>
        <v>2100000</v>
      </c>
      <c r="I102" s="146">
        <v>0</v>
      </c>
      <c r="J102" s="147">
        <f t="shared" ref="J102:J110" si="46" xml:space="preserve"> J101</f>
        <v>12381102.199999999</v>
      </c>
      <c r="K102" s="148">
        <f t="shared" si="41"/>
        <v>14481102.199999999</v>
      </c>
      <c r="L102" s="149">
        <f t="shared" si="42"/>
        <v>86667715.399999976</v>
      </c>
      <c r="M102" s="169">
        <f xml:space="preserve"> (M101 + 400000) + ((M101 + 400000) * P102 )</f>
        <v>100823955.06751435</v>
      </c>
      <c r="N102" s="129">
        <v>0</v>
      </c>
      <c r="O102" s="144">
        <f t="shared" si="43"/>
        <v>172228628.25634605</v>
      </c>
      <c r="P102" s="50">
        <v>1.7999999999999999E-2</v>
      </c>
      <c r="Q102" s="145">
        <f xml:space="preserve"> (O102 * P102) + O102</f>
        <v>175328743.56496027</v>
      </c>
      <c r="R102" s="144">
        <f t="shared" si="44"/>
        <v>362820414.03247458</v>
      </c>
      <c r="S102" s="146">
        <f t="shared" si="45"/>
        <v>261996458.96496022</v>
      </c>
      <c r="T102" s="150"/>
      <c r="U102" s="12"/>
    </row>
    <row r="103" spans="1:26" s="50" customFormat="1" x14ac:dyDescent="0.3">
      <c r="A103" s="12">
        <f t="shared" si="32"/>
        <v>87000000</v>
      </c>
      <c r="C103" s="133"/>
      <c r="D103" s="143">
        <v>4</v>
      </c>
      <c r="E103" s="144">
        <v>2500000</v>
      </c>
      <c r="F103" s="145">
        <v>0</v>
      </c>
      <c r="G103" s="145">
        <v>400000</v>
      </c>
      <c r="H103" s="145">
        <f t="shared" si="40"/>
        <v>2100000</v>
      </c>
      <c r="I103" s="146">
        <v>0</v>
      </c>
      <c r="J103" s="147">
        <f t="shared" si="46"/>
        <v>12381102.199999999</v>
      </c>
      <c r="K103" s="148">
        <f t="shared" si="41"/>
        <v>14481102.199999999</v>
      </c>
      <c r="L103" s="149">
        <f t="shared" si="42"/>
        <v>74286613.199999973</v>
      </c>
      <c r="M103" s="169">
        <f xml:space="preserve"> (M102 + 400000) + ((M102 + 400000) * P103 )</f>
        <v>103045986.25872961</v>
      </c>
      <c r="N103" s="129">
        <v>0</v>
      </c>
      <c r="O103" s="144">
        <f t="shared" si="43"/>
        <v>189809845.76496026</v>
      </c>
      <c r="P103" s="50">
        <v>1.7999999999999999E-2</v>
      </c>
      <c r="Q103" s="145">
        <f xml:space="preserve"> (O103 * P103) + O103</f>
        <v>193226422.98872954</v>
      </c>
      <c r="R103" s="144">
        <f t="shared" si="44"/>
        <v>370559022.44745916</v>
      </c>
      <c r="S103" s="146">
        <f t="shared" si="45"/>
        <v>267513036.18872955</v>
      </c>
      <c r="T103" s="150"/>
      <c r="U103" s="12"/>
    </row>
    <row r="104" spans="1:26" s="50" customFormat="1" x14ac:dyDescent="0.3">
      <c r="A104" s="12">
        <f t="shared" si="32"/>
        <v>88000000</v>
      </c>
      <c r="C104" s="133"/>
      <c r="D104" s="143">
        <v>5</v>
      </c>
      <c r="E104" s="144">
        <v>2500000</v>
      </c>
      <c r="F104" s="145">
        <v>0</v>
      </c>
      <c r="G104" s="145">
        <v>400000</v>
      </c>
      <c r="H104" s="145">
        <f t="shared" si="40"/>
        <v>2100000</v>
      </c>
      <c r="I104" s="146">
        <v>0</v>
      </c>
      <c r="J104" s="147">
        <f t="shared" si="46"/>
        <v>12381102.199999999</v>
      </c>
      <c r="K104" s="148">
        <f t="shared" si="41"/>
        <v>14481102.199999999</v>
      </c>
      <c r="L104" s="149">
        <f t="shared" si="42"/>
        <v>61905510.99999997</v>
      </c>
      <c r="M104" s="169">
        <f xml:space="preserve"> (M103 + 400000) + ((M103 + 400000) * P104 )</f>
        <v>105308014.01138674</v>
      </c>
      <c r="N104" s="129">
        <v>0</v>
      </c>
      <c r="O104" s="144">
        <f t="shared" si="43"/>
        <v>207707525.18872952</v>
      </c>
      <c r="P104" s="50">
        <v>1.7999999999999999E-2</v>
      </c>
      <c r="Q104" s="145">
        <f xml:space="preserve"> (O104 * P104) + O104</f>
        <v>211446260.64212665</v>
      </c>
      <c r="R104" s="144">
        <f t="shared" si="44"/>
        <v>378659785.65351331</v>
      </c>
      <c r="S104" s="146">
        <f t="shared" si="45"/>
        <v>273351771.64212656</v>
      </c>
      <c r="T104" s="150"/>
      <c r="U104" s="12"/>
    </row>
    <row r="105" spans="1:26" s="50" customFormat="1" x14ac:dyDescent="0.3">
      <c r="A105" s="12">
        <f t="shared" si="32"/>
        <v>89000000</v>
      </c>
      <c r="C105" s="133"/>
      <c r="D105" s="143">
        <v>6</v>
      </c>
      <c r="E105" s="144">
        <v>2500000</v>
      </c>
      <c r="F105" s="145">
        <v>0</v>
      </c>
      <c r="G105" s="145">
        <v>400000</v>
      </c>
      <c r="H105" s="145">
        <f t="shared" si="40"/>
        <v>2100000</v>
      </c>
      <c r="I105" s="146">
        <v>0</v>
      </c>
      <c r="J105" s="147">
        <f t="shared" si="46"/>
        <v>12381102.199999999</v>
      </c>
      <c r="K105" s="148">
        <f t="shared" si="41"/>
        <v>14481102.199999999</v>
      </c>
      <c r="L105" s="149">
        <f t="shared" si="42"/>
        <v>49524408.799999967</v>
      </c>
      <c r="M105" s="169">
        <f xml:space="preserve"> (M104 + 400000) + ((M104 + 400000) * P105 )</f>
        <v>107610758.26359169</v>
      </c>
      <c r="N105" s="129">
        <v>0</v>
      </c>
      <c r="O105" s="144">
        <f t="shared" si="43"/>
        <v>225927362.84212664</v>
      </c>
      <c r="P105" s="50">
        <v>1.7999999999999999E-2</v>
      </c>
      <c r="Q105" s="145">
        <f xml:space="preserve"> (O105 * P105) + O105</f>
        <v>229994055.37328491</v>
      </c>
      <c r="R105" s="144">
        <f t="shared" si="44"/>
        <v>387129222.43687654</v>
      </c>
      <c r="S105" s="146">
        <f t="shared" si="45"/>
        <v>279518464.17328483</v>
      </c>
      <c r="T105" s="150"/>
      <c r="U105" s="12"/>
    </row>
    <row r="106" spans="1:26" s="50" customFormat="1" x14ac:dyDescent="0.3">
      <c r="A106" s="12">
        <f t="shared" si="32"/>
        <v>90000000</v>
      </c>
      <c r="C106" s="133"/>
      <c r="D106" s="143">
        <v>7</v>
      </c>
      <c r="E106" s="144">
        <v>2500000</v>
      </c>
      <c r="F106" s="145">
        <v>0</v>
      </c>
      <c r="G106" s="145">
        <v>400000</v>
      </c>
      <c r="H106" s="145">
        <f t="shared" si="40"/>
        <v>2100000</v>
      </c>
      <c r="I106" s="146">
        <v>0</v>
      </c>
      <c r="J106" s="147">
        <f t="shared" si="46"/>
        <v>12381102.199999999</v>
      </c>
      <c r="K106" s="148">
        <f t="shared" si="41"/>
        <v>14481102.199999999</v>
      </c>
      <c r="L106" s="149">
        <f t="shared" si="42"/>
        <v>37143306.599999964</v>
      </c>
      <c r="M106" s="169">
        <f xml:space="preserve"> (M105 + 400000) + ((M105 + 400000) * P106 )</f>
        <v>109954951.91233635</v>
      </c>
      <c r="N106" s="129">
        <v>0</v>
      </c>
      <c r="O106" s="144">
        <f t="shared" si="43"/>
        <v>244475157.57328489</v>
      </c>
      <c r="P106" s="50">
        <v>1.7999999999999999E-2</v>
      </c>
      <c r="Q106" s="145">
        <f xml:space="preserve"> (O106 * P106) + O106</f>
        <v>248875710.40960401</v>
      </c>
      <c r="R106" s="144">
        <f t="shared" si="44"/>
        <v>395973968.92194033</v>
      </c>
      <c r="S106" s="146">
        <f t="shared" si="45"/>
        <v>286019017.00960398</v>
      </c>
      <c r="T106" s="150"/>
      <c r="U106" s="12"/>
    </row>
    <row r="107" spans="1:26" s="50" customFormat="1" x14ac:dyDescent="0.3">
      <c r="A107" s="12">
        <f t="shared" si="32"/>
        <v>91000000</v>
      </c>
      <c r="C107" s="133"/>
      <c r="D107" s="143">
        <v>8</v>
      </c>
      <c r="E107" s="144">
        <v>2500000</v>
      </c>
      <c r="F107" s="145">
        <v>0</v>
      </c>
      <c r="G107" s="145">
        <v>400000</v>
      </c>
      <c r="H107" s="145">
        <f t="shared" si="40"/>
        <v>2100000</v>
      </c>
      <c r="I107" s="146">
        <v>0</v>
      </c>
      <c r="J107" s="147">
        <f t="shared" si="46"/>
        <v>12381102.199999999</v>
      </c>
      <c r="K107" s="148">
        <f t="shared" si="41"/>
        <v>14481102.199999999</v>
      </c>
      <c r="L107" s="149">
        <f t="shared" si="42"/>
        <v>24762204.399999965</v>
      </c>
      <c r="M107" s="169">
        <f xml:space="preserve"> (M106 + 400000) + ((M106 + 400000) * P107 )</f>
        <v>112341341.0467584</v>
      </c>
      <c r="N107" s="129">
        <v>0</v>
      </c>
      <c r="O107" s="144">
        <f t="shared" si="43"/>
        <v>263356812.609604</v>
      </c>
      <c r="P107" s="50">
        <v>1.7999999999999999E-2</v>
      </c>
      <c r="Q107" s="145">
        <f xml:space="preserve"> (O107 * P107) + O107</f>
        <v>268097235.23657688</v>
      </c>
      <c r="R107" s="144">
        <f t="shared" si="44"/>
        <v>405200780.68333524</v>
      </c>
      <c r="S107" s="146">
        <f t="shared" si="45"/>
        <v>292859439.63657683</v>
      </c>
      <c r="T107" s="150"/>
      <c r="U107" s="12"/>
    </row>
    <row r="108" spans="1:26" s="50" customFormat="1" x14ac:dyDescent="0.3">
      <c r="A108" s="12">
        <f t="shared" si="32"/>
        <v>92000000</v>
      </c>
      <c r="C108" s="133"/>
      <c r="D108" s="143">
        <v>9</v>
      </c>
      <c r="E108" s="144">
        <v>2500000</v>
      </c>
      <c r="F108" s="145">
        <v>0</v>
      </c>
      <c r="G108" s="145">
        <v>400000</v>
      </c>
      <c r="H108" s="145">
        <f t="shared" si="40"/>
        <v>2100000</v>
      </c>
      <c r="I108" s="146">
        <v>0</v>
      </c>
      <c r="J108" s="147">
        <f t="shared" si="46"/>
        <v>12381102.199999999</v>
      </c>
      <c r="K108" s="148">
        <f t="shared" si="41"/>
        <v>14481102.199999999</v>
      </c>
      <c r="L108" s="149">
        <f t="shared" si="42"/>
        <v>12381102.199999966</v>
      </c>
      <c r="M108" s="169">
        <f xml:space="preserve"> (M107 + 400000) + ((M107 + 400000) * P108 )</f>
        <v>114770685.18560004</v>
      </c>
      <c r="N108" s="129">
        <v>0</v>
      </c>
      <c r="O108" s="144">
        <f t="shared" si="43"/>
        <v>282578337.4365769</v>
      </c>
      <c r="P108" s="50">
        <v>1.7999999999999999E-2</v>
      </c>
      <c r="Q108" s="145">
        <f xml:space="preserve"> (O108 * P108) + O108</f>
        <v>287664747.51043528</v>
      </c>
      <c r="R108" s="144">
        <f t="shared" si="44"/>
        <v>414816534.89603531</v>
      </c>
      <c r="S108" s="146">
        <f t="shared" si="45"/>
        <v>300045849.71043527</v>
      </c>
      <c r="T108" s="150"/>
      <c r="U108" s="12"/>
    </row>
    <row r="109" spans="1:26" s="50" customFormat="1" x14ac:dyDescent="0.3">
      <c r="A109" s="12">
        <f t="shared" si="32"/>
        <v>93000000</v>
      </c>
      <c r="C109" s="133"/>
      <c r="D109" s="143">
        <v>10</v>
      </c>
      <c r="E109" s="144">
        <v>2500000</v>
      </c>
      <c r="F109" s="145">
        <v>0</v>
      </c>
      <c r="G109" s="145">
        <v>400000</v>
      </c>
      <c r="H109" s="145">
        <f t="shared" si="40"/>
        <v>2100000</v>
      </c>
      <c r="I109" s="146">
        <v>0</v>
      </c>
      <c r="J109" s="147">
        <f xml:space="preserve"> J108</f>
        <v>12381102.199999999</v>
      </c>
      <c r="K109" s="148">
        <f t="shared" si="41"/>
        <v>14481102.199999999</v>
      </c>
      <c r="L109" s="149">
        <f t="shared" si="42"/>
        <v>-3.3527612686157227E-8</v>
      </c>
      <c r="M109" s="169">
        <f xml:space="preserve"> (M108 + 400000) + ((M108 + 400000) * P109 )</f>
        <v>117243757.51894084</v>
      </c>
      <c r="N109" s="129">
        <v>0</v>
      </c>
      <c r="O109" s="144">
        <f t="shared" si="43"/>
        <v>302145849.71043527</v>
      </c>
      <c r="P109" s="50">
        <v>1.7999999999999999E-2</v>
      </c>
      <c r="Q109" s="145">
        <f xml:space="preserve"> (O109 * P109) + O109</f>
        <v>307584475.0052231</v>
      </c>
      <c r="R109" s="144">
        <f t="shared" si="44"/>
        <v>424828232.5241639</v>
      </c>
      <c r="S109" s="146">
        <f t="shared" si="45"/>
        <v>307584475.00522304</v>
      </c>
      <c r="T109" s="150"/>
      <c r="U109" s="12"/>
    </row>
    <row r="110" spans="1:26" s="50" customFormat="1" ht="17.25" thickBot="1" x14ac:dyDescent="0.35">
      <c r="A110" s="12">
        <f t="shared" si="32"/>
        <v>94000000</v>
      </c>
      <c r="C110" s="133"/>
      <c r="D110" s="152">
        <v>11</v>
      </c>
      <c r="E110" s="153">
        <v>2500000</v>
      </c>
      <c r="F110" s="154">
        <v>0</v>
      </c>
      <c r="G110" s="154">
        <v>400000</v>
      </c>
      <c r="H110" s="154">
        <f t="shared" si="40"/>
        <v>2100000</v>
      </c>
      <c r="I110" s="155">
        <v>79218306</v>
      </c>
      <c r="J110" s="156">
        <v>0</v>
      </c>
      <c r="K110" s="157">
        <f t="shared" si="41"/>
        <v>-77118306</v>
      </c>
      <c r="L110" s="149">
        <f t="shared" si="42"/>
        <v>79218305.99999997</v>
      </c>
      <c r="M110" s="170">
        <f xml:space="preserve"> (M109 + 400000) + ((M109 + 400000) * P110 )</f>
        <v>119761345.15428177</v>
      </c>
      <c r="N110" s="129">
        <v>0</v>
      </c>
      <c r="O110" s="153">
        <f t="shared" si="43"/>
        <v>230466169.0052231</v>
      </c>
      <c r="P110" s="151">
        <v>1.7999999999999999E-2</v>
      </c>
      <c r="Q110" s="154">
        <f xml:space="preserve"> (O110 * P110) + O110</f>
        <v>234614560.04731712</v>
      </c>
      <c r="R110" s="144">
        <f t="shared" si="44"/>
        <v>433594211.20159888</v>
      </c>
      <c r="S110" s="146">
        <f t="shared" si="45"/>
        <v>313832866.04731715</v>
      </c>
      <c r="T110" s="150"/>
      <c r="U110" s="12"/>
    </row>
    <row r="111" spans="1:26" s="50" customFormat="1" ht="17.25" thickBot="1" x14ac:dyDescent="0.35">
      <c r="A111" s="12">
        <f t="shared" si="32"/>
        <v>95000000</v>
      </c>
      <c r="C111" s="133"/>
      <c r="D111" s="70">
        <v>12</v>
      </c>
      <c r="E111" s="71">
        <v>2500000</v>
      </c>
      <c r="F111" s="72">
        <v>0</v>
      </c>
      <c r="G111" s="72">
        <v>400000</v>
      </c>
      <c r="H111" s="72">
        <f t="shared" si="40"/>
        <v>2100000</v>
      </c>
      <c r="I111" s="73">
        <v>79218306</v>
      </c>
      <c r="J111" s="75">
        <v>0</v>
      </c>
      <c r="K111" s="79">
        <f t="shared" si="41"/>
        <v>-77118306</v>
      </c>
      <c r="L111" s="4">
        <f t="shared" si="42"/>
        <v>158436611.99999997</v>
      </c>
      <c r="M111" s="171">
        <f xml:space="preserve"> (M110 + 400000) + ((M110 + 400000) * P111 )</f>
        <v>122324249.36705884</v>
      </c>
      <c r="N111" s="81">
        <v>0</v>
      </c>
      <c r="O111" s="71">
        <f t="shared" si="43"/>
        <v>157496254.04731712</v>
      </c>
      <c r="P111" s="77">
        <v>1.7999999999999999E-2</v>
      </c>
      <c r="Q111" s="72">
        <f xml:space="preserve"> (O111 * P111) + O111</f>
        <v>160331186.62016883</v>
      </c>
      <c r="R111" s="56">
        <f t="shared" si="44"/>
        <v>441092047.98722768</v>
      </c>
      <c r="S111" s="59">
        <f t="shared" si="45"/>
        <v>318767798.62016881</v>
      </c>
      <c r="T111" s="150">
        <f xml:space="preserve"> S111 / 4</f>
        <v>79691949.655042201</v>
      </c>
      <c r="U111" s="78">
        <f>SUM(E4:E111)</f>
        <v>272300000</v>
      </c>
      <c r="V111" s="78">
        <f>SUM(F4:F111)</f>
        <v>72956544</v>
      </c>
      <c r="W111" s="80">
        <f xml:space="preserve"> U111 - V111</f>
        <v>199343456</v>
      </c>
      <c r="X111" s="80">
        <f>R111-W111</f>
        <v>241748591.98722768</v>
      </c>
      <c r="Y111" s="198">
        <f xml:space="preserve"> X111 / W111 * 100</f>
        <v>121.27239932432379</v>
      </c>
      <c r="Z111" s="80">
        <f xml:space="preserve"> (X111 - 2500000) * 0.16</f>
        <v>38279774.717956431</v>
      </c>
    </row>
    <row r="112" spans="1:26" s="50" customFormat="1" x14ac:dyDescent="0.3">
      <c r="A112" s="12">
        <f t="shared" si="32"/>
        <v>96000000</v>
      </c>
      <c r="B112" s="50">
        <v>10</v>
      </c>
      <c r="C112" s="133">
        <v>2031</v>
      </c>
      <c r="D112" s="134">
        <v>1</v>
      </c>
      <c r="E112" s="135">
        <v>2500000</v>
      </c>
      <c r="F112" s="136">
        <v>0</v>
      </c>
      <c r="G112" s="136">
        <v>400000</v>
      </c>
      <c r="H112" s="136">
        <f t="shared" ref="H112:H123" si="47" xml:space="preserve"> E112 - G112 - F112</f>
        <v>2100000</v>
      </c>
      <c r="I112" s="137">
        <v>0</v>
      </c>
      <c r="J112" s="138">
        <f xml:space="preserve"> L111 / 10</f>
        <v>15843661.199999997</v>
      </c>
      <c r="K112" s="139">
        <f t="shared" ref="K112:K123" si="48" xml:space="preserve"> H112 + J112 - I112</f>
        <v>17943661.199999996</v>
      </c>
      <c r="L112" s="140">
        <f t="shared" ref="L112:L123" si="49" xml:space="preserve"> L111 +I112 - J112 - N112</f>
        <v>142592950.79999998</v>
      </c>
      <c r="M112" s="168">
        <f xml:space="preserve"> (M111 + 400000) + ((M111 + 400000) * P112 )</f>
        <v>123215146.36452708</v>
      </c>
      <c r="N112" s="129">
        <v>0</v>
      </c>
      <c r="O112" s="135">
        <f t="shared" ref="O112:O123" si="50" xml:space="preserve"> Q111 + K112</f>
        <v>178274847.82016882</v>
      </c>
      <c r="P112" s="132">
        <v>4.0000000000000001E-3</v>
      </c>
      <c r="Q112" s="136">
        <f xml:space="preserve"> (O112 * P112) + O112</f>
        <v>178987947.2114495</v>
      </c>
      <c r="R112" s="135">
        <f t="shared" ref="R112:R123" si="51" xml:space="preserve"> M112 + Q112 + L112</f>
        <v>444796044.37597656</v>
      </c>
      <c r="S112" s="137">
        <f t="shared" ref="S112:S123" si="52" xml:space="preserve"> R112 - M112</f>
        <v>321580898.01144946</v>
      </c>
      <c r="T112" s="141"/>
      <c r="U112" s="12"/>
    </row>
    <row r="113" spans="1:26" s="50" customFormat="1" x14ac:dyDescent="0.3">
      <c r="A113" s="12">
        <f t="shared" si="32"/>
        <v>97000000</v>
      </c>
      <c r="C113" s="133"/>
      <c r="D113" s="143">
        <v>2</v>
      </c>
      <c r="E113" s="144">
        <v>2500000</v>
      </c>
      <c r="F113" s="145">
        <v>0</v>
      </c>
      <c r="G113" s="145">
        <v>400000</v>
      </c>
      <c r="H113" s="145">
        <f t="shared" si="47"/>
        <v>2100000</v>
      </c>
      <c r="I113" s="146">
        <v>0</v>
      </c>
      <c r="J113" s="147">
        <f xml:space="preserve"> J112</f>
        <v>15843661.199999997</v>
      </c>
      <c r="K113" s="148">
        <f t="shared" si="48"/>
        <v>17943661.199999996</v>
      </c>
      <c r="L113" s="149">
        <f t="shared" si="49"/>
        <v>126749289.59999998</v>
      </c>
      <c r="M113" s="169">
        <f xml:space="preserve"> (M112 + 400000) + ((M112 + 400000) * P113 )</f>
        <v>125840218.99908857</v>
      </c>
      <c r="N113" s="129">
        <v>0</v>
      </c>
      <c r="O113" s="144">
        <f t="shared" si="50"/>
        <v>196931608.41144949</v>
      </c>
      <c r="P113" s="50">
        <v>1.7999999999999999E-2</v>
      </c>
      <c r="Q113" s="145">
        <f xml:space="preserve"> (O113 * P113) + O113</f>
        <v>200476377.36285558</v>
      </c>
      <c r="R113" s="144">
        <f t="shared" si="51"/>
        <v>453065885.9619441</v>
      </c>
      <c r="S113" s="146">
        <f t="shared" si="52"/>
        <v>327225666.96285552</v>
      </c>
      <c r="T113" s="150"/>
      <c r="U113" s="12"/>
    </row>
    <row r="114" spans="1:26" s="50" customFormat="1" x14ac:dyDescent="0.3">
      <c r="A114" s="12">
        <f t="shared" si="32"/>
        <v>98000000</v>
      </c>
      <c r="C114" s="133"/>
      <c r="D114" s="143">
        <v>3</v>
      </c>
      <c r="E114" s="144">
        <v>2500000</v>
      </c>
      <c r="F114" s="145">
        <v>0</v>
      </c>
      <c r="G114" s="145">
        <v>400000</v>
      </c>
      <c r="H114" s="145">
        <f t="shared" si="47"/>
        <v>2100000</v>
      </c>
      <c r="I114" s="146">
        <v>0</v>
      </c>
      <c r="J114" s="147">
        <f t="shared" ref="J114:J122" si="53" xml:space="preserve"> J113</f>
        <v>15843661.199999997</v>
      </c>
      <c r="K114" s="148">
        <f t="shared" si="48"/>
        <v>17943661.199999996</v>
      </c>
      <c r="L114" s="149">
        <f t="shared" si="49"/>
        <v>110905628.39999998</v>
      </c>
      <c r="M114" s="169">
        <f xml:space="preserve"> (M113 + 400000) + ((M113 + 400000) * P114 )</f>
        <v>128512542.94107217</v>
      </c>
      <c r="N114" s="129">
        <v>0</v>
      </c>
      <c r="O114" s="144">
        <f t="shared" si="50"/>
        <v>218420038.56285557</v>
      </c>
      <c r="P114" s="50">
        <v>1.7999999999999999E-2</v>
      </c>
      <c r="Q114" s="145">
        <f xml:space="preserve"> (O114 * P114) + O114</f>
        <v>222351599.25698698</v>
      </c>
      <c r="R114" s="144">
        <f t="shared" si="51"/>
        <v>461769770.59805912</v>
      </c>
      <c r="S114" s="146">
        <f t="shared" si="52"/>
        <v>333257227.65698695</v>
      </c>
      <c r="T114" s="150"/>
      <c r="U114" s="12"/>
    </row>
    <row r="115" spans="1:26" s="50" customFormat="1" x14ac:dyDescent="0.3">
      <c r="A115" s="12">
        <f t="shared" si="32"/>
        <v>99000000</v>
      </c>
      <c r="C115" s="133"/>
      <c r="D115" s="143">
        <v>4</v>
      </c>
      <c r="E115" s="144">
        <v>2500000</v>
      </c>
      <c r="F115" s="145">
        <v>0</v>
      </c>
      <c r="G115" s="145">
        <v>400000</v>
      </c>
      <c r="H115" s="145">
        <f t="shared" si="47"/>
        <v>2100000</v>
      </c>
      <c r="I115" s="146">
        <v>0</v>
      </c>
      <c r="J115" s="147">
        <f t="shared" si="53"/>
        <v>15843661.199999997</v>
      </c>
      <c r="K115" s="148">
        <f t="shared" si="48"/>
        <v>17943661.199999996</v>
      </c>
      <c r="L115" s="149">
        <f t="shared" si="49"/>
        <v>95061967.199999973</v>
      </c>
      <c r="M115" s="169">
        <f xml:space="preserve"> (M114 + 400000) + ((M114 + 400000) * P115 )</f>
        <v>131232968.71401146</v>
      </c>
      <c r="N115" s="129">
        <v>0</v>
      </c>
      <c r="O115" s="144">
        <f t="shared" si="50"/>
        <v>240295260.45698696</v>
      </c>
      <c r="P115" s="50">
        <v>1.7999999999999999E-2</v>
      </c>
      <c r="Q115" s="145">
        <f xml:space="preserve"> (O115 * P115) + O115</f>
        <v>244620575.14521274</v>
      </c>
      <c r="R115" s="144">
        <f t="shared" si="51"/>
        <v>470915511.05922419</v>
      </c>
      <c r="S115" s="146">
        <f t="shared" si="52"/>
        <v>339682542.3452127</v>
      </c>
      <c r="T115" s="150"/>
      <c r="U115" s="12"/>
    </row>
    <row r="116" spans="1:26" s="50" customFormat="1" x14ac:dyDescent="0.3">
      <c r="A116" s="12">
        <f t="shared" si="32"/>
        <v>100000000</v>
      </c>
      <c r="C116" s="133"/>
      <c r="D116" s="143">
        <v>5</v>
      </c>
      <c r="E116" s="144">
        <v>2500000</v>
      </c>
      <c r="F116" s="145">
        <v>0</v>
      </c>
      <c r="G116" s="145">
        <v>400000</v>
      </c>
      <c r="H116" s="145">
        <f t="shared" si="47"/>
        <v>2100000</v>
      </c>
      <c r="I116" s="146">
        <v>0</v>
      </c>
      <c r="J116" s="147">
        <f t="shared" si="53"/>
        <v>15843661.199999997</v>
      </c>
      <c r="K116" s="148">
        <f t="shared" si="48"/>
        <v>17943661.199999996</v>
      </c>
      <c r="L116" s="149">
        <f t="shared" si="49"/>
        <v>79218305.99999997</v>
      </c>
      <c r="M116" s="169">
        <f xml:space="preserve"> (M115 + 400000) + ((M115 + 400000) * P116 )</f>
        <v>134002362.15086366</v>
      </c>
      <c r="N116" s="129">
        <v>0</v>
      </c>
      <c r="O116" s="144">
        <f t="shared" si="50"/>
        <v>262564236.34521273</v>
      </c>
      <c r="P116" s="50">
        <v>1.7999999999999999E-2</v>
      </c>
      <c r="Q116" s="145">
        <f xml:space="preserve"> (O116 * P116) + O116</f>
        <v>267290392.59942657</v>
      </c>
      <c r="R116" s="144">
        <f t="shared" si="51"/>
        <v>480511060.75029016</v>
      </c>
      <c r="S116" s="146">
        <f t="shared" si="52"/>
        <v>346508698.59942651</v>
      </c>
      <c r="T116" s="150"/>
      <c r="U116" s="12"/>
    </row>
    <row r="117" spans="1:26" s="50" customFormat="1" x14ac:dyDescent="0.3">
      <c r="A117" s="12">
        <f t="shared" si="32"/>
        <v>101000000</v>
      </c>
      <c r="C117" s="133"/>
      <c r="D117" s="143">
        <v>6</v>
      </c>
      <c r="E117" s="144">
        <v>2500000</v>
      </c>
      <c r="F117" s="145">
        <v>0</v>
      </c>
      <c r="G117" s="145">
        <v>400000</v>
      </c>
      <c r="H117" s="145">
        <f t="shared" si="47"/>
        <v>2100000</v>
      </c>
      <c r="I117" s="146">
        <v>0</v>
      </c>
      <c r="J117" s="147">
        <f t="shared" si="53"/>
        <v>15843661.199999997</v>
      </c>
      <c r="K117" s="148">
        <f t="shared" si="48"/>
        <v>17943661.199999996</v>
      </c>
      <c r="L117" s="149">
        <f t="shared" si="49"/>
        <v>63374644.799999975</v>
      </c>
      <c r="M117" s="169">
        <f xml:space="preserve"> (M116 + 400000) + ((M116 + 400000) * P117 )</f>
        <v>136821604.66957921</v>
      </c>
      <c r="N117" s="129">
        <v>0</v>
      </c>
      <c r="O117" s="144">
        <f t="shared" si="50"/>
        <v>285234053.79942656</v>
      </c>
      <c r="P117" s="50">
        <v>1.7999999999999999E-2</v>
      </c>
      <c r="Q117" s="145">
        <f xml:space="preserve"> (O117 * P117) + O117</f>
        <v>290368266.76781625</v>
      </c>
      <c r="R117" s="144">
        <f t="shared" si="51"/>
        <v>490564516.23739541</v>
      </c>
      <c r="S117" s="146">
        <f t="shared" si="52"/>
        <v>353742911.5678162</v>
      </c>
      <c r="T117" s="150"/>
      <c r="U117" s="12"/>
    </row>
    <row r="118" spans="1:26" s="50" customFormat="1" x14ac:dyDescent="0.3">
      <c r="A118" s="12">
        <f t="shared" si="32"/>
        <v>102000000</v>
      </c>
      <c r="C118" s="133"/>
      <c r="D118" s="143">
        <v>7</v>
      </c>
      <c r="E118" s="144">
        <v>2500000</v>
      </c>
      <c r="F118" s="145">
        <v>0</v>
      </c>
      <c r="G118" s="145">
        <v>400000</v>
      </c>
      <c r="H118" s="145">
        <f t="shared" si="47"/>
        <v>2100000</v>
      </c>
      <c r="I118" s="146">
        <v>0</v>
      </c>
      <c r="J118" s="147">
        <f t="shared" si="53"/>
        <v>15843661.199999997</v>
      </c>
      <c r="K118" s="148">
        <f t="shared" si="48"/>
        <v>17943661.199999996</v>
      </c>
      <c r="L118" s="149">
        <f t="shared" si="49"/>
        <v>47530983.599999979</v>
      </c>
      <c r="M118" s="169">
        <f xml:space="preserve"> (M117 + 400000) + ((M117 + 400000) * P118 )</f>
        <v>139691593.55363163</v>
      </c>
      <c r="N118" s="129">
        <v>0</v>
      </c>
      <c r="O118" s="144">
        <f t="shared" si="50"/>
        <v>308311927.96781623</v>
      </c>
      <c r="P118" s="50">
        <v>1.7999999999999999E-2</v>
      </c>
      <c r="Q118" s="145">
        <f xml:space="preserve"> (O118 * P118) + O118</f>
        <v>313861542.67123693</v>
      </c>
      <c r="R118" s="144">
        <f t="shared" si="51"/>
        <v>501084119.8248685</v>
      </c>
      <c r="S118" s="146">
        <f t="shared" si="52"/>
        <v>361392526.2712369</v>
      </c>
      <c r="T118" s="150"/>
      <c r="U118" s="12"/>
    </row>
    <row r="119" spans="1:26" s="50" customFormat="1" x14ac:dyDescent="0.3">
      <c r="A119" s="12">
        <f t="shared" si="32"/>
        <v>103000000</v>
      </c>
      <c r="C119" s="133"/>
      <c r="D119" s="143">
        <v>8</v>
      </c>
      <c r="E119" s="144">
        <v>2500000</v>
      </c>
      <c r="F119" s="145">
        <v>0</v>
      </c>
      <c r="G119" s="145">
        <v>400000</v>
      </c>
      <c r="H119" s="145">
        <f t="shared" si="47"/>
        <v>2100000</v>
      </c>
      <c r="I119" s="146">
        <v>0</v>
      </c>
      <c r="J119" s="147">
        <f t="shared" si="53"/>
        <v>15843661.199999997</v>
      </c>
      <c r="K119" s="148">
        <f t="shared" si="48"/>
        <v>17943661.199999996</v>
      </c>
      <c r="L119" s="149">
        <f t="shared" si="49"/>
        <v>31687322.399999984</v>
      </c>
      <c r="M119" s="169">
        <f xml:space="preserve"> (M118 + 400000) + ((M118 + 400000) * P119 )</f>
        <v>142613242.23759699</v>
      </c>
      <c r="N119" s="129">
        <v>0</v>
      </c>
      <c r="O119" s="144">
        <f t="shared" si="50"/>
        <v>331805203.87123692</v>
      </c>
      <c r="P119" s="50">
        <v>1.7999999999999999E-2</v>
      </c>
      <c r="Q119" s="145">
        <f xml:space="preserve"> (O119 * P119) + O119</f>
        <v>337777697.54091918</v>
      </c>
      <c r="R119" s="144">
        <f t="shared" si="51"/>
        <v>512078262.17851615</v>
      </c>
      <c r="S119" s="146">
        <f t="shared" si="52"/>
        <v>369465019.94091916</v>
      </c>
      <c r="T119" s="150"/>
      <c r="U119" s="12"/>
    </row>
    <row r="120" spans="1:26" s="50" customFormat="1" x14ac:dyDescent="0.3">
      <c r="A120" s="12">
        <f t="shared" si="32"/>
        <v>104000000</v>
      </c>
      <c r="C120" s="133"/>
      <c r="D120" s="143">
        <v>9</v>
      </c>
      <c r="E120" s="144">
        <v>2500000</v>
      </c>
      <c r="F120" s="145">
        <v>0</v>
      </c>
      <c r="G120" s="145">
        <v>400000</v>
      </c>
      <c r="H120" s="145">
        <f t="shared" si="47"/>
        <v>2100000</v>
      </c>
      <c r="I120" s="146">
        <v>0</v>
      </c>
      <c r="J120" s="147">
        <f t="shared" si="53"/>
        <v>15843661.199999997</v>
      </c>
      <c r="K120" s="148">
        <f t="shared" si="48"/>
        <v>17943661.199999996</v>
      </c>
      <c r="L120" s="149">
        <f t="shared" si="49"/>
        <v>15843661.199999986</v>
      </c>
      <c r="M120" s="169">
        <f xml:space="preserve"> (M119 + 400000) + ((M119 + 400000) * P120 )</f>
        <v>145587480.59787375</v>
      </c>
      <c r="N120" s="129">
        <v>0</v>
      </c>
      <c r="O120" s="144">
        <f t="shared" si="50"/>
        <v>355721358.74091917</v>
      </c>
      <c r="P120" s="50">
        <v>1.7999999999999999E-2</v>
      </c>
      <c r="Q120" s="145">
        <f xml:space="preserve"> (O120 * P120) + O120</f>
        <v>362124343.19825572</v>
      </c>
      <c r="R120" s="144">
        <f t="shared" si="51"/>
        <v>523555484.99612945</v>
      </c>
      <c r="S120" s="146">
        <f t="shared" si="52"/>
        <v>377968004.39825571</v>
      </c>
      <c r="T120" s="150"/>
      <c r="U120" s="12"/>
    </row>
    <row r="121" spans="1:26" s="50" customFormat="1" x14ac:dyDescent="0.3">
      <c r="A121" s="12">
        <f t="shared" si="32"/>
        <v>105000000</v>
      </c>
      <c r="C121" s="133"/>
      <c r="D121" s="143">
        <v>10</v>
      </c>
      <c r="E121" s="144">
        <v>2500000</v>
      </c>
      <c r="F121" s="145">
        <v>0</v>
      </c>
      <c r="G121" s="145">
        <v>400000</v>
      </c>
      <c r="H121" s="145">
        <f t="shared" si="47"/>
        <v>2100000</v>
      </c>
      <c r="I121" s="146">
        <v>0</v>
      </c>
      <c r="J121" s="147">
        <f xml:space="preserve"> J120</f>
        <v>15843661.199999997</v>
      </c>
      <c r="K121" s="148">
        <f t="shared" si="48"/>
        <v>17943661.199999996</v>
      </c>
      <c r="L121" s="149">
        <f t="shared" si="49"/>
        <v>-1.1175870895385742E-8</v>
      </c>
      <c r="M121" s="169">
        <f xml:space="preserve"> (M120 + 400000) + ((M120 + 400000) * P121 )</f>
        <v>148615255.24863547</v>
      </c>
      <c r="N121" s="129">
        <v>0</v>
      </c>
      <c r="O121" s="144">
        <f t="shared" si="50"/>
        <v>380068004.39825571</v>
      </c>
      <c r="P121" s="50">
        <v>1.7999999999999999E-2</v>
      </c>
      <c r="Q121" s="145">
        <f xml:space="preserve"> (O121 * P121) + O121</f>
        <v>386909228.47742432</v>
      </c>
      <c r="R121" s="144">
        <f t="shared" si="51"/>
        <v>535524483.72605979</v>
      </c>
      <c r="S121" s="146">
        <f t="shared" si="52"/>
        <v>386909228.47742432</v>
      </c>
      <c r="T121" s="150"/>
      <c r="U121" s="12"/>
    </row>
    <row r="122" spans="1:26" s="50" customFormat="1" ht="17.25" thickBot="1" x14ac:dyDescent="0.35">
      <c r="A122" s="12">
        <f t="shared" si="32"/>
        <v>106000000</v>
      </c>
      <c r="C122" s="133"/>
      <c r="D122" s="152">
        <v>11</v>
      </c>
      <c r="E122" s="153">
        <v>2500000</v>
      </c>
      <c r="F122" s="154">
        <v>0</v>
      </c>
      <c r="G122" s="154">
        <v>400000</v>
      </c>
      <c r="H122" s="154">
        <f t="shared" si="47"/>
        <v>2100000</v>
      </c>
      <c r="I122" s="155">
        <v>99417252</v>
      </c>
      <c r="J122" s="156">
        <v>0</v>
      </c>
      <c r="K122" s="157">
        <f t="shared" si="48"/>
        <v>-97317252</v>
      </c>
      <c r="L122" s="149">
        <f t="shared" si="49"/>
        <v>99417251.999999985</v>
      </c>
      <c r="M122" s="170">
        <f xml:space="preserve"> (M121 + 400000) + ((M121 + 400000) * P122 )</f>
        <v>151697529.84311092</v>
      </c>
      <c r="N122" s="129">
        <v>0</v>
      </c>
      <c r="O122" s="153">
        <f t="shared" si="50"/>
        <v>289591976.47742432</v>
      </c>
      <c r="P122" s="151">
        <v>1.7999999999999999E-2</v>
      </c>
      <c r="Q122" s="154">
        <f xml:space="preserve"> (O122 * P122) + O122</f>
        <v>294804632.05401796</v>
      </c>
      <c r="R122" s="144">
        <f t="shared" si="51"/>
        <v>545919413.89712882</v>
      </c>
      <c r="S122" s="146">
        <f t="shared" si="52"/>
        <v>394221884.0540179</v>
      </c>
      <c r="T122" s="150"/>
      <c r="U122" s="12"/>
    </row>
    <row r="123" spans="1:26" s="50" customFormat="1" ht="17.25" thickBot="1" x14ac:dyDescent="0.35">
      <c r="A123" s="12">
        <f t="shared" si="32"/>
        <v>107000000</v>
      </c>
      <c r="C123" s="133"/>
      <c r="D123" s="70">
        <v>12</v>
      </c>
      <c r="E123" s="71">
        <v>2500000</v>
      </c>
      <c r="F123" s="72">
        <v>0</v>
      </c>
      <c r="G123" s="72">
        <v>400000</v>
      </c>
      <c r="H123" s="72">
        <f t="shared" si="47"/>
        <v>2100000</v>
      </c>
      <c r="I123" s="73">
        <v>99417252</v>
      </c>
      <c r="J123" s="75">
        <v>0</v>
      </c>
      <c r="K123" s="79">
        <f t="shared" si="48"/>
        <v>-97317252</v>
      </c>
      <c r="L123" s="4">
        <f t="shared" si="49"/>
        <v>198834504</v>
      </c>
      <c r="M123" s="171">
        <f xml:space="preserve"> (M122 + 400000) + ((M122 + 400000) * P123 )</f>
        <v>154835285.3802869</v>
      </c>
      <c r="N123" s="81">
        <v>0</v>
      </c>
      <c r="O123" s="71">
        <f t="shared" si="50"/>
        <v>197487380.05401796</v>
      </c>
      <c r="P123" s="77">
        <v>1.7999999999999999E-2</v>
      </c>
      <c r="Q123" s="72">
        <f xml:space="preserve"> (O123 * P123) + O123</f>
        <v>201042152.8949903</v>
      </c>
      <c r="R123" s="56">
        <f t="shared" si="51"/>
        <v>554711942.27527714</v>
      </c>
      <c r="S123" s="59">
        <f t="shared" si="52"/>
        <v>399876656.89499021</v>
      </c>
      <c r="T123" s="150">
        <f xml:space="preserve"> S123 / 4</f>
        <v>99969164.223747551</v>
      </c>
      <c r="U123" s="78">
        <f>SUM(E4:E123)</f>
        <v>302300000</v>
      </c>
      <c r="V123" s="78">
        <f>SUM(F4:F123)</f>
        <v>72956544</v>
      </c>
      <c r="W123" s="80">
        <f xml:space="preserve"> U123 - V123</f>
        <v>229343456</v>
      </c>
      <c r="X123" s="80">
        <f>R123-W123</f>
        <v>325368486.27527714</v>
      </c>
      <c r="Y123" s="198">
        <f xml:space="preserve"> X123 / W123 * 100</f>
        <v>141.86953137885789</v>
      </c>
      <c r="Z123" s="80">
        <f xml:space="preserve"> (X123 - 2500000) * 0.16</f>
        <v>51658957.804044344</v>
      </c>
    </row>
    <row r="124" spans="1:26" s="50" customFormat="1" x14ac:dyDescent="0.3">
      <c r="A124" s="12">
        <f t="shared" si="32"/>
        <v>108000000</v>
      </c>
      <c r="B124" s="50">
        <v>11</v>
      </c>
      <c r="C124" s="133">
        <v>2032</v>
      </c>
      <c r="D124" s="134">
        <v>1</v>
      </c>
      <c r="E124" s="135">
        <v>2500000</v>
      </c>
      <c r="F124" s="136">
        <v>0</v>
      </c>
      <c r="G124" s="136">
        <v>400000</v>
      </c>
      <c r="H124" s="136">
        <f t="shared" ref="H124:H135" si="54" xml:space="preserve"> E124 - G124 - F124</f>
        <v>2100000</v>
      </c>
      <c r="I124" s="137">
        <v>0</v>
      </c>
      <c r="J124" s="138">
        <f xml:space="preserve"> L123 / 10</f>
        <v>19883450.399999999</v>
      </c>
      <c r="K124" s="139">
        <f t="shared" ref="K124:K135" si="55" xml:space="preserve"> H124 + J124 - I124</f>
        <v>21983450.399999999</v>
      </c>
      <c r="L124" s="140">
        <f t="shared" ref="L124:L135" si="56" xml:space="preserve"> L123 +I124 - J124 - N124</f>
        <v>178951053.59999999</v>
      </c>
      <c r="M124" s="168">
        <f xml:space="preserve"> (M123 + 400000) + ((M123 + 400000) * P124 )</f>
        <v>155856226.52180806</v>
      </c>
      <c r="N124" s="129">
        <v>0</v>
      </c>
      <c r="O124" s="135">
        <f t="shared" ref="O124:O135" si="57" xml:space="preserve"> Q123 + K124</f>
        <v>223025603.2949903</v>
      </c>
      <c r="P124" s="132">
        <v>4.0000000000000001E-3</v>
      </c>
      <c r="Q124" s="136">
        <f xml:space="preserve"> (O124 * P124) + O124</f>
        <v>223917705.70817026</v>
      </c>
      <c r="R124" s="135">
        <f t="shared" ref="R124:R135" si="58" xml:space="preserve"> M124 + Q124 + L124</f>
        <v>558724985.82997835</v>
      </c>
      <c r="S124" s="137">
        <f t="shared" ref="S124:S135" si="59" xml:space="preserve"> R124 - M124</f>
        <v>402868759.30817032</v>
      </c>
      <c r="T124" s="141"/>
      <c r="U124" s="12"/>
    </row>
    <row r="125" spans="1:26" s="50" customFormat="1" x14ac:dyDescent="0.3">
      <c r="A125" s="12">
        <f t="shared" si="32"/>
        <v>109000000</v>
      </c>
      <c r="C125" s="133"/>
      <c r="D125" s="143">
        <v>2</v>
      </c>
      <c r="E125" s="144">
        <v>2500000</v>
      </c>
      <c r="F125" s="145">
        <v>0</v>
      </c>
      <c r="G125" s="145">
        <v>400000</v>
      </c>
      <c r="H125" s="145">
        <f t="shared" si="54"/>
        <v>2100000</v>
      </c>
      <c r="I125" s="146">
        <v>0</v>
      </c>
      <c r="J125" s="147">
        <f xml:space="preserve"> J124</f>
        <v>19883450.399999999</v>
      </c>
      <c r="K125" s="148">
        <f t="shared" si="55"/>
        <v>21983450.399999999</v>
      </c>
      <c r="L125" s="149">
        <f t="shared" si="56"/>
        <v>159067603.19999999</v>
      </c>
      <c r="M125" s="169">
        <f xml:space="preserve"> (M124 + 400000) + ((M124 + 400000) * P125 )</f>
        <v>159068838.59920061</v>
      </c>
      <c r="N125" s="129">
        <v>0</v>
      </c>
      <c r="O125" s="144">
        <f t="shared" si="57"/>
        <v>245901156.10817027</v>
      </c>
      <c r="P125" s="50">
        <v>1.7999999999999999E-2</v>
      </c>
      <c r="Q125" s="145">
        <f xml:space="preserve"> (O125 * P125) + O125</f>
        <v>250327376.91811734</v>
      </c>
      <c r="R125" s="144">
        <f t="shared" si="58"/>
        <v>568463818.71731794</v>
      </c>
      <c r="S125" s="146">
        <f t="shared" si="59"/>
        <v>409394980.11811733</v>
      </c>
      <c r="T125" s="150"/>
      <c r="U125" s="12"/>
    </row>
    <row r="126" spans="1:26" s="50" customFormat="1" x14ac:dyDescent="0.3">
      <c r="A126" s="12">
        <f t="shared" si="32"/>
        <v>110000000</v>
      </c>
      <c r="C126" s="133"/>
      <c r="D126" s="143">
        <v>3</v>
      </c>
      <c r="E126" s="144">
        <v>2500000</v>
      </c>
      <c r="F126" s="145">
        <v>0</v>
      </c>
      <c r="G126" s="145">
        <v>400000</v>
      </c>
      <c r="H126" s="145">
        <f t="shared" si="54"/>
        <v>2100000</v>
      </c>
      <c r="I126" s="146">
        <v>0</v>
      </c>
      <c r="J126" s="147">
        <f t="shared" ref="J126:J134" si="60" xml:space="preserve"> J125</f>
        <v>19883450.399999999</v>
      </c>
      <c r="K126" s="148">
        <f t="shared" si="55"/>
        <v>21983450.399999999</v>
      </c>
      <c r="L126" s="149">
        <f t="shared" si="56"/>
        <v>139184152.79999998</v>
      </c>
      <c r="M126" s="169">
        <f xml:space="preserve"> (M125 + 400000) + ((M125 + 400000) * P126 )</f>
        <v>162339277.69398621</v>
      </c>
      <c r="N126" s="129">
        <v>0</v>
      </c>
      <c r="O126" s="144">
        <f t="shared" si="57"/>
        <v>272310827.31811732</v>
      </c>
      <c r="P126" s="50">
        <v>1.7999999999999999E-2</v>
      </c>
      <c r="Q126" s="145">
        <f xml:space="preserve"> (O126 * P126) + O126</f>
        <v>277212422.20984346</v>
      </c>
      <c r="R126" s="144">
        <f t="shared" si="58"/>
        <v>578735852.70382965</v>
      </c>
      <c r="S126" s="146">
        <f t="shared" si="59"/>
        <v>416396575.00984347</v>
      </c>
      <c r="T126" s="150"/>
      <c r="U126" s="12"/>
    </row>
    <row r="127" spans="1:26" s="50" customFormat="1" x14ac:dyDescent="0.3">
      <c r="A127" s="12">
        <f t="shared" si="32"/>
        <v>111000000</v>
      </c>
      <c r="C127" s="133"/>
      <c r="D127" s="143">
        <v>4</v>
      </c>
      <c r="E127" s="144">
        <v>2500000</v>
      </c>
      <c r="F127" s="145">
        <v>0</v>
      </c>
      <c r="G127" s="145">
        <v>400000</v>
      </c>
      <c r="H127" s="145">
        <f t="shared" si="54"/>
        <v>2100000</v>
      </c>
      <c r="I127" s="146">
        <v>0</v>
      </c>
      <c r="J127" s="147">
        <f t="shared" si="60"/>
        <v>19883450.399999999</v>
      </c>
      <c r="K127" s="148">
        <f t="shared" si="55"/>
        <v>21983450.399999999</v>
      </c>
      <c r="L127" s="149">
        <f t="shared" si="56"/>
        <v>119300702.39999998</v>
      </c>
      <c r="M127" s="169">
        <f xml:space="preserve"> (M126 + 400000) + ((M126 + 400000) * P127 )</f>
        <v>165668584.69247797</v>
      </c>
      <c r="N127" s="129">
        <v>0</v>
      </c>
      <c r="O127" s="144">
        <f t="shared" si="57"/>
        <v>299195872.60984343</v>
      </c>
      <c r="P127" s="50">
        <v>1.7999999999999999E-2</v>
      </c>
      <c r="Q127" s="145">
        <f xml:space="preserve"> (O127 * P127) + O127</f>
        <v>304581398.31682062</v>
      </c>
      <c r="R127" s="144">
        <f t="shared" si="58"/>
        <v>589550685.40929854</v>
      </c>
      <c r="S127" s="146">
        <f t="shared" si="59"/>
        <v>423882100.7168206</v>
      </c>
      <c r="T127" s="150"/>
      <c r="U127" s="12"/>
    </row>
    <row r="128" spans="1:26" s="50" customFormat="1" x14ac:dyDescent="0.3">
      <c r="A128" s="12">
        <f t="shared" si="32"/>
        <v>112000000</v>
      </c>
      <c r="C128" s="133"/>
      <c r="D128" s="143">
        <v>5</v>
      </c>
      <c r="E128" s="144">
        <v>2500000</v>
      </c>
      <c r="F128" s="145">
        <v>0</v>
      </c>
      <c r="G128" s="145">
        <v>400000</v>
      </c>
      <c r="H128" s="145">
        <f t="shared" si="54"/>
        <v>2100000</v>
      </c>
      <c r="I128" s="146">
        <v>0</v>
      </c>
      <c r="J128" s="147">
        <f t="shared" si="60"/>
        <v>19883450.399999999</v>
      </c>
      <c r="K128" s="148">
        <f t="shared" si="55"/>
        <v>21983450.399999999</v>
      </c>
      <c r="L128" s="149">
        <f t="shared" si="56"/>
        <v>99417251.99999997</v>
      </c>
      <c r="M128" s="169">
        <f xml:space="preserve"> (M127 + 400000) + ((M127 + 400000) * P128 )</f>
        <v>169057819.21694258</v>
      </c>
      <c r="N128" s="129">
        <v>0</v>
      </c>
      <c r="O128" s="144">
        <f t="shared" si="57"/>
        <v>326564848.7168206</v>
      </c>
      <c r="P128" s="50">
        <v>1.7999999999999999E-2</v>
      </c>
      <c r="Q128" s="145">
        <f xml:space="preserve"> (O128 * P128) + O128</f>
        <v>332443015.99372339</v>
      </c>
      <c r="R128" s="144">
        <f t="shared" si="58"/>
        <v>600918087.21066594</v>
      </c>
      <c r="S128" s="146">
        <f t="shared" si="59"/>
        <v>431860267.99372339</v>
      </c>
      <c r="T128" s="150"/>
      <c r="U128" s="12"/>
    </row>
    <row r="129" spans="1:26" s="50" customFormat="1" x14ac:dyDescent="0.3">
      <c r="A129" s="12">
        <f t="shared" si="32"/>
        <v>113000000</v>
      </c>
      <c r="C129" s="133"/>
      <c r="D129" s="143">
        <v>6</v>
      </c>
      <c r="E129" s="144">
        <v>2500000</v>
      </c>
      <c r="F129" s="145">
        <v>0</v>
      </c>
      <c r="G129" s="145">
        <v>400000</v>
      </c>
      <c r="H129" s="145">
        <f t="shared" si="54"/>
        <v>2100000</v>
      </c>
      <c r="I129" s="146">
        <v>0</v>
      </c>
      <c r="J129" s="147">
        <f t="shared" si="60"/>
        <v>19883450.399999999</v>
      </c>
      <c r="K129" s="148">
        <f t="shared" si="55"/>
        <v>21983450.399999999</v>
      </c>
      <c r="L129" s="149">
        <f t="shared" si="56"/>
        <v>79533801.599999964</v>
      </c>
      <c r="M129" s="169">
        <f xml:space="preserve"> (M128 + 400000) + ((M128 + 400000) * P129 )</f>
        <v>172508059.96284753</v>
      </c>
      <c r="N129" s="129">
        <v>0</v>
      </c>
      <c r="O129" s="144">
        <f t="shared" si="57"/>
        <v>354426466.39372337</v>
      </c>
      <c r="P129" s="50">
        <v>1.7999999999999999E-2</v>
      </c>
      <c r="Q129" s="145">
        <f xml:space="preserve"> (O129 * P129) + O129</f>
        <v>360806142.78881037</v>
      </c>
      <c r="R129" s="144">
        <f t="shared" si="58"/>
        <v>612848004.35165787</v>
      </c>
      <c r="S129" s="146">
        <f t="shared" si="59"/>
        <v>440339944.38881034</v>
      </c>
      <c r="T129" s="150"/>
      <c r="U129" s="12"/>
    </row>
    <row r="130" spans="1:26" s="50" customFormat="1" x14ac:dyDescent="0.3">
      <c r="A130" s="12">
        <f t="shared" si="32"/>
        <v>114000000</v>
      </c>
      <c r="C130" s="133"/>
      <c r="D130" s="143">
        <v>7</v>
      </c>
      <c r="E130" s="144">
        <v>2500000</v>
      </c>
      <c r="F130" s="145">
        <v>0</v>
      </c>
      <c r="G130" s="145">
        <v>400000</v>
      </c>
      <c r="H130" s="145">
        <f t="shared" si="54"/>
        <v>2100000</v>
      </c>
      <c r="I130" s="146">
        <v>0</v>
      </c>
      <c r="J130" s="147">
        <f t="shared" si="60"/>
        <v>19883450.399999999</v>
      </c>
      <c r="K130" s="148">
        <f t="shared" si="55"/>
        <v>21983450.399999999</v>
      </c>
      <c r="L130" s="149">
        <f t="shared" si="56"/>
        <v>59650351.199999966</v>
      </c>
      <c r="M130" s="169">
        <f xml:space="preserve"> (M129 + 400000) + ((M129 + 400000) * P130 )</f>
        <v>176020405.04217878</v>
      </c>
      <c r="N130" s="129">
        <v>0</v>
      </c>
      <c r="O130" s="144">
        <f t="shared" si="57"/>
        <v>382789593.18881035</v>
      </c>
      <c r="P130" s="50">
        <v>1.7999999999999999E-2</v>
      </c>
      <c r="Q130" s="145">
        <f xml:space="preserve"> (O130 * P130) + O130</f>
        <v>389679805.86620891</v>
      </c>
      <c r="R130" s="144">
        <f t="shared" si="58"/>
        <v>625350562.10838759</v>
      </c>
      <c r="S130" s="146">
        <f t="shared" si="59"/>
        <v>449330157.06620884</v>
      </c>
      <c r="T130" s="150"/>
      <c r="U130" s="12"/>
    </row>
    <row r="131" spans="1:26" s="50" customFormat="1" x14ac:dyDescent="0.3">
      <c r="A131" s="12">
        <f t="shared" si="32"/>
        <v>115000000</v>
      </c>
      <c r="C131" s="133"/>
      <c r="D131" s="143">
        <v>8</v>
      </c>
      <c r="E131" s="144">
        <v>2500000</v>
      </c>
      <c r="F131" s="145">
        <v>0</v>
      </c>
      <c r="G131" s="145">
        <v>400000</v>
      </c>
      <c r="H131" s="145">
        <f t="shared" si="54"/>
        <v>2100000</v>
      </c>
      <c r="I131" s="146">
        <v>0</v>
      </c>
      <c r="J131" s="147">
        <f t="shared" si="60"/>
        <v>19883450.399999999</v>
      </c>
      <c r="K131" s="148">
        <f t="shared" si="55"/>
        <v>21983450.399999999</v>
      </c>
      <c r="L131" s="149">
        <f t="shared" si="56"/>
        <v>39766900.799999967</v>
      </c>
      <c r="M131" s="169">
        <f xml:space="preserve"> (M130 + 400000) + ((M130 + 400000) * P131 )</f>
        <v>179595972.33293799</v>
      </c>
      <c r="N131" s="129">
        <v>0</v>
      </c>
      <c r="O131" s="144">
        <f t="shared" si="57"/>
        <v>411663256.26620889</v>
      </c>
      <c r="P131" s="50">
        <v>1.7999999999999999E-2</v>
      </c>
      <c r="Q131" s="145">
        <f xml:space="preserve"> (O131 * P131) + O131</f>
        <v>419073194.87900066</v>
      </c>
      <c r="R131" s="144">
        <f t="shared" si="58"/>
        <v>638436068.01193857</v>
      </c>
      <c r="S131" s="146">
        <f t="shared" si="59"/>
        <v>458840095.67900062</v>
      </c>
      <c r="T131" s="150"/>
      <c r="U131" s="12"/>
    </row>
    <row r="132" spans="1:26" s="50" customFormat="1" x14ac:dyDescent="0.3">
      <c r="A132" s="12">
        <f t="shared" si="32"/>
        <v>116000000</v>
      </c>
      <c r="C132" s="133"/>
      <c r="D132" s="143">
        <v>9</v>
      </c>
      <c r="E132" s="144">
        <v>2500000</v>
      </c>
      <c r="F132" s="145">
        <v>0</v>
      </c>
      <c r="G132" s="145">
        <v>400000</v>
      </c>
      <c r="H132" s="145">
        <f t="shared" si="54"/>
        <v>2100000</v>
      </c>
      <c r="I132" s="146">
        <v>0</v>
      </c>
      <c r="J132" s="147">
        <f t="shared" si="60"/>
        <v>19883450.399999999</v>
      </c>
      <c r="K132" s="148">
        <f t="shared" si="55"/>
        <v>21983450.399999999</v>
      </c>
      <c r="L132" s="149">
        <f t="shared" si="56"/>
        <v>19883450.399999969</v>
      </c>
      <c r="M132" s="169">
        <f xml:space="preserve"> (M131 + 400000) + ((M131 + 400000) * P132 )</f>
        <v>183235899.83493087</v>
      </c>
      <c r="N132" s="129">
        <v>0</v>
      </c>
      <c r="O132" s="144">
        <f t="shared" si="57"/>
        <v>441056645.27900064</v>
      </c>
      <c r="P132" s="50">
        <v>1.7999999999999999E-2</v>
      </c>
      <c r="Q132" s="145">
        <f xml:space="preserve"> (O132 * P132) + O132</f>
        <v>448995664.89402264</v>
      </c>
      <c r="R132" s="144">
        <f t="shared" si="58"/>
        <v>652115015.12895346</v>
      </c>
      <c r="S132" s="146">
        <f t="shared" si="59"/>
        <v>468879115.29402256</v>
      </c>
      <c r="T132" s="150"/>
      <c r="U132" s="12"/>
    </row>
    <row r="133" spans="1:26" s="50" customFormat="1" x14ac:dyDescent="0.3">
      <c r="A133" s="12">
        <f t="shared" si="32"/>
        <v>117000000</v>
      </c>
      <c r="C133" s="133"/>
      <c r="D133" s="143">
        <v>10</v>
      </c>
      <c r="E133" s="144">
        <v>2500000</v>
      </c>
      <c r="F133" s="145">
        <v>0</v>
      </c>
      <c r="G133" s="145">
        <v>400000</v>
      </c>
      <c r="H133" s="145">
        <f t="shared" si="54"/>
        <v>2100000</v>
      </c>
      <c r="I133" s="146">
        <v>0</v>
      </c>
      <c r="J133" s="147">
        <f xml:space="preserve"> J132</f>
        <v>19883450.399999999</v>
      </c>
      <c r="K133" s="148">
        <f t="shared" si="55"/>
        <v>21983450.399999999</v>
      </c>
      <c r="L133" s="149">
        <f t="shared" si="56"/>
        <v>-2.9802322387695313E-8</v>
      </c>
      <c r="M133" s="169">
        <f xml:space="preserve"> (M132 + 400000) + ((M132 + 400000) * P133 )</f>
        <v>186941346.03195962</v>
      </c>
      <c r="N133" s="129">
        <v>0</v>
      </c>
      <c r="O133" s="144">
        <f t="shared" si="57"/>
        <v>470979115.29402262</v>
      </c>
      <c r="P133" s="50">
        <v>1.7999999999999999E-2</v>
      </c>
      <c r="Q133" s="145">
        <f xml:space="preserve"> (O133 * P133) + O133</f>
        <v>479456739.36931503</v>
      </c>
      <c r="R133" s="144">
        <f t="shared" si="58"/>
        <v>666398085.40127468</v>
      </c>
      <c r="S133" s="146">
        <f t="shared" si="59"/>
        <v>479456739.36931503</v>
      </c>
      <c r="T133" s="150"/>
      <c r="U133" s="12"/>
    </row>
    <row r="134" spans="1:26" s="50" customFormat="1" ht="17.25" thickBot="1" x14ac:dyDescent="0.35">
      <c r="A134" s="12">
        <f t="shared" si="32"/>
        <v>118000000</v>
      </c>
      <c r="C134" s="133"/>
      <c r="D134" s="152">
        <v>11</v>
      </c>
      <c r="E134" s="153">
        <v>2500000</v>
      </c>
      <c r="F134" s="154">
        <v>0</v>
      </c>
      <c r="G134" s="154">
        <v>400000</v>
      </c>
      <c r="H134" s="154">
        <f t="shared" si="54"/>
        <v>2100000</v>
      </c>
      <c r="I134" s="155">
        <v>122983298</v>
      </c>
      <c r="J134" s="156">
        <v>0</v>
      </c>
      <c r="K134" s="157">
        <f t="shared" si="55"/>
        <v>-120883298</v>
      </c>
      <c r="L134" s="149">
        <f t="shared" si="56"/>
        <v>122983297.99999997</v>
      </c>
      <c r="M134" s="170">
        <f xml:space="preserve"> (M133 + 400000) + ((M133 + 400000) * P134 )</f>
        <v>190713490.26053488</v>
      </c>
      <c r="N134" s="129">
        <v>0</v>
      </c>
      <c r="O134" s="153">
        <f t="shared" si="57"/>
        <v>358573441.36931503</v>
      </c>
      <c r="P134" s="151">
        <v>1.7999999999999999E-2</v>
      </c>
      <c r="Q134" s="154">
        <f xml:space="preserve"> (O134 * P134) + O134</f>
        <v>365027763.3139627</v>
      </c>
      <c r="R134" s="144">
        <f t="shared" si="58"/>
        <v>678724551.57449758</v>
      </c>
      <c r="S134" s="146">
        <f t="shared" si="59"/>
        <v>488011061.3139627</v>
      </c>
      <c r="T134" s="150"/>
      <c r="U134" s="12"/>
    </row>
    <row r="135" spans="1:26" s="50" customFormat="1" ht="17.25" thickBot="1" x14ac:dyDescent="0.35">
      <c r="A135" s="12">
        <f t="shared" si="32"/>
        <v>119000000</v>
      </c>
      <c r="C135" s="133"/>
      <c r="D135" s="70">
        <v>12</v>
      </c>
      <c r="E135" s="71">
        <v>2500000</v>
      </c>
      <c r="F135" s="72">
        <v>0</v>
      </c>
      <c r="G135" s="72">
        <v>400000</v>
      </c>
      <c r="H135" s="72">
        <f t="shared" si="54"/>
        <v>2100000</v>
      </c>
      <c r="I135" s="73">
        <v>122983298</v>
      </c>
      <c r="J135" s="75">
        <v>0</v>
      </c>
      <c r="K135" s="79">
        <f t="shared" si="55"/>
        <v>-120883298</v>
      </c>
      <c r="L135" s="4">
        <f t="shared" si="56"/>
        <v>245966595.99999997</v>
      </c>
      <c r="M135" s="171">
        <f xml:space="preserve"> (M134 + 400000) + ((M134 + 400000) * P135 )</f>
        <v>194553533.08522451</v>
      </c>
      <c r="N135" s="81">
        <v>0</v>
      </c>
      <c r="O135" s="71">
        <f t="shared" si="57"/>
        <v>244144465.3139627</v>
      </c>
      <c r="P135" s="77">
        <v>1.7999999999999999E-2</v>
      </c>
      <c r="Q135" s="72">
        <f xml:space="preserve"> (O135 * P135) + O135</f>
        <v>248539065.68961403</v>
      </c>
      <c r="R135" s="56">
        <f t="shared" si="58"/>
        <v>689059194.77483857</v>
      </c>
      <c r="S135" s="59">
        <f t="shared" si="59"/>
        <v>494505661.68961406</v>
      </c>
      <c r="T135" s="150">
        <f xml:space="preserve"> S135 / 4</f>
        <v>123626415.42240351</v>
      </c>
      <c r="U135" s="78">
        <f>SUM(E4:E135)</f>
        <v>332300000</v>
      </c>
      <c r="V135" s="78">
        <f>SUM(F4:F135)</f>
        <v>72956544</v>
      </c>
      <c r="W135" s="80">
        <f xml:space="preserve"> U135 - V135</f>
        <v>259343456</v>
      </c>
      <c r="X135" s="80">
        <f>R135-W135</f>
        <v>429715738.77483857</v>
      </c>
      <c r="Y135" s="198">
        <f xml:space="preserve"> X135 / W135 * 100</f>
        <v>165.69368874872964</v>
      </c>
      <c r="Z135" s="80">
        <f xml:space="preserve"> (X135 - 2500000) * 0.16</f>
        <v>68354518.203974172</v>
      </c>
    </row>
    <row r="136" spans="1:26" s="220" customFormat="1" x14ac:dyDescent="0.3">
      <c r="A136" s="12"/>
      <c r="B136" s="175">
        <v>12</v>
      </c>
      <c r="C136" s="133">
        <v>2033</v>
      </c>
      <c r="D136" s="209">
        <v>1</v>
      </c>
      <c r="E136" s="210">
        <v>0</v>
      </c>
      <c r="F136" s="211">
        <v>48000000</v>
      </c>
      <c r="G136" s="211">
        <v>400000</v>
      </c>
      <c r="H136" s="211">
        <f t="shared" ref="H136:H147" si="61" xml:space="preserve"> E136 - G136 - F136</f>
        <v>-48400000</v>
      </c>
      <c r="I136" s="212">
        <v>0</v>
      </c>
      <c r="J136" s="213">
        <f xml:space="preserve"> L135 / 10</f>
        <v>24596659.599999998</v>
      </c>
      <c r="K136" s="214">
        <f t="shared" ref="K136:K147" si="62" xml:space="preserve"> H136 + J136 - I136</f>
        <v>-23803340.400000002</v>
      </c>
      <c r="L136" s="215">
        <f t="shared" ref="L136:L147" si="63" xml:space="preserve"> L135 +I136 - J136 - N136</f>
        <v>221369936.39999998</v>
      </c>
      <c r="M136" s="216">
        <f xml:space="preserve"> (M135 + 400000) + ((M135 + 400000) * P136 )</f>
        <v>195733347.21756542</v>
      </c>
      <c r="N136" s="184">
        <v>0</v>
      </c>
      <c r="O136" s="210">
        <f t="shared" ref="O136:O147" si="64" xml:space="preserve"> Q135 + K136</f>
        <v>224735725.28961402</v>
      </c>
      <c r="P136" s="217">
        <v>4.0000000000000001E-3</v>
      </c>
      <c r="Q136" s="211">
        <f xml:space="preserve"> (O136 * P136) + O136</f>
        <v>225634668.19077247</v>
      </c>
      <c r="R136" s="210">
        <f t="shared" ref="R136:R147" si="65" xml:space="preserve"> M136 + Q136 + L136</f>
        <v>642737951.80833793</v>
      </c>
      <c r="S136" s="212">
        <f t="shared" ref="S136:S147" si="66" xml:space="preserve"> R136 - M136</f>
        <v>447004604.59077251</v>
      </c>
      <c r="T136" s="218"/>
      <c r="U136" s="219"/>
    </row>
    <row r="137" spans="1:26" x14ac:dyDescent="0.3">
      <c r="A137" s="12"/>
      <c r="B137" s="50"/>
      <c r="C137" s="133"/>
      <c r="D137" s="143">
        <v>2</v>
      </c>
      <c r="E137" s="144">
        <v>0</v>
      </c>
      <c r="F137" s="145">
        <v>0</v>
      </c>
      <c r="G137" s="145">
        <v>400000</v>
      </c>
      <c r="H137" s="145">
        <f t="shared" si="61"/>
        <v>-400000</v>
      </c>
      <c r="I137" s="146">
        <v>0</v>
      </c>
      <c r="J137" s="147">
        <f xml:space="preserve"> J136</f>
        <v>24596659.599999998</v>
      </c>
      <c r="K137" s="148">
        <f t="shared" si="62"/>
        <v>24196659.599999998</v>
      </c>
      <c r="L137" s="149">
        <f t="shared" si="63"/>
        <v>196773276.79999998</v>
      </c>
      <c r="M137" s="169">
        <f xml:space="preserve"> (M136 + 400000) + ((M136 + 400000) * P137 )</f>
        <v>199663747.46748158</v>
      </c>
      <c r="N137" s="129">
        <v>0</v>
      </c>
      <c r="O137" s="144">
        <f t="shared" si="64"/>
        <v>249831327.79077247</v>
      </c>
      <c r="P137" s="50">
        <v>1.7999999999999999E-2</v>
      </c>
      <c r="Q137" s="145">
        <f xml:space="preserve"> (O137 * P137) + O137</f>
        <v>254328291.69100636</v>
      </c>
      <c r="R137" s="144">
        <f t="shared" si="65"/>
        <v>650765315.95848787</v>
      </c>
      <c r="S137" s="146">
        <f t="shared" si="66"/>
        <v>451101568.49100626</v>
      </c>
      <c r="T137" s="150"/>
    </row>
    <row r="138" spans="1:26" x14ac:dyDescent="0.3">
      <c r="A138" s="12"/>
      <c r="B138" s="50"/>
      <c r="C138" s="133"/>
      <c r="D138" s="143">
        <v>3</v>
      </c>
      <c r="E138" s="144">
        <v>0</v>
      </c>
      <c r="F138" s="145">
        <v>0</v>
      </c>
      <c r="G138" s="145">
        <v>400000</v>
      </c>
      <c r="H138" s="145">
        <f t="shared" si="61"/>
        <v>-400000</v>
      </c>
      <c r="I138" s="146">
        <v>0</v>
      </c>
      <c r="J138" s="147">
        <f t="shared" ref="J138:J146" si="67" xml:space="preserve"> J137</f>
        <v>24596659.599999998</v>
      </c>
      <c r="K138" s="148">
        <f t="shared" si="62"/>
        <v>24196659.599999998</v>
      </c>
      <c r="L138" s="149">
        <f t="shared" si="63"/>
        <v>172176617.19999999</v>
      </c>
      <c r="M138" s="169">
        <f xml:space="preserve"> (M137 + 400000) + ((M137 + 400000) * P138 )</f>
        <v>203664894.92189625</v>
      </c>
      <c r="N138" s="129">
        <v>0</v>
      </c>
      <c r="O138" s="144">
        <f t="shared" si="64"/>
        <v>278524951.29100639</v>
      </c>
      <c r="P138" s="50">
        <v>1.7999999999999999E-2</v>
      </c>
      <c r="Q138" s="145">
        <f xml:space="preserve"> (O138 * P138) + O138</f>
        <v>283538400.41424447</v>
      </c>
      <c r="R138" s="144">
        <f t="shared" si="65"/>
        <v>659379912.53614068</v>
      </c>
      <c r="S138" s="146">
        <f t="shared" si="66"/>
        <v>455715017.61424446</v>
      </c>
      <c r="T138" s="150"/>
    </row>
    <row r="139" spans="1:26" x14ac:dyDescent="0.3">
      <c r="A139" s="12"/>
      <c r="B139" s="50"/>
      <c r="C139" s="133"/>
      <c r="D139" s="143">
        <v>4</v>
      </c>
      <c r="E139" s="144">
        <v>0</v>
      </c>
      <c r="F139" s="145">
        <v>0</v>
      </c>
      <c r="G139" s="145">
        <v>400000</v>
      </c>
      <c r="H139" s="145">
        <f t="shared" si="61"/>
        <v>-400000</v>
      </c>
      <c r="I139" s="146">
        <v>0</v>
      </c>
      <c r="J139" s="147">
        <f t="shared" si="67"/>
        <v>24596659.599999998</v>
      </c>
      <c r="K139" s="148">
        <f t="shared" si="62"/>
        <v>24196659.599999998</v>
      </c>
      <c r="L139" s="149">
        <f t="shared" si="63"/>
        <v>147579957.59999999</v>
      </c>
      <c r="M139" s="169">
        <f xml:space="preserve"> (M138 + 400000) + ((M138 + 400000) * P139 )</f>
        <v>207738063.03049037</v>
      </c>
      <c r="N139" s="129">
        <v>0</v>
      </c>
      <c r="O139" s="144">
        <f t="shared" si="64"/>
        <v>307735060.0142445</v>
      </c>
      <c r="P139" s="50">
        <v>1.7999999999999999E-2</v>
      </c>
      <c r="Q139" s="145">
        <f xml:space="preserve"> (O139 * P139) + O139</f>
        <v>313274291.0945009</v>
      </c>
      <c r="R139" s="144">
        <f t="shared" si="65"/>
        <v>668592311.72499132</v>
      </c>
      <c r="S139" s="146">
        <f t="shared" si="66"/>
        <v>460854248.69450092</v>
      </c>
      <c r="T139" s="150"/>
    </row>
    <row r="140" spans="1:26" x14ac:dyDescent="0.3">
      <c r="A140" s="12"/>
      <c r="B140" s="50"/>
      <c r="C140" s="133"/>
      <c r="D140" s="143">
        <v>5</v>
      </c>
      <c r="E140" s="144">
        <v>0</v>
      </c>
      <c r="F140" s="145">
        <v>0</v>
      </c>
      <c r="G140" s="145">
        <v>400000</v>
      </c>
      <c r="H140" s="145">
        <f t="shared" si="61"/>
        <v>-400000</v>
      </c>
      <c r="I140" s="146">
        <v>0</v>
      </c>
      <c r="J140" s="147">
        <f t="shared" si="67"/>
        <v>24596659.599999998</v>
      </c>
      <c r="K140" s="148">
        <f t="shared" si="62"/>
        <v>24196659.599999998</v>
      </c>
      <c r="L140" s="149">
        <f t="shared" si="63"/>
        <v>122983298</v>
      </c>
      <c r="M140" s="169">
        <f xml:space="preserve"> (M139 + 400000) + ((M139 + 400000) * P140 )</f>
        <v>211884548.16503918</v>
      </c>
      <c r="N140" s="129">
        <v>0</v>
      </c>
      <c r="O140" s="144">
        <f t="shared" si="64"/>
        <v>337470950.69450092</v>
      </c>
      <c r="P140" s="50">
        <v>1.7999999999999999E-2</v>
      </c>
      <c r="Q140" s="145">
        <f xml:space="preserve"> (O140 * P140) + O140</f>
        <v>343545427.80700195</v>
      </c>
      <c r="R140" s="144">
        <f t="shared" si="65"/>
        <v>678413273.97204113</v>
      </c>
      <c r="S140" s="146">
        <f t="shared" si="66"/>
        <v>466528725.80700195</v>
      </c>
      <c r="T140" s="150"/>
    </row>
    <row r="141" spans="1:26" x14ac:dyDescent="0.3">
      <c r="A141" s="12"/>
      <c r="B141" s="50"/>
      <c r="C141" s="133"/>
      <c r="D141" s="143">
        <v>6</v>
      </c>
      <c r="E141" s="144">
        <v>0</v>
      </c>
      <c r="F141" s="145">
        <v>0</v>
      </c>
      <c r="G141" s="145">
        <v>400000</v>
      </c>
      <c r="H141" s="145">
        <f t="shared" si="61"/>
        <v>-400000</v>
      </c>
      <c r="I141" s="146">
        <v>0</v>
      </c>
      <c r="J141" s="147">
        <f t="shared" si="67"/>
        <v>24596659.599999998</v>
      </c>
      <c r="K141" s="148">
        <f t="shared" si="62"/>
        <v>24196659.599999998</v>
      </c>
      <c r="L141" s="149">
        <f t="shared" si="63"/>
        <v>98386638.400000006</v>
      </c>
      <c r="M141" s="169">
        <f xml:space="preserve"> (M140 + 400000) + ((M140 + 400000) * P141 )</f>
        <v>216105670.0320099</v>
      </c>
      <c r="N141" s="129">
        <v>0</v>
      </c>
      <c r="O141" s="144">
        <f t="shared" si="64"/>
        <v>367742087.40700197</v>
      </c>
      <c r="P141" s="50">
        <v>1.7999999999999999E-2</v>
      </c>
      <c r="Q141" s="145">
        <f xml:space="preserve"> (O141 * P141) + O141</f>
        <v>374361444.98032802</v>
      </c>
      <c r="R141" s="144">
        <f t="shared" si="65"/>
        <v>688853753.4123379</v>
      </c>
      <c r="S141" s="146">
        <f t="shared" si="66"/>
        <v>472748083.380328</v>
      </c>
      <c r="T141" s="150"/>
    </row>
    <row r="142" spans="1:26" x14ac:dyDescent="0.3">
      <c r="A142" s="12"/>
      <c r="B142" s="50"/>
      <c r="C142" s="133"/>
      <c r="D142" s="143">
        <v>7</v>
      </c>
      <c r="E142" s="144">
        <v>0</v>
      </c>
      <c r="F142" s="145">
        <v>0</v>
      </c>
      <c r="G142" s="145">
        <v>400000</v>
      </c>
      <c r="H142" s="145">
        <f t="shared" si="61"/>
        <v>-400000</v>
      </c>
      <c r="I142" s="146">
        <v>0</v>
      </c>
      <c r="J142" s="147">
        <f t="shared" si="67"/>
        <v>24596659.599999998</v>
      </c>
      <c r="K142" s="148">
        <f t="shared" si="62"/>
        <v>24196659.599999998</v>
      </c>
      <c r="L142" s="149">
        <f t="shared" si="63"/>
        <v>73789978.800000012</v>
      </c>
      <c r="M142" s="169">
        <f xml:space="preserve"> (M141 + 400000) + ((M141 + 400000) * P142 )</f>
        <v>220402772.09258607</v>
      </c>
      <c r="N142" s="129">
        <v>0</v>
      </c>
      <c r="O142" s="144">
        <f t="shared" si="64"/>
        <v>398558104.58032805</v>
      </c>
      <c r="P142" s="50">
        <v>1.7999999999999999E-2</v>
      </c>
      <c r="Q142" s="145">
        <f xml:space="preserve"> (O142 * P142) + O142</f>
        <v>405732150.46277398</v>
      </c>
      <c r="R142" s="144">
        <f t="shared" si="65"/>
        <v>699924901.35536003</v>
      </c>
      <c r="S142" s="146">
        <f t="shared" si="66"/>
        <v>479522129.26277399</v>
      </c>
      <c r="T142" s="150"/>
    </row>
    <row r="143" spans="1:26" x14ac:dyDescent="0.3">
      <c r="A143" s="12"/>
      <c r="B143" s="50"/>
      <c r="C143" s="133"/>
      <c r="D143" s="143">
        <v>8</v>
      </c>
      <c r="E143" s="144">
        <v>0</v>
      </c>
      <c r="F143" s="145">
        <v>0</v>
      </c>
      <c r="G143" s="145">
        <v>400000</v>
      </c>
      <c r="H143" s="145">
        <f t="shared" si="61"/>
        <v>-400000</v>
      </c>
      <c r="I143" s="146">
        <v>0</v>
      </c>
      <c r="J143" s="147">
        <f t="shared" si="67"/>
        <v>24596659.599999998</v>
      </c>
      <c r="K143" s="148">
        <f t="shared" si="62"/>
        <v>24196659.599999998</v>
      </c>
      <c r="L143" s="149">
        <f t="shared" si="63"/>
        <v>49193319.200000018</v>
      </c>
      <c r="M143" s="169">
        <f xml:space="preserve"> (M142 + 400000) + ((M142 + 400000) * P143 )</f>
        <v>224777221.99025261</v>
      </c>
      <c r="N143" s="129">
        <v>0</v>
      </c>
      <c r="O143" s="144">
        <f t="shared" si="64"/>
        <v>429928810.062774</v>
      </c>
      <c r="P143" s="50">
        <v>1.7999999999999999E-2</v>
      </c>
      <c r="Q143" s="145">
        <f xml:space="preserve"> (O143 * P143) + O143</f>
        <v>437667528.64390391</v>
      </c>
      <c r="R143" s="144">
        <f t="shared" si="65"/>
        <v>711638069.83415651</v>
      </c>
      <c r="S143" s="146">
        <f t="shared" si="66"/>
        <v>486860847.8439039</v>
      </c>
      <c r="T143" s="150"/>
    </row>
    <row r="144" spans="1:26" x14ac:dyDescent="0.3">
      <c r="A144" s="12"/>
      <c r="B144" s="50"/>
      <c r="C144" s="133"/>
      <c r="D144" s="143">
        <v>9</v>
      </c>
      <c r="E144" s="144">
        <v>0</v>
      </c>
      <c r="F144" s="145">
        <v>0</v>
      </c>
      <c r="G144" s="145">
        <v>400000</v>
      </c>
      <c r="H144" s="145">
        <f t="shared" si="61"/>
        <v>-400000</v>
      </c>
      <c r="I144" s="146">
        <v>0</v>
      </c>
      <c r="J144" s="147">
        <f t="shared" si="67"/>
        <v>24596659.599999998</v>
      </c>
      <c r="K144" s="148">
        <f t="shared" si="62"/>
        <v>24196659.599999998</v>
      </c>
      <c r="L144" s="149">
        <f t="shared" si="63"/>
        <v>24596659.60000002</v>
      </c>
      <c r="M144" s="169">
        <f xml:space="preserve"> (M143 + 400000) + ((M143 + 400000) * P144 )</f>
        <v>229230411.98607716</v>
      </c>
      <c r="N144" s="129">
        <v>0</v>
      </c>
      <c r="O144" s="144">
        <f t="shared" si="64"/>
        <v>461864188.24390393</v>
      </c>
      <c r="P144" s="50">
        <v>1.7999999999999999E-2</v>
      </c>
      <c r="Q144" s="145">
        <f xml:space="preserve"> (O144 * P144) + O144</f>
        <v>470177743.63229418</v>
      </c>
      <c r="R144" s="144">
        <f t="shared" si="65"/>
        <v>724004815.21837139</v>
      </c>
      <c r="S144" s="146">
        <f t="shared" si="66"/>
        <v>494774403.2322942</v>
      </c>
      <c r="T144" s="150"/>
    </row>
    <row r="145" spans="1:26" x14ac:dyDescent="0.3">
      <c r="A145" s="12"/>
      <c r="B145" s="50"/>
      <c r="C145" s="133"/>
      <c r="D145" s="143">
        <v>10</v>
      </c>
      <c r="E145" s="144">
        <v>0</v>
      </c>
      <c r="F145" s="145">
        <v>0</v>
      </c>
      <c r="G145" s="145">
        <v>400000</v>
      </c>
      <c r="H145" s="145">
        <f t="shared" si="61"/>
        <v>-400000</v>
      </c>
      <c r="I145" s="146">
        <v>0</v>
      </c>
      <c r="J145" s="147">
        <f xml:space="preserve"> J144</f>
        <v>24596659.599999998</v>
      </c>
      <c r="K145" s="148">
        <f t="shared" si="62"/>
        <v>24196659.599999998</v>
      </c>
      <c r="L145" s="149">
        <f t="shared" si="63"/>
        <v>2.2351741790771484E-8</v>
      </c>
      <c r="M145" s="169">
        <f xml:space="preserve"> (M144 + 400000) + ((M144 + 400000) * P145 )</f>
        <v>233763759.40182656</v>
      </c>
      <c r="N145" s="129">
        <v>0</v>
      </c>
      <c r="O145" s="144">
        <f t="shared" si="64"/>
        <v>494374403.2322942</v>
      </c>
      <c r="P145" s="50">
        <v>1.7999999999999999E-2</v>
      </c>
      <c r="Q145" s="145">
        <f xml:space="preserve"> (O145 * P145) + O145</f>
        <v>503273142.49047548</v>
      </c>
      <c r="R145" s="144">
        <f t="shared" si="65"/>
        <v>737036901.89230204</v>
      </c>
      <c r="S145" s="146">
        <f t="shared" si="66"/>
        <v>503273142.49047548</v>
      </c>
      <c r="T145" s="150"/>
    </row>
    <row r="146" spans="1:26" ht="17.25" thickBot="1" x14ac:dyDescent="0.35">
      <c r="A146" s="12"/>
      <c r="B146" s="50"/>
      <c r="C146" s="133"/>
      <c r="D146" s="152">
        <v>11</v>
      </c>
      <c r="E146" s="153">
        <v>0</v>
      </c>
      <c r="F146" s="154">
        <v>0</v>
      </c>
      <c r="G146" s="154">
        <v>400000</v>
      </c>
      <c r="H146" s="154">
        <f t="shared" si="61"/>
        <v>-400000</v>
      </c>
      <c r="I146" s="155">
        <v>127504499</v>
      </c>
      <c r="J146" s="156">
        <v>0</v>
      </c>
      <c r="K146" s="157">
        <f t="shared" si="62"/>
        <v>-127904499</v>
      </c>
      <c r="L146" s="149">
        <f t="shared" si="63"/>
        <v>127504499.00000003</v>
      </c>
      <c r="M146" s="170">
        <f xml:space="preserve"> (M145 + 400000) + ((M145 + 400000) * P146 )</f>
        <v>238378707.07105944</v>
      </c>
      <c r="N146" s="129">
        <v>0</v>
      </c>
      <c r="O146" s="153">
        <f t="shared" si="64"/>
        <v>375368643.49047548</v>
      </c>
      <c r="P146" s="151">
        <v>1.7999999999999999E-2</v>
      </c>
      <c r="Q146" s="154">
        <f xml:space="preserve"> (O146 * P146) + O146</f>
        <v>382125279.07330406</v>
      </c>
      <c r="R146" s="144">
        <f t="shared" si="65"/>
        <v>748008485.14436352</v>
      </c>
      <c r="S146" s="146">
        <f t="shared" si="66"/>
        <v>509629778.07330406</v>
      </c>
      <c r="T146" s="150"/>
    </row>
    <row r="147" spans="1:26" ht="17.25" thickBot="1" x14ac:dyDescent="0.35">
      <c r="A147" s="12"/>
      <c r="B147" s="50"/>
      <c r="C147" s="133"/>
      <c r="D147" s="70">
        <v>12</v>
      </c>
      <c r="E147" s="71">
        <v>0</v>
      </c>
      <c r="F147" s="72">
        <v>0</v>
      </c>
      <c r="G147" s="72">
        <v>400000</v>
      </c>
      <c r="H147" s="72">
        <f t="shared" si="61"/>
        <v>-400000</v>
      </c>
      <c r="I147" s="73">
        <v>127504499</v>
      </c>
      <c r="J147" s="75">
        <v>0</v>
      </c>
      <c r="K147" s="79">
        <f t="shared" si="62"/>
        <v>-127904499</v>
      </c>
      <c r="L147" s="4">
        <f t="shared" si="63"/>
        <v>255008998.00000003</v>
      </c>
      <c r="M147" s="171">
        <f xml:space="preserve"> (M146 + 400000) + ((M146 + 400000) * P147 )</f>
        <v>243076723.7983385</v>
      </c>
      <c r="N147" s="81">
        <v>0</v>
      </c>
      <c r="O147" s="71">
        <f t="shared" si="64"/>
        <v>254220780.07330406</v>
      </c>
      <c r="P147" s="77">
        <v>1.7999999999999999E-2</v>
      </c>
      <c r="Q147" s="72">
        <f xml:space="preserve"> (O147 * P147) + O147</f>
        <v>258796754.11462352</v>
      </c>
      <c r="R147" s="56">
        <f t="shared" si="65"/>
        <v>756882475.91296208</v>
      </c>
      <c r="S147" s="59">
        <f t="shared" si="66"/>
        <v>513805752.11462355</v>
      </c>
      <c r="T147" s="150">
        <f xml:space="preserve"> S147 / 4</f>
        <v>128451438.02865589</v>
      </c>
      <c r="U147" s="78">
        <f>SUM(E4:E147)</f>
        <v>332300000</v>
      </c>
      <c r="V147" s="78">
        <f>SUM(F4:F147)</f>
        <v>120956544</v>
      </c>
      <c r="W147" s="80">
        <f xml:space="preserve"> U147 - V147</f>
        <v>211343456</v>
      </c>
      <c r="X147" s="80">
        <f>R147-W147</f>
        <v>545539019.91296208</v>
      </c>
      <c r="Y147" s="198">
        <f xml:space="preserve"> X147 / W147 * 100</f>
        <v>258.12912793143784</v>
      </c>
      <c r="Z147" s="80">
        <f xml:space="preserve"> (X147 - 2500000) * 0.16</f>
        <v>86886243.186073929</v>
      </c>
    </row>
    <row r="148" spans="1:26" x14ac:dyDescent="0.3">
      <c r="A148" s="12"/>
      <c r="B148" s="50">
        <v>13</v>
      </c>
      <c r="C148" s="133">
        <v>2034</v>
      </c>
      <c r="D148" s="134">
        <v>1</v>
      </c>
      <c r="E148" s="135">
        <v>0</v>
      </c>
      <c r="F148" s="136">
        <v>48000000</v>
      </c>
      <c r="G148" s="136">
        <v>400000</v>
      </c>
      <c r="H148" s="136">
        <f t="shared" ref="H148:H207" si="68" xml:space="preserve"> E148 - G148 - F148</f>
        <v>-48400000</v>
      </c>
      <c r="I148" s="137">
        <v>0</v>
      </c>
      <c r="J148" s="138">
        <f xml:space="preserve"> L147 / 10</f>
        <v>25500899.800000004</v>
      </c>
      <c r="K148" s="139">
        <f t="shared" ref="K148:K195" si="69" xml:space="preserve"> H148 + J148 - I148</f>
        <v>-22899100.199999996</v>
      </c>
      <c r="L148" s="140">
        <f t="shared" ref="L148:L195" si="70" xml:space="preserve"> L147 +I148 - J148 - N148</f>
        <v>229508098.20000002</v>
      </c>
      <c r="M148" s="168">
        <f xml:space="preserve"> (M147 + 400000) + ((M147 + 400000) * P148 )</f>
        <v>244450630.69353187</v>
      </c>
      <c r="N148" s="129">
        <v>0</v>
      </c>
      <c r="O148" s="135">
        <f t="shared" ref="O148:O195" si="71" xml:space="preserve"> Q147 + K148</f>
        <v>235897653.91462353</v>
      </c>
      <c r="P148" s="132">
        <v>4.0000000000000001E-3</v>
      </c>
      <c r="Q148" s="136">
        <f xml:space="preserve"> (O148 * P148) + O148</f>
        <v>236841244.53028202</v>
      </c>
      <c r="R148" s="135">
        <f t="shared" ref="R148:R195" si="72" xml:space="preserve"> M148 + Q148 + L148</f>
        <v>710799973.42381394</v>
      </c>
      <c r="S148" s="137">
        <f t="shared" ref="S148:S195" si="73" xml:space="preserve"> R148 - M148</f>
        <v>466349342.73028207</v>
      </c>
      <c r="T148" s="141"/>
    </row>
    <row r="149" spans="1:26" x14ac:dyDescent="0.3">
      <c r="A149" s="12"/>
      <c r="B149" s="50"/>
      <c r="C149" s="133"/>
      <c r="D149" s="143">
        <v>2</v>
      </c>
      <c r="E149" s="144">
        <v>0</v>
      </c>
      <c r="F149" s="145">
        <v>0</v>
      </c>
      <c r="G149" s="145">
        <v>400000</v>
      </c>
      <c r="H149" s="145">
        <f t="shared" si="68"/>
        <v>-400000</v>
      </c>
      <c r="I149" s="146">
        <v>0</v>
      </c>
      <c r="J149" s="147">
        <f xml:space="preserve"> J148</f>
        <v>25500899.800000004</v>
      </c>
      <c r="K149" s="148">
        <f t="shared" si="69"/>
        <v>25100899.800000004</v>
      </c>
      <c r="L149" s="149">
        <f t="shared" si="70"/>
        <v>204007198.40000001</v>
      </c>
      <c r="M149" s="169">
        <f xml:space="preserve"> (M148 + 400000) + ((M148 + 400000) * P149 )</f>
        <v>249257942.04601544</v>
      </c>
      <c r="N149" s="129">
        <v>0</v>
      </c>
      <c r="O149" s="144">
        <f t="shared" si="71"/>
        <v>261942144.33028203</v>
      </c>
      <c r="P149" s="50">
        <v>1.7999999999999999E-2</v>
      </c>
      <c r="Q149" s="145">
        <f xml:space="preserve"> (O149 * P149) + O149</f>
        <v>266657102.9282271</v>
      </c>
      <c r="R149" s="144">
        <f t="shared" si="72"/>
        <v>719922243.37424254</v>
      </c>
      <c r="S149" s="146">
        <f t="shared" si="73"/>
        <v>470664301.3282271</v>
      </c>
      <c r="T149" s="150"/>
    </row>
    <row r="150" spans="1:26" x14ac:dyDescent="0.3">
      <c r="A150" s="12"/>
      <c r="B150" s="50"/>
      <c r="C150" s="133"/>
      <c r="D150" s="143">
        <v>3</v>
      </c>
      <c r="E150" s="144">
        <v>0</v>
      </c>
      <c r="F150" s="145">
        <v>0</v>
      </c>
      <c r="G150" s="145">
        <v>400000</v>
      </c>
      <c r="H150" s="145">
        <f t="shared" si="68"/>
        <v>-400000</v>
      </c>
      <c r="I150" s="146">
        <v>0</v>
      </c>
      <c r="J150" s="147">
        <f t="shared" ref="J150:J158" si="74" xml:space="preserve"> J149</f>
        <v>25500899.800000004</v>
      </c>
      <c r="K150" s="148">
        <f t="shared" si="69"/>
        <v>25100899.800000004</v>
      </c>
      <c r="L150" s="149">
        <f t="shared" si="70"/>
        <v>178506298.59999999</v>
      </c>
      <c r="M150" s="169">
        <f xml:space="preserve"> (M149 + 400000) + ((M149 + 400000) * P150 )</f>
        <v>254151785.00284371</v>
      </c>
      <c r="N150" s="129">
        <v>0</v>
      </c>
      <c r="O150" s="144">
        <f t="shared" si="71"/>
        <v>291758002.72822708</v>
      </c>
      <c r="P150" s="50">
        <v>1.7999999999999999E-2</v>
      </c>
      <c r="Q150" s="145">
        <f xml:space="preserve"> (O150 * P150) + O150</f>
        <v>297009646.77733517</v>
      </c>
      <c r="R150" s="144">
        <f t="shared" si="72"/>
        <v>729667730.38017893</v>
      </c>
      <c r="S150" s="146">
        <f t="shared" si="73"/>
        <v>475515945.37733519</v>
      </c>
      <c r="T150" s="150"/>
    </row>
    <row r="151" spans="1:26" x14ac:dyDescent="0.3">
      <c r="A151" s="12"/>
      <c r="B151" s="50"/>
      <c r="C151" s="133"/>
      <c r="D151" s="143">
        <v>4</v>
      </c>
      <c r="E151" s="144">
        <v>0</v>
      </c>
      <c r="F151" s="145">
        <v>0</v>
      </c>
      <c r="G151" s="145">
        <v>400000</v>
      </c>
      <c r="H151" s="145">
        <f t="shared" si="68"/>
        <v>-400000</v>
      </c>
      <c r="I151" s="146">
        <v>0</v>
      </c>
      <c r="J151" s="147">
        <f t="shared" si="74"/>
        <v>25500899.800000004</v>
      </c>
      <c r="K151" s="148">
        <f t="shared" si="69"/>
        <v>25100899.800000004</v>
      </c>
      <c r="L151" s="149">
        <f t="shared" si="70"/>
        <v>153005398.79999998</v>
      </c>
      <c r="M151" s="169">
        <f xml:space="preserve"> (M150 + 400000) + ((M150 + 400000) * P151 )</f>
        <v>259133717.1328949</v>
      </c>
      <c r="N151" s="129">
        <v>0</v>
      </c>
      <c r="O151" s="144">
        <f t="shared" si="71"/>
        <v>322110546.57733518</v>
      </c>
      <c r="P151" s="50">
        <v>1.7999999999999999E-2</v>
      </c>
      <c r="Q151" s="145">
        <f xml:space="preserve"> (O151 * P151) + O151</f>
        <v>327908536.4157272</v>
      </c>
      <c r="R151" s="144">
        <f t="shared" si="72"/>
        <v>740047652.34862208</v>
      </c>
      <c r="S151" s="146">
        <f t="shared" si="73"/>
        <v>480913935.21572721</v>
      </c>
      <c r="T151" s="150"/>
    </row>
    <row r="152" spans="1:26" x14ac:dyDescent="0.3">
      <c r="A152" s="12"/>
      <c r="B152" s="50"/>
      <c r="C152" s="133"/>
      <c r="D152" s="143">
        <v>5</v>
      </c>
      <c r="E152" s="144">
        <v>0</v>
      </c>
      <c r="F152" s="145">
        <v>0</v>
      </c>
      <c r="G152" s="145">
        <v>400000</v>
      </c>
      <c r="H152" s="145">
        <f t="shared" si="68"/>
        <v>-400000</v>
      </c>
      <c r="I152" s="146">
        <v>0</v>
      </c>
      <c r="J152" s="147">
        <f t="shared" si="74"/>
        <v>25500899.800000004</v>
      </c>
      <c r="K152" s="148">
        <f t="shared" si="69"/>
        <v>25100899.800000004</v>
      </c>
      <c r="L152" s="149">
        <f t="shared" si="70"/>
        <v>127504498.99999997</v>
      </c>
      <c r="M152" s="169">
        <f xml:space="preserve"> (M151 + 400000) + ((M151 + 400000) * P152 )</f>
        <v>264205324.041287</v>
      </c>
      <c r="N152" s="129">
        <v>0</v>
      </c>
      <c r="O152" s="144">
        <f t="shared" si="71"/>
        <v>353009436.21572721</v>
      </c>
      <c r="P152" s="50">
        <v>1.7999999999999999E-2</v>
      </c>
      <c r="Q152" s="145">
        <f xml:space="preserve"> (O152 * P152) + O152</f>
        <v>359363606.06761032</v>
      </c>
      <c r="R152" s="144">
        <f t="shared" si="72"/>
        <v>751073429.10889733</v>
      </c>
      <c r="S152" s="146">
        <f t="shared" si="73"/>
        <v>486868105.06761032</v>
      </c>
      <c r="T152" s="150"/>
    </row>
    <row r="153" spans="1:26" x14ac:dyDescent="0.3">
      <c r="A153" s="12"/>
      <c r="B153" s="50"/>
      <c r="C153" s="133"/>
      <c r="D153" s="143">
        <v>6</v>
      </c>
      <c r="E153" s="144">
        <v>0</v>
      </c>
      <c r="F153" s="145">
        <v>0</v>
      </c>
      <c r="G153" s="145">
        <v>400000</v>
      </c>
      <c r="H153" s="145">
        <f t="shared" si="68"/>
        <v>-400000</v>
      </c>
      <c r="I153" s="146">
        <v>0</v>
      </c>
      <c r="J153" s="147">
        <f t="shared" si="74"/>
        <v>25500899.800000004</v>
      </c>
      <c r="K153" s="148">
        <f t="shared" si="69"/>
        <v>25100899.800000004</v>
      </c>
      <c r="L153" s="149">
        <f t="shared" si="70"/>
        <v>102003599.19999996</v>
      </c>
      <c r="M153" s="169">
        <f xml:space="preserve"> (M152 + 400000) + ((M152 + 400000) * P153 )</f>
        <v>269368219.87403017</v>
      </c>
      <c r="N153" s="129">
        <v>0</v>
      </c>
      <c r="O153" s="144">
        <f t="shared" si="71"/>
        <v>384464505.86761034</v>
      </c>
      <c r="P153" s="50">
        <v>1.7999999999999999E-2</v>
      </c>
      <c r="Q153" s="145">
        <f xml:space="preserve"> (O153 * P153) + O153</f>
        <v>391384866.97322732</v>
      </c>
      <c r="R153" s="144">
        <f t="shared" si="72"/>
        <v>762756686.04725742</v>
      </c>
      <c r="S153" s="146">
        <f t="shared" si="73"/>
        <v>493388466.17322725</v>
      </c>
      <c r="T153" s="150"/>
    </row>
    <row r="154" spans="1:26" x14ac:dyDescent="0.3">
      <c r="A154" s="12"/>
      <c r="B154" s="50"/>
      <c r="C154" s="133"/>
      <c r="D154" s="143">
        <v>7</v>
      </c>
      <c r="E154" s="144">
        <v>0</v>
      </c>
      <c r="F154" s="145">
        <v>0</v>
      </c>
      <c r="G154" s="145">
        <v>400000</v>
      </c>
      <c r="H154" s="145">
        <f t="shared" si="68"/>
        <v>-400000</v>
      </c>
      <c r="I154" s="146">
        <v>0</v>
      </c>
      <c r="J154" s="147">
        <f t="shared" si="74"/>
        <v>25500899.800000004</v>
      </c>
      <c r="K154" s="148">
        <f t="shared" si="69"/>
        <v>25100899.800000004</v>
      </c>
      <c r="L154" s="149">
        <f t="shared" si="70"/>
        <v>76502699.399999946</v>
      </c>
      <c r="M154" s="169">
        <f xml:space="preserve"> (M153 + 400000) + ((M153 + 400000) * P154 )</f>
        <v>274624047.83176273</v>
      </c>
      <c r="N154" s="129">
        <v>0</v>
      </c>
      <c r="O154" s="144">
        <f t="shared" si="71"/>
        <v>416485766.77322733</v>
      </c>
      <c r="P154" s="50">
        <v>1.7999999999999999E-2</v>
      </c>
      <c r="Q154" s="145">
        <f xml:space="preserve"> (O154 * P154) + O154</f>
        <v>423982510.57514542</v>
      </c>
      <c r="R154" s="144">
        <f t="shared" si="72"/>
        <v>775109257.80690813</v>
      </c>
      <c r="S154" s="146">
        <f t="shared" si="73"/>
        <v>500485209.9751454</v>
      </c>
      <c r="T154" s="150"/>
    </row>
    <row r="155" spans="1:26" x14ac:dyDescent="0.3">
      <c r="A155" s="12"/>
      <c r="B155" s="50"/>
      <c r="C155" s="133"/>
      <c r="D155" s="143">
        <v>8</v>
      </c>
      <c r="E155" s="144">
        <v>0</v>
      </c>
      <c r="F155" s="145">
        <v>0</v>
      </c>
      <c r="G155" s="145">
        <v>400000</v>
      </c>
      <c r="H155" s="145">
        <f t="shared" si="68"/>
        <v>-400000</v>
      </c>
      <c r="I155" s="146">
        <v>0</v>
      </c>
      <c r="J155" s="147">
        <f t="shared" si="74"/>
        <v>25500899.800000004</v>
      </c>
      <c r="K155" s="148">
        <f t="shared" si="69"/>
        <v>25100899.800000004</v>
      </c>
      <c r="L155" s="149">
        <f t="shared" si="70"/>
        <v>51001799.599999942</v>
      </c>
      <c r="M155" s="169">
        <f xml:space="preserve"> (M154 + 400000) + ((M154 + 400000) * P155 )</f>
        <v>279974480.69273448</v>
      </c>
      <c r="N155" s="129">
        <v>0</v>
      </c>
      <c r="O155" s="144">
        <f t="shared" si="71"/>
        <v>449083410.37514544</v>
      </c>
      <c r="P155" s="50">
        <v>1.7999999999999999E-2</v>
      </c>
      <c r="Q155" s="145">
        <f xml:space="preserve"> (O155 * P155) + O155</f>
        <v>457166911.76189804</v>
      </c>
      <c r="R155" s="144">
        <f t="shared" si="72"/>
        <v>788143192.05463243</v>
      </c>
      <c r="S155" s="146">
        <f t="shared" si="73"/>
        <v>508168711.36189795</v>
      </c>
      <c r="T155" s="150"/>
    </row>
    <row r="156" spans="1:26" x14ac:dyDescent="0.3">
      <c r="A156" s="12"/>
      <c r="B156" s="50"/>
      <c r="C156" s="133"/>
      <c r="D156" s="143">
        <v>9</v>
      </c>
      <c r="E156" s="144">
        <v>0</v>
      </c>
      <c r="F156" s="145">
        <v>0</v>
      </c>
      <c r="G156" s="145">
        <v>400000</v>
      </c>
      <c r="H156" s="145">
        <f t="shared" si="68"/>
        <v>-400000</v>
      </c>
      <c r="I156" s="146">
        <v>0</v>
      </c>
      <c r="J156" s="147">
        <f t="shared" si="74"/>
        <v>25500899.800000004</v>
      </c>
      <c r="K156" s="148">
        <f t="shared" si="69"/>
        <v>25100899.800000004</v>
      </c>
      <c r="L156" s="149">
        <f t="shared" si="70"/>
        <v>25500899.799999937</v>
      </c>
      <c r="M156" s="169">
        <f xml:space="preserve"> (M155 + 400000) + ((M155 + 400000) * P156 )</f>
        <v>285421221.3452037</v>
      </c>
      <c r="N156" s="129">
        <v>0</v>
      </c>
      <c r="O156" s="144">
        <f t="shared" si="71"/>
        <v>482267811.56189805</v>
      </c>
      <c r="P156" s="50">
        <v>1.7999999999999999E-2</v>
      </c>
      <c r="Q156" s="145">
        <f xml:space="preserve"> (O156 * P156) + O156</f>
        <v>490948632.17001224</v>
      </c>
      <c r="R156" s="144">
        <f t="shared" si="72"/>
        <v>801870753.31521583</v>
      </c>
      <c r="S156" s="146">
        <f t="shared" si="73"/>
        <v>516449531.97001213</v>
      </c>
      <c r="T156" s="150"/>
    </row>
    <row r="157" spans="1:26" x14ac:dyDescent="0.3">
      <c r="A157" s="12"/>
      <c r="B157" s="50"/>
      <c r="C157" s="133"/>
      <c r="D157" s="143">
        <v>10</v>
      </c>
      <c r="E157" s="144">
        <v>0</v>
      </c>
      <c r="F157" s="145">
        <v>0</v>
      </c>
      <c r="G157" s="145">
        <v>400000</v>
      </c>
      <c r="H157" s="145">
        <f t="shared" si="68"/>
        <v>-400000</v>
      </c>
      <c r="I157" s="146">
        <v>0</v>
      </c>
      <c r="J157" s="147">
        <f xml:space="preserve"> J156</f>
        <v>25500899.800000004</v>
      </c>
      <c r="K157" s="148">
        <f t="shared" si="69"/>
        <v>25100899.800000004</v>
      </c>
      <c r="L157" s="149">
        <f t="shared" si="70"/>
        <v>-6.7055225372314453E-8</v>
      </c>
      <c r="M157" s="169">
        <f xml:space="preserve"> (M156 + 400000) + ((M156 + 400000) * P157 )</f>
        <v>290966003.32941735</v>
      </c>
      <c r="N157" s="129">
        <v>0</v>
      </c>
      <c r="O157" s="144">
        <f t="shared" si="71"/>
        <v>516049531.97001225</v>
      </c>
      <c r="P157" s="50">
        <v>1.7999999999999999E-2</v>
      </c>
      <c r="Q157" s="145">
        <f xml:space="preserve"> (O157 * P157) + O157</f>
        <v>525338423.54547244</v>
      </c>
      <c r="R157" s="144">
        <f t="shared" si="72"/>
        <v>816304426.87488973</v>
      </c>
      <c r="S157" s="146">
        <f t="shared" si="73"/>
        <v>525338423.54547238</v>
      </c>
      <c r="T157" s="150"/>
    </row>
    <row r="158" spans="1:26" ht="17.25" thickBot="1" x14ac:dyDescent="0.35">
      <c r="A158" s="12"/>
      <c r="B158" s="50"/>
      <c r="C158" s="133"/>
      <c r="D158" s="152">
        <v>11</v>
      </c>
      <c r="E158" s="153">
        <v>0</v>
      </c>
      <c r="F158" s="154">
        <v>0</v>
      </c>
      <c r="G158" s="154">
        <v>400000</v>
      </c>
      <c r="H158" s="154">
        <f t="shared" si="68"/>
        <v>-400000</v>
      </c>
      <c r="I158" s="155">
        <v>132788617</v>
      </c>
      <c r="J158" s="156">
        <v>0</v>
      </c>
      <c r="K158" s="157">
        <f t="shared" si="69"/>
        <v>-133188617</v>
      </c>
      <c r="L158" s="149">
        <f t="shared" si="70"/>
        <v>132788616.99999994</v>
      </c>
      <c r="M158" s="170">
        <f xml:space="preserve"> (M157 + 400000) + ((M157 + 400000) * P158 )</f>
        <v>296610591.38934684</v>
      </c>
      <c r="N158" s="129">
        <v>0</v>
      </c>
      <c r="O158" s="153">
        <f t="shared" si="71"/>
        <v>392149806.54547244</v>
      </c>
      <c r="P158" s="151">
        <v>1.7999999999999999E-2</v>
      </c>
      <c r="Q158" s="154">
        <f xml:space="preserve"> (O158 * P158) + O158</f>
        <v>399208503.06329095</v>
      </c>
      <c r="R158" s="144">
        <f t="shared" si="72"/>
        <v>828607711.45263767</v>
      </c>
      <c r="S158" s="146">
        <f t="shared" si="73"/>
        <v>531997120.06329083</v>
      </c>
      <c r="T158" s="150"/>
    </row>
    <row r="159" spans="1:26" ht="17.25" thickBot="1" x14ac:dyDescent="0.35">
      <c r="A159" s="12"/>
      <c r="B159" s="50"/>
      <c r="C159" s="133"/>
      <c r="D159" s="70">
        <v>12</v>
      </c>
      <c r="E159" s="71">
        <v>0</v>
      </c>
      <c r="F159" s="72">
        <v>0</v>
      </c>
      <c r="G159" s="72">
        <v>400000</v>
      </c>
      <c r="H159" s="72">
        <f t="shared" si="68"/>
        <v>-400000</v>
      </c>
      <c r="I159" s="73">
        <v>132788617</v>
      </c>
      <c r="J159" s="75">
        <v>0</v>
      </c>
      <c r="K159" s="79">
        <f t="shared" si="69"/>
        <v>-133188617</v>
      </c>
      <c r="L159" s="4">
        <f t="shared" si="70"/>
        <v>265577233.99999994</v>
      </c>
      <c r="M159" s="171">
        <f xml:space="preserve"> (M158 + 400000) + ((M158 + 400000) * P159 )</f>
        <v>302356782.0343551</v>
      </c>
      <c r="N159" s="81">
        <v>0</v>
      </c>
      <c r="O159" s="71">
        <f t="shared" si="71"/>
        <v>266019886.06329095</v>
      </c>
      <c r="P159" s="77">
        <v>1.7999999999999999E-2</v>
      </c>
      <c r="Q159" s="72">
        <f xml:space="preserve"> (O159 * P159) + O159</f>
        <v>270808244.01243019</v>
      </c>
      <c r="R159" s="56">
        <f t="shared" si="72"/>
        <v>838742260.04678535</v>
      </c>
      <c r="S159" s="59">
        <f t="shared" si="73"/>
        <v>536385478.01243025</v>
      </c>
      <c r="T159" s="150">
        <f xml:space="preserve"> S159 / 4</f>
        <v>134096369.50310756</v>
      </c>
      <c r="U159" s="78">
        <f>SUM(E4:E159)</f>
        <v>332300000</v>
      </c>
      <c r="V159" s="78">
        <f>SUM(F4:F159)</f>
        <v>168956544</v>
      </c>
      <c r="W159" s="80">
        <f xml:space="preserve"> U159 - V159</f>
        <v>163343456</v>
      </c>
      <c r="X159" s="80">
        <f>R159-W159</f>
        <v>675398804.04678535</v>
      </c>
      <c r="Y159" s="198">
        <f xml:space="preserve"> X159 / W159 * 100</f>
        <v>413.48384599306218</v>
      </c>
    </row>
    <row r="160" spans="1:26" x14ac:dyDescent="0.3">
      <c r="A160" s="12"/>
      <c r="B160" s="50">
        <v>14</v>
      </c>
      <c r="C160" s="133">
        <v>2035</v>
      </c>
      <c r="D160" s="134">
        <v>1</v>
      </c>
      <c r="E160" s="135">
        <v>0</v>
      </c>
      <c r="F160" s="136">
        <v>48000000</v>
      </c>
      <c r="G160" s="136">
        <v>400000</v>
      </c>
      <c r="H160" s="136">
        <f t="shared" si="68"/>
        <v>-48400000</v>
      </c>
      <c r="I160" s="137">
        <v>0</v>
      </c>
      <c r="J160" s="138">
        <f xml:space="preserve"> L159 / 10</f>
        <v>26557723.399999995</v>
      </c>
      <c r="K160" s="139">
        <f t="shared" si="69"/>
        <v>-21842276.600000005</v>
      </c>
      <c r="L160" s="140">
        <f t="shared" si="70"/>
        <v>239019510.59999993</v>
      </c>
      <c r="M160" s="168">
        <f xml:space="preserve"> (M159 + 400000) + ((M159 + 400000) * P160 )</f>
        <v>303967809.16249251</v>
      </c>
      <c r="N160" s="129">
        <v>0</v>
      </c>
      <c r="O160" s="135">
        <f t="shared" si="71"/>
        <v>248965967.4124302</v>
      </c>
      <c r="P160" s="132">
        <v>4.0000000000000001E-3</v>
      </c>
      <c r="Q160" s="136">
        <f xml:space="preserve"> (O160 * P160) + O160</f>
        <v>249961831.28207991</v>
      </c>
      <c r="R160" s="135">
        <f t="shared" si="72"/>
        <v>792949151.04457235</v>
      </c>
      <c r="S160" s="137">
        <f t="shared" si="73"/>
        <v>488981341.88207984</v>
      </c>
      <c r="T160" s="141"/>
    </row>
    <row r="161" spans="1:25" x14ac:dyDescent="0.3">
      <c r="A161" s="12"/>
      <c r="B161" s="50"/>
      <c r="C161" s="133"/>
      <c r="D161" s="143">
        <v>2</v>
      </c>
      <c r="E161" s="144">
        <v>0</v>
      </c>
      <c r="F161" s="145">
        <v>0</v>
      </c>
      <c r="G161" s="145">
        <v>400000</v>
      </c>
      <c r="H161" s="145">
        <f t="shared" si="68"/>
        <v>-400000</v>
      </c>
      <c r="I161" s="146">
        <v>0</v>
      </c>
      <c r="J161" s="147">
        <f xml:space="preserve"> J160</f>
        <v>26557723.399999995</v>
      </c>
      <c r="K161" s="148">
        <f t="shared" si="69"/>
        <v>26157723.399999995</v>
      </c>
      <c r="L161" s="149">
        <f t="shared" si="70"/>
        <v>212461787.19999993</v>
      </c>
      <c r="M161" s="169">
        <f xml:space="preserve"> (M160 + 400000) + ((M160 + 400000) * P161 )</f>
        <v>309846429.72741735</v>
      </c>
      <c r="N161" s="129">
        <v>0</v>
      </c>
      <c r="O161" s="144">
        <f t="shared" si="71"/>
        <v>276119554.68207991</v>
      </c>
      <c r="P161" s="50">
        <v>1.7999999999999999E-2</v>
      </c>
      <c r="Q161" s="145">
        <f xml:space="preserve"> (O161 * P161) + O161</f>
        <v>281089706.66635734</v>
      </c>
      <c r="R161" s="144">
        <f t="shared" si="72"/>
        <v>803397923.59377468</v>
      </c>
      <c r="S161" s="146">
        <f t="shared" si="73"/>
        <v>493551493.86635733</v>
      </c>
      <c r="T161" s="150"/>
    </row>
    <row r="162" spans="1:25" x14ac:dyDescent="0.3">
      <c r="A162" s="12"/>
      <c r="B162" s="50"/>
      <c r="C162" s="133"/>
      <c r="D162" s="143">
        <v>3</v>
      </c>
      <c r="E162" s="144">
        <v>0</v>
      </c>
      <c r="F162" s="145">
        <v>0</v>
      </c>
      <c r="G162" s="145">
        <v>400000</v>
      </c>
      <c r="H162" s="145">
        <f t="shared" si="68"/>
        <v>-400000</v>
      </c>
      <c r="I162" s="146">
        <v>0</v>
      </c>
      <c r="J162" s="147">
        <f t="shared" ref="J162:J170" si="75" xml:space="preserve"> J161</f>
        <v>26557723.399999995</v>
      </c>
      <c r="K162" s="148">
        <f t="shared" si="69"/>
        <v>26157723.399999995</v>
      </c>
      <c r="L162" s="149">
        <f t="shared" si="70"/>
        <v>185904063.79999992</v>
      </c>
      <c r="M162" s="169">
        <f xml:space="preserve"> (M161 + 400000) + ((M161 + 400000) * P162 )</f>
        <v>315830865.46251088</v>
      </c>
      <c r="N162" s="129">
        <v>0</v>
      </c>
      <c r="O162" s="144">
        <f t="shared" si="71"/>
        <v>307247430.06635731</v>
      </c>
      <c r="P162" s="50">
        <v>1.7999999999999999E-2</v>
      </c>
      <c r="Q162" s="145">
        <f xml:space="preserve"> (O162 * P162) + O162</f>
        <v>312777883.80755174</v>
      </c>
      <c r="R162" s="144">
        <f t="shared" si="72"/>
        <v>814512813.07006264</v>
      </c>
      <c r="S162" s="146">
        <f t="shared" si="73"/>
        <v>498681947.60755175</v>
      </c>
      <c r="T162" s="150"/>
    </row>
    <row r="163" spans="1:25" x14ac:dyDescent="0.3">
      <c r="A163" s="12"/>
      <c r="B163" s="50"/>
      <c r="C163" s="133"/>
      <c r="D163" s="143">
        <v>4</v>
      </c>
      <c r="E163" s="144">
        <v>0</v>
      </c>
      <c r="F163" s="145">
        <v>0</v>
      </c>
      <c r="G163" s="145">
        <v>400000</v>
      </c>
      <c r="H163" s="145">
        <f t="shared" si="68"/>
        <v>-400000</v>
      </c>
      <c r="I163" s="146">
        <v>0</v>
      </c>
      <c r="J163" s="147">
        <f t="shared" si="75"/>
        <v>26557723.399999995</v>
      </c>
      <c r="K163" s="148">
        <f t="shared" si="69"/>
        <v>26157723.399999995</v>
      </c>
      <c r="L163" s="149">
        <f t="shared" si="70"/>
        <v>159346340.39999992</v>
      </c>
      <c r="M163" s="169">
        <f xml:space="preserve"> (M162 + 400000) + ((M162 + 400000) * P163 )</f>
        <v>321923021.0408361</v>
      </c>
      <c r="N163" s="129">
        <v>0</v>
      </c>
      <c r="O163" s="144">
        <f t="shared" si="71"/>
        <v>338935607.20755172</v>
      </c>
      <c r="P163" s="50">
        <v>1.7999999999999999E-2</v>
      </c>
      <c r="Q163" s="145">
        <f xml:space="preserve"> (O163 * P163) + O163</f>
        <v>345036448.13728768</v>
      </c>
      <c r="R163" s="144">
        <f t="shared" si="72"/>
        <v>826305809.57812357</v>
      </c>
      <c r="S163" s="146">
        <f t="shared" si="73"/>
        <v>504382788.53728747</v>
      </c>
      <c r="T163" s="150"/>
    </row>
    <row r="164" spans="1:25" x14ac:dyDescent="0.3">
      <c r="A164" s="12"/>
      <c r="B164" s="50"/>
      <c r="C164" s="133"/>
      <c r="D164" s="143">
        <v>5</v>
      </c>
      <c r="E164" s="144">
        <v>0</v>
      </c>
      <c r="F164" s="145">
        <v>0</v>
      </c>
      <c r="G164" s="145">
        <v>400000</v>
      </c>
      <c r="H164" s="145">
        <f t="shared" si="68"/>
        <v>-400000</v>
      </c>
      <c r="I164" s="146">
        <v>0</v>
      </c>
      <c r="J164" s="147">
        <f t="shared" si="75"/>
        <v>26557723.399999995</v>
      </c>
      <c r="K164" s="148">
        <f t="shared" si="69"/>
        <v>26157723.399999995</v>
      </c>
      <c r="L164" s="149">
        <f t="shared" si="70"/>
        <v>132788616.99999993</v>
      </c>
      <c r="M164" s="169">
        <f xml:space="preserve"> (M163 + 400000) + ((M163 + 400000) * P164 )</f>
        <v>328124835.41957116</v>
      </c>
      <c r="N164" s="129">
        <v>0</v>
      </c>
      <c r="O164" s="144">
        <f t="shared" si="71"/>
        <v>371194171.53728765</v>
      </c>
      <c r="P164" s="50">
        <v>1.7999999999999999E-2</v>
      </c>
      <c r="Q164" s="145">
        <f xml:space="preserve"> (O164 * P164) + O164</f>
        <v>377875666.62495881</v>
      </c>
      <c r="R164" s="144">
        <f t="shared" si="72"/>
        <v>838789119.0445298</v>
      </c>
      <c r="S164" s="146">
        <f t="shared" si="73"/>
        <v>510664283.62495863</v>
      </c>
      <c r="T164" s="150"/>
    </row>
    <row r="165" spans="1:25" x14ac:dyDescent="0.3">
      <c r="A165" s="12"/>
      <c r="B165" s="50"/>
      <c r="C165" s="133"/>
      <c r="D165" s="143">
        <v>6</v>
      </c>
      <c r="E165" s="144">
        <v>0</v>
      </c>
      <c r="F165" s="145">
        <v>0</v>
      </c>
      <c r="G165" s="145">
        <v>400000</v>
      </c>
      <c r="H165" s="145">
        <f t="shared" si="68"/>
        <v>-400000</v>
      </c>
      <c r="I165" s="146">
        <v>0</v>
      </c>
      <c r="J165" s="147">
        <f t="shared" si="75"/>
        <v>26557723.399999995</v>
      </c>
      <c r="K165" s="148">
        <f t="shared" si="69"/>
        <v>26157723.399999995</v>
      </c>
      <c r="L165" s="149">
        <f t="shared" si="70"/>
        <v>106230893.59999993</v>
      </c>
      <c r="M165" s="169">
        <f xml:space="preserve"> (M164 + 400000) + ((M164 + 400000) * P165 )</f>
        <v>334438282.45712346</v>
      </c>
      <c r="N165" s="129">
        <v>0</v>
      </c>
      <c r="O165" s="144">
        <f t="shared" si="71"/>
        <v>404033390.02495879</v>
      </c>
      <c r="P165" s="50">
        <v>1.7999999999999999E-2</v>
      </c>
      <c r="Q165" s="145">
        <f xml:space="preserve"> (O165 * P165) + O165</f>
        <v>411305991.04540807</v>
      </c>
      <c r="R165" s="144">
        <f t="shared" si="72"/>
        <v>851975167.10253143</v>
      </c>
      <c r="S165" s="146">
        <f t="shared" si="73"/>
        <v>517536884.64540797</v>
      </c>
      <c r="T165" s="150"/>
    </row>
    <row r="166" spans="1:25" x14ac:dyDescent="0.3">
      <c r="A166" s="12"/>
      <c r="B166" s="50"/>
      <c r="C166" s="133"/>
      <c r="D166" s="143">
        <v>7</v>
      </c>
      <c r="E166" s="144">
        <v>0</v>
      </c>
      <c r="F166" s="145">
        <v>0</v>
      </c>
      <c r="G166" s="145">
        <v>400000</v>
      </c>
      <c r="H166" s="145">
        <f t="shared" si="68"/>
        <v>-400000</v>
      </c>
      <c r="I166" s="146">
        <v>0</v>
      </c>
      <c r="J166" s="147">
        <f t="shared" si="75"/>
        <v>26557723.399999995</v>
      </c>
      <c r="K166" s="148">
        <f t="shared" si="69"/>
        <v>26157723.399999995</v>
      </c>
      <c r="L166" s="149">
        <f t="shared" si="70"/>
        <v>79673170.199999943</v>
      </c>
      <c r="M166" s="169">
        <f xml:space="preserve"> (M165 + 400000) + ((M165 + 400000) * P166 )</f>
        <v>340865371.54135168</v>
      </c>
      <c r="N166" s="129">
        <v>0</v>
      </c>
      <c r="O166" s="144">
        <f t="shared" si="71"/>
        <v>437463714.44540805</v>
      </c>
      <c r="P166" s="50">
        <v>1.7999999999999999E-2</v>
      </c>
      <c r="Q166" s="145">
        <f xml:space="preserve"> (O166 * P166) + O166</f>
        <v>445338061.30542541</v>
      </c>
      <c r="R166" s="144">
        <f t="shared" si="72"/>
        <v>865876603.04677701</v>
      </c>
      <c r="S166" s="146">
        <f t="shared" si="73"/>
        <v>525011231.50542533</v>
      </c>
      <c r="T166" s="150"/>
    </row>
    <row r="167" spans="1:25" x14ac:dyDescent="0.3">
      <c r="A167" s="12"/>
      <c r="B167" s="50"/>
      <c r="C167" s="133"/>
      <c r="D167" s="143">
        <v>8</v>
      </c>
      <c r="E167" s="144">
        <v>0</v>
      </c>
      <c r="F167" s="145">
        <v>0</v>
      </c>
      <c r="G167" s="145">
        <v>400000</v>
      </c>
      <c r="H167" s="145">
        <f t="shared" si="68"/>
        <v>-400000</v>
      </c>
      <c r="I167" s="146">
        <v>0</v>
      </c>
      <c r="J167" s="147">
        <f t="shared" si="75"/>
        <v>26557723.399999995</v>
      </c>
      <c r="K167" s="148">
        <f t="shared" si="69"/>
        <v>26157723.399999995</v>
      </c>
      <c r="L167" s="149">
        <f t="shared" si="70"/>
        <v>53115446.799999952</v>
      </c>
      <c r="M167" s="169">
        <f xml:space="preserve"> (M166 + 400000) + ((M166 + 400000) * P167 )</f>
        <v>347408148.229096</v>
      </c>
      <c r="N167" s="129">
        <v>0</v>
      </c>
      <c r="O167" s="144">
        <f t="shared" si="71"/>
        <v>471495784.70542538</v>
      </c>
      <c r="P167" s="50">
        <v>1.7999999999999999E-2</v>
      </c>
      <c r="Q167" s="145">
        <f xml:space="preserve"> (O167 * P167) + O167</f>
        <v>479982708.83012307</v>
      </c>
      <c r="R167" s="144">
        <f t="shared" si="72"/>
        <v>880506303.85921907</v>
      </c>
      <c r="S167" s="146">
        <f t="shared" si="73"/>
        <v>533098155.63012308</v>
      </c>
      <c r="T167" s="150"/>
    </row>
    <row r="168" spans="1:25" x14ac:dyDescent="0.3">
      <c r="A168" s="12"/>
      <c r="B168" s="50"/>
      <c r="C168" s="133"/>
      <c r="D168" s="143">
        <v>9</v>
      </c>
      <c r="E168" s="144">
        <v>0</v>
      </c>
      <c r="F168" s="145">
        <v>0</v>
      </c>
      <c r="G168" s="145">
        <v>400000</v>
      </c>
      <c r="H168" s="145">
        <f t="shared" si="68"/>
        <v>-400000</v>
      </c>
      <c r="I168" s="146">
        <v>0</v>
      </c>
      <c r="J168" s="147">
        <f t="shared" si="75"/>
        <v>26557723.399999995</v>
      </c>
      <c r="K168" s="148">
        <f t="shared" si="69"/>
        <v>26157723.399999995</v>
      </c>
      <c r="L168" s="149">
        <f t="shared" si="70"/>
        <v>26557723.399999958</v>
      </c>
      <c r="M168" s="169">
        <f xml:space="preserve"> (M167 + 400000) + ((M167 + 400000) * P168 )</f>
        <v>354068694.89721972</v>
      </c>
      <c r="N168" s="129">
        <v>0</v>
      </c>
      <c r="O168" s="144">
        <f t="shared" si="71"/>
        <v>506140432.23012304</v>
      </c>
      <c r="P168" s="50">
        <v>1.7999999999999999E-2</v>
      </c>
      <c r="Q168" s="145">
        <f xml:space="preserve"> (O168 * P168) + O168</f>
        <v>515250960.01026523</v>
      </c>
      <c r="R168" s="144">
        <f t="shared" si="72"/>
        <v>895877378.30748498</v>
      </c>
      <c r="S168" s="146">
        <f t="shared" si="73"/>
        <v>541808683.41026521</v>
      </c>
      <c r="T168" s="150"/>
    </row>
    <row r="169" spans="1:25" x14ac:dyDescent="0.3">
      <c r="A169" s="12"/>
      <c r="B169" s="50"/>
      <c r="C169" s="133"/>
      <c r="D169" s="143">
        <v>10</v>
      </c>
      <c r="E169" s="144">
        <v>0</v>
      </c>
      <c r="F169" s="145">
        <v>0</v>
      </c>
      <c r="G169" s="145">
        <v>400000</v>
      </c>
      <c r="H169" s="145">
        <f t="shared" si="68"/>
        <v>-400000</v>
      </c>
      <c r="I169" s="146">
        <v>0</v>
      </c>
      <c r="J169" s="147">
        <f xml:space="preserve"> J168</f>
        <v>26557723.399999995</v>
      </c>
      <c r="K169" s="148">
        <f t="shared" si="69"/>
        <v>26157723.399999995</v>
      </c>
      <c r="L169" s="149">
        <f t="shared" si="70"/>
        <v>-3.7252902984619141E-8</v>
      </c>
      <c r="M169" s="169">
        <f xml:space="preserve"> (M168 + 400000) + ((M168 + 400000) * P169 )</f>
        <v>360849131.4053697</v>
      </c>
      <c r="N169" s="129">
        <v>0</v>
      </c>
      <c r="O169" s="144">
        <f t="shared" si="71"/>
        <v>541408683.41026521</v>
      </c>
      <c r="P169" s="50">
        <v>1.7999999999999999E-2</v>
      </c>
      <c r="Q169" s="145">
        <f xml:space="preserve"> (O169 * P169) + O169</f>
        <v>551154039.71165001</v>
      </c>
      <c r="R169" s="144">
        <f t="shared" si="72"/>
        <v>912003171.11701965</v>
      </c>
      <c r="S169" s="146">
        <f t="shared" si="73"/>
        <v>551154039.71164989</v>
      </c>
      <c r="T169" s="150"/>
    </row>
    <row r="170" spans="1:25" ht="17.25" thickBot="1" x14ac:dyDescent="0.35">
      <c r="A170" s="12"/>
      <c r="B170" s="50"/>
      <c r="C170" s="133"/>
      <c r="D170" s="152">
        <v>11</v>
      </c>
      <c r="E170" s="153">
        <v>0</v>
      </c>
      <c r="F170" s="154">
        <v>0</v>
      </c>
      <c r="G170" s="154">
        <v>400000</v>
      </c>
      <c r="H170" s="154">
        <f t="shared" si="68"/>
        <v>-400000</v>
      </c>
      <c r="I170" s="155">
        <v>138972684</v>
      </c>
      <c r="J170" s="156">
        <v>0</v>
      </c>
      <c r="K170" s="157">
        <f t="shared" si="69"/>
        <v>-139372684</v>
      </c>
      <c r="L170" s="149">
        <f t="shared" si="70"/>
        <v>138972683.99999997</v>
      </c>
      <c r="M170" s="170">
        <f xml:space="preserve"> (M169 + 400000) + ((M169 + 400000) * P170 )</f>
        <v>367751615.77066636</v>
      </c>
      <c r="N170" s="129">
        <v>0</v>
      </c>
      <c r="O170" s="153">
        <f t="shared" si="71"/>
        <v>411781355.71165001</v>
      </c>
      <c r="P170" s="151">
        <v>1.7999999999999999E-2</v>
      </c>
      <c r="Q170" s="154">
        <f xml:space="preserve"> (O170 * P170) + O170</f>
        <v>419193420.11445969</v>
      </c>
      <c r="R170" s="144">
        <f t="shared" si="72"/>
        <v>925917719.88512611</v>
      </c>
      <c r="S170" s="146">
        <f t="shared" si="73"/>
        <v>558166104.11445975</v>
      </c>
      <c r="T170" s="150"/>
    </row>
    <row r="171" spans="1:25" ht="17.25" thickBot="1" x14ac:dyDescent="0.35">
      <c r="A171" s="12"/>
      <c r="B171" s="50"/>
      <c r="C171" s="133"/>
      <c r="D171" s="70">
        <v>12</v>
      </c>
      <c r="E171" s="71">
        <v>0</v>
      </c>
      <c r="F171" s="72">
        <v>0</v>
      </c>
      <c r="G171" s="72">
        <v>400000</v>
      </c>
      <c r="H171" s="72">
        <f t="shared" si="68"/>
        <v>-400000</v>
      </c>
      <c r="I171" s="73">
        <v>138972684</v>
      </c>
      <c r="J171" s="75">
        <v>0</v>
      </c>
      <c r="K171" s="79">
        <f t="shared" si="69"/>
        <v>-139372684</v>
      </c>
      <c r="L171" s="4">
        <f t="shared" si="70"/>
        <v>277945368</v>
      </c>
      <c r="M171" s="171">
        <f xml:space="preserve"> (M170 + 400000) + ((M170 + 400000) * P171 )</f>
        <v>374778344.85453838</v>
      </c>
      <c r="N171" s="81">
        <v>0</v>
      </c>
      <c r="O171" s="71">
        <f t="shared" si="71"/>
        <v>279820736.11445969</v>
      </c>
      <c r="P171" s="77">
        <v>1.7999999999999999E-2</v>
      </c>
      <c r="Q171" s="72">
        <f xml:space="preserve"> (O171 * P171) + O171</f>
        <v>284857509.36451995</v>
      </c>
      <c r="R171" s="56">
        <f t="shared" si="72"/>
        <v>937581222.21905828</v>
      </c>
      <c r="S171" s="59">
        <f t="shared" si="73"/>
        <v>562802877.36451983</v>
      </c>
      <c r="T171" s="150">
        <f xml:space="preserve"> S171 / 4</f>
        <v>140700719.34112996</v>
      </c>
      <c r="U171" s="78">
        <f>SUM(E4:E171)</f>
        <v>332300000</v>
      </c>
      <c r="V171" s="78">
        <f>SUM(F4:F171)</f>
        <v>216956544</v>
      </c>
      <c r="W171" s="80">
        <f xml:space="preserve"> U171 - V171</f>
        <v>115343456</v>
      </c>
      <c r="X171" s="80">
        <f>R171-W171</f>
        <v>822237766.21905828</v>
      </c>
      <c r="Y171" s="198">
        <f xml:space="preserve"> X171 / W171 * 100</f>
        <v>712.86035179928911</v>
      </c>
    </row>
    <row r="172" spans="1:25" x14ac:dyDescent="0.3">
      <c r="A172" s="12"/>
      <c r="B172" s="50">
        <v>15</v>
      </c>
      <c r="C172" s="133">
        <v>2036</v>
      </c>
      <c r="D172" s="134">
        <v>1</v>
      </c>
      <c r="E172" s="135">
        <v>0</v>
      </c>
      <c r="F172" s="136">
        <v>48000000</v>
      </c>
      <c r="G172" s="136">
        <v>400000</v>
      </c>
      <c r="H172" s="136">
        <f t="shared" si="68"/>
        <v>-48400000</v>
      </c>
      <c r="I172" s="137">
        <v>0</v>
      </c>
      <c r="J172" s="138">
        <f xml:space="preserve"> L171 / 10</f>
        <v>27794536.800000001</v>
      </c>
      <c r="K172" s="139">
        <f t="shared" si="69"/>
        <v>-20605463.199999999</v>
      </c>
      <c r="L172" s="140">
        <f t="shared" si="70"/>
        <v>250150831.19999999</v>
      </c>
      <c r="M172" s="168">
        <f xml:space="preserve"> (M171 + 400000) + ((M171 + 400000) * P172 )</f>
        <v>376679058.23395652</v>
      </c>
      <c r="N172" s="129">
        <v>0</v>
      </c>
      <c r="O172" s="135">
        <f t="shared" si="71"/>
        <v>264252046.16451997</v>
      </c>
      <c r="P172" s="132">
        <v>4.0000000000000001E-3</v>
      </c>
      <c r="Q172" s="136">
        <f xml:space="preserve"> (O172 * P172) + O172</f>
        <v>265309054.34917805</v>
      </c>
      <c r="R172" s="135">
        <f t="shared" si="72"/>
        <v>892138943.78313446</v>
      </c>
      <c r="S172" s="137">
        <f t="shared" si="73"/>
        <v>515459885.54917794</v>
      </c>
      <c r="T172" s="141"/>
    </row>
    <row r="173" spans="1:25" x14ac:dyDescent="0.3">
      <c r="A173" s="12"/>
      <c r="B173" s="50"/>
      <c r="C173" s="133"/>
      <c r="D173" s="143">
        <v>2</v>
      </c>
      <c r="E173" s="144">
        <v>0</v>
      </c>
      <c r="F173" s="145">
        <v>0</v>
      </c>
      <c r="G173" s="145">
        <v>400000</v>
      </c>
      <c r="H173" s="145">
        <f t="shared" si="68"/>
        <v>-400000</v>
      </c>
      <c r="I173" s="146">
        <v>0</v>
      </c>
      <c r="J173" s="147">
        <f xml:space="preserve"> J172</f>
        <v>27794536.800000001</v>
      </c>
      <c r="K173" s="148">
        <f t="shared" si="69"/>
        <v>27394536.800000001</v>
      </c>
      <c r="L173" s="149">
        <f t="shared" si="70"/>
        <v>222356294.39999998</v>
      </c>
      <c r="M173" s="169">
        <f xml:space="preserve"> (M172 + 400000) + ((M172 + 400000) * P173 )</f>
        <v>383866481.28216773</v>
      </c>
      <c r="N173" s="129">
        <v>0</v>
      </c>
      <c r="O173" s="144">
        <f t="shared" si="71"/>
        <v>292703591.14917803</v>
      </c>
      <c r="P173" s="50">
        <v>1.7999999999999999E-2</v>
      </c>
      <c r="Q173" s="145">
        <f xml:space="preserve"> (O173 * P173) + O173</f>
        <v>297972255.78986323</v>
      </c>
      <c r="R173" s="144">
        <f t="shared" si="72"/>
        <v>904195031.472031</v>
      </c>
      <c r="S173" s="146">
        <f t="shared" si="73"/>
        <v>520328550.18986326</v>
      </c>
      <c r="T173" s="150"/>
    </row>
    <row r="174" spans="1:25" x14ac:dyDescent="0.3">
      <c r="A174" s="12"/>
      <c r="B174" s="50"/>
      <c r="C174" s="133"/>
      <c r="D174" s="143">
        <v>3</v>
      </c>
      <c r="E174" s="144">
        <v>0</v>
      </c>
      <c r="F174" s="145">
        <v>0</v>
      </c>
      <c r="G174" s="145">
        <v>400000</v>
      </c>
      <c r="H174" s="145">
        <f t="shared" si="68"/>
        <v>-400000</v>
      </c>
      <c r="I174" s="146">
        <v>0</v>
      </c>
      <c r="J174" s="147">
        <f t="shared" ref="J174:J182" si="76" xml:space="preserve"> J173</f>
        <v>27794536.800000001</v>
      </c>
      <c r="K174" s="148">
        <f t="shared" si="69"/>
        <v>27394536.800000001</v>
      </c>
      <c r="L174" s="149">
        <f t="shared" si="70"/>
        <v>194561757.59999996</v>
      </c>
      <c r="M174" s="169">
        <f xml:space="preserve"> (M173 + 400000) + ((M173 + 400000) * P174 )</f>
        <v>391183277.94524676</v>
      </c>
      <c r="N174" s="129">
        <v>0</v>
      </c>
      <c r="O174" s="144">
        <f t="shared" si="71"/>
        <v>325366792.58986324</v>
      </c>
      <c r="P174" s="50">
        <v>1.7999999999999999E-2</v>
      </c>
      <c r="Q174" s="145">
        <f xml:space="preserve"> (O174 * P174) + O174</f>
        <v>331223394.85648078</v>
      </c>
      <c r="R174" s="144">
        <f t="shared" si="72"/>
        <v>916968430.40172744</v>
      </c>
      <c r="S174" s="146">
        <f t="shared" si="73"/>
        <v>525785152.45648068</v>
      </c>
      <c r="T174" s="150"/>
    </row>
    <row r="175" spans="1:25" x14ac:dyDescent="0.3">
      <c r="A175" s="12"/>
      <c r="B175" s="50"/>
      <c r="C175" s="133"/>
      <c r="D175" s="143">
        <v>4</v>
      </c>
      <c r="E175" s="144">
        <v>0</v>
      </c>
      <c r="F175" s="145">
        <v>0</v>
      </c>
      <c r="G175" s="145">
        <v>400000</v>
      </c>
      <c r="H175" s="145">
        <f t="shared" si="68"/>
        <v>-400000</v>
      </c>
      <c r="I175" s="146">
        <v>0</v>
      </c>
      <c r="J175" s="147">
        <f t="shared" si="76"/>
        <v>27794536.800000001</v>
      </c>
      <c r="K175" s="148">
        <f t="shared" si="69"/>
        <v>27394536.800000001</v>
      </c>
      <c r="L175" s="149">
        <f t="shared" si="70"/>
        <v>166767220.79999995</v>
      </c>
      <c r="M175" s="169">
        <f xml:space="preserve"> (M174 + 400000) + ((M174 + 400000) * P175 )</f>
        <v>398631776.9482612</v>
      </c>
      <c r="N175" s="129">
        <v>0</v>
      </c>
      <c r="O175" s="144">
        <f t="shared" si="71"/>
        <v>358617931.65648079</v>
      </c>
      <c r="P175" s="50">
        <v>1.7999999999999999E-2</v>
      </c>
      <c r="Q175" s="145">
        <f xml:space="preserve"> (O175 * P175) + O175</f>
        <v>365073054.42629743</v>
      </c>
      <c r="R175" s="144">
        <f t="shared" si="72"/>
        <v>930472052.17455864</v>
      </c>
      <c r="S175" s="146">
        <f t="shared" si="73"/>
        <v>531840275.22629744</v>
      </c>
      <c r="T175" s="150"/>
    </row>
    <row r="176" spans="1:25" x14ac:dyDescent="0.3">
      <c r="A176" s="12"/>
      <c r="B176" s="50"/>
      <c r="C176" s="133"/>
      <c r="D176" s="143">
        <v>5</v>
      </c>
      <c r="E176" s="144">
        <v>0</v>
      </c>
      <c r="F176" s="145">
        <v>0</v>
      </c>
      <c r="G176" s="145">
        <v>400000</v>
      </c>
      <c r="H176" s="145">
        <f t="shared" si="68"/>
        <v>-400000</v>
      </c>
      <c r="I176" s="146">
        <v>0</v>
      </c>
      <c r="J176" s="147">
        <f t="shared" si="76"/>
        <v>27794536.800000001</v>
      </c>
      <c r="K176" s="148">
        <f t="shared" si="69"/>
        <v>27394536.800000001</v>
      </c>
      <c r="L176" s="149">
        <f t="shared" si="70"/>
        <v>138972683.99999994</v>
      </c>
      <c r="M176" s="169">
        <f xml:space="preserve"> (M175 + 400000) + ((M175 + 400000) * P176 )</f>
        <v>406214348.93332988</v>
      </c>
      <c r="N176" s="129">
        <v>0</v>
      </c>
      <c r="O176" s="144">
        <f t="shared" si="71"/>
        <v>392467591.22629744</v>
      </c>
      <c r="P176" s="50">
        <v>1.7999999999999999E-2</v>
      </c>
      <c r="Q176" s="145">
        <f xml:space="preserve"> (O176 * P176) + O176</f>
        <v>399532007.86837077</v>
      </c>
      <c r="R176" s="144">
        <f t="shared" si="72"/>
        <v>944719040.80170059</v>
      </c>
      <c r="S176" s="146">
        <f t="shared" si="73"/>
        <v>538504691.86837077</v>
      </c>
      <c r="T176" s="150"/>
    </row>
    <row r="177" spans="1:25" x14ac:dyDescent="0.3">
      <c r="A177" s="12"/>
      <c r="B177" s="50"/>
      <c r="C177" s="133"/>
      <c r="D177" s="143">
        <v>6</v>
      </c>
      <c r="E177" s="144">
        <v>0</v>
      </c>
      <c r="F177" s="145">
        <v>0</v>
      </c>
      <c r="G177" s="145">
        <v>400000</v>
      </c>
      <c r="H177" s="145">
        <f t="shared" si="68"/>
        <v>-400000</v>
      </c>
      <c r="I177" s="146">
        <v>0</v>
      </c>
      <c r="J177" s="147">
        <f t="shared" si="76"/>
        <v>27794536.800000001</v>
      </c>
      <c r="K177" s="148">
        <f t="shared" si="69"/>
        <v>27394536.800000001</v>
      </c>
      <c r="L177" s="149">
        <f t="shared" si="70"/>
        <v>111178147.19999994</v>
      </c>
      <c r="M177" s="169">
        <f xml:space="preserve"> (M176 + 400000) + ((M176 + 400000) * P177 )</f>
        <v>413933407.21412981</v>
      </c>
      <c r="N177" s="129">
        <v>0</v>
      </c>
      <c r="O177" s="144">
        <f t="shared" si="71"/>
        <v>426926544.66837078</v>
      </c>
      <c r="P177" s="50">
        <v>1.7999999999999999E-2</v>
      </c>
      <c r="Q177" s="145">
        <f xml:space="preserve"> (O177 * P177) + O177</f>
        <v>434611222.47240144</v>
      </c>
      <c r="R177" s="144">
        <f t="shared" si="72"/>
        <v>959722776.88653123</v>
      </c>
      <c r="S177" s="146">
        <f t="shared" si="73"/>
        <v>545789369.67240143</v>
      </c>
      <c r="T177" s="150"/>
    </row>
    <row r="178" spans="1:25" x14ac:dyDescent="0.3">
      <c r="A178" s="12"/>
      <c r="B178" s="50"/>
      <c r="C178" s="133"/>
      <c r="D178" s="143">
        <v>7</v>
      </c>
      <c r="E178" s="144">
        <v>0</v>
      </c>
      <c r="F178" s="145">
        <v>0</v>
      </c>
      <c r="G178" s="145">
        <v>400000</v>
      </c>
      <c r="H178" s="145">
        <f t="shared" si="68"/>
        <v>-400000</v>
      </c>
      <c r="I178" s="146">
        <v>0</v>
      </c>
      <c r="J178" s="147">
        <f t="shared" si="76"/>
        <v>27794536.800000001</v>
      </c>
      <c r="K178" s="148">
        <f t="shared" si="69"/>
        <v>27394536.800000001</v>
      </c>
      <c r="L178" s="149">
        <f t="shared" si="70"/>
        <v>83383610.399999946</v>
      </c>
      <c r="M178" s="169">
        <f xml:space="preserve"> (M177 + 400000) + ((M177 + 400000) * P178 )</f>
        <v>421791408.54398412</v>
      </c>
      <c r="N178" s="129">
        <v>0</v>
      </c>
      <c r="O178" s="144">
        <f t="shared" si="71"/>
        <v>462005759.27240145</v>
      </c>
      <c r="P178" s="50">
        <v>1.7999999999999999E-2</v>
      </c>
      <c r="Q178" s="145">
        <f xml:space="preserve"> (O178 * P178) + O178</f>
        <v>470321862.93930465</v>
      </c>
      <c r="R178" s="144">
        <f t="shared" si="72"/>
        <v>975496881.88328874</v>
      </c>
      <c r="S178" s="146">
        <f t="shared" si="73"/>
        <v>553705473.33930469</v>
      </c>
      <c r="T178" s="150"/>
    </row>
    <row r="179" spans="1:25" x14ac:dyDescent="0.3">
      <c r="A179" s="12"/>
      <c r="B179" s="50"/>
      <c r="C179" s="133"/>
      <c r="D179" s="143">
        <v>8</v>
      </c>
      <c r="E179" s="144">
        <v>0</v>
      </c>
      <c r="F179" s="145">
        <v>0</v>
      </c>
      <c r="G179" s="145">
        <v>400000</v>
      </c>
      <c r="H179" s="145">
        <f t="shared" si="68"/>
        <v>-400000</v>
      </c>
      <c r="I179" s="146">
        <v>0</v>
      </c>
      <c r="J179" s="147">
        <f t="shared" si="76"/>
        <v>27794536.800000001</v>
      </c>
      <c r="K179" s="148">
        <f t="shared" si="69"/>
        <v>27394536.800000001</v>
      </c>
      <c r="L179" s="149">
        <f t="shared" si="70"/>
        <v>55589073.599999949</v>
      </c>
      <c r="M179" s="169">
        <f xml:space="preserve"> (M178 + 400000) + ((M178 + 400000) * P179 )</f>
        <v>429790853.89777583</v>
      </c>
      <c r="N179" s="129">
        <v>0</v>
      </c>
      <c r="O179" s="144">
        <f t="shared" si="71"/>
        <v>497716399.73930466</v>
      </c>
      <c r="P179" s="50">
        <v>1.7999999999999999E-2</v>
      </c>
      <c r="Q179" s="145">
        <f xml:space="preserve"> (O179 * P179) + O179</f>
        <v>506675294.93461215</v>
      </c>
      <c r="R179" s="144">
        <f t="shared" si="72"/>
        <v>992055222.43238783</v>
      </c>
      <c r="S179" s="146">
        <f t="shared" si="73"/>
        <v>562264368.53461194</v>
      </c>
      <c r="T179" s="150"/>
    </row>
    <row r="180" spans="1:25" x14ac:dyDescent="0.3">
      <c r="A180" s="12"/>
      <c r="B180" s="50"/>
      <c r="C180" s="133"/>
      <c r="D180" s="143">
        <v>9</v>
      </c>
      <c r="E180" s="144">
        <v>0</v>
      </c>
      <c r="F180" s="145">
        <v>0</v>
      </c>
      <c r="G180" s="145">
        <v>400000</v>
      </c>
      <c r="H180" s="145">
        <f t="shared" si="68"/>
        <v>-400000</v>
      </c>
      <c r="I180" s="146">
        <v>0</v>
      </c>
      <c r="J180" s="147">
        <f t="shared" si="76"/>
        <v>27794536.800000001</v>
      </c>
      <c r="K180" s="148">
        <f t="shared" si="69"/>
        <v>27394536.800000001</v>
      </c>
      <c r="L180" s="149">
        <f t="shared" si="70"/>
        <v>27794536.799999949</v>
      </c>
      <c r="M180" s="169">
        <f xml:space="preserve"> (M179 + 400000) + ((M179 + 400000) * P180 )</f>
        <v>437934289.26793581</v>
      </c>
      <c r="N180" s="129">
        <v>0</v>
      </c>
      <c r="O180" s="144">
        <f t="shared" si="71"/>
        <v>534069831.73461217</v>
      </c>
      <c r="P180" s="50">
        <v>1.7999999999999999E-2</v>
      </c>
      <c r="Q180" s="145">
        <f xml:space="preserve"> (O180 * P180) + O180</f>
        <v>543683088.70583522</v>
      </c>
      <c r="R180" s="144">
        <f t="shared" si="72"/>
        <v>1009411914.773771</v>
      </c>
      <c r="S180" s="146">
        <f t="shared" si="73"/>
        <v>571477625.50583529</v>
      </c>
      <c r="T180" s="150"/>
    </row>
    <row r="181" spans="1:25" x14ac:dyDescent="0.3">
      <c r="A181" s="12"/>
      <c r="B181" s="50"/>
      <c r="C181" s="133"/>
      <c r="D181" s="143">
        <v>10</v>
      </c>
      <c r="E181" s="144">
        <v>0</v>
      </c>
      <c r="F181" s="145">
        <v>0</v>
      </c>
      <c r="G181" s="145">
        <v>400000</v>
      </c>
      <c r="H181" s="145">
        <f t="shared" si="68"/>
        <v>-400000</v>
      </c>
      <c r="I181" s="146">
        <v>0</v>
      </c>
      <c r="J181" s="147">
        <f xml:space="preserve"> J180</f>
        <v>27794536.800000001</v>
      </c>
      <c r="K181" s="148">
        <f t="shared" si="69"/>
        <v>27394536.800000001</v>
      </c>
      <c r="L181" s="149">
        <f t="shared" si="70"/>
        <v>-5.2154064178466797E-8</v>
      </c>
      <c r="M181" s="169">
        <f xml:space="preserve"> (M180 + 400000) + ((M180 + 400000) * P181 )</f>
        <v>446224306.47475868</v>
      </c>
      <c r="N181" s="129">
        <v>0</v>
      </c>
      <c r="O181" s="144">
        <f t="shared" si="71"/>
        <v>571077625.50583518</v>
      </c>
      <c r="P181" s="50">
        <v>1.7999999999999999E-2</v>
      </c>
      <c r="Q181" s="145">
        <f xml:space="preserve"> (O181 * P181) + O181</f>
        <v>581357022.76494026</v>
      </c>
      <c r="R181" s="144">
        <f t="shared" si="72"/>
        <v>1027581329.2396989</v>
      </c>
      <c r="S181" s="146">
        <f t="shared" si="73"/>
        <v>581357022.76494026</v>
      </c>
      <c r="T181" s="150"/>
    </row>
    <row r="182" spans="1:25" ht="17.25" thickBot="1" x14ac:dyDescent="0.35">
      <c r="A182" s="12"/>
      <c r="B182" s="50"/>
      <c r="C182" s="133"/>
      <c r="D182" s="152">
        <v>11</v>
      </c>
      <c r="E182" s="153">
        <v>0</v>
      </c>
      <c r="F182" s="154">
        <v>0</v>
      </c>
      <c r="G182" s="154">
        <v>400000</v>
      </c>
      <c r="H182" s="154">
        <f t="shared" si="68"/>
        <v>-400000</v>
      </c>
      <c r="I182" s="155">
        <v>146209862</v>
      </c>
      <c r="J182" s="156">
        <v>0</v>
      </c>
      <c r="K182" s="157">
        <f t="shared" si="69"/>
        <v>-146609862</v>
      </c>
      <c r="L182" s="149">
        <f t="shared" si="70"/>
        <v>146209861.99999994</v>
      </c>
      <c r="M182" s="170">
        <f xml:space="preserve"> (M181 + 400000) + ((M181 + 400000) * P182 )</f>
        <v>454663543.99130434</v>
      </c>
      <c r="N182" s="129">
        <v>0</v>
      </c>
      <c r="O182" s="153">
        <f t="shared" si="71"/>
        <v>434747160.76494026</v>
      </c>
      <c r="P182" s="151">
        <v>1.7999999999999999E-2</v>
      </c>
      <c r="Q182" s="154">
        <f xml:space="preserve"> (O182 * P182) + O182</f>
        <v>442572609.65870917</v>
      </c>
      <c r="R182" s="144">
        <f t="shared" si="72"/>
        <v>1043446015.6500134</v>
      </c>
      <c r="S182" s="146">
        <f t="shared" si="73"/>
        <v>588782471.65870905</v>
      </c>
      <c r="T182" s="150"/>
    </row>
    <row r="183" spans="1:25" ht="17.25" thickBot="1" x14ac:dyDescent="0.35">
      <c r="A183" s="12"/>
      <c r="B183" s="50"/>
      <c r="C183" s="133"/>
      <c r="D183" s="70">
        <v>12</v>
      </c>
      <c r="E183" s="71">
        <v>0</v>
      </c>
      <c r="F183" s="72">
        <v>0</v>
      </c>
      <c r="G183" s="72">
        <v>400000</v>
      </c>
      <c r="H183" s="72">
        <f t="shared" si="68"/>
        <v>-400000</v>
      </c>
      <c r="I183" s="73">
        <v>146209862</v>
      </c>
      <c r="J183" s="75">
        <v>0</v>
      </c>
      <c r="K183" s="79">
        <f t="shared" si="69"/>
        <v>-146609862</v>
      </c>
      <c r="L183" s="4">
        <f t="shared" si="70"/>
        <v>292419723.99999994</v>
      </c>
      <c r="M183" s="171">
        <f xml:space="preserve"> (M182 + 400000) + ((M182 + 400000) * P183 )</f>
        <v>463254687.78314781</v>
      </c>
      <c r="N183" s="81">
        <v>0</v>
      </c>
      <c r="O183" s="71">
        <f t="shared" si="71"/>
        <v>295962747.65870917</v>
      </c>
      <c r="P183" s="77">
        <v>1.7999999999999999E-2</v>
      </c>
      <c r="Q183" s="72">
        <f xml:space="preserve"> (O183 * P183) + O183</f>
        <v>301290077.11656594</v>
      </c>
      <c r="R183" s="56">
        <f t="shared" si="72"/>
        <v>1056964488.8997138</v>
      </c>
      <c r="S183" s="59">
        <f t="shared" si="73"/>
        <v>593709801.11656594</v>
      </c>
      <c r="T183" s="150">
        <f xml:space="preserve"> S183 / 4</f>
        <v>148427450.27914149</v>
      </c>
      <c r="U183" s="78">
        <f>SUM(E4:E183)</f>
        <v>332300000</v>
      </c>
      <c r="V183" s="78">
        <f>SUM(F4:F183)</f>
        <v>264956544</v>
      </c>
      <c r="W183" s="80">
        <f xml:space="preserve"> U183 - V183</f>
        <v>67343456</v>
      </c>
      <c r="X183" s="80">
        <f>R183-W183</f>
        <v>989621032.89971375</v>
      </c>
      <c r="Y183" s="198">
        <f xml:space="preserve"> X183 / W183 * 100</f>
        <v>1469.5132855963225</v>
      </c>
    </row>
    <row r="184" spans="1:25" x14ac:dyDescent="0.3">
      <c r="A184" s="12"/>
      <c r="B184" s="50">
        <v>16</v>
      </c>
      <c r="C184" s="133">
        <v>2037</v>
      </c>
      <c r="D184" s="134">
        <v>1</v>
      </c>
      <c r="E184" s="135">
        <v>0</v>
      </c>
      <c r="F184" s="136">
        <v>48000000</v>
      </c>
      <c r="G184" s="136">
        <v>400000</v>
      </c>
      <c r="H184" s="136">
        <f t="shared" si="68"/>
        <v>-48400000</v>
      </c>
      <c r="I184" s="137">
        <v>0</v>
      </c>
      <c r="J184" s="138">
        <f xml:space="preserve"> L183 / 10</f>
        <v>29241972.399999995</v>
      </c>
      <c r="K184" s="139">
        <f t="shared" si="69"/>
        <v>-19158027.600000005</v>
      </c>
      <c r="L184" s="140">
        <f t="shared" si="70"/>
        <v>263177751.59999993</v>
      </c>
      <c r="M184" s="168">
        <f xml:space="preserve"> (M183 + 400000) + ((M183 + 400000) * P184 )</f>
        <v>465509306.53428042</v>
      </c>
      <c r="N184" s="129">
        <v>0</v>
      </c>
      <c r="O184" s="135">
        <f t="shared" si="71"/>
        <v>282132049.51656592</v>
      </c>
      <c r="P184" s="132">
        <v>4.0000000000000001E-3</v>
      </c>
      <c r="Q184" s="136">
        <f xml:space="preserve"> (O184 * P184) + O184</f>
        <v>283260577.71463215</v>
      </c>
      <c r="R184" s="135">
        <f t="shared" si="72"/>
        <v>1011947635.8489125</v>
      </c>
      <c r="S184" s="137">
        <f t="shared" si="73"/>
        <v>546438329.31463206</v>
      </c>
      <c r="T184" s="141"/>
    </row>
    <row r="185" spans="1:25" x14ac:dyDescent="0.3">
      <c r="A185" s="12"/>
      <c r="B185" s="50"/>
      <c r="C185" s="133"/>
      <c r="D185" s="143">
        <v>2</v>
      </c>
      <c r="E185" s="144">
        <v>0</v>
      </c>
      <c r="F185" s="145">
        <v>0</v>
      </c>
      <c r="G185" s="145">
        <v>400000</v>
      </c>
      <c r="H185" s="145">
        <f t="shared" si="68"/>
        <v>-400000</v>
      </c>
      <c r="I185" s="146">
        <v>0</v>
      </c>
      <c r="J185" s="147">
        <f xml:space="preserve"> J184</f>
        <v>29241972.399999995</v>
      </c>
      <c r="K185" s="148">
        <f t="shared" si="69"/>
        <v>28841972.399999995</v>
      </c>
      <c r="L185" s="149">
        <f t="shared" si="70"/>
        <v>233935779.19999993</v>
      </c>
      <c r="M185" s="169">
        <f xml:space="preserve"> (M184 + 400000) + ((M184 + 400000) * P185 )</f>
        <v>474295674.05189747</v>
      </c>
      <c r="N185" s="129">
        <v>0</v>
      </c>
      <c r="O185" s="144">
        <f t="shared" si="71"/>
        <v>312102550.11463213</v>
      </c>
      <c r="P185" s="50">
        <v>1.7999999999999999E-2</v>
      </c>
      <c r="Q185" s="145">
        <f xml:space="preserve"> (O185 * P185) + O185</f>
        <v>317720396.0166955</v>
      </c>
      <c r="R185" s="144">
        <f t="shared" si="72"/>
        <v>1025951849.268593</v>
      </c>
      <c r="S185" s="146">
        <f t="shared" si="73"/>
        <v>551656175.21669555</v>
      </c>
      <c r="T185" s="150"/>
    </row>
    <row r="186" spans="1:25" x14ac:dyDescent="0.3">
      <c r="A186" s="12"/>
      <c r="B186" s="50"/>
      <c r="C186" s="133"/>
      <c r="D186" s="143">
        <v>3</v>
      </c>
      <c r="E186" s="144">
        <v>0</v>
      </c>
      <c r="F186" s="145">
        <v>0</v>
      </c>
      <c r="G186" s="145">
        <v>400000</v>
      </c>
      <c r="H186" s="145">
        <f t="shared" si="68"/>
        <v>-400000</v>
      </c>
      <c r="I186" s="146">
        <v>0</v>
      </c>
      <c r="J186" s="147">
        <f t="shared" ref="J186:J194" si="77" xml:space="preserve"> J185</f>
        <v>29241972.399999995</v>
      </c>
      <c r="K186" s="148">
        <f t="shared" si="69"/>
        <v>28841972.399999995</v>
      </c>
      <c r="L186" s="149">
        <f t="shared" si="70"/>
        <v>204693806.79999992</v>
      </c>
      <c r="M186" s="169">
        <f xml:space="preserve"> (M185 + 400000) + ((M185 + 400000) * P186 )</f>
        <v>483240196.18483162</v>
      </c>
      <c r="N186" s="129">
        <v>0</v>
      </c>
      <c r="O186" s="144">
        <f t="shared" si="71"/>
        <v>346562368.41669548</v>
      </c>
      <c r="P186" s="50">
        <v>1.7999999999999999E-2</v>
      </c>
      <c r="Q186" s="145">
        <f xml:space="preserve"> (O186 * P186) + O186</f>
        <v>352800491.04819602</v>
      </c>
      <c r="R186" s="144">
        <f t="shared" si="72"/>
        <v>1040734494.0330276</v>
      </c>
      <c r="S186" s="146">
        <f t="shared" si="73"/>
        <v>557494297.84819603</v>
      </c>
      <c r="T186" s="150"/>
    </row>
    <row r="187" spans="1:25" x14ac:dyDescent="0.3">
      <c r="A187" s="12"/>
      <c r="B187" s="50"/>
      <c r="C187" s="133"/>
      <c r="D187" s="143">
        <v>4</v>
      </c>
      <c r="E187" s="144">
        <v>0</v>
      </c>
      <c r="F187" s="145">
        <v>0</v>
      </c>
      <c r="G187" s="145">
        <v>400000</v>
      </c>
      <c r="H187" s="145">
        <f t="shared" si="68"/>
        <v>-400000</v>
      </c>
      <c r="I187" s="146">
        <v>0</v>
      </c>
      <c r="J187" s="147">
        <f t="shared" si="77"/>
        <v>29241972.399999995</v>
      </c>
      <c r="K187" s="148">
        <f t="shared" si="69"/>
        <v>28841972.399999995</v>
      </c>
      <c r="L187" s="149">
        <f t="shared" si="70"/>
        <v>175451834.39999992</v>
      </c>
      <c r="M187" s="169">
        <f xml:space="preserve"> (M186 + 400000) + ((M186 + 400000) * P187 )</f>
        <v>492345719.71615857</v>
      </c>
      <c r="N187" s="129">
        <v>0</v>
      </c>
      <c r="O187" s="144">
        <f t="shared" si="71"/>
        <v>381642463.44819599</v>
      </c>
      <c r="P187" s="50">
        <v>1.7999999999999999E-2</v>
      </c>
      <c r="Q187" s="145">
        <f xml:space="preserve"> (O187 * P187) + O187</f>
        <v>388512027.79026353</v>
      </c>
      <c r="R187" s="144">
        <f t="shared" si="72"/>
        <v>1056309581.9064219</v>
      </c>
      <c r="S187" s="146">
        <f t="shared" si="73"/>
        <v>563963862.19026327</v>
      </c>
      <c r="T187" s="150"/>
    </row>
    <row r="188" spans="1:25" x14ac:dyDescent="0.3">
      <c r="A188" s="12"/>
      <c r="B188" s="50"/>
      <c r="C188" s="133"/>
      <c r="D188" s="143">
        <v>5</v>
      </c>
      <c r="E188" s="144">
        <v>0</v>
      </c>
      <c r="F188" s="145">
        <v>0</v>
      </c>
      <c r="G188" s="145">
        <v>400000</v>
      </c>
      <c r="H188" s="145">
        <f t="shared" si="68"/>
        <v>-400000</v>
      </c>
      <c r="I188" s="146">
        <v>0</v>
      </c>
      <c r="J188" s="147">
        <f t="shared" si="77"/>
        <v>29241972.399999995</v>
      </c>
      <c r="K188" s="148">
        <f t="shared" si="69"/>
        <v>28841972.399999995</v>
      </c>
      <c r="L188" s="149">
        <f t="shared" si="70"/>
        <v>146209861.99999991</v>
      </c>
      <c r="M188" s="169">
        <f xml:space="preserve"> (M187 + 400000) + ((M187 + 400000) * P188 )</f>
        <v>501615142.67104942</v>
      </c>
      <c r="N188" s="129">
        <v>0</v>
      </c>
      <c r="O188" s="144">
        <f t="shared" si="71"/>
        <v>417354000.19026351</v>
      </c>
      <c r="P188" s="50">
        <v>1.7999999999999999E-2</v>
      </c>
      <c r="Q188" s="145">
        <f xml:space="preserve"> (O188 * P188) + O188</f>
        <v>424866372.19368827</v>
      </c>
      <c r="R188" s="144">
        <f t="shared" si="72"/>
        <v>1072691376.8647376</v>
      </c>
      <c r="S188" s="146">
        <f t="shared" si="73"/>
        <v>571076234.19368815</v>
      </c>
      <c r="T188" s="150"/>
    </row>
    <row r="189" spans="1:25" x14ac:dyDescent="0.3">
      <c r="A189" s="12"/>
      <c r="B189" s="50"/>
      <c r="C189" s="133"/>
      <c r="D189" s="143">
        <v>6</v>
      </c>
      <c r="E189" s="144">
        <v>0</v>
      </c>
      <c r="F189" s="145">
        <v>0</v>
      </c>
      <c r="G189" s="145">
        <v>400000</v>
      </c>
      <c r="H189" s="145">
        <f t="shared" si="68"/>
        <v>-400000</v>
      </c>
      <c r="I189" s="146">
        <v>0</v>
      </c>
      <c r="J189" s="147">
        <f t="shared" si="77"/>
        <v>29241972.399999995</v>
      </c>
      <c r="K189" s="148">
        <f t="shared" si="69"/>
        <v>28841972.399999995</v>
      </c>
      <c r="L189" s="149">
        <f t="shared" si="70"/>
        <v>116967889.59999992</v>
      </c>
      <c r="M189" s="169">
        <f xml:space="preserve"> (M188 + 400000) + ((M188 + 400000) * P189 )</f>
        <v>511051415.23912829</v>
      </c>
      <c r="N189" s="129">
        <v>0</v>
      </c>
      <c r="O189" s="144">
        <f t="shared" si="71"/>
        <v>453708344.59368825</v>
      </c>
      <c r="P189" s="50">
        <v>1.7999999999999999E-2</v>
      </c>
      <c r="Q189" s="145">
        <f xml:space="preserve"> (O189 * P189) + O189</f>
        <v>461875094.79637462</v>
      </c>
      <c r="R189" s="144">
        <f t="shared" si="72"/>
        <v>1089894399.6355028</v>
      </c>
      <c r="S189" s="146">
        <f t="shared" si="73"/>
        <v>578842984.39637446</v>
      </c>
      <c r="T189" s="150"/>
    </row>
    <row r="190" spans="1:25" x14ac:dyDescent="0.3">
      <c r="A190" s="12"/>
      <c r="B190" s="50"/>
      <c r="C190" s="133"/>
      <c r="D190" s="143">
        <v>7</v>
      </c>
      <c r="E190" s="144">
        <v>0</v>
      </c>
      <c r="F190" s="145">
        <v>0</v>
      </c>
      <c r="G190" s="145">
        <v>400000</v>
      </c>
      <c r="H190" s="145">
        <f t="shared" si="68"/>
        <v>-400000</v>
      </c>
      <c r="I190" s="146">
        <v>0</v>
      </c>
      <c r="J190" s="147">
        <f t="shared" si="77"/>
        <v>29241972.399999995</v>
      </c>
      <c r="K190" s="148">
        <f t="shared" si="69"/>
        <v>28841972.399999995</v>
      </c>
      <c r="L190" s="149">
        <f t="shared" si="70"/>
        <v>87725917.199999928</v>
      </c>
      <c r="M190" s="169">
        <f xml:space="preserve"> (M189 + 400000) + ((M189 + 400000) * P190 )</f>
        <v>520657540.71343261</v>
      </c>
      <c r="N190" s="129">
        <v>0</v>
      </c>
      <c r="O190" s="144">
        <f t="shared" si="71"/>
        <v>490717067.1963746</v>
      </c>
      <c r="P190" s="50">
        <v>1.7999999999999999E-2</v>
      </c>
      <c r="Q190" s="145">
        <f xml:space="preserve"> (O190 * P190) + O190</f>
        <v>499549974.40590936</v>
      </c>
      <c r="R190" s="144">
        <f t="shared" si="72"/>
        <v>1107933432.3193419</v>
      </c>
      <c r="S190" s="146">
        <f t="shared" si="73"/>
        <v>587275891.60590935</v>
      </c>
      <c r="T190" s="150"/>
    </row>
    <row r="191" spans="1:25" x14ac:dyDescent="0.3">
      <c r="A191" s="12"/>
      <c r="B191" s="50"/>
      <c r="C191" s="133"/>
      <c r="D191" s="143">
        <v>8</v>
      </c>
      <c r="E191" s="144">
        <v>0</v>
      </c>
      <c r="F191" s="145">
        <v>0</v>
      </c>
      <c r="G191" s="145">
        <v>400000</v>
      </c>
      <c r="H191" s="145">
        <f t="shared" si="68"/>
        <v>-400000</v>
      </c>
      <c r="I191" s="146">
        <v>0</v>
      </c>
      <c r="J191" s="147">
        <f t="shared" si="77"/>
        <v>29241972.399999995</v>
      </c>
      <c r="K191" s="148">
        <f t="shared" si="69"/>
        <v>28841972.399999995</v>
      </c>
      <c r="L191" s="149">
        <f t="shared" si="70"/>
        <v>58483944.799999937</v>
      </c>
      <c r="M191" s="169">
        <f xml:space="preserve"> (M190 + 400000) + ((M190 + 400000) * P191 )</f>
        <v>530436576.4462744</v>
      </c>
      <c r="N191" s="129">
        <v>0</v>
      </c>
      <c r="O191" s="144">
        <f t="shared" si="71"/>
        <v>528391946.80590934</v>
      </c>
      <c r="P191" s="50">
        <v>1.7999999999999999E-2</v>
      </c>
      <c r="Q191" s="145">
        <f xml:space="preserve"> (O191 * P191) + O191</f>
        <v>537903001.84841573</v>
      </c>
      <c r="R191" s="144">
        <f t="shared" si="72"/>
        <v>1126823523.0946901</v>
      </c>
      <c r="S191" s="146">
        <f t="shared" si="73"/>
        <v>596386946.64841568</v>
      </c>
      <c r="T191" s="150"/>
    </row>
    <row r="192" spans="1:25" x14ac:dyDescent="0.3">
      <c r="A192" s="12"/>
      <c r="B192" s="50"/>
      <c r="C192" s="133"/>
      <c r="D192" s="143">
        <v>9</v>
      </c>
      <c r="E192" s="144">
        <v>0</v>
      </c>
      <c r="F192" s="145">
        <v>0</v>
      </c>
      <c r="G192" s="145">
        <v>400000</v>
      </c>
      <c r="H192" s="145">
        <f t="shared" si="68"/>
        <v>-400000</v>
      </c>
      <c r="I192" s="146">
        <v>0</v>
      </c>
      <c r="J192" s="147">
        <f t="shared" si="77"/>
        <v>29241972.399999995</v>
      </c>
      <c r="K192" s="148">
        <f t="shared" si="69"/>
        <v>28841972.399999995</v>
      </c>
      <c r="L192" s="149">
        <f t="shared" si="70"/>
        <v>29241972.399999943</v>
      </c>
      <c r="M192" s="169">
        <f xml:space="preserve"> (M191 + 400000) + ((M191 + 400000) * P192 )</f>
        <v>540391634.82230735</v>
      </c>
      <c r="N192" s="129">
        <v>0</v>
      </c>
      <c r="O192" s="144">
        <f t="shared" si="71"/>
        <v>566744974.24841571</v>
      </c>
      <c r="P192" s="50">
        <v>1.7999999999999999E-2</v>
      </c>
      <c r="Q192" s="145">
        <f xml:space="preserve"> (O192 * P192) + O192</f>
        <v>576946383.78488719</v>
      </c>
      <c r="R192" s="144">
        <f t="shared" si="72"/>
        <v>1146579991.0071943</v>
      </c>
      <c r="S192" s="146">
        <f t="shared" si="73"/>
        <v>606188356.18488693</v>
      </c>
      <c r="T192" s="150"/>
    </row>
    <row r="193" spans="1:25" x14ac:dyDescent="0.3">
      <c r="A193" s="12"/>
      <c r="B193" s="50"/>
      <c r="C193" s="133"/>
      <c r="D193" s="143">
        <v>10</v>
      </c>
      <c r="E193" s="144">
        <v>0</v>
      </c>
      <c r="F193" s="145">
        <v>0</v>
      </c>
      <c r="G193" s="145">
        <v>400000</v>
      </c>
      <c r="H193" s="145">
        <f t="shared" si="68"/>
        <v>-400000</v>
      </c>
      <c r="I193" s="146">
        <v>0</v>
      </c>
      <c r="J193" s="147">
        <f xml:space="preserve"> J192</f>
        <v>29241972.399999995</v>
      </c>
      <c r="K193" s="148">
        <f t="shared" si="69"/>
        <v>28841972.399999995</v>
      </c>
      <c r="L193" s="149">
        <f t="shared" si="70"/>
        <v>-5.2154064178466797E-8</v>
      </c>
      <c r="M193" s="169">
        <f xml:space="preserve"> (M192 + 400000) + ((M192 + 400000) * P193 )</f>
        <v>550525884.24910891</v>
      </c>
      <c r="N193" s="129">
        <v>0</v>
      </c>
      <c r="O193" s="144">
        <f t="shared" si="71"/>
        <v>605788356.18488717</v>
      </c>
      <c r="P193" s="50">
        <v>1.7999999999999999E-2</v>
      </c>
      <c r="Q193" s="145">
        <f xml:space="preserve"> (O193 * P193) + O193</f>
        <v>616692546.59621513</v>
      </c>
      <c r="R193" s="144">
        <f t="shared" si="72"/>
        <v>1167218430.845324</v>
      </c>
      <c r="S193" s="146">
        <f t="shared" si="73"/>
        <v>616692546.59621513</v>
      </c>
      <c r="T193" s="150"/>
    </row>
    <row r="194" spans="1:25" ht="17.25" thickBot="1" x14ac:dyDescent="0.35">
      <c r="A194" s="12"/>
      <c r="B194" s="151"/>
      <c r="C194" s="133"/>
      <c r="D194" s="152">
        <v>11</v>
      </c>
      <c r="E194" s="153">
        <v>0</v>
      </c>
      <c r="F194" s="154">
        <v>0</v>
      </c>
      <c r="G194" s="154">
        <v>400000</v>
      </c>
      <c r="H194" s="154">
        <f t="shared" si="68"/>
        <v>-400000</v>
      </c>
      <c r="I194" s="155">
        <v>154679359</v>
      </c>
      <c r="J194" s="156">
        <v>0</v>
      </c>
      <c r="K194" s="157">
        <f t="shared" si="69"/>
        <v>-155079359</v>
      </c>
      <c r="L194" s="173">
        <f t="shared" si="70"/>
        <v>154679358.99999994</v>
      </c>
      <c r="M194" s="170">
        <f xml:space="preserve"> (M193 + 400000) + ((M193 + 400000) * P194 )</f>
        <v>560842550.16559291</v>
      </c>
      <c r="N194" s="174">
        <v>0</v>
      </c>
      <c r="O194" s="153">
        <f t="shared" si="71"/>
        <v>461613187.59621513</v>
      </c>
      <c r="P194" s="151">
        <v>1.7999999999999999E-2</v>
      </c>
      <c r="Q194" s="154">
        <f xml:space="preserve"> (O194 * P194) + O194</f>
        <v>469922224.972947</v>
      </c>
      <c r="R194" s="153">
        <f t="shared" si="72"/>
        <v>1185444134.1385398</v>
      </c>
      <c r="S194" s="155">
        <f t="shared" si="73"/>
        <v>624601583.97294688</v>
      </c>
      <c r="T194" s="158"/>
    </row>
    <row r="195" spans="1:25" s="190" customFormat="1" ht="17.25" thickBot="1" x14ac:dyDescent="0.35">
      <c r="A195" s="12"/>
      <c r="B195" s="160"/>
      <c r="C195" s="133"/>
      <c r="D195" s="70">
        <v>12</v>
      </c>
      <c r="E195" s="71">
        <v>0</v>
      </c>
      <c r="F195" s="72">
        <v>0</v>
      </c>
      <c r="G195" s="72">
        <v>400000</v>
      </c>
      <c r="H195" s="72">
        <f t="shared" si="68"/>
        <v>-400000</v>
      </c>
      <c r="I195" s="73">
        <v>154679359</v>
      </c>
      <c r="J195" s="75">
        <v>0</v>
      </c>
      <c r="K195" s="79">
        <f t="shared" si="69"/>
        <v>-155079359</v>
      </c>
      <c r="L195" s="80">
        <f t="shared" si="70"/>
        <v>309358717.99999994</v>
      </c>
      <c r="M195" s="171">
        <f xml:space="preserve"> (M194 + 400000) + ((M194 + 400000) * P195 )</f>
        <v>571344916.06857359</v>
      </c>
      <c r="N195" s="82">
        <v>0</v>
      </c>
      <c r="O195" s="71">
        <f t="shared" si="71"/>
        <v>314842865.972947</v>
      </c>
      <c r="P195" s="77">
        <v>1.7999999999999999E-2</v>
      </c>
      <c r="Q195" s="72">
        <f xml:space="preserve"> (O195 * P195) + O195</f>
        <v>320510037.56046003</v>
      </c>
      <c r="R195" s="71">
        <f t="shared" si="72"/>
        <v>1201213671.6290336</v>
      </c>
      <c r="S195" s="73">
        <f t="shared" si="73"/>
        <v>629868755.56045997</v>
      </c>
      <c r="T195" s="163">
        <f xml:space="preserve"> S195 / 4</f>
        <v>157467188.89011499</v>
      </c>
      <c r="U195" s="78">
        <f>SUM(E4:E195)</f>
        <v>332300000</v>
      </c>
      <c r="V195" s="78">
        <f>SUM(F4:F195)</f>
        <v>312956544</v>
      </c>
      <c r="W195" s="80">
        <f xml:space="preserve"> U195 - V195</f>
        <v>19343456</v>
      </c>
      <c r="X195" s="80">
        <f>R195-W195</f>
        <v>1181870215.6290336</v>
      </c>
      <c r="Y195" s="198">
        <f xml:space="preserve"> X195 / W195 * 100</f>
        <v>6109.9227337091861</v>
      </c>
    </row>
    <row r="196" spans="1:25" x14ac:dyDescent="0.3">
      <c r="A196" s="12"/>
      <c r="B196" s="189" t="s">
        <v>198</v>
      </c>
      <c r="C196" s="188">
        <v>2038</v>
      </c>
      <c r="D196" s="134">
        <v>1</v>
      </c>
      <c r="E196" s="135">
        <v>3400000</v>
      </c>
      <c r="F196" s="145">
        <v>22600000</v>
      </c>
      <c r="G196" s="136">
        <v>0</v>
      </c>
      <c r="H196" s="145">
        <f t="shared" si="68"/>
        <v>-19200000</v>
      </c>
      <c r="I196" s="137">
        <v>0</v>
      </c>
      <c r="J196" s="138">
        <f xml:space="preserve"> L195 / 10</f>
        <v>30935871.799999993</v>
      </c>
      <c r="K196" s="139">
        <f t="shared" ref="K196:K207" si="78" xml:space="preserve"> H196 + J196 - I196</f>
        <v>11735871.799999993</v>
      </c>
      <c r="L196" s="140">
        <f t="shared" ref="L196:L207" si="79" xml:space="preserve"> L195 +I196 - J196 - N196</f>
        <v>278422846.19999993</v>
      </c>
      <c r="M196" s="168">
        <v>485643178</v>
      </c>
      <c r="N196" s="129">
        <v>0</v>
      </c>
      <c r="O196" s="135">
        <f t="shared" ref="O196:O207" si="80" xml:space="preserve"> Q195 + K196</f>
        <v>332245909.36046004</v>
      </c>
      <c r="P196" s="132">
        <v>4.0000000000000001E-3</v>
      </c>
      <c r="Q196" s="136">
        <f xml:space="preserve"> (O196 * P196) + O196</f>
        <v>333574892.99790186</v>
      </c>
      <c r="R196" s="135">
        <f t="shared" ref="R196:R207" si="81" xml:space="preserve"> M196 + Q196 + L196</f>
        <v>1097640917.1979017</v>
      </c>
      <c r="S196" s="137">
        <f t="shared" ref="S196:S207" si="82" xml:space="preserve"> R196 - M196</f>
        <v>611997739.19790173</v>
      </c>
      <c r="T196" s="141"/>
    </row>
    <row r="197" spans="1:25" x14ac:dyDescent="0.3">
      <c r="A197" s="12"/>
      <c r="B197" s="187"/>
      <c r="C197" s="188"/>
      <c r="D197" s="143">
        <v>2</v>
      </c>
      <c r="E197" s="144">
        <v>3400000</v>
      </c>
      <c r="F197" s="145">
        <v>3400000</v>
      </c>
      <c r="G197" s="136">
        <v>0</v>
      </c>
      <c r="H197" s="145">
        <f t="shared" si="68"/>
        <v>0</v>
      </c>
      <c r="I197" s="146">
        <v>0</v>
      </c>
      <c r="J197" s="147">
        <f xml:space="preserve"> J196</f>
        <v>30935871.799999993</v>
      </c>
      <c r="K197" s="148">
        <f t="shared" si="78"/>
        <v>30935871.799999993</v>
      </c>
      <c r="L197" s="149">
        <f t="shared" si="79"/>
        <v>247486974.39999995</v>
      </c>
      <c r="M197" s="168">
        <v>485643178</v>
      </c>
      <c r="N197" s="129">
        <v>0</v>
      </c>
      <c r="O197" s="144">
        <f t="shared" si="80"/>
        <v>364510764.79790187</v>
      </c>
      <c r="P197" s="50">
        <v>1.7999999999999999E-2</v>
      </c>
      <c r="Q197" s="145">
        <f xml:space="preserve"> (O197 * P197) + O197</f>
        <v>371071958.56426412</v>
      </c>
      <c r="R197" s="144">
        <f t="shared" si="81"/>
        <v>1104202110.9642639</v>
      </c>
      <c r="S197" s="146">
        <f t="shared" si="82"/>
        <v>618558932.96426392</v>
      </c>
      <c r="T197" s="150"/>
    </row>
    <row r="198" spans="1:25" x14ac:dyDescent="0.3">
      <c r="A198" s="12"/>
      <c r="B198" s="187"/>
      <c r="C198" s="188"/>
      <c r="D198" s="143">
        <v>3</v>
      </c>
      <c r="E198" s="144">
        <v>3400000</v>
      </c>
      <c r="F198" s="145">
        <v>3400000</v>
      </c>
      <c r="G198" s="136">
        <v>0</v>
      </c>
      <c r="H198" s="145">
        <f t="shared" si="68"/>
        <v>0</v>
      </c>
      <c r="I198" s="146">
        <v>0</v>
      </c>
      <c r="J198" s="147">
        <f t="shared" ref="J198:J206" si="83" xml:space="preserve"> J197</f>
        <v>30935871.799999993</v>
      </c>
      <c r="K198" s="148">
        <f t="shared" si="78"/>
        <v>30935871.799999993</v>
      </c>
      <c r="L198" s="149">
        <f t="shared" si="79"/>
        <v>216551102.59999996</v>
      </c>
      <c r="M198" s="168">
        <v>485643178</v>
      </c>
      <c r="N198" s="129">
        <v>0</v>
      </c>
      <c r="O198" s="144">
        <f t="shared" si="80"/>
        <v>402007830.36426413</v>
      </c>
      <c r="P198" s="50">
        <v>1.7999999999999999E-2</v>
      </c>
      <c r="Q198" s="145">
        <f xml:space="preserve"> (O198 * P198) + O198</f>
        <v>409243971.31082088</v>
      </c>
      <c r="R198" s="144">
        <f t="shared" si="81"/>
        <v>1111438251.9108207</v>
      </c>
      <c r="S198" s="146">
        <f t="shared" si="82"/>
        <v>625795073.91082072</v>
      </c>
      <c r="T198" s="150"/>
    </row>
    <row r="199" spans="1:25" x14ac:dyDescent="0.3">
      <c r="A199" s="12"/>
      <c r="B199" s="187"/>
      <c r="C199" s="188"/>
      <c r="D199" s="143">
        <v>4</v>
      </c>
      <c r="E199" s="144">
        <v>3400000</v>
      </c>
      <c r="F199" s="145">
        <v>3400000</v>
      </c>
      <c r="G199" s="136">
        <v>0</v>
      </c>
      <c r="H199" s="145">
        <f t="shared" si="68"/>
        <v>0</v>
      </c>
      <c r="I199" s="146">
        <v>0</v>
      </c>
      <c r="J199" s="147">
        <f t="shared" si="83"/>
        <v>30935871.799999993</v>
      </c>
      <c r="K199" s="148">
        <f t="shared" si="78"/>
        <v>30935871.799999993</v>
      </c>
      <c r="L199" s="149">
        <f t="shared" si="79"/>
        <v>185615230.79999998</v>
      </c>
      <c r="M199" s="168">
        <v>485643178</v>
      </c>
      <c r="N199" s="129">
        <v>0</v>
      </c>
      <c r="O199" s="144">
        <f t="shared" si="80"/>
        <v>440179843.11082089</v>
      </c>
      <c r="P199" s="50">
        <v>1.7999999999999999E-2</v>
      </c>
      <c r="Q199" s="145">
        <f xml:space="preserve"> (O199 * P199) + O199</f>
        <v>448103080.28681564</v>
      </c>
      <c r="R199" s="144">
        <f t="shared" si="81"/>
        <v>1119361489.0868156</v>
      </c>
      <c r="S199" s="146">
        <f t="shared" si="82"/>
        <v>633718311.0868156</v>
      </c>
      <c r="T199" s="150"/>
    </row>
    <row r="200" spans="1:25" x14ac:dyDescent="0.3">
      <c r="A200" s="12"/>
      <c r="B200" s="187"/>
      <c r="C200" s="188"/>
      <c r="D200" s="143">
        <v>5</v>
      </c>
      <c r="E200" s="144">
        <v>3400000</v>
      </c>
      <c r="F200" s="145">
        <v>3400000</v>
      </c>
      <c r="G200" s="136">
        <v>0</v>
      </c>
      <c r="H200" s="145">
        <f t="shared" si="68"/>
        <v>0</v>
      </c>
      <c r="I200" s="146">
        <v>0</v>
      </c>
      <c r="J200" s="147">
        <f t="shared" si="83"/>
        <v>30935871.799999993</v>
      </c>
      <c r="K200" s="148">
        <f t="shared" si="78"/>
        <v>30935871.799999993</v>
      </c>
      <c r="L200" s="149">
        <f t="shared" si="79"/>
        <v>154679359</v>
      </c>
      <c r="M200" s="168">
        <v>485643178</v>
      </c>
      <c r="N200" s="129">
        <v>0</v>
      </c>
      <c r="O200" s="144">
        <f t="shared" si="80"/>
        <v>479038952.08681566</v>
      </c>
      <c r="P200" s="50">
        <v>1.7999999999999999E-2</v>
      </c>
      <c r="Q200" s="145">
        <f xml:space="preserve"> (O200 * P200) + O200</f>
        <v>487661653.22437835</v>
      </c>
      <c r="R200" s="144">
        <f t="shared" si="81"/>
        <v>1127984190.2243783</v>
      </c>
      <c r="S200" s="146">
        <f t="shared" si="82"/>
        <v>642341012.22437835</v>
      </c>
      <c r="T200" s="150"/>
    </row>
    <row r="201" spans="1:25" x14ac:dyDescent="0.3">
      <c r="A201" s="12"/>
      <c r="B201" s="187"/>
      <c r="C201" s="188"/>
      <c r="D201" s="143">
        <v>6</v>
      </c>
      <c r="E201" s="144">
        <v>3400000</v>
      </c>
      <c r="F201" s="145">
        <v>3400000</v>
      </c>
      <c r="G201" s="136">
        <v>0</v>
      </c>
      <c r="H201" s="145">
        <f t="shared" si="68"/>
        <v>0</v>
      </c>
      <c r="I201" s="146">
        <v>0</v>
      </c>
      <c r="J201" s="147">
        <f t="shared" si="83"/>
        <v>30935871.799999993</v>
      </c>
      <c r="K201" s="148">
        <f t="shared" si="78"/>
        <v>30935871.799999993</v>
      </c>
      <c r="L201" s="149">
        <f t="shared" si="79"/>
        <v>123743487.2</v>
      </c>
      <c r="M201" s="168">
        <v>485643178</v>
      </c>
      <c r="N201" s="129">
        <v>0</v>
      </c>
      <c r="O201" s="144">
        <f t="shared" si="80"/>
        <v>518597525.02437836</v>
      </c>
      <c r="P201" s="50">
        <v>1.7999999999999999E-2</v>
      </c>
      <c r="Q201" s="145">
        <f xml:space="preserve"> (O201 * P201) + O201</f>
        <v>527932280.47481716</v>
      </c>
      <c r="R201" s="144">
        <f t="shared" si="81"/>
        <v>1137318945.6748171</v>
      </c>
      <c r="S201" s="146">
        <f t="shared" si="82"/>
        <v>651675767.67481709</v>
      </c>
      <c r="T201" s="150"/>
    </row>
    <row r="202" spans="1:25" x14ac:dyDescent="0.3">
      <c r="A202" s="12"/>
      <c r="B202" s="187"/>
      <c r="C202" s="188"/>
      <c r="D202" s="143">
        <v>7</v>
      </c>
      <c r="E202" s="144">
        <v>3400000</v>
      </c>
      <c r="F202" s="145">
        <v>3400000</v>
      </c>
      <c r="G202" s="136">
        <v>0</v>
      </c>
      <c r="H202" s="145">
        <f t="shared" si="68"/>
        <v>0</v>
      </c>
      <c r="I202" s="146">
        <v>0</v>
      </c>
      <c r="J202" s="147">
        <f t="shared" si="83"/>
        <v>30935871.799999993</v>
      </c>
      <c r="K202" s="148">
        <f t="shared" si="78"/>
        <v>30935871.799999993</v>
      </c>
      <c r="L202" s="149">
        <f t="shared" si="79"/>
        <v>92807615.400000006</v>
      </c>
      <c r="M202" s="168">
        <v>485643178</v>
      </c>
      <c r="N202" s="129">
        <v>0</v>
      </c>
      <c r="O202" s="144">
        <f t="shared" si="80"/>
        <v>558868152.27481711</v>
      </c>
      <c r="P202" s="50">
        <v>1.7999999999999999E-2</v>
      </c>
      <c r="Q202" s="145">
        <f xml:space="preserve"> (O202 * P202) + O202</f>
        <v>568927779.01576376</v>
      </c>
      <c r="R202" s="144">
        <f t="shared" si="81"/>
        <v>1147378572.4157639</v>
      </c>
      <c r="S202" s="146">
        <f t="shared" si="82"/>
        <v>661735394.41576385</v>
      </c>
      <c r="T202" s="150"/>
    </row>
    <row r="203" spans="1:25" x14ac:dyDescent="0.3">
      <c r="A203" s="12"/>
      <c r="B203" s="187"/>
      <c r="C203" s="188"/>
      <c r="D203" s="143">
        <v>8</v>
      </c>
      <c r="E203" s="144">
        <v>3400000</v>
      </c>
      <c r="F203" s="145">
        <v>3400000</v>
      </c>
      <c r="G203" s="136">
        <v>0</v>
      </c>
      <c r="H203" s="145">
        <f t="shared" si="68"/>
        <v>0</v>
      </c>
      <c r="I203" s="146">
        <v>0</v>
      </c>
      <c r="J203" s="147">
        <f t="shared" si="83"/>
        <v>30935871.799999993</v>
      </c>
      <c r="K203" s="148">
        <f t="shared" si="78"/>
        <v>30935871.799999993</v>
      </c>
      <c r="L203" s="149">
        <f t="shared" si="79"/>
        <v>61871743.600000009</v>
      </c>
      <c r="M203" s="168">
        <v>485643178</v>
      </c>
      <c r="N203" s="129">
        <v>0</v>
      </c>
      <c r="O203" s="144">
        <f t="shared" si="80"/>
        <v>599863650.81576371</v>
      </c>
      <c r="P203" s="50">
        <v>1.7999999999999999E-2</v>
      </c>
      <c r="Q203" s="145">
        <f xml:space="preserve"> (O203 * P203) + O203</f>
        <v>610661196.53044748</v>
      </c>
      <c r="R203" s="144">
        <f t="shared" si="81"/>
        <v>1158176118.1304474</v>
      </c>
      <c r="S203" s="146">
        <f t="shared" si="82"/>
        <v>672532940.13044739</v>
      </c>
      <c r="T203" s="150"/>
    </row>
    <row r="204" spans="1:25" x14ac:dyDescent="0.3">
      <c r="A204" s="12"/>
      <c r="B204" s="187"/>
      <c r="C204" s="188"/>
      <c r="D204" s="143">
        <v>9</v>
      </c>
      <c r="E204" s="144">
        <v>3400000</v>
      </c>
      <c r="F204" s="145">
        <v>3400000</v>
      </c>
      <c r="G204" s="136">
        <v>0</v>
      </c>
      <c r="H204" s="145">
        <f t="shared" si="68"/>
        <v>0</v>
      </c>
      <c r="I204" s="146">
        <v>0</v>
      </c>
      <c r="J204" s="147">
        <f t="shared" si="83"/>
        <v>30935871.799999993</v>
      </c>
      <c r="K204" s="148">
        <f t="shared" si="78"/>
        <v>30935871.799999993</v>
      </c>
      <c r="L204" s="149">
        <f t="shared" si="79"/>
        <v>30935871.800000016</v>
      </c>
      <c r="M204" s="168">
        <v>485643178</v>
      </c>
      <c r="N204" s="129">
        <v>0</v>
      </c>
      <c r="O204" s="144">
        <f t="shared" si="80"/>
        <v>641597068.33044744</v>
      </c>
      <c r="P204" s="50">
        <v>1.7999999999999999E-2</v>
      </c>
      <c r="Q204" s="145">
        <f xml:space="preserve"> (O204 * P204) + O204</f>
        <v>653145815.56039548</v>
      </c>
      <c r="R204" s="144">
        <f t="shared" si="81"/>
        <v>1169724865.3603954</v>
      </c>
      <c r="S204" s="146">
        <f t="shared" si="82"/>
        <v>684081687.36039543</v>
      </c>
      <c r="T204" s="150"/>
    </row>
    <row r="205" spans="1:25" x14ac:dyDescent="0.3">
      <c r="A205" s="12"/>
      <c r="B205" s="187"/>
      <c r="C205" s="188"/>
      <c r="D205" s="143">
        <v>10</v>
      </c>
      <c r="E205" s="144">
        <v>3400000</v>
      </c>
      <c r="F205" s="145">
        <v>3400000</v>
      </c>
      <c r="G205" s="136">
        <v>0</v>
      </c>
      <c r="H205" s="145">
        <f t="shared" si="68"/>
        <v>0</v>
      </c>
      <c r="I205" s="146">
        <v>0</v>
      </c>
      <c r="J205" s="147">
        <f xml:space="preserve"> J204</f>
        <v>30935871.799999993</v>
      </c>
      <c r="K205" s="148">
        <f t="shared" si="78"/>
        <v>30935871.799999993</v>
      </c>
      <c r="L205" s="149">
        <f t="shared" si="79"/>
        <v>2.2351741790771484E-8</v>
      </c>
      <c r="M205" s="168">
        <v>485643178</v>
      </c>
      <c r="N205" s="129">
        <v>0</v>
      </c>
      <c r="O205" s="144">
        <f t="shared" si="80"/>
        <v>684081687.36039543</v>
      </c>
      <c r="P205" s="50">
        <v>1.7999999999999999E-2</v>
      </c>
      <c r="Q205" s="145">
        <f xml:space="preserve"> (O205 * P205) + O205</f>
        <v>696395157.7328825</v>
      </c>
      <c r="R205" s="144">
        <f t="shared" si="81"/>
        <v>1182038335.7328825</v>
      </c>
      <c r="S205" s="146">
        <f t="shared" si="82"/>
        <v>696395157.7328825</v>
      </c>
      <c r="T205" s="150"/>
    </row>
    <row r="206" spans="1:25" ht="17.25" thickBot="1" x14ac:dyDescent="0.35">
      <c r="A206" s="12"/>
      <c r="B206" s="191"/>
      <c r="C206" s="188"/>
      <c r="D206" s="152">
        <v>11</v>
      </c>
      <c r="E206" s="153">
        <v>3400000</v>
      </c>
      <c r="F206" s="145">
        <v>3400000</v>
      </c>
      <c r="G206" s="208">
        <v>0</v>
      </c>
      <c r="H206" s="154">
        <f t="shared" si="68"/>
        <v>0</v>
      </c>
      <c r="I206" s="155">
        <v>0</v>
      </c>
      <c r="J206" s="156">
        <v>0</v>
      </c>
      <c r="K206" s="157">
        <f t="shared" si="78"/>
        <v>0</v>
      </c>
      <c r="L206" s="173">
        <f t="shared" si="79"/>
        <v>2.2351741790771484E-8</v>
      </c>
      <c r="M206" s="192">
        <v>485643178</v>
      </c>
      <c r="N206" s="174">
        <v>0</v>
      </c>
      <c r="O206" s="153">
        <f t="shared" si="80"/>
        <v>696395157.7328825</v>
      </c>
      <c r="P206" s="151">
        <v>1.7999999999999999E-2</v>
      </c>
      <c r="Q206" s="154">
        <f xml:space="preserve"> (O206 * P206) + O206</f>
        <v>708930270.57207441</v>
      </c>
      <c r="R206" s="153">
        <f t="shared" si="81"/>
        <v>1194573448.5720744</v>
      </c>
      <c r="S206" s="155">
        <f t="shared" si="82"/>
        <v>708930270.57207441</v>
      </c>
      <c r="T206" s="158"/>
    </row>
    <row r="207" spans="1:25" s="193" customFormat="1" ht="17.25" thickBot="1" x14ac:dyDescent="0.35">
      <c r="A207" s="12"/>
      <c r="B207" s="69"/>
      <c r="C207" s="188"/>
      <c r="D207" s="70">
        <v>12</v>
      </c>
      <c r="E207" s="71">
        <v>3400000</v>
      </c>
      <c r="F207" s="72">
        <v>3400000</v>
      </c>
      <c r="G207" s="72">
        <v>0</v>
      </c>
      <c r="H207" s="72">
        <f t="shared" si="68"/>
        <v>0</v>
      </c>
      <c r="I207" s="73">
        <v>0</v>
      </c>
      <c r="J207" s="75">
        <v>0</v>
      </c>
      <c r="K207" s="79">
        <f t="shared" si="78"/>
        <v>0</v>
      </c>
      <c r="L207" s="80">
        <f t="shared" si="79"/>
        <v>2.2351741790771484E-8</v>
      </c>
      <c r="M207" s="76">
        <v>485643178</v>
      </c>
      <c r="N207" s="82">
        <v>0</v>
      </c>
      <c r="O207" s="71">
        <f t="shared" si="80"/>
        <v>708930270.57207441</v>
      </c>
      <c r="P207" s="77">
        <v>1.7999999999999999E-2</v>
      </c>
      <c r="Q207" s="72">
        <f xml:space="preserve"> (O207 * P207) + O207</f>
        <v>721691015.44237173</v>
      </c>
      <c r="R207" s="71">
        <f t="shared" si="81"/>
        <v>1207334193.4423718</v>
      </c>
      <c r="S207" s="73">
        <f t="shared" si="82"/>
        <v>721691015.44237185</v>
      </c>
      <c r="T207" s="78">
        <f xml:space="preserve"> S207 / 4</f>
        <v>180422753.86059296</v>
      </c>
      <c r="U207" s="78">
        <f>SUM(E4:E207)</f>
        <v>373100000</v>
      </c>
      <c r="V207" s="78">
        <f>SUM(F4:F207)</f>
        <v>372956544</v>
      </c>
      <c r="W207" s="80">
        <f xml:space="preserve"> U207 - V207</f>
        <v>143456</v>
      </c>
      <c r="X207" s="80">
        <f>R207-W207</f>
        <v>1207190737.4423718</v>
      </c>
      <c r="Y207" s="198">
        <f xml:space="preserve"> X207 / W207 * 100</f>
        <v>841505.92337885615</v>
      </c>
    </row>
    <row r="208" spans="1:25" x14ac:dyDescent="0.3">
      <c r="A208" s="12"/>
      <c r="B208" s="189">
        <v>18</v>
      </c>
      <c r="C208" s="188">
        <v>2039</v>
      </c>
      <c r="D208" s="134">
        <v>1</v>
      </c>
      <c r="E208" s="135">
        <v>3400000</v>
      </c>
      <c r="F208" s="145">
        <v>22600000</v>
      </c>
      <c r="G208" s="136">
        <v>0</v>
      </c>
      <c r="H208" s="145">
        <f t="shared" ref="H208:H255" si="84" xml:space="preserve"> E208 - G208 - F208</f>
        <v>-19200000</v>
      </c>
      <c r="I208" s="137">
        <v>0</v>
      </c>
      <c r="J208" s="138">
        <f xml:space="preserve"> L207 / 10</f>
        <v>2.2351741790771484E-9</v>
      </c>
      <c r="K208" s="139">
        <f t="shared" ref="K208:K255" si="85" xml:space="preserve"> H208 + J208 - I208</f>
        <v>-19199999.999999996</v>
      </c>
      <c r="L208" s="140">
        <f t="shared" ref="L208:L255" si="86" xml:space="preserve"> L207 +I208 - J208 - N208</f>
        <v>2.0116567611694337E-8</v>
      </c>
      <c r="M208" s="168">
        <v>485643178</v>
      </c>
      <c r="N208" s="129">
        <v>0</v>
      </c>
      <c r="O208" s="135">
        <f t="shared" ref="O208:O255" si="87" xml:space="preserve"> Q207 + K208</f>
        <v>702491015.44237173</v>
      </c>
      <c r="P208" s="132">
        <v>4.0000000000000001E-3</v>
      </c>
      <c r="Q208" s="136">
        <f xml:space="preserve"> (O208 * P208) + O208</f>
        <v>705300979.50414121</v>
      </c>
      <c r="R208" s="135">
        <f t="shared" ref="R208:R255" si="88" xml:space="preserve"> M208 + Q208 + L208</f>
        <v>1190944157.5041413</v>
      </c>
      <c r="S208" s="137">
        <f t="shared" ref="S208:S255" si="89" xml:space="preserve"> R208 - M208</f>
        <v>705300979.50414133</v>
      </c>
      <c r="T208" s="141"/>
    </row>
    <row r="209" spans="1:25" x14ac:dyDescent="0.3">
      <c r="A209" s="12"/>
      <c r="B209" s="187"/>
      <c r="C209" s="188"/>
      <c r="D209" s="143">
        <v>2</v>
      </c>
      <c r="E209" s="144">
        <v>3400000</v>
      </c>
      <c r="F209" s="145">
        <v>3400000</v>
      </c>
      <c r="G209" s="136">
        <v>0</v>
      </c>
      <c r="H209" s="145">
        <f t="shared" si="84"/>
        <v>0</v>
      </c>
      <c r="I209" s="146">
        <v>0</v>
      </c>
      <c r="J209" s="147">
        <f xml:space="preserve"> J208</f>
        <v>2.2351741790771484E-9</v>
      </c>
      <c r="K209" s="148">
        <f t="shared" si="85"/>
        <v>2.2351741790771484E-9</v>
      </c>
      <c r="L209" s="149">
        <f t="shared" si="86"/>
        <v>1.788139343261719E-8</v>
      </c>
      <c r="M209" s="168">
        <v>485643178</v>
      </c>
      <c r="N209" s="129">
        <v>0</v>
      </c>
      <c r="O209" s="144">
        <f t="shared" si="87"/>
        <v>705300979.50414121</v>
      </c>
      <c r="P209" s="50">
        <v>1.7999999999999999E-2</v>
      </c>
      <c r="Q209" s="145">
        <f xml:space="preserve"> (O209 * P209) + O209</f>
        <v>717996397.13521576</v>
      </c>
      <c r="R209" s="144">
        <f t="shared" si="88"/>
        <v>1203639575.1352158</v>
      </c>
      <c r="S209" s="146">
        <f t="shared" si="89"/>
        <v>717996397.13521576</v>
      </c>
      <c r="T209" s="150"/>
    </row>
    <row r="210" spans="1:25" x14ac:dyDescent="0.3">
      <c r="A210" s="12"/>
      <c r="B210" s="187"/>
      <c r="C210" s="188"/>
      <c r="D210" s="143">
        <v>3</v>
      </c>
      <c r="E210" s="144">
        <v>3400000</v>
      </c>
      <c r="F210" s="145">
        <v>3400000</v>
      </c>
      <c r="G210" s="136">
        <v>0</v>
      </c>
      <c r="H210" s="145">
        <f t="shared" si="84"/>
        <v>0</v>
      </c>
      <c r="I210" s="146">
        <v>0</v>
      </c>
      <c r="J210" s="147">
        <f t="shared" ref="J210:J218" si="90" xml:space="preserve"> J209</f>
        <v>2.2351741790771484E-9</v>
      </c>
      <c r="K210" s="148">
        <f t="shared" si="85"/>
        <v>2.2351741790771484E-9</v>
      </c>
      <c r="L210" s="149">
        <f t="shared" si="86"/>
        <v>1.5646219253540043E-8</v>
      </c>
      <c r="M210" s="168">
        <v>485643178</v>
      </c>
      <c r="N210" s="129">
        <v>0</v>
      </c>
      <c r="O210" s="144">
        <f t="shared" si="87"/>
        <v>717996397.13521576</v>
      </c>
      <c r="P210" s="50">
        <v>1.7999999999999999E-2</v>
      </c>
      <c r="Q210" s="145">
        <f xml:space="preserve"> (O210 * P210) + O210</f>
        <v>730920332.28364968</v>
      </c>
      <c r="R210" s="144">
        <f t="shared" si="88"/>
        <v>1216563510.2836497</v>
      </c>
      <c r="S210" s="146">
        <f t="shared" si="89"/>
        <v>730920332.28364968</v>
      </c>
      <c r="T210" s="150"/>
    </row>
    <row r="211" spans="1:25" x14ac:dyDescent="0.3">
      <c r="A211" s="12"/>
      <c r="B211" s="187"/>
      <c r="C211" s="188"/>
      <c r="D211" s="143">
        <v>4</v>
      </c>
      <c r="E211" s="144">
        <v>3400000</v>
      </c>
      <c r="F211" s="145">
        <v>3400000</v>
      </c>
      <c r="G211" s="136">
        <v>0</v>
      </c>
      <c r="H211" s="145">
        <f t="shared" si="84"/>
        <v>0</v>
      </c>
      <c r="I211" s="146">
        <v>0</v>
      </c>
      <c r="J211" s="147">
        <f t="shared" si="90"/>
        <v>2.2351741790771484E-9</v>
      </c>
      <c r="K211" s="148">
        <f t="shared" si="85"/>
        <v>2.2351741790771484E-9</v>
      </c>
      <c r="L211" s="149">
        <f t="shared" si="86"/>
        <v>1.3411045074462894E-8</v>
      </c>
      <c r="M211" s="168">
        <v>485643178</v>
      </c>
      <c r="N211" s="129">
        <v>0</v>
      </c>
      <c r="O211" s="144">
        <f t="shared" si="87"/>
        <v>730920332.28364968</v>
      </c>
      <c r="P211" s="50">
        <v>1.7999999999999999E-2</v>
      </c>
      <c r="Q211" s="145">
        <f xml:space="preserve"> (O211 * P211) + O211</f>
        <v>744076898.26475537</v>
      </c>
      <c r="R211" s="144">
        <f t="shared" si="88"/>
        <v>1229720076.2647552</v>
      </c>
      <c r="S211" s="146">
        <f t="shared" si="89"/>
        <v>744076898.26475525</v>
      </c>
      <c r="T211" s="150"/>
    </row>
    <row r="212" spans="1:25" x14ac:dyDescent="0.3">
      <c r="A212" s="12"/>
      <c r="B212" s="187"/>
      <c r="C212" s="188"/>
      <c r="D212" s="143">
        <v>5</v>
      </c>
      <c r="E212" s="144">
        <v>3400000</v>
      </c>
      <c r="F212" s="145">
        <v>3400000</v>
      </c>
      <c r="G212" s="136">
        <v>0</v>
      </c>
      <c r="H212" s="145">
        <f t="shared" si="84"/>
        <v>0</v>
      </c>
      <c r="I212" s="146">
        <v>0</v>
      </c>
      <c r="J212" s="147">
        <f t="shared" si="90"/>
        <v>2.2351741790771484E-9</v>
      </c>
      <c r="K212" s="148">
        <f t="shared" si="85"/>
        <v>2.2351741790771484E-9</v>
      </c>
      <c r="L212" s="149">
        <f t="shared" si="86"/>
        <v>1.1175870895385745E-8</v>
      </c>
      <c r="M212" s="168">
        <v>485643178</v>
      </c>
      <c r="N212" s="129">
        <v>0</v>
      </c>
      <c r="O212" s="144">
        <f t="shared" si="87"/>
        <v>744076898.26475537</v>
      </c>
      <c r="P212" s="50">
        <v>1.7999999999999999E-2</v>
      </c>
      <c r="Q212" s="145">
        <f xml:space="preserve"> (O212 * P212) + O212</f>
        <v>757470282.43352091</v>
      </c>
      <c r="R212" s="144">
        <f t="shared" si="88"/>
        <v>1243113460.4335208</v>
      </c>
      <c r="S212" s="146">
        <f t="shared" si="89"/>
        <v>757470282.43352079</v>
      </c>
      <c r="T212" s="150"/>
    </row>
    <row r="213" spans="1:25" x14ac:dyDescent="0.3">
      <c r="A213" s="12"/>
      <c r="B213" s="187"/>
      <c r="C213" s="188"/>
      <c r="D213" s="143">
        <v>6</v>
      </c>
      <c r="E213" s="144">
        <v>3400000</v>
      </c>
      <c r="F213" s="145">
        <v>3400000</v>
      </c>
      <c r="G213" s="136">
        <v>0</v>
      </c>
      <c r="H213" s="145">
        <f t="shared" si="84"/>
        <v>0</v>
      </c>
      <c r="I213" s="146">
        <v>0</v>
      </c>
      <c r="J213" s="147">
        <f t="shared" si="90"/>
        <v>2.2351741790771484E-9</v>
      </c>
      <c r="K213" s="148">
        <f t="shared" si="85"/>
        <v>2.2351741790771484E-9</v>
      </c>
      <c r="L213" s="149">
        <f t="shared" si="86"/>
        <v>8.9406967163085967E-9</v>
      </c>
      <c r="M213" s="168">
        <v>485643178</v>
      </c>
      <c r="N213" s="129">
        <v>0</v>
      </c>
      <c r="O213" s="144">
        <f t="shared" si="87"/>
        <v>757470282.43352091</v>
      </c>
      <c r="P213" s="50">
        <v>1.7999999999999999E-2</v>
      </c>
      <c r="Q213" s="145">
        <f xml:space="preserve"> (O213 * P213) + O213</f>
        <v>771104747.51732433</v>
      </c>
      <c r="R213" s="144">
        <f t="shared" si="88"/>
        <v>1256747925.5173244</v>
      </c>
      <c r="S213" s="146">
        <f t="shared" si="89"/>
        <v>771104747.51732445</v>
      </c>
      <c r="T213" s="150"/>
    </row>
    <row r="214" spans="1:25" x14ac:dyDescent="0.3">
      <c r="A214" s="12"/>
      <c r="B214" s="187"/>
      <c r="C214" s="188"/>
      <c r="D214" s="143">
        <v>7</v>
      </c>
      <c r="E214" s="144">
        <v>3400000</v>
      </c>
      <c r="F214" s="145">
        <v>3400000</v>
      </c>
      <c r="G214" s="136">
        <v>0</v>
      </c>
      <c r="H214" s="145">
        <f t="shared" si="84"/>
        <v>0</v>
      </c>
      <c r="I214" s="146">
        <v>0</v>
      </c>
      <c r="J214" s="147">
        <f t="shared" si="90"/>
        <v>2.2351741790771484E-9</v>
      </c>
      <c r="K214" s="148">
        <f t="shared" si="85"/>
        <v>2.2351741790771484E-9</v>
      </c>
      <c r="L214" s="149">
        <f t="shared" si="86"/>
        <v>6.705522537231448E-9</v>
      </c>
      <c r="M214" s="168">
        <v>485643178</v>
      </c>
      <c r="N214" s="129">
        <v>0</v>
      </c>
      <c r="O214" s="144">
        <f t="shared" si="87"/>
        <v>771104747.51732433</v>
      </c>
      <c r="P214" s="50">
        <v>1.7999999999999999E-2</v>
      </c>
      <c r="Q214" s="145">
        <f xml:space="preserve"> (O214 * P214) + O214</f>
        <v>784984632.97263622</v>
      </c>
      <c r="R214" s="144">
        <f t="shared" si="88"/>
        <v>1270627810.9726362</v>
      </c>
      <c r="S214" s="146">
        <f t="shared" si="89"/>
        <v>784984632.97263622</v>
      </c>
      <c r="T214" s="150"/>
    </row>
    <row r="215" spans="1:25" x14ac:dyDescent="0.3">
      <c r="A215" s="12"/>
      <c r="B215" s="187"/>
      <c r="C215" s="188"/>
      <c r="D215" s="143">
        <v>8</v>
      </c>
      <c r="E215" s="144">
        <v>3400000</v>
      </c>
      <c r="F215" s="145">
        <v>3400000</v>
      </c>
      <c r="G215" s="136">
        <v>0</v>
      </c>
      <c r="H215" s="145">
        <f t="shared" si="84"/>
        <v>0</v>
      </c>
      <c r="I215" s="146">
        <v>0</v>
      </c>
      <c r="J215" s="147">
        <f t="shared" si="90"/>
        <v>2.2351741790771484E-9</v>
      </c>
      <c r="K215" s="148">
        <f t="shared" si="85"/>
        <v>2.2351741790771484E-9</v>
      </c>
      <c r="L215" s="149">
        <f t="shared" si="86"/>
        <v>4.4703483581542992E-9</v>
      </c>
      <c r="M215" s="168">
        <v>485643178</v>
      </c>
      <c r="N215" s="129">
        <v>0</v>
      </c>
      <c r="O215" s="144">
        <f t="shared" si="87"/>
        <v>784984632.97263622</v>
      </c>
      <c r="P215" s="50">
        <v>1.7999999999999999E-2</v>
      </c>
      <c r="Q215" s="145">
        <f xml:space="preserve"> (O215 * P215) + O215</f>
        <v>799114356.3661437</v>
      </c>
      <c r="R215" s="144">
        <f t="shared" si="88"/>
        <v>1284757534.3661437</v>
      </c>
      <c r="S215" s="146">
        <f t="shared" si="89"/>
        <v>799114356.3661437</v>
      </c>
      <c r="T215" s="150"/>
    </row>
    <row r="216" spans="1:25" x14ac:dyDescent="0.3">
      <c r="A216" s="12"/>
      <c r="B216" s="187"/>
      <c r="C216" s="188"/>
      <c r="D216" s="143">
        <v>9</v>
      </c>
      <c r="E216" s="144">
        <v>3400000</v>
      </c>
      <c r="F216" s="145">
        <v>3400000</v>
      </c>
      <c r="G216" s="136">
        <v>0</v>
      </c>
      <c r="H216" s="145">
        <f t="shared" si="84"/>
        <v>0</v>
      </c>
      <c r="I216" s="146">
        <v>0</v>
      </c>
      <c r="J216" s="147">
        <f t="shared" si="90"/>
        <v>2.2351741790771484E-9</v>
      </c>
      <c r="K216" s="148">
        <f t="shared" si="85"/>
        <v>2.2351741790771484E-9</v>
      </c>
      <c r="L216" s="149">
        <f t="shared" si="86"/>
        <v>2.2351741790771508E-9</v>
      </c>
      <c r="M216" s="168">
        <v>485643178</v>
      </c>
      <c r="N216" s="129">
        <v>0</v>
      </c>
      <c r="O216" s="144">
        <f t="shared" si="87"/>
        <v>799114356.3661437</v>
      </c>
      <c r="P216" s="50">
        <v>1.7999999999999999E-2</v>
      </c>
      <c r="Q216" s="145">
        <f xml:space="preserve"> (O216 * P216) + O216</f>
        <v>813498414.7807343</v>
      </c>
      <c r="R216" s="144">
        <f t="shared" si="88"/>
        <v>1299141592.7807343</v>
      </c>
      <c r="S216" s="146">
        <f t="shared" si="89"/>
        <v>813498414.7807343</v>
      </c>
      <c r="T216" s="150"/>
    </row>
    <row r="217" spans="1:25" x14ac:dyDescent="0.3">
      <c r="A217" s="12"/>
      <c r="B217" s="187"/>
      <c r="C217" s="188"/>
      <c r="D217" s="143">
        <v>10</v>
      </c>
      <c r="E217" s="144">
        <v>3400000</v>
      </c>
      <c r="F217" s="145">
        <v>3400000</v>
      </c>
      <c r="G217" s="136">
        <v>0</v>
      </c>
      <c r="H217" s="145">
        <f t="shared" si="84"/>
        <v>0</v>
      </c>
      <c r="I217" s="146">
        <v>0</v>
      </c>
      <c r="J217" s="147">
        <f xml:space="preserve"> J216</f>
        <v>2.2351741790771484E-9</v>
      </c>
      <c r="K217" s="148">
        <f t="shared" si="85"/>
        <v>2.2351741790771484E-9</v>
      </c>
      <c r="L217" s="149">
        <f t="shared" si="86"/>
        <v>2.481541837659083E-24</v>
      </c>
      <c r="M217" s="168">
        <v>485643178</v>
      </c>
      <c r="N217" s="129">
        <v>0</v>
      </c>
      <c r="O217" s="144">
        <f t="shared" si="87"/>
        <v>813498414.7807343</v>
      </c>
      <c r="P217" s="50">
        <v>1.7999999999999999E-2</v>
      </c>
      <c r="Q217" s="145">
        <f xml:space="preserve"> (O217 * P217) + O217</f>
        <v>828141386.24678755</v>
      </c>
      <c r="R217" s="144">
        <f t="shared" si="88"/>
        <v>1313784564.2467875</v>
      </c>
      <c r="S217" s="146">
        <f t="shared" si="89"/>
        <v>828141386.24678755</v>
      </c>
      <c r="T217" s="150"/>
    </row>
    <row r="218" spans="1:25" ht="17.25" thickBot="1" x14ac:dyDescent="0.35">
      <c r="A218" s="12"/>
      <c r="B218" s="191"/>
      <c r="C218" s="188"/>
      <c r="D218" s="152">
        <v>11</v>
      </c>
      <c r="E218" s="153">
        <v>3400000</v>
      </c>
      <c r="F218" s="145">
        <v>3400000</v>
      </c>
      <c r="G218" s="208">
        <v>0</v>
      </c>
      <c r="H218" s="154">
        <f t="shared" si="84"/>
        <v>0</v>
      </c>
      <c r="I218" s="155">
        <v>0</v>
      </c>
      <c r="J218" s="156">
        <v>0</v>
      </c>
      <c r="K218" s="157">
        <f t="shared" si="85"/>
        <v>0</v>
      </c>
      <c r="L218" s="173">
        <f t="shared" si="86"/>
        <v>2.481541837659083E-24</v>
      </c>
      <c r="M218" s="192">
        <v>485643178</v>
      </c>
      <c r="N218" s="174">
        <v>0</v>
      </c>
      <c r="O218" s="153">
        <f t="shared" si="87"/>
        <v>828141386.24678755</v>
      </c>
      <c r="P218" s="151">
        <v>1.7999999999999999E-2</v>
      </c>
      <c r="Q218" s="154">
        <f xml:space="preserve"> (O218 * P218) + O218</f>
        <v>843047931.19922972</v>
      </c>
      <c r="R218" s="153">
        <f t="shared" si="88"/>
        <v>1328691109.1992297</v>
      </c>
      <c r="S218" s="155">
        <f t="shared" si="89"/>
        <v>843047931.19922972</v>
      </c>
      <c r="T218" s="158"/>
    </row>
    <row r="219" spans="1:25" ht="17.25" thickBot="1" x14ac:dyDescent="0.35">
      <c r="A219" s="12"/>
      <c r="B219" s="69"/>
      <c r="C219" s="188"/>
      <c r="D219" s="70">
        <v>12</v>
      </c>
      <c r="E219" s="71">
        <v>3400000</v>
      </c>
      <c r="F219" s="72">
        <v>3400000</v>
      </c>
      <c r="G219" s="72">
        <v>0</v>
      </c>
      <c r="H219" s="72">
        <f t="shared" si="84"/>
        <v>0</v>
      </c>
      <c r="I219" s="73">
        <v>0</v>
      </c>
      <c r="J219" s="75">
        <v>0</v>
      </c>
      <c r="K219" s="79">
        <f t="shared" si="85"/>
        <v>0</v>
      </c>
      <c r="L219" s="80">
        <f t="shared" si="86"/>
        <v>2.481541837659083E-24</v>
      </c>
      <c r="M219" s="76">
        <v>485643178</v>
      </c>
      <c r="N219" s="82">
        <v>0</v>
      </c>
      <c r="O219" s="71">
        <f t="shared" si="87"/>
        <v>843047931.19922972</v>
      </c>
      <c r="P219" s="77">
        <v>1.7999999999999999E-2</v>
      </c>
      <c r="Q219" s="72">
        <f xml:space="preserve"> (O219 * P219) + O219</f>
        <v>858222793.96081591</v>
      </c>
      <c r="R219" s="71">
        <f t="shared" si="88"/>
        <v>1343865971.9608159</v>
      </c>
      <c r="S219" s="73">
        <f t="shared" si="89"/>
        <v>858222793.96081591</v>
      </c>
      <c r="T219" s="78">
        <f xml:space="preserve"> S219 / 4</f>
        <v>214555698.49020398</v>
      </c>
      <c r="U219" s="78">
        <f>SUM(E16:E219)</f>
        <v>381600000</v>
      </c>
      <c r="V219" s="78">
        <f>SUM(F16:F219)</f>
        <v>420000000</v>
      </c>
      <c r="W219" s="80">
        <f xml:space="preserve"> U219 - V219</f>
        <v>-38400000</v>
      </c>
      <c r="X219" s="80">
        <f>R219-W219</f>
        <v>1382265971.9608159</v>
      </c>
      <c r="Y219" s="198">
        <f xml:space="preserve"> X219 / W219 * 100</f>
        <v>-3599.6509686479585</v>
      </c>
    </row>
    <row r="220" spans="1:25" x14ac:dyDescent="0.3">
      <c r="A220" s="12"/>
      <c r="B220" s="189">
        <v>19</v>
      </c>
      <c r="C220" s="188">
        <v>2040</v>
      </c>
      <c r="D220" s="134">
        <v>1</v>
      </c>
      <c r="E220" s="135">
        <v>3400000</v>
      </c>
      <c r="F220" s="145">
        <v>22600000</v>
      </c>
      <c r="G220" s="136">
        <v>0</v>
      </c>
      <c r="H220" s="145">
        <f t="shared" si="84"/>
        <v>-19200000</v>
      </c>
      <c r="I220" s="137">
        <v>0</v>
      </c>
      <c r="J220" s="138">
        <f xml:space="preserve"> L219 / 10</f>
        <v>2.4815418376590829E-25</v>
      </c>
      <c r="K220" s="139">
        <f t="shared" si="85"/>
        <v>-19200000</v>
      </c>
      <c r="L220" s="140">
        <f t="shared" si="86"/>
        <v>2.2333876538931749E-24</v>
      </c>
      <c r="M220" s="168">
        <v>485643178</v>
      </c>
      <c r="N220" s="129">
        <v>0</v>
      </c>
      <c r="O220" s="135">
        <f t="shared" si="87"/>
        <v>839022793.96081591</v>
      </c>
      <c r="P220" s="132">
        <v>4.0000000000000001E-3</v>
      </c>
      <c r="Q220" s="136">
        <f xml:space="preserve"> (O220 * P220) + O220</f>
        <v>842378885.13665915</v>
      </c>
      <c r="R220" s="135">
        <f t="shared" si="88"/>
        <v>1328022063.1366591</v>
      </c>
      <c r="S220" s="137">
        <f t="shared" si="89"/>
        <v>842378885.13665915</v>
      </c>
      <c r="T220" s="141"/>
    </row>
    <row r="221" spans="1:25" x14ac:dyDescent="0.3">
      <c r="A221" s="12"/>
      <c r="B221" s="187"/>
      <c r="C221" s="188"/>
      <c r="D221" s="143">
        <v>2</v>
      </c>
      <c r="E221" s="144">
        <v>3400000</v>
      </c>
      <c r="F221" s="145">
        <v>3400000</v>
      </c>
      <c r="G221" s="136">
        <v>0</v>
      </c>
      <c r="H221" s="145">
        <f t="shared" si="84"/>
        <v>0</v>
      </c>
      <c r="I221" s="146">
        <v>0</v>
      </c>
      <c r="J221" s="147">
        <f xml:space="preserve"> J220</f>
        <v>2.4815418376590829E-25</v>
      </c>
      <c r="K221" s="148">
        <f t="shared" si="85"/>
        <v>2.4815418376590829E-25</v>
      </c>
      <c r="L221" s="149">
        <f t="shared" si="86"/>
        <v>1.9852334701272667E-24</v>
      </c>
      <c r="M221" s="168">
        <v>485643178</v>
      </c>
      <c r="N221" s="129">
        <v>0</v>
      </c>
      <c r="O221" s="144">
        <f t="shared" si="87"/>
        <v>842378885.13665915</v>
      </c>
      <c r="P221" s="50">
        <v>1.7999999999999999E-2</v>
      </c>
      <c r="Q221" s="145">
        <f xml:space="preserve"> (O221 * P221) + O221</f>
        <v>857541705.06911898</v>
      </c>
      <c r="R221" s="144">
        <f t="shared" si="88"/>
        <v>1343184883.069119</v>
      </c>
      <c r="S221" s="146">
        <f t="shared" si="89"/>
        <v>857541705.06911898</v>
      </c>
      <c r="T221" s="150"/>
    </row>
    <row r="222" spans="1:25" x14ac:dyDescent="0.3">
      <c r="A222" s="12"/>
      <c r="B222" s="187"/>
      <c r="C222" s="188"/>
      <c r="D222" s="143">
        <v>3</v>
      </c>
      <c r="E222" s="144">
        <v>3400000</v>
      </c>
      <c r="F222" s="145">
        <v>3400000</v>
      </c>
      <c r="G222" s="136">
        <v>0</v>
      </c>
      <c r="H222" s="145">
        <f t="shared" si="84"/>
        <v>0</v>
      </c>
      <c r="I222" s="146">
        <v>0</v>
      </c>
      <c r="J222" s="147">
        <f t="shared" ref="J222:J230" si="91" xml:space="preserve"> J221</f>
        <v>2.4815418376590829E-25</v>
      </c>
      <c r="K222" s="148">
        <f t="shared" si="85"/>
        <v>2.4815418376590829E-25</v>
      </c>
      <c r="L222" s="149">
        <f t="shared" si="86"/>
        <v>1.7370792863613586E-24</v>
      </c>
      <c r="M222" s="168">
        <v>485643178</v>
      </c>
      <c r="N222" s="129">
        <v>0</v>
      </c>
      <c r="O222" s="144">
        <f t="shared" si="87"/>
        <v>857541705.06911898</v>
      </c>
      <c r="P222" s="50">
        <v>1.7999999999999999E-2</v>
      </c>
      <c r="Q222" s="145">
        <f xml:space="preserve"> (O222 * P222) + O222</f>
        <v>872977455.7603631</v>
      </c>
      <c r="R222" s="144">
        <f t="shared" si="88"/>
        <v>1358620633.7603631</v>
      </c>
      <c r="S222" s="146">
        <f t="shared" si="89"/>
        <v>872977455.7603631</v>
      </c>
      <c r="T222" s="150"/>
    </row>
    <row r="223" spans="1:25" x14ac:dyDescent="0.3">
      <c r="A223" s="12"/>
      <c r="B223" s="187"/>
      <c r="C223" s="188"/>
      <c r="D223" s="143">
        <v>4</v>
      </c>
      <c r="E223" s="144">
        <v>3400000</v>
      </c>
      <c r="F223" s="145">
        <v>3400000</v>
      </c>
      <c r="G223" s="136">
        <v>0</v>
      </c>
      <c r="H223" s="145">
        <f t="shared" si="84"/>
        <v>0</v>
      </c>
      <c r="I223" s="146">
        <v>0</v>
      </c>
      <c r="J223" s="147">
        <f t="shared" si="91"/>
        <v>2.4815418376590829E-25</v>
      </c>
      <c r="K223" s="148">
        <f t="shared" si="85"/>
        <v>2.4815418376590829E-25</v>
      </c>
      <c r="L223" s="149">
        <f t="shared" si="86"/>
        <v>1.4889251025954502E-24</v>
      </c>
      <c r="M223" s="168">
        <v>485643178</v>
      </c>
      <c r="N223" s="129">
        <v>0</v>
      </c>
      <c r="O223" s="144">
        <f t="shared" si="87"/>
        <v>872977455.7603631</v>
      </c>
      <c r="P223" s="50">
        <v>1.7999999999999999E-2</v>
      </c>
      <c r="Q223" s="145">
        <f xml:space="preserve"> (O223 * P223) + O223</f>
        <v>888691049.96404958</v>
      </c>
      <c r="R223" s="144">
        <f t="shared" si="88"/>
        <v>1374334227.9640496</v>
      </c>
      <c r="S223" s="146">
        <f t="shared" si="89"/>
        <v>888691049.96404958</v>
      </c>
      <c r="T223" s="150"/>
    </row>
    <row r="224" spans="1:25" x14ac:dyDescent="0.3">
      <c r="A224" s="12"/>
      <c r="B224" s="187"/>
      <c r="C224" s="188"/>
      <c r="D224" s="143">
        <v>5</v>
      </c>
      <c r="E224" s="144">
        <v>3400000</v>
      </c>
      <c r="F224" s="145">
        <v>3400000</v>
      </c>
      <c r="G224" s="136">
        <v>0</v>
      </c>
      <c r="H224" s="145">
        <f t="shared" si="84"/>
        <v>0</v>
      </c>
      <c r="I224" s="146">
        <v>0</v>
      </c>
      <c r="J224" s="147">
        <f t="shared" si="91"/>
        <v>2.4815418376590829E-25</v>
      </c>
      <c r="K224" s="148">
        <f t="shared" si="85"/>
        <v>2.4815418376590829E-25</v>
      </c>
      <c r="L224" s="149">
        <f t="shared" si="86"/>
        <v>1.2407709188295419E-24</v>
      </c>
      <c r="M224" s="168">
        <v>485643178</v>
      </c>
      <c r="N224" s="129">
        <v>0</v>
      </c>
      <c r="O224" s="144">
        <f t="shared" si="87"/>
        <v>888691049.96404958</v>
      </c>
      <c r="P224" s="50">
        <v>1.7999999999999999E-2</v>
      </c>
      <c r="Q224" s="145">
        <f xml:space="preserve"> (O224 * P224) + O224</f>
        <v>904687488.86340249</v>
      </c>
      <c r="R224" s="144">
        <f t="shared" si="88"/>
        <v>1390330666.8634024</v>
      </c>
      <c r="S224" s="146">
        <f t="shared" si="89"/>
        <v>904687488.86340237</v>
      </c>
      <c r="T224" s="150"/>
    </row>
    <row r="225" spans="1:25" x14ac:dyDescent="0.3">
      <c r="A225" s="12"/>
      <c r="B225" s="187"/>
      <c r="C225" s="188"/>
      <c r="D225" s="143">
        <v>6</v>
      </c>
      <c r="E225" s="144">
        <v>3400000</v>
      </c>
      <c r="F225" s="145">
        <v>3400000</v>
      </c>
      <c r="G225" s="136">
        <v>0</v>
      </c>
      <c r="H225" s="145">
        <f t="shared" si="84"/>
        <v>0</v>
      </c>
      <c r="I225" s="146">
        <v>0</v>
      </c>
      <c r="J225" s="147">
        <f t="shared" si="91"/>
        <v>2.4815418376590829E-25</v>
      </c>
      <c r="K225" s="148">
        <f t="shared" si="85"/>
        <v>2.4815418376590829E-25</v>
      </c>
      <c r="L225" s="149">
        <f t="shared" si="86"/>
        <v>9.9261673506363354E-25</v>
      </c>
      <c r="M225" s="168">
        <v>485643178</v>
      </c>
      <c r="N225" s="129">
        <v>0</v>
      </c>
      <c r="O225" s="144">
        <f t="shared" si="87"/>
        <v>904687488.86340249</v>
      </c>
      <c r="P225" s="50">
        <v>1.7999999999999999E-2</v>
      </c>
      <c r="Q225" s="145">
        <f xml:space="preserve"> (O225 * P225) + O225</f>
        <v>920971863.66294372</v>
      </c>
      <c r="R225" s="144">
        <f t="shared" si="88"/>
        <v>1406615041.6629438</v>
      </c>
      <c r="S225" s="146">
        <f t="shared" si="89"/>
        <v>920971863.66294384</v>
      </c>
      <c r="T225" s="150"/>
    </row>
    <row r="226" spans="1:25" x14ac:dyDescent="0.3">
      <c r="A226" s="12"/>
      <c r="B226" s="187"/>
      <c r="C226" s="188"/>
      <c r="D226" s="143">
        <v>7</v>
      </c>
      <c r="E226" s="144">
        <v>3400000</v>
      </c>
      <c r="F226" s="145">
        <v>3400000</v>
      </c>
      <c r="G226" s="136">
        <v>0</v>
      </c>
      <c r="H226" s="145">
        <f t="shared" si="84"/>
        <v>0</v>
      </c>
      <c r="I226" s="146">
        <v>0</v>
      </c>
      <c r="J226" s="147">
        <f t="shared" si="91"/>
        <v>2.4815418376590829E-25</v>
      </c>
      <c r="K226" s="148">
        <f t="shared" si="85"/>
        <v>2.4815418376590829E-25</v>
      </c>
      <c r="L226" s="149">
        <f t="shared" si="86"/>
        <v>7.444625512977252E-25</v>
      </c>
      <c r="M226" s="168">
        <v>485643178</v>
      </c>
      <c r="N226" s="129">
        <v>0</v>
      </c>
      <c r="O226" s="144">
        <f t="shared" si="87"/>
        <v>920971863.66294372</v>
      </c>
      <c r="P226" s="50">
        <v>1.7999999999999999E-2</v>
      </c>
      <c r="Q226" s="145">
        <f xml:space="preserve"> (O226 * P226) + O226</f>
        <v>937549357.20887673</v>
      </c>
      <c r="R226" s="144">
        <f t="shared" si="88"/>
        <v>1423192535.2088766</v>
      </c>
      <c r="S226" s="146">
        <f t="shared" si="89"/>
        <v>937549357.20887661</v>
      </c>
      <c r="T226" s="150"/>
    </row>
    <row r="227" spans="1:25" x14ac:dyDescent="0.3">
      <c r="A227" s="12"/>
      <c r="B227" s="187"/>
      <c r="C227" s="188"/>
      <c r="D227" s="143">
        <v>8</v>
      </c>
      <c r="E227" s="144">
        <v>3400000</v>
      </c>
      <c r="F227" s="145">
        <v>3400000</v>
      </c>
      <c r="G227" s="136">
        <v>0</v>
      </c>
      <c r="H227" s="145">
        <f t="shared" si="84"/>
        <v>0</v>
      </c>
      <c r="I227" s="146">
        <v>0</v>
      </c>
      <c r="J227" s="147">
        <f t="shared" si="91"/>
        <v>2.4815418376590829E-25</v>
      </c>
      <c r="K227" s="148">
        <f t="shared" si="85"/>
        <v>2.4815418376590829E-25</v>
      </c>
      <c r="L227" s="149">
        <f t="shared" si="86"/>
        <v>4.9630836753181686E-25</v>
      </c>
      <c r="M227" s="168">
        <v>485643178</v>
      </c>
      <c r="N227" s="129">
        <v>0</v>
      </c>
      <c r="O227" s="144">
        <f t="shared" si="87"/>
        <v>937549357.20887673</v>
      </c>
      <c r="P227" s="50">
        <v>1.7999999999999999E-2</v>
      </c>
      <c r="Q227" s="145">
        <f xml:space="preserve"> (O227 * P227) + O227</f>
        <v>954425245.63863647</v>
      </c>
      <c r="R227" s="144">
        <f t="shared" si="88"/>
        <v>1440068423.6386366</v>
      </c>
      <c r="S227" s="146">
        <f t="shared" si="89"/>
        <v>954425245.63863659</v>
      </c>
      <c r="T227" s="150"/>
    </row>
    <row r="228" spans="1:25" x14ac:dyDescent="0.3">
      <c r="A228" s="12"/>
      <c r="B228" s="187"/>
      <c r="C228" s="188"/>
      <c r="D228" s="143">
        <v>9</v>
      </c>
      <c r="E228" s="144">
        <v>3400000</v>
      </c>
      <c r="F228" s="145">
        <v>3400000</v>
      </c>
      <c r="G228" s="136">
        <v>0</v>
      </c>
      <c r="H228" s="145">
        <f t="shared" si="84"/>
        <v>0</v>
      </c>
      <c r="I228" s="146">
        <v>0</v>
      </c>
      <c r="J228" s="147">
        <f t="shared" si="91"/>
        <v>2.4815418376590829E-25</v>
      </c>
      <c r="K228" s="148">
        <f t="shared" si="85"/>
        <v>2.4815418376590829E-25</v>
      </c>
      <c r="L228" s="149">
        <f t="shared" si="86"/>
        <v>2.4815418376590857E-25</v>
      </c>
      <c r="M228" s="168">
        <v>485643178</v>
      </c>
      <c r="N228" s="129">
        <v>0</v>
      </c>
      <c r="O228" s="144">
        <f t="shared" si="87"/>
        <v>954425245.63863647</v>
      </c>
      <c r="P228" s="50">
        <v>1.7999999999999999E-2</v>
      </c>
      <c r="Q228" s="145">
        <f xml:space="preserve"> (O228 * P228) + O228</f>
        <v>971604900.06013191</v>
      </c>
      <c r="R228" s="144">
        <f t="shared" si="88"/>
        <v>1457248078.060132</v>
      </c>
      <c r="S228" s="146">
        <f t="shared" si="89"/>
        <v>971604900.06013203</v>
      </c>
      <c r="T228" s="150"/>
    </row>
    <row r="229" spans="1:25" x14ac:dyDescent="0.3">
      <c r="A229" s="12"/>
      <c r="B229" s="187"/>
      <c r="C229" s="188"/>
      <c r="D229" s="143">
        <v>10</v>
      </c>
      <c r="E229" s="144">
        <v>3400000</v>
      </c>
      <c r="F229" s="145">
        <v>3400000</v>
      </c>
      <c r="G229" s="136">
        <v>0</v>
      </c>
      <c r="H229" s="145">
        <f t="shared" si="84"/>
        <v>0</v>
      </c>
      <c r="I229" s="146">
        <v>0</v>
      </c>
      <c r="J229" s="147">
        <f xml:space="preserve"> J228</f>
        <v>2.4815418376590829E-25</v>
      </c>
      <c r="K229" s="148">
        <f t="shared" si="85"/>
        <v>2.4815418376590829E-25</v>
      </c>
      <c r="L229" s="149">
        <f t="shared" si="86"/>
        <v>2.7550648847397363E-40</v>
      </c>
      <c r="M229" s="168">
        <v>485643178</v>
      </c>
      <c r="N229" s="129">
        <v>0</v>
      </c>
      <c r="O229" s="144">
        <f t="shared" si="87"/>
        <v>971604900.06013191</v>
      </c>
      <c r="P229" s="50">
        <v>1.7999999999999999E-2</v>
      </c>
      <c r="Q229" s="145">
        <f xml:space="preserve"> (O229 * P229) + O229</f>
        <v>989093788.26121426</v>
      </c>
      <c r="R229" s="144">
        <f t="shared" si="88"/>
        <v>1474736966.2612143</v>
      </c>
      <c r="S229" s="146">
        <f t="shared" si="89"/>
        <v>989093788.26121426</v>
      </c>
      <c r="T229" s="150"/>
    </row>
    <row r="230" spans="1:25" ht="17.25" thickBot="1" x14ac:dyDescent="0.35">
      <c r="A230" s="12"/>
      <c r="B230" s="191"/>
      <c r="C230" s="188"/>
      <c r="D230" s="152">
        <v>11</v>
      </c>
      <c r="E230" s="153">
        <v>3400000</v>
      </c>
      <c r="F230" s="145">
        <v>3400000</v>
      </c>
      <c r="G230" s="208">
        <v>0</v>
      </c>
      <c r="H230" s="154">
        <f t="shared" si="84"/>
        <v>0</v>
      </c>
      <c r="I230" s="155">
        <v>0</v>
      </c>
      <c r="J230" s="156">
        <v>0</v>
      </c>
      <c r="K230" s="157">
        <f t="shared" si="85"/>
        <v>0</v>
      </c>
      <c r="L230" s="173">
        <f t="shared" si="86"/>
        <v>2.7550648847397363E-40</v>
      </c>
      <c r="M230" s="192">
        <v>485643178</v>
      </c>
      <c r="N230" s="174">
        <v>0</v>
      </c>
      <c r="O230" s="153">
        <f t="shared" si="87"/>
        <v>989093788.26121426</v>
      </c>
      <c r="P230" s="151">
        <v>1.7999999999999999E-2</v>
      </c>
      <c r="Q230" s="154">
        <f xml:space="preserve"> (O230 * P230) + O230</f>
        <v>1006897476.4499161</v>
      </c>
      <c r="R230" s="153">
        <f t="shared" si="88"/>
        <v>1492540654.4499161</v>
      </c>
      <c r="S230" s="155">
        <f t="shared" si="89"/>
        <v>1006897476.4499161</v>
      </c>
      <c r="T230" s="158"/>
    </row>
    <row r="231" spans="1:25" ht="17.25" thickBot="1" x14ac:dyDescent="0.35">
      <c r="A231" s="12"/>
      <c r="B231" s="69"/>
      <c r="C231" s="188"/>
      <c r="D231" s="70">
        <v>12</v>
      </c>
      <c r="E231" s="71">
        <v>3400000</v>
      </c>
      <c r="F231" s="72">
        <v>3400000</v>
      </c>
      <c r="G231" s="72">
        <v>0</v>
      </c>
      <c r="H231" s="72">
        <f t="shared" si="84"/>
        <v>0</v>
      </c>
      <c r="I231" s="73">
        <v>0</v>
      </c>
      <c r="J231" s="75">
        <v>0</v>
      </c>
      <c r="K231" s="79">
        <f t="shared" si="85"/>
        <v>0</v>
      </c>
      <c r="L231" s="80">
        <f t="shared" si="86"/>
        <v>2.7550648847397363E-40</v>
      </c>
      <c r="M231" s="76">
        <v>485643178</v>
      </c>
      <c r="N231" s="82">
        <v>0</v>
      </c>
      <c r="O231" s="71">
        <f t="shared" si="87"/>
        <v>1006897476.4499161</v>
      </c>
      <c r="P231" s="77">
        <v>1.7999999999999999E-2</v>
      </c>
      <c r="Q231" s="72">
        <f xml:space="preserve"> (O231 * P231) + O231</f>
        <v>1025021631.0260146</v>
      </c>
      <c r="R231" s="71">
        <f t="shared" si="88"/>
        <v>1510664809.0260146</v>
      </c>
      <c r="S231" s="73">
        <f t="shared" si="89"/>
        <v>1025021631.0260146</v>
      </c>
      <c r="T231" s="78">
        <f xml:space="preserve"> S231 / 4</f>
        <v>256255407.75650364</v>
      </c>
      <c r="U231" s="78">
        <f>SUM(E28:E231)</f>
        <v>392400000</v>
      </c>
      <c r="V231" s="78">
        <f>SUM(F28:F231)</f>
        <v>480000000</v>
      </c>
      <c r="W231" s="80">
        <f xml:space="preserve"> U231 - V231</f>
        <v>-87600000</v>
      </c>
      <c r="X231" s="80">
        <f>R231-W231</f>
        <v>1598264809.0260146</v>
      </c>
      <c r="Y231" s="198">
        <f xml:space="preserve"> X231 / W231 * 100</f>
        <v>-1824.5032066507015</v>
      </c>
    </row>
    <row r="232" spans="1:25" x14ac:dyDescent="0.3">
      <c r="A232" s="12"/>
      <c r="B232" s="189">
        <v>20</v>
      </c>
      <c r="C232" s="188">
        <v>2041</v>
      </c>
      <c r="D232" s="134">
        <v>1</v>
      </c>
      <c r="E232" s="135">
        <v>3400000</v>
      </c>
      <c r="F232" s="145">
        <v>22600000</v>
      </c>
      <c r="G232" s="136">
        <v>0</v>
      </c>
      <c r="H232" s="145">
        <f t="shared" si="84"/>
        <v>-19200000</v>
      </c>
      <c r="I232" s="137">
        <v>0</v>
      </c>
      <c r="J232" s="138">
        <f xml:space="preserve"> L231 / 10</f>
        <v>2.7550648847397362E-41</v>
      </c>
      <c r="K232" s="139">
        <f t="shared" si="85"/>
        <v>-19200000</v>
      </c>
      <c r="L232" s="140">
        <f t="shared" si="86"/>
        <v>2.4795583962657629E-40</v>
      </c>
      <c r="M232" s="168">
        <v>485643178</v>
      </c>
      <c r="N232" s="129">
        <v>0</v>
      </c>
      <c r="O232" s="135">
        <f t="shared" si="87"/>
        <v>1005821631.0260146</v>
      </c>
      <c r="P232" s="132">
        <v>4.0000000000000001E-3</v>
      </c>
      <c r="Q232" s="136">
        <f xml:space="preserve"> (O232 * P232) + O232</f>
        <v>1009844917.5501186</v>
      </c>
      <c r="R232" s="135">
        <f t="shared" si="88"/>
        <v>1495488095.5501184</v>
      </c>
      <c r="S232" s="137">
        <f t="shared" si="89"/>
        <v>1009844917.5501184</v>
      </c>
      <c r="T232" s="141"/>
    </row>
    <row r="233" spans="1:25" x14ac:dyDescent="0.3">
      <c r="A233" s="12"/>
      <c r="B233" s="187"/>
      <c r="C233" s="188"/>
      <c r="D233" s="143">
        <v>2</v>
      </c>
      <c r="E233" s="144">
        <v>3400000</v>
      </c>
      <c r="F233" s="145">
        <v>3400000</v>
      </c>
      <c r="G233" s="136">
        <v>0</v>
      </c>
      <c r="H233" s="145">
        <f t="shared" si="84"/>
        <v>0</v>
      </c>
      <c r="I233" s="146">
        <v>0</v>
      </c>
      <c r="J233" s="147">
        <f xml:space="preserve"> J232</f>
        <v>2.7550648847397362E-41</v>
      </c>
      <c r="K233" s="148">
        <f t="shared" si="85"/>
        <v>2.7550648847397362E-41</v>
      </c>
      <c r="L233" s="149">
        <f t="shared" si="86"/>
        <v>2.2040519077917894E-40</v>
      </c>
      <c r="M233" s="168">
        <v>485643178</v>
      </c>
      <c r="N233" s="129">
        <v>0</v>
      </c>
      <c r="O233" s="144">
        <f t="shared" si="87"/>
        <v>1009844917.5501186</v>
      </c>
      <c r="P233" s="50">
        <v>1.7999999999999999E-2</v>
      </c>
      <c r="Q233" s="145">
        <f xml:space="preserve"> (O233 * P233) + O233</f>
        <v>1028022126.0660207</v>
      </c>
      <c r="R233" s="144">
        <f t="shared" si="88"/>
        <v>1513665304.0660207</v>
      </c>
      <c r="S233" s="146">
        <f t="shared" si="89"/>
        <v>1028022126.0660207</v>
      </c>
      <c r="T233" s="150"/>
    </row>
    <row r="234" spans="1:25" x14ac:dyDescent="0.3">
      <c r="A234" s="12"/>
      <c r="B234" s="187"/>
      <c r="C234" s="188"/>
      <c r="D234" s="143">
        <v>3</v>
      </c>
      <c r="E234" s="144">
        <v>3400000</v>
      </c>
      <c r="F234" s="145">
        <v>3400000</v>
      </c>
      <c r="G234" s="136">
        <v>0</v>
      </c>
      <c r="H234" s="145">
        <f t="shared" si="84"/>
        <v>0</v>
      </c>
      <c r="I234" s="146">
        <v>0</v>
      </c>
      <c r="J234" s="147">
        <f t="shared" ref="J234:J242" si="92" xml:space="preserve"> J233</f>
        <v>2.7550648847397362E-41</v>
      </c>
      <c r="K234" s="148">
        <f t="shared" si="85"/>
        <v>2.7550648847397362E-41</v>
      </c>
      <c r="L234" s="149">
        <f t="shared" si="86"/>
        <v>1.9285454193178159E-40</v>
      </c>
      <c r="M234" s="168">
        <v>485643178</v>
      </c>
      <c r="N234" s="129">
        <v>0</v>
      </c>
      <c r="O234" s="144">
        <f t="shared" si="87"/>
        <v>1028022126.0660207</v>
      </c>
      <c r="P234" s="50">
        <v>1.7999999999999999E-2</v>
      </c>
      <c r="Q234" s="145">
        <f xml:space="preserve"> (O234 * P234) + O234</f>
        <v>1046526524.3352091</v>
      </c>
      <c r="R234" s="144">
        <f t="shared" si="88"/>
        <v>1532169702.3352091</v>
      </c>
      <c r="S234" s="146">
        <f t="shared" si="89"/>
        <v>1046526524.3352091</v>
      </c>
      <c r="T234" s="150"/>
    </row>
    <row r="235" spans="1:25" x14ac:dyDescent="0.3">
      <c r="A235" s="12"/>
      <c r="B235" s="187"/>
      <c r="C235" s="188"/>
      <c r="D235" s="143">
        <v>4</v>
      </c>
      <c r="E235" s="144">
        <v>3400000</v>
      </c>
      <c r="F235" s="145">
        <v>3400000</v>
      </c>
      <c r="G235" s="136">
        <v>0</v>
      </c>
      <c r="H235" s="145">
        <f t="shared" si="84"/>
        <v>0</v>
      </c>
      <c r="I235" s="146">
        <v>0</v>
      </c>
      <c r="J235" s="147">
        <f t="shared" si="92"/>
        <v>2.7550648847397362E-41</v>
      </c>
      <c r="K235" s="148">
        <f t="shared" si="85"/>
        <v>2.7550648847397362E-41</v>
      </c>
      <c r="L235" s="149">
        <f t="shared" si="86"/>
        <v>1.6530389308438423E-40</v>
      </c>
      <c r="M235" s="168">
        <v>485643178</v>
      </c>
      <c r="N235" s="129">
        <v>0</v>
      </c>
      <c r="O235" s="144">
        <f t="shared" si="87"/>
        <v>1046526524.3352091</v>
      </c>
      <c r="P235" s="50">
        <v>1.7999999999999999E-2</v>
      </c>
      <c r="Q235" s="145">
        <f xml:space="preserve"> (O235 * P235) + O235</f>
        <v>1065364001.773243</v>
      </c>
      <c r="R235" s="144">
        <f t="shared" si="88"/>
        <v>1551007179.773243</v>
      </c>
      <c r="S235" s="146">
        <f t="shared" si="89"/>
        <v>1065364001.773243</v>
      </c>
      <c r="T235" s="150"/>
    </row>
    <row r="236" spans="1:25" x14ac:dyDescent="0.3">
      <c r="A236" s="12"/>
      <c r="B236" s="187"/>
      <c r="C236" s="188"/>
      <c r="D236" s="143">
        <v>5</v>
      </c>
      <c r="E236" s="144">
        <v>3400000</v>
      </c>
      <c r="F236" s="145">
        <v>3400000</v>
      </c>
      <c r="G236" s="136">
        <v>0</v>
      </c>
      <c r="H236" s="145">
        <f t="shared" si="84"/>
        <v>0</v>
      </c>
      <c r="I236" s="146">
        <v>0</v>
      </c>
      <c r="J236" s="147">
        <f t="shared" si="92"/>
        <v>2.7550648847397362E-41</v>
      </c>
      <c r="K236" s="148">
        <f t="shared" si="85"/>
        <v>2.7550648847397362E-41</v>
      </c>
      <c r="L236" s="149">
        <f t="shared" si="86"/>
        <v>1.3775324423698686E-40</v>
      </c>
      <c r="M236" s="168">
        <v>485643178</v>
      </c>
      <c r="N236" s="129">
        <v>0</v>
      </c>
      <c r="O236" s="144">
        <f t="shared" si="87"/>
        <v>1065364001.773243</v>
      </c>
      <c r="P236" s="50">
        <v>1.7999999999999999E-2</v>
      </c>
      <c r="Q236" s="145">
        <f xml:space="preserve"> (O236 * P236) + O236</f>
        <v>1084540553.8051612</v>
      </c>
      <c r="R236" s="144">
        <f t="shared" si="88"/>
        <v>1570183731.8051612</v>
      </c>
      <c r="S236" s="146">
        <f t="shared" si="89"/>
        <v>1084540553.8051612</v>
      </c>
      <c r="T236" s="150"/>
    </row>
    <row r="237" spans="1:25" x14ac:dyDescent="0.3">
      <c r="A237" s="12"/>
      <c r="B237" s="187"/>
      <c r="C237" s="188"/>
      <c r="D237" s="143">
        <v>6</v>
      </c>
      <c r="E237" s="144">
        <v>3400000</v>
      </c>
      <c r="F237" s="145">
        <v>3400000</v>
      </c>
      <c r="G237" s="136">
        <v>0</v>
      </c>
      <c r="H237" s="145">
        <f t="shared" si="84"/>
        <v>0</v>
      </c>
      <c r="I237" s="146">
        <v>0</v>
      </c>
      <c r="J237" s="147">
        <f t="shared" si="92"/>
        <v>2.7550648847397362E-41</v>
      </c>
      <c r="K237" s="148">
        <f t="shared" si="85"/>
        <v>2.7550648847397362E-41</v>
      </c>
      <c r="L237" s="149">
        <f t="shared" si="86"/>
        <v>1.1020259538958949E-40</v>
      </c>
      <c r="M237" s="168">
        <v>485643178</v>
      </c>
      <c r="N237" s="129">
        <v>0</v>
      </c>
      <c r="O237" s="144">
        <f t="shared" si="87"/>
        <v>1084540553.8051612</v>
      </c>
      <c r="P237" s="50">
        <v>1.7999999999999999E-2</v>
      </c>
      <c r="Q237" s="145">
        <f xml:space="preserve"> (O237 * P237) + O237</f>
        <v>1104062283.7736542</v>
      </c>
      <c r="R237" s="144">
        <f t="shared" si="88"/>
        <v>1589705461.7736542</v>
      </c>
      <c r="S237" s="146">
        <f t="shared" si="89"/>
        <v>1104062283.7736542</v>
      </c>
      <c r="T237" s="150"/>
    </row>
    <row r="238" spans="1:25" x14ac:dyDescent="0.3">
      <c r="A238" s="12"/>
      <c r="B238" s="187"/>
      <c r="C238" s="188"/>
      <c r="D238" s="143">
        <v>7</v>
      </c>
      <c r="E238" s="144">
        <v>3400000</v>
      </c>
      <c r="F238" s="145">
        <v>3400000</v>
      </c>
      <c r="G238" s="136">
        <v>0</v>
      </c>
      <c r="H238" s="145">
        <f t="shared" si="84"/>
        <v>0</v>
      </c>
      <c r="I238" s="146">
        <v>0</v>
      </c>
      <c r="J238" s="147">
        <f t="shared" si="92"/>
        <v>2.7550648847397362E-41</v>
      </c>
      <c r="K238" s="148">
        <f t="shared" si="85"/>
        <v>2.7550648847397362E-41</v>
      </c>
      <c r="L238" s="149">
        <f t="shared" si="86"/>
        <v>8.2651946542192123E-41</v>
      </c>
      <c r="M238" s="168">
        <v>485643178</v>
      </c>
      <c r="N238" s="129">
        <v>0</v>
      </c>
      <c r="O238" s="144">
        <f t="shared" si="87"/>
        <v>1104062283.7736542</v>
      </c>
      <c r="P238" s="50">
        <v>1.7999999999999999E-2</v>
      </c>
      <c r="Q238" s="145">
        <f xml:space="preserve"> (O238 * P238) + O238</f>
        <v>1123935404.8815799</v>
      </c>
      <c r="R238" s="144">
        <f t="shared" si="88"/>
        <v>1609578582.8815799</v>
      </c>
      <c r="S238" s="146">
        <f t="shared" si="89"/>
        <v>1123935404.8815799</v>
      </c>
      <c r="T238" s="150"/>
    </row>
    <row r="239" spans="1:25" x14ac:dyDescent="0.3">
      <c r="A239" s="12"/>
      <c r="B239" s="187"/>
      <c r="C239" s="188"/>
      <c r="D239" s="143">
        <v>8</v>
      </c>
      <c r="E239" s="144">
        <v>3400000</v>
      </c>
      <c r="F239" s="145">
        <v>3400000</v>
      </c>
      <c r="G239" s="136">
        <v>0</v>
      </c>
      <c r="H239" s="145">
        <f t="shared" si="84"/>
        <v>0</v>
      </c>
      <c r="I239" s="146">
        <v>0</v>
      </c>
      <c r="J239" s="147">
        <f t="shared" si="92"/>
        <v>2.7550648847397362E-41</v>
      </c>
      <c r="K239" s="148">
        <f t="shared" si="85"/>
        <v>2.7550648847397362E-41</v>
      </c>
      <c r="L239" s="149">
        <f t="shared" si="86"/>
        <v>5.5101297694794755E-41</v>
      </c>
      <c r="M239" s="168">
        <v>485643178</v>
      </c>
      <c r="N239" s="129">
        <v>0</v>
      </c>
      <c r="O239" s="144">
        <f t="shared" si="87"/>
        <v>1123935404.8815799</v>
      </c>
      <c r="P239" s="50">
        <v>1.7999999999999999E-2</v>
      </c>
      <c r="Q239" s="145">
        <f xml:space="preserve"> (O239 * P239) + O239</f>
        <v>1144166242.1694484</v>
      </c>
      <c r="R239" s="144">
        <f t="shared" si="88"/>
        <v>1629809420.1694484</v>
      </c>
      <c r="S239" s="146">
        <f t="shared" si="89"/>
        <v>1144166242.1694484</v>
      </c>
      <c r="T239" s="150"/>
    </row>
    <row r="240" spans="1:25" x14ac:dyDescent="0.3">
      <c r="A240" s="12"/>
      <c r="B240" s="187"/>
      <c r="C240" s="188"/>
      <c r="D240" s="143">
        <v>9</v>
      </c>
      <c r="E240" s="144">
        <v>3400000</v>
      </c>
      <c r="F240" s="145">
        <v>3400000</v>
      </c>
      <c r="G240" s="136">
        <v>0</v>
      </c>
      <c r="H240" s="145">
        <f t="shared" si="84"/>
        <v>0</v>
      </c>
      <c r="I240" s="146">
        <v>0</v>
      </c>
      <c r="J240" s="147">
        <f t="shared" si="92"/>
        <v>2.7550648847397362E-41</v>
      </c>
      <c r="K240" s="148">
        <f t="shared" si="85"/>
        <v>2.7550648847397362E-41</v>
      </c>
      <c r="L240" s="149">
        <f t="shared" si="86"/>
        <v>2.7550648847397393E-41</v>
      </c>
      <c r="M240" s="168">
        <v>485643178</v>
      </c>
      <c r="N240" s="129">
        <v>0</v>
      </c>
      <c r="O240" s="144">
        <f t="shared" si="87"/>
        <v>1144166242.1694484</v>
      </c>
      <c r="P240" s="50">
        <v>1.7999999999999999E-2</v>
      </c>
      <c r="Q240" s="145">
        <f xml:space="preserve"> (O240 * P240) + O240</f>
        <v>1164761234.5284984</v>
      </c>
      <c r="R240" s="144">
        <f t="shared" si="88"/>
        <v>1650404412.5284984</v>
      </c>
      <c r="S240" s="146">
        <f t="shared" si="89"/>
        <v>1164761234.5284984</v>
      </c>
      <c r="T240" s="150"/>
    </row>
    <row r="241" spans="1:25" x14ac:dyDescent="0.3">
      <c r="A241" s="12"/>
      <c r="B241" s="187"/>
      <c r="C241" s="188"/>
      <c r="D241" s="143">
        <v>10</v>
      </c>
      <c r="E241" s="144">
        <v>3400000</v>
      </c>
      <c r="F241" s="145">
        <v>3400000</v>
      </c>
      <c r="G241" s="136">
        <v>0</v>
      </c>
      <c r="H241" s="145">
        <f t="shared" si="84"/>
        <v>0</v>
      </c>
      <c r="I241" s="146">
        <v>0</v>
      </c>
      <c r="J241" s="147">
        <f xml:space="preserve"> J240</f>
        <v>2.7550648847397362E-41</v>
      </c>
      <c r="K241" s="148">
        <f t="shared" si="85"/>
        <v>2.7550648847397362E-41</v>
      </c>
      <c r="L241" s="149">
        <f t="shared" si="86"/>
        <v>3.0587364693743084E-56</v>
      </c>
      <c r="M241" s="168">
        <v>485643178</v>
      </c>
      <c r="N241" s="129">
        <v>0</v>
      </c>
      <c r="O241" s="144">
        <f t="shared" si="87"/>
        <v>1164761234.5284984</v>
      </c>
      <c r="P241" s="50">
        <v>1.7999999999999999E-2</v>
      </c>
      <c r="Q241" s="145">
        <f xml:space="preserve"> (O241 * P241) + O241</f>
        <v>1185726936.7500114</v>
      </c>
      <c r="R241" s="144">
        <f t="shared" si="88"/>
        <v>1671370114.7500114</v>
      </c>
      <c r="S241" s="146">
        <f t="shared" si="89"/>
        <v>1185726936.7500114</v>
      </c>
      <c r="T241" s="150"/>
    </row>
    <row r="242" spans="1:25" ht="17.25" thickBot="1" x14ac:dyDescent="0.35">
      <c r="A242" s="12"/>
      <c r="B242" s="191"/>
      <c r="C242" s="188"/>
      <c r="D242" s="152">
        <v>11</v>
      </c>
      <c r="E242" s="153">
        <v>3400000</v>
      </c>
      <c r="F242" s="145">
        <v>3400000</v>
      </c>
      <c r="G242" s="208">
        <v>0</v>
      </c>
      <c r="H242" s="154">
        <f t="shared" si="84"/>
        <v>0</v>
      </c>
      <c r="I242" s="155">
        <v>0</v>
      </c>
      <c r="J242" s="156">
        <v>0</v>
      </c>
      <c r="K242" s="157">
        <f t="shared" si="85"/>
        <v>0</v>
      </c>
      <c r="L242" s="173">
        <f t="shared" si="86"/>
        <v>3.0587364693743084E-56</v>
      </c>
      <c r="M242" s="192">
        <v>485643178</v>
      </c>
      <c r="N242" s="174">
        <v>0</v>
      </c>
      <c r="O242" s="153">
        <f t="shared" si="87"/>
        <v>1185726936.7500114</v>
      </c>
      <c r="P242" s="151">
        <v>1.7999999999999999E-2</v>
      </c>
      <c r="Q242" s="154">
        <f xml:space="preserve"> (O242 * P242) + O242</f>
        <v>1207070021.6115117</v>
      </c>
      <c r="R242" s="153">
        <f t="shared" si="88"/>
        <v>1692713199.6115117</v>
      </c>
      <c r="S242" s="155">
        <f t="shared" si="89"/>
        <v>1207070021.6115117</v>
      </c>
      <c r="T242" s="158"/>
    </row>
    <row r="243" spans="1:25" ht="17.25" thickBot="1" x14ac:dyDescent="0.35">
      <c r="A243" s="12"/>
      <c r="B243" s="69"/>
      <c r="C243" s="188"/>
      <c r="D243" s="70">
        <v>12</v>
      </c>
      <c r="E243" s="71">
        <v>3400000</v>
      </c>
      <c r="F243" s="72">
        <v>3400000</v>
      </c>
      <c r="G243" s="72">
        <v>0</v>
      </c>
      <c r="H243" s="72">
        <f t="shared" si="84"/>
        <v>0</v>
      </c>
      <c r="I243" s="73">
        <v>0</v>
      </c>
      <c r="J243" s="75">
        <v>0</v>
      </c>
      <c r="K243" s="79">
        <f t="shared" si="85"/>
        <v>0</v>
      </c>
      <c r="L243" s="80">
        <f t="shared" si="86"/>
        <v>3.0587364693743084E-56</v>
      </c>
      <c r="M243" s="76">
        <v>485643178</v>
      </c>
      <c r="N243" s="82">
        <v>0</v>
      </c>
      <c r="O243" s="71">
        <f t="shared" si="87"/>
        <v>1207070021.6115117</v>
      </c>
      <c r="P243" s="77">
        <v>1.7999999999999999E-2</v>
      </c>
      <c r="Q243" s="72">
        <f xml:space="preserve"> (O243 * P243) + O243</f>
        <v>1228797282.0005188</v>
      </c>
      <c r="R243" s="71">
        <f t="shared" si="88"/>
        <v>1714440460.0005188</v>
      </c>
      <c r="S243" s="73">
        <f t="shared" si="89"/>
        <v>1228797282.0005188</v>
      </c>
      <c r="T243" s="78">
        <f xml:space="preserve"> S243 / 4</f>
        <v>307199320.5001297</v>
      </c>
      <c r="U243" s="78">
        <f>SUM(E40:E243)</f>
        <v>403200000</v>
      </c>
      <c r="V243" s="78">
        <f>SUM(F40:F243)</f>
        <v>540000000</v>
      </c>
      <c r="W243" s="80">
        <f xml:space="preserve"> U243 - V243</f>
        <v>-136800000</v>
      </c>
      <c r="X243" s="80">
        <f>R243-W243</f>
        <v>1851240460.0005188</v>
      </c>
      <c r="Y243" s="198">
        <f xml:space="preserve"> X243 / W243 * 100</f>
        <v>-1353.2459502927768</v>
      </c>
    </row>
    <row r="244" spans="1:25" x14ac:dyDescent="0.3">
      <c r="A244" s="12"/>
      <c r="B244" s="189">
        <v>21</v>
      </c>
      <c r="C244" s="188">
        <v>2042</v>
      </c>
      <c r="D244" s="134">
        <v>1</v>
      </c>
      <c r="E244" s="135">
        <v>3400000</v>
      </c>
      <c r="F244" s="145">
        <v>22600000</v>
      </c>
      <c r="G244" s="136">
        <v>0</v>
      </c>
      <c r="H244" s="145">
        <f t="shared" si="84"/>
        <v>-19200000</v>
      </c>
      <c r="I244" s="137">
        <v>0</v>
      </c>
      <c r="J244" s="138">
        <f xml:space="preserve"> L243 / 10</f>
        <v>3.0587364693743083E-57</v>
      </c>
      <c r="K244" s="139">
        <f t="shared" si="85"/>
        <v>-19200000</v>
      </c>
      <c r="L244" s="140">
        <f t="shared" si="86"/>
        <v>2.7528628224368777E-56</v>
      </c>
      <c r="M244" s="168">
        <v>485643178</v>
      </c>
      <c r="N244" s="129">
        <v>0</v>
      </c>
      <c r="O244" s="135">
        <f t="shared" si="87"/>
        <v>1209597282.0005188</v>
      </c>
      <c r="P244" s="132">
        <v>4.0000000000000001E-3</v>
      </c>
      <c r="Q244" s="136">
        <f xml:space="preserve"> (O244 * P244) + O244</f>
        <v>1214435671.128521</v>
      </c>
      <c r="R244" s="135">
        <f t="shared" si="88"/>
        <v>1700078849.128521</v>
      </c>
      <c r="S244" s="137">
        <f t="shared" si="89"/>
        <v>1214435671.128521</v>
      </c>
      <c r="T244" s="141"/>
    </row>
    <row r="245" spans="1:25" x14ac:dyDescent="0.3">
      <c r="A245" s="12"/>
      <c r="B245" s="187"/>
      <c r="C245" s="188"/>
      <c r="D245" s="143">
        <v>2</v>
      </c>
      <c r="E245" s="144">
        <v>3400000</v>
      </c>
      <c r="F245" s="145">
        <v>3400000</v>
      </c>
      <c r="G245" s="136">
        <v>0</v>
      </c>
      <c r="H245" s="145">
        <f t="shared" si="84"/>
        <v>0</v>
      </c>
      <c r="I245" s="146">
        <v>0</v>
      </c>
      <c r="J245" s="147">
        <f xml:space="preserve"> J244</f>
        <v>3.0587364693743083E-57</v>
      </c>
      <c r="K245" s="148">
        <f t="shared" si="85"/>
        <v>3.0587364693743083E-57</v>
      </c>
      <c r="L245" s="149">
        <f t="shared" si="86"/>
        <v>2.4469891754994471E-56</v>
      </c>
      <c r="M245" s="168">
        <v>485643178</v>
      </c>
      <c r="N245" s="129">
        <v>0</v>
      </c>
      <c r="O245" s="144">
        <f t="shared" si="87"/>
        <v>1214435671.128521</v>
      </c>
      <c r="P245" s="50">
        <v>1.7999999999999999E-2</v>
      </c>
      <c r="Q245" s="145">
        <f xml:space="preserve"> (O245 * P245) + O245</f>
        <v>1236295513.2088344</v>
      </c>
      <c r="R245" s="144">
        <f t="shared" si="88"/>
        <v>1721938691.2088344</v>
      </c>
      <c r="S245" s="146">
        <f t="shared" si="89"/>
        <v>1236295513.2088344</v>
      </c>
      <c r="T245" s="150"/>
    </row>
    <row r="246" spans="1:25" x14ac:dyDescent="0.3">
      <c r="A246" s="12"/>
      <c r="B246" s="187"/>
      <c r="C246" s="188"/>
      <c r="D246" s="143">
        <v>3</v>
      </c>
      <c r="E246" s="144">
        <v>3400000</v>
      </c>
      <c r="F246" s="145">
        <v>3400000</v>
      </c>
      <c r="G246" s="136">
        <v>0</v>
      </c>
      <c r="H246" s="145">
        <f t="shared" si="84"/>
        <v>0</v>
      </c>
      <c r="I246" s="146">
        <v>0</v>
      </c>
      <c r="J246" s="147">
        <f t="shared" ref="J246:J254" si="93" xml:space="preserve"> J245</f>
        <v>3.0587364693743083E-57</v>
      </c>
      <c r="K246" s="148">
        <f t="shared" si="85"/>
        <v>3.0587364693743083E-57</v>
      </c>
      <c r="L246" s="149">
        <f t="shared" si="86"/>
        <v>2.1411155285620164E-56</v>
      </c>
      <c r="M246" s="168">
        <v>485643178</v>
      </c>
      <c r="N246" s="129">
        <v>0</v>
      </c>
      <c r="O246" s="144">
        <f t="shared" si="87"/>
        <v>1236295513.2088344</v>
      </c>
      <c r="P246" s="50">
        <v>1.7999999999999999E-2</v>
      </c>
      <c r="Q246" s="145">
        <f xml:space="preserve"> (O246 * P246) + O246</f>
        <v>1258548832.4465935</v>
      </c>
      <c r="R246" s="144">
        <f t="shared" si="88"/>
        <v>1744192010.4465935</v>
      </c>
      <c r="S246" s="146">
        <f t="shared" si="89"/>
        <v>1258548832.4465935</v>
      </c>
      <c r="T246" s="150"/>
    </row>
    <row r="247" spans="1:25" x14ac:dyDescent="0.3">
      <c r="A247" s="12"/>
      <c r="B247" s="187"/>
      <c r="C247" s="188"/>
      <c r="D247" s="143">
        <v>4</v>
      </c>
      <c r="E247" s="144">
        <v>3400000</v>
      </c>
      <c r="F247" s="145">
        <v>3400000</v>
      </c>
      <c r="G247" s="136">
        <v>0</v>
      </c>
      <c r="H247" s="145">
        <f t="shared" si="84"/>
        <v>0</v>
      </c>
      <c r="I247" s="146">
        <v>0</v>
      </c>
      <c r="J247" s="147">
        <f t="shared" si="93"/>
        <v>3.0587364693743083E-57</v>
      </c>
      <c r="K247" s="148">
        <f t="shared" si="85"/>
        <v>3.0587364693743083E-57</v>
      </c>
      <c r="L247" s="149">
        <f t="shared" si="86"/>
        <v>1.8352418816245855E-56</v>
      </c>
      <c r="M247" s="168">
        <v>485643178</v>
      </c>
      <c r="N247" s="129">
        <v>0</v>
      </c>
      <c r="O247" s="144">
        <f t="shared" si="87"/>
        <v>1258548832.4465935</v>
      </c>
      <c r="P247" s="50">
        <v>1.7999999999999999E-2</v>
      </c>
      <c r="Q247" s="145">
        <f xml:space="preserve"> (O247 * P247) + O247</f>
        <v>1281202711.4306321</v>
      </c>
      <c r="R247" s="144">
        <f t="shared" si="88"/>
        <v>1766845889.4306321</v>
      </c>
      <c r="S247" s="146">
        <f t="shared" si="89"/>
        <v>1281202711.4306321</v>
      </c>
      <c r="T247" s="150"/>
    </row>
    <row r="248" spans="1:25" x14ac:dyDescent="0.3">
      <c r="A248" s="12"/>
      <c r="B248" s="187"/>
      <c r="C248" s="188"/>
      <c r="D248" s="143">
        <v>5</v>
      </c>
      <c r="E248" s="144">
        <v>3400000</v>
      </c>
      <c r="F248" s="145">
        <v>3400000</v>
      </c>
      <c r="G248" s="136">
        <v>0</v>
      </c>
      <c r="H248" s="145">
        <f t="shared" si="84"/>
        <v>0</v>
      </c>
      <c r="I248" s="146">
        <v>0</v>
      </c>
      <c r="J248" s="147">
        <f t="shared" si="93"/>
        <v>3.0587364693743083E-57</v>
      </c>
      <c r="K248" s="148">
        <f t="shared" si="85"/>
        <v>3.0587364693743083E-57</v>
      </c>
      <c r="L248" s="149">
        <f t="shared" si="86"/>
        <v>1.5293682346871546E-56</v>
      </c>
      <c r="M248" s="168">
        <v>485643178</v>
      </c>
      <c r="N248" s="129">
        <v>0</v>
      </c>
      <c r="O248" s="144">
        <f t="shared" si="87"/>
        <v>1281202711.4306321</v>
      </c>
      <c r="P248" s="50">
        <v>1.7999999999999999E-2</v>
      </c>
      <c r="Q248" s="145">
        <f xml:space="preserve"> (O248 * P248) + O248</f>
        <v>1304264360.2363834</v>
      </c>
      <c r="R248" s="144">
        <f t="shared" si="88"/>
        <v>1789907538.2363834</v>
      </c>
      <c r="S248" s="146">
        <f t="shared" si="89"/>
        <v>1304264360.2363834</v>
      </c>
      <c r="T248" s="150"/>
    </row>
    <row r="249" spans="1:25" x14ac:dyDescent="0.3">
      <c r="A249" s="12"/>
      <c r="B249" s="187"/>
      <c r="C249" s="188"/>
      <c r="D249" s="143">
        <v>6</v>
      </c>
      <c r="E249" s="144">
        <v>3400000</v>
      </c>
      <c r="F249" s="145">
        <v>3400000</v>
      </c>
      <c r="G249" s="136">
        <v>0</v>
      </c>
      <c r="H249" s="145">
        <f t="shared" si="84"/>
        <v>0</v>
      </c>
      <c r="I249" s="146">
        <v>0</v>
      </c>
      <c r="J249" s="147">
        <f t="shared" si="93"/>
        <v>3.0587364693743083E-57</v>
      </c>
      <c r="K249" s="148">
        <f t="shared" si="85"/>
        <v>3.0587364693743083E-57</v>
      </c>
      <c r="L249" s="149">
        <f t="shared" si="86"/>
        <v>1.2234945877497238E-56</v>
      </c>
      <c r="M249" s="168">
        <v>485643178</v>
      </c>
      <c r="N249" s="129">
        <v>0</v>
      </c>
      <c r="O249" s="144">
        <f t="shared" si="87"/>
        <v>1304264360.2363834</v>
      </c>
      <c r="P249" s="50">
        <v>1.7999999999999999E-2</v>
      </c>
      <c r="Q249" s="145">
        <f xml:space="preserve"> (O249 * P249) + O249</f>
        <v>1327741118.7206383</v>
      </c>
      <c r="R249" s="144">
        <f t="shared" si="88"/>
        <v>1813384296.7206383</v>
      </c>
      <c r="S249" s="146">
        <f t="shared" si="89"/>
        <v>1327741118.7206383</v>
      </c>
      <c r="T249" s="150"/>
    </row>
    <row r="250" spans="1:25" x14ac:dyDescent="0.3">
      <c r="A250" s="12"/>
      <c r="B250" s="187"/>
      <c r="C250" s="188"/>
      <c r="D250" s="143">
        <v>7</v>
      </c>
      <c r="E250" s="144">
        <v>3400000</v>
      </c>
      <c r="F250" s="145">
        <v>3400000</v>
      </c>
      <c r="G250" s="136">
        <v>0</v>
      </c>
      <c r="H250" s="145">
        <f t="shared" si="84"/>
        <v>0</v>
      </c>
      <c r="I250" s="146">
        <v>0</v>
      </c>
      <c r="J250" s="147">
        <f t="shared" si="93"/>
        <v>3.0587364693743083E-57</v>
      </c>
      <c r="K250" s="148">
        <f t="shared" si="85"/>
        <v>3.0587364693743083E-57</v>
      </c>
      <c r="L250" s="149">
        <f t="shared" si="86"/>
        <v>9.1762094081229287E-57</v>
      </c>
      <c r="M250" s="168">
        <v>485643178</v>
      </c>
      <c r="N250" s="129">
        <v>0</v>
      </c>
      <c r="O250" s="144">
        <f t="shared" si="87"/>
        <v>1327741118.7206383</v>
      </c>
      <c r="P250" s="50">
        <v>1.7999999999999999E-2</v>
      </c>
      <c r="Q250" s="145">
        <f xml:space="preserve"> (O250 * P250) + O250</f>
        <v>1351640458.8576097</v>
      </c>
      <c r="R250" s="144">
        <f t="shared" si="88"/>
        <v>1837283636.8576097</v>
      </c>
      <c r="S250" s="146">
        <f t="shared" si="89"/>
        <v>1351640458.8576097</v>
      </c>
      <c r="T250" s="150"/>
    </row>
    <row r="251" spans="1:25" x14ac:dyDescent="0.3">
      <c r="A251" s="12"/>
      <c r="B251" s="187"/>
      <c r="C251" s="188"/>
      <c r="D251" s="143">
        <v>8</v>
      </c>
      <c r="E251" s="144">
        <v>3400000</v>
      </c>
      <c r="F251" s="145">
        <v>3400000</v>
      </c>
      <c r="G251" s="136">
        <v>0</v>
      </c>
      <c r="H251" s="145">
        <f t="shared" si="84"/>
        <v>0</v>
      </c>
      <c r="I251" s="146">
        <v>0</v>
      </c>
      <c r="J251" s="147">
        <f t="shared" si="93"/>
        <v>3.0587364693743083E-57</v>
      </c>
      <c r="K251" s="148">
        <f t="shared" si="85"/>
        <v>3.0587364693743083E-57</v>
      </c>
      <c r="L251" s="149">
        <f t="shared" si="86"/>
        <v>6.1174729387486199E-57</v>
      </c>
      <c r="M251" s="168">
        <v>485643178</v>
      </c>
      <c r="N251" s="129">
        <v>0</v>
      </c>
      <c r="O251" s="144">
        <f t="shared" si="87"/>
        <v>1351640458.8576097</v>
      </c>
      <c r="P251" s="50">
        <v>1.7999999999999999E-2</v>
      </c>
      <c r="Q251" s="145">
        <f xml:space="preserve"> (O251 * P251) + O251</f>
        <v>1375969987.1170468</v>
      </c>
      <c r="R251" s="144">
        <f t="shared" si="88"/>
        <v>1861613165.1170468</v>
      </c>
      <c r="S251" s="146">
        <f t="shared" si="89"/>
        <v>1375969987.1170468</v>
      </c>
      <c r="T251" s="150"/>
    </row>
    <row r="252" spans="1:25" x14ac:dyDescent="0.3">
      <c r="A252" s="12"/>
      <c r="B252" s="187"/>
      <c r="C252" s="188"/>
      <c r="D252" s="143">
        <v>9</v>
      </c>
      <c r="E252" s="144">
        <v>3400000</v>
      </c>
      <c r="F252" s="145">
        <v>3400000</v>
      </c>
      <c r="G252" s="136">
        <v>0</v>
      </c>
      <c r="H252" s="145">
        <f t="shared" si="84"/>
        <v>0</v>
      </c>
      <c r="I252" s="146">
        <v>0</v>
      </c>
      <c r="J252" s="147">
        <f t="shared" si="93"/>
        <v>3.0587364693743083E-57</v>
      </c>
      <c r="K252" s="148">
        <f t="shared" si="85"/>
        <v>3.0587364693743083E-57</v>
      </c>
      <c r="L252" s="149">
        <f t="shared" si="86"/>
        <v>3.0587364693743117E-57</v>
      </c>
      <c r="M252" s="168">
        <v>485643178</v>
      </c>
      <c r="N252" s="129">
        <v>0</v>
      </c>
      <c r="O252" s="144">
        <f t="shared" si="87"/>
        <v>1375969987.1170468</v>
      </c>
      <c r="P252" s="50">
        <v>1.7999999999999999E-2</v>
      </c>
      <c r="Q252" s="145">
        <f xml:space="preserve"> (O252 * P252) + O252</f>
        <v>1400737446.8851538</v>
      </c>
      <c r="R252" s="144">
        <f t="shared" si="88"/>
        <v>1886380624.8851538</v>
      </c>
      <c r="S252" s="146">
        <f t="shared" si="89"/>
        <v>1400737446.8851538</v>
      </c>
      <c r="T252" s="150"/>
    </row>
    <row r="253" spans="1:25" x14ac:dyDescent="0.3">
      <c r="A253" s="12"/>
      <c r="B253" s="187"/>
      <c r="C253" s="188"/>
      <c r="D253" s="143">
        <v>10</v>
      </c>
      <c r="E253" s="144">
        <v>3400000</v>
      </c>
      <c r="F253" s="145">
        <v>3400000</v>
      </c>
      <c r="G253" s="136">
        <v>0</v>
      </c>
      <c r="H253" s="145">
        <f t="shared" si="84"/>
        <v>0</v>
      </c>
      <c r="I253" s="146">
        <v>0</v>
      </c>
      <c r="J253" s="147">
        <f xml:space="preserve"> J252</f>
        <v>3.0587364693743083E-57</v>
      </c>
      <c r="K253" s="148">
        <f t="shared" si="85"/>
        <v>3.0587364693743083E-57</v>
      </c>
      <c r="L253" s="149">
        <f t="shared" si="86"/>
        <v>3.3958796545600171E-72</v>
      </c>
      <c r="M253" s="168">
        <v>485643178</v>
      </c>
      <c r="N253" s="129">
        <v>0</v>
      </c>
      <c r="O253" s="144">
        <f t="shared" si="87"/>
        <v>1400737446.8851538</v>
      </c>
      <c r="P253" s="50">
        <v>1.7999999999999999E-2</v>
      </c>
      <c r="Q253" s="145">
        <f xml:space="preserve"> (O253 * P253) + O253</f>
        <v>1425950720.9290864</v>
      </c>
      <c r="R253" s="144">
        <f t="shared" si="88"/>
        <v>1911593898.9290864</v>
      </c>
      <c r="S253" s="146">
        <f t="shared" si="89"/>
        <v>1425950720.9290864</v>
      </c>
      <c r="T253" s="150"/>
    </row>
    <row r="254" spans="1:25" ht="17.25" thickBot="1" x14ac:dyDescent="0.35">
      <c r="A254" s="12"/>
      <c r="B254" s="191"/>
      <c r="C254" s="188"/>
      <c r="D254" s="152">
        <v>11</v>
      </c>
      <c r="E254" s="153">
        <v>3400000</v>
      </c>
      <c r="F254" s="145">
        <v>3400000</v>
      </c>
      <c r="G254" s="208">
        <v>0</v>
      </c>
      <c r="H254" s="154">
        <f t="shared" si="84"/>
        <v>0</v>
      </c>
      <c r="I254" s="155">
        <v>0</v>
      </c>
      <c r="J254" s="156">
        <v>0</v>
      </c>
      <c r="K254" s="157">
        <f t="shared" si="85"/>
        <v>0</v>
      </c>
      <c r="L254" s="173">
        <f t="shared" si="86"/>
        <v>3.3958796545600171E-72</v>
      </c>
      <c r="M254" s="192">
        <v>485643178</v>
      </c>
      <c r="N254" s="174">
        <v>0</v>
      </c>
      <c r="O254" s="153">
        <f t="shared" si="87"/>
        <v>1425950720.9290864</v>
      </c>
      <c r="P254" s="151">
        <v>1.7999999999999999E-2</v>
      </c>
      <c r="Q254" s="154">
        <f xml:space="preserve"> (O254 * P254) + O254</f>
        <v>1451617833.9058101</v>
      </c>
      <c r="R254" s="153">
        <f t="shared" si="88"/>
        <v>1937261011.9058101</v>
      </c>
      <c r="S254" s="155">
        <f t="shared" si="89"/>
        <v>1451617833.9058101</v>
      </c>
      <c r="T254" s="158"/>
    </row>
    <row r="255" spans="1:25" ht="17.25" thickBot="1" x14ac:dyDescent="0.35">
      <c r="A255" s="12"/>
      <c r="B255" s="69"/>
      <c r="C255" s="188"/>
      <c r="D255" s="70">
        <v>12</v>
      </c>
      <c r="E255" s="71">
        <v>3400000</v>
      </c>
      <c r="F255" s="72">
        <v>3400000</v>
      </c>
      <c r="G255" s="72">
        <v>0</v>
      </c>
      <c r="H255" s="72">
        <f t="shared" si="84"/>
        <v>0</v>
      </c>
      <c r="I255" s="73">
        <v>0</v>
      </c>
      <c r="J255" s="75">
        <v>0</v>
      </c>
      <c r="K255" s="79">
        <f t="shared" si="85"/>
        <v>0</v>
      </c>
      <c r="L255" s="80">
        <f t="shared" si="86"/>
        <v>3.3958796545600171E-72</v>
      </c>
      <c r="M255" s="76">
        <v>485643178</v>
      </c>
      <c r="N255" s="82">
        <v>0</v>
      </c>
      <c r="O255" s="71">
        <f t="shared" si="87"/>
        <v>1451617833.9058101</v>
      </c>
      <c r="P255" s="77">
        <v>1.7999999999999999E-2</v>
      </c>
      <c r="Q255" s="72">
        <f xml:space="preserve"> (O255 * P255) + O255</f>
        <v>1477746954.9161148</v>
      </c>
      <c r="R255" s="71">
        <f t="shared" si="88"/>
        <v>1963390132.9161148</v>
      </c>
      <c r="S255" s="73">
        <f t="shared" si="89"/>
        <v>1477746954.9161148</v>
      </c>
      <c r="T255" s="78">
        <f xml:space="preserve"> S255 / 4</f>
        <v>369436738.7290287</v>
      </c>
      <c r="U255" s="78">
        <f>SUM(E52:E255)</f>
        <v>414000000</v>
      </c>
      <c r="V255" s="78">
        <f>SUM(F52:F255)</f>
        <v>540000000</v>
      </c>
      <c r="W255" s="80">
        <f xml:space="preserve"> U255 - V255</f>
        <v>-126000000</v>
      </c>
      <c r="X255" s="80">
        <f>R255-W255</f>
        <v>2089390132.9161148</v>
      </c>
      <c r="Y255" s="198">
        <f xml:space="preserve"> X255 / W255 * 100</f>
        <v>-1658.2461372350117</v>
      </c>
    </row>
  </sheetData>
  <mergeCells count="31">
    <mergeCell ref="U1:U3"/>
    <mergeCell ref="V1:V3"/>
    <mergeCell ref="W1:W3"/>
    <mergeCell ref="X1:X3"/>
    <mergeCell ref="Y1:Y3"/>
    <mergeCell ref="S1:S2"/>
    <mergeCell ref="B1:D2"/>
    <mergeCell ref="E1:K1"/>
    <mergeCell ref="N1:Q1"/>
    <mergeCell ref="C220:C231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C16:C27"/>
    <mergeCell ref="C28:C39"/>
    <mergeCell ref="C40:C51"/>
    <mergeCell ref="C52:C63"/>
    <mergeCell ref="C64:C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A19" workbookViewId="0">
      <selection activeCell="B38" sqref="A38:XFD38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31" t="s">
        <v>11</v>
      </c>
    </row>
    <row r="3" spans="1:18" x14ac:dyDescent="0.3">
      <c r="A3" s="43">
        <v>2023</v>
      </c>
      <c r="B3" s="34" t="s">
        <v>167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300000</v>
      </c>
      <c r="P3" s="1">
        <f t="shared" ref="P3:P14" si="0">SUM(D3:O3)</f>
        <v>7320000</v>
      </c>
      <c r="Q3" s="32">
        <f t="shared" ref="Q3:Q14" si="1" xml:space="preserve"> C3 - P3</f>
        <v>1020000</v>
      </c>
      <c r="R3" s="1">
        <f xml:space="preserve"> 7150000 + Q3</f>
        <v>8170000</v>
      </c>
    </row>
    <row r="4" spans="1:18" x14ac:dyDescent="0.3">
      <c r="A4" s="44"/>
      <c r="B4" s="34" t="s">
        <v>168</v>
      </c>
      <c r="C4" s="1">
        <f xml:space="preserve"> R3</f>
        <v>8170000</v>
      </c>
      <c r="D4" s="1">
        <v>650000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7870000</v>
      </c>
      <c r="Q4" s="32">
        <f t="shared" si="1"/>
        <v>300000</v>
      </c>
      <c r="R4" s="1">
        <f t="shared" ref="R4:R14" si="2" xml:space="preserve"> 7150000 + Q4</f>
        <v>7450000</v>
      </c>
    </row>
    <row r="5" spans="1:18" x14ac:dyDescent="0.3">
      <c r="A5" s="44"/>
      <c r="B5" s="34" t="s">
        <v>169</v>
      </c>
      <c r="C5" s="1">
        <f t="shared" ref="C5:C14" si="3" xml:space="preserve"> R4</f>
        <v>7450000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2000000</v>
      </c>
      <c r="O5" s="1">
        <v>0</v>
      </c>
      <c r="P5" s="1">
        <f t="shared" si="0"/>
        <v>6370000</v>
      </c>
      <c r="Q5" s="32">
        <f t="shared" si="1"/>
        <v>1080000</v>
      </c>
      <c r="R5" s="1">
        <f t="shared" si="2"/>
        <v>8230000</v>
      </c>
    </row>
    <row r="6" spans="1:18" x14ac:dyDescent="0.3">
      <c r="A6" s="44"/>
      <c r="B6" s="34" t="s">
        <v>170</v>
      </c>
      <c r="C6" s="1">
        <f t="shared" si="3"/>
        <v>8230000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2000000</v>
      </c>
      <c r="O6" s="1">
        <v>0</v>
      </c>
      <c r="P6" s="1">
        <f t="shared" si="0"/>
        <v>6370000</v>
      </c>
      <c r="Q6" s="32">
        <f t="shared" si="1"/>
        <v>1860000</v>
      </c>
      <c r="R6" s="1">
        <f t="shared" si="2"/>
        <v>9010000</v>
      </c>
    </row>
    <row r="7" spans="1:18" x14ac:dyDescent="0.3">
      <c r="A7" s="44"/>
      <c r="B7" s="34" t="s">
        <v>171</v>
      </c>
      <c r="C7" s="1">
        <f t="shared" si="3"/>
        <v>9010000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2000000</v>
      </c>
      <c r="O7" s="1">
        <v>300000</v>
      </c>
      <c r="P7" s="1">
        <f t="shared" si="0"/>
        <v>6670000</v>
      </c>
      <c r="Q7" s="32">
        <f t="shared" si="1"/>
        <v>2340000</v>
      </c>
      <c r="R7" s="1">
        <f t="shared" si="2"/>
        <v>9490000</v>
      </c>
    </row>
    <row r="8" spans="1:18" x14ac:dyDescent="0.3">
      <c r="A8" s="44"/>
      <c r="B8" s="34" t="s">
        <v>172</v>
      </c>
      <c r="C8" s="1">
        <f t="shared" si="3"/>
        <v>9490000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2000000</v>
      </c>
      <c r="O8" s="1">
        <v>0</v>
      </c>
      <c r="P8" s="1">
        <f t="shared" si="0"/>
        <v>6370000</v>
      </c>
      <c r="Q8" s="32">
        <f t="shared" si="1"/>
        <v>3120000</v>
      </c>
      <c r="R8" s="1">
        <f t="shared" si="2"/>
        <v>10270000</v>
      </c>
    </row>
    <row r="9" spans="1:18" x14ac:dyDescent="0.3">
      <c r="A9" s="44"/>
      <c r="B9" s="34" t="s">
        <v>173</v>
      </c>
      <c r="C9" s="1">
        <f t="shared" si="3"/>
        <v>10270000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2000000</v>
      </c>
      <c r="O9" s="1">
        <v>0</v>
      </c>
      <c r="P9" s="1">
        <f t="shared" si="0"/>
        <v>6370000</v>
      </c>
      <c r="Q9" s="32">
        <f t="shared" si="1"/>
        <v>3900000</v>
      </c>
      <c r="R9" s="1">
        <f t="shared" si="2"/>
        <v>11050000</v>
      </c>
    </row>
    <row r="10" spans="1:18" x14ac:dyDescent="0.3">
      <c r="A10" s="44"/>
      <c r="B10" s="34" t="s">
        <v>174</v>
      </c>
      <c r="C10" s="1">
        <f t="shared" si="3"/>
        <v>11050000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2000000</v>
      </c>
      <c r="O10" s="1">
        <v>0</v>
      </c>
      <c r="P10" s="1">
        <f t="shared" si="0"/>
        <v>6370000</v>
      </c>
      <c r="Q10" s="32">
        <f t="shared" si="1"/>
        <v>4680000</v>
      </c>
      <c r="R10" s="1">
        <f t="shared" si="2"/>
        <v>11830000</v>
      </c>
    </row>
    <row r="11" spans="1:18" x14ac:dyDescent="0.3">
      <c r="A11" s="44"/>
      <c r="B11" s="34" t="s">
        <v>175</v>
      </c>
      <c r="C11" s="1">
        <f t="shared" si="3"/>
        <v>11830000</v>
      </c>
      <c r="D11" s="1">
        <v>650000</v>
      </c>
      <c r="E11" s="1">
        <v>2500000</v>
      </c>
      <c r="F11" s="1">
        <v>300000</v>
      </c>
      <c r="G11" s="1">
        <v>100000</v>
      </c>
      <c r="H11" s="1">
        <v>450000</v>
      </c>
      <c r="I11" s="1">
        <v>100000</v>
      </c>
      <c r="J11" s="1">
        <v>170000</v>
      </c>
      <c r="K11" s="1">
        <v>0</v>
      </c>
      <c r="L11" s="1">
        <v>100000</v>
      </c>
      <c r="M11" s="1">
        <v>0</v>
      </c>
      <c r="N11" s="1">
        <v>2000000</v>
      </c>
      <c r="O11" s="1">
        <v>300000</v>
      </c>
      <c r="P11" s="1">
        <f t="shared" si="0"/>
        <v>6670000</v>
      </c>
      <c r="Q11" s="32">
        <f t="shared" si="1"/>
        <v>5160000</v>
      </c>
      <c r="R11" s="1">
        <f t="shared" si="2"/>
        <v>12310000</v>
      </c>
    </row>
    <row r="12" spans="1:18" x14ac:dyDescent="0.3">
      <c r="A12" s="44"/>
      <c r="B12" t="s">
        <v>176</v>
      </c>
      <c r="C12" s="1">
        <f t="shared" si="3"/>
        <v>12310000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32">
        <f t="shared" si="1"/>
        <v>6440000</v>
      </c>
      <c r="R12" s="1">
        <f t="shared" si="2"/>
        <v>13590000</v>
      </c>
    </row>
    <row r="13" spans="1:18" x14ac:dyDescent="0.3">
      <c r="A13" s="44"/>
      <c r="B13" t="s">
        <v>177</v>
      </c>
      <c r="C13" s="1">
        <f t="shared" si="3"/>
        <v>13590000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300000</v>
      </c>
      <c r="P13" s="1">
        <f t="shared" si="0"/>
        <v>6170000</v>
      </c>
      <c r="Q13" s="32">
        <f t="shared" si="1"/>
        <v>7420000</v>
      </c>
      <c r="R13" s="1">
        <f t="shared" si="2"/>
        <v>14570000</v>
      </c>
    </row>
    <row r="14" spans="1:18" ht="17.25" thickBot="1" x14ac:dyDescent="0.35">
      <c r="A14" s="45"/>
      <c r="B14" s="38" t="s">
        <v>178</v>
      </c>
      <c r="C14" s="39">
        <f t="shared" si="3"/>
        <v>14570000</v>
      </c>
      <c r="D14" s="39">
        <v>650000</v>
      </c>
      <c r="E14" s="39">
        <v>2500000</v>
      </c>
      <c r="F14" s="39">
        <v>300000</v>
      </c>
      <c r="G14" s="39">
        <v>100000</v>
      </c>
      <c r="H14" s="39">
        <v>450000</v>
      </c>
      <c r="I14" s="39">
        <v>100000</v>
      </c>
      <c r="J14" s="39">
        <v>170000</v>
      </c>
      <c r="K14" s="39">
        <v>0</v>
      </c>
      <c r="L14" s="39">
        <v>100000</v>
      </c>
      <c r="M14" s="39">
        <v>0</v>
      </c>
      <c r="N14" s="39">
        <v>1500000</v>
      </c>
      <c r="O14" s="39">
        <v>0</v>
      </c>
      <c r="P14" s="39">
        <f t="shared" si="0"/>
        <v>5870000</v>
      </c>
      <c r="Q14" s="33">
        <f t="shared" si="1"/>
        <v>8700000</v>
      </c>
      <c r="R14" s="39">
        <f t="shared" si="2"/>
        <v>15850000</v>
      </c>
    </row>
    <row r="15" spans="1:18" x14ac:dyDescent="0.3">
      <c r="A15" s="43">
        <v>2024</v>
      </c>
      <c r="B15" t="s">
        <v>167</v>
      </c>
      <c r="C15" s="1">
        <f xml:space="preserve"> R14</f>
        <v>15850000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7">
        <f t="shared" ref="Q15:Q38" si="5" xml:space="preserve"> C15 - P15</f>
        <v>10230000</v>
      </c>
      <c r="R15" s="1">
        <f xml:space="preserve"> 7150000 + Q15</f>
        <v>17380000</v>
      </c>
    </row>
    <row r="16" spans="1:18" s="34" customFormat="1" x14ac:dyDescent="0.3">
      <c r="A16" s="44"/>
      <c r="B16" s="34" t="s">
        <v>168</v>
      </c>
      <c r="C16" s="35">
        <f xml:space="preserve"> R15</f>
        <v>17380000</v>
      </c>
      <c r="D16" s="35">
        <v>650000</v>
      </c>
      <c r="E16" s="35">
        <v>2500000</v>
      </c>
      <c r="F16" s="35">
        <v>300000</v>
      </c>
      <c r="G16" s="35">
        <v>100000</v>
      </c>
      <c r="H16" s="35">
        <v>450000</v>
      </c>
      <c r="I16" s="35">
        <v>100000</v>
      </c>
      <c r="J16" s="35">
        <v>170000</v>
      </c>
      <c r="K16" s="35">
        <v>0</v>
      </c>
      <c r="L16" s="35">
        <v>100000</v>
      </c>
      <c r="M16" s="35">
        <v>0</v>
      </c>
      <c r="N16" s="35">
        <v>1500000</v>
      </c>
      <c r="O16" s="35">
        <v>0</v>
      </c>
      <c r="P16" s="35">
        <f t="shared" si="4"/>
        <v>5870000</v>
      </c>
      <c r="Q16" s="36">
        <f t="shared" si="5"/>
        <v>11510000</v>
      </c>
      <c r="R16" s="35">
        <f t="shared" ref="R16:R26" si="6" xml:space="preserve"> 7150000 + Q16</f>
        <v>18660000</v>
      </c>
    </row>
    <row r="17" spans="1:18" x14ac:dyDescent="0.3">
      <c r="A17" s="44"/>
      <c r="B17" t="s">
        <v>169</v>
      </c>
      <c r="C17" s="1">
        <f t="shared" ref="C17:C26" si="7" xml:space="preserve"> R16</f>
        <v>18660000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32">
        <f t="shared" si="5"/>
        <v>12790000</v>
      </c>
      <c r="R17" s="1">
        <f t="shared" si="6"/>
        <v>19940000</v>
      </c>
    </row>
    <row r="18" spans="1:18" x14ac:dyDescent="0.3">
      <c r="A18" s="44"/>
      <c r="B18" t="s">
        <v>170</v>
      </c>
      <c r="C18" s="1">
        <f t="shared" si="7"/>
        <v>19940000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32">
        <f t="shared" si="5"/>
        <v>14070000</v>
      </c>
      <c r="R18" s="1">
        <f t="shared" si="6"/>
        <v>21220000</v>
      </c>
    </row>
    <row r="19" spans="1:18" x14ac:dyDescent="0.3">
      <c r="A19" s="44"/>
      <c r="B19" t="s">
        <v>171</v>
      </c>
      <c r="C19" s="1">
        <f t="shared" si="7"/>
        <v>21220000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32">
        <f t="shared" si="5"/>
        <v>14950000</v>
      </c>
      <c r="R19" s="1">
        <f t="shared" si="6"/>
        <v>22100000</v>
      </c>
    </row>
    <row r="20" spans="1:18" x14ac:dyDescent="0.3">
      <c r="A20" s="44"/>
      <c r="B20" t="s">
        <v>172</v>
      </c>
      <c r="C20" s="1">
        <f t="shared" si="7"/>
        <v>22100000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32">
        <f t="shared" si="5"/>
        <v>16230000</v>
      </c>
      <c r="R20" s="1">
        <f t="shared" si="6"/>
        <v>23380000</v>
      </c>
    </row>
    <row r="21" spans="1:18" x14ac:dyDescent="0.3">
      <c r="A21" s="44"/>
      <c r="B21" t="s">
        <v>173</v>
      </c>
      <c r="C21" s="1">
        <f t="shared" si="7"/>
        <v>23380000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32">
        <f t="shared" si="5"/>
        <v>17510000</v>
      </c>
      <c r="R21" s="1">
        <f t="shared" si="6"/>
        <v>24660000</v>
      </c>
    </row>
    <row r="22" spans="1:18" x14ac:dyDescent="0.3">
      <c r="A22" s="44"/>
      <c r="B22" t="s">
        <v>174</v>
      </c>
      <c r="C22" s="1">
        <f t="shared" si="7"/>
        <v>24660000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32">
        <f t="shared" si="5"/>
        <v>18790000</v>
      </c>
      <c r="R22" s="1">
        <f t="shared" si="6"/>
        <v>25940000</v>
      </c>
    </row>
    <row r="23" spans="1:18" x14ac:dyDescent="0.3">
      <c r="A23" s="44"/>
      <c r="B23" t="s">
        <v>175</v>
      </c>
      <c r="C23" s="1">
        <f t="shared" si="7"/>
        <v>25940000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32">
        <f t="shared" si="5"/>
        <v>19670000</v>
      </c>
      <c r="R23" s="1">
        <f t="shared" si="6"/>
        <v>26820000</v>
      </c>
    </row>
    <row r="24" spans="1:18" x14ac:dyDescent="0.3">
      <c r="A24" s="44"/>
      <c r="B24" t="s">
        <v>176</v>
      </c>
      <c r="C24" s="1">
        <f t="shared" si="7"/>
        <v>26820000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32">
        <f t="shared" si="5"/>
        <v>20950000</v>
      </c>
      <c r="R24" s="1">
        <f t="shared" si="6"/>
        <v>28100000</v>
      </c>
    </row>
    <row r="25" spans="1:18" x14ac:dyDescent="0.3">
      <c r="A25" s="44"/>
      <c r="B25" t="s">
        <v>177</v>
      </c>
      <c r="C25" s="1">
        <f t="shared" si="7"/>
        <v>28100000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32">
        <f t="shared" si="5"/>
        <v>21830000</v>
      </c>
      <c r="R25" s="1">
        <f t="shared" si="6"/>
        <v>28980000</v>
      </c>
    </row>
    <row r="26" spans="1:18" ht="17.25" thickBot="1" x14ac:dyDescent="0.35">
      <c r="A26" s="45"/>
      <c r="B26" s="38" t="s">
        <v>178</v>
      </c>
      <c r="C26" s="39">
        <f t="shared" si="7"/>
        <v>28980000</v>
      </c>
      <c r="D26" s="39">
        <v>650000</v>
      </c>
      <c r="E26" s="39">
        <v>2500000</v>
      </c>
      <c r="F26" s="39">
        <v>300000</v>
      </c>
      <c r="G26" s="39">
        <v>100000</v>
      </c>
      <c r="H26" s="39">
        <v>450000</v>
      </c>
      <c r="I26" s="39">
        <v>100000</v>
      </c>
      <c r="J26" s="39">
        <v>170000</v>
      </c>
      <c r="K26" s="39">
        <v>0</v>
      </c>
      <c r="L26" s="39">
        <v>100000</v>
      </c>
      <c r="M26" s="39">
        <v>0</v>
      </c>
      <c r="N26" s="39">
        <v>1500000</v>
      </c>
      <c r="O26" s="39">
        <v>0</v>
      </c>
      <c r="P26" s="39">
        <f t="shared" si="4"/>
        <v>5870000</v>
      </c>
      <c r="Q26" s="33">
        <f t="shared" si="5"/>
        <v>23110000</v>
      </c>
      <c r="R26" s="39">
        <f t="shared" si="6"/>
        <v>30260000</v>
      </c>
    </row>
    <row r="27" spans="1:18" x14ac:dyDescent="0.3">
      <c r="A27" s="43">
        <v>2025</v>
      </c>
      <c r="B27" t="s">
        <v>167</v>
      </c>
      <c r="C27" s="1">
        <f xml:space="preserve"> R26</f>
        <v>30260000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7">
        <f t="shared" si="5"/>
        <v>24640000</v>
      </c>
      <c r="R27" s="1">
        <f xml:space="preserve"> 7150000 + Q27</f>
        <v>31790000</v>
      </c>
    </row>
    <row r="28" spans="1:18" x14ac:dyDescent="0.3">
      <c r="A28" s="44"/>
      <c r="B28" t="s">
        <v>168</v>
      </c>
      <c r="C28" s="1">
        <f xml:space="preserve"> R27</f>
        <v>31790000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5">
        <v>0</v>
      </c>
      <c r="P28" s="1">
        <f t="shared" si="4"/>
        <v>5870000</v>
      </c>
      <c r="Q28" s="32">
        <f t="shared" si="5"/>
        <v>25920000</v>
      </c>
      <c r="R28" s="1">
        <f t="shared" ref="R28:R38" si="8" xml:space="preserve"> 7150000 + Q28</f>
        <v>33070000</v>
      </c>
    </row>
    <row r="29" spans="1:18" x14ac:dyDescent="0.3">
      <c r="A29" s="44"/>
      <c r="B29" t="s">
        <v>169</v>
      </c>
      <c r="C29" s="1">
        <f t="shared" ref="C29:C38" si="9" xml:space="preserve"> R28</f>
        <v>33070000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32">
        <f t="shared" si="5"/>
        <v>27200000</v>
      </c>
      <c r="R29" s="1">
        <f t="shared" si="8"/>
        <v>34350000</v>
      </c>
    </row>
    <row r="30" spans="1:18" x14ac:dyDescent="0.3">
      <c r="A30" s="44"/>
      <c r="B30" t="s">
        <v>170</v>
      </c>
      <c r="C30" s="1">
        <f t="shared" si="9"/>
        <v>34350000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32">
        <f t="shared" si="5"/>
        <v>28480000</v>
      </c>
      <c r="R30" s="1">
        <f t="shared" si="8"/>
        <v>35630000</v>
      </c>
    </row>
    <row r="31" spans="1:18" x14ac:dyDescent="0.3">
      <c r="A31" s="44"/>
      <c r="B31" t="s">
        <v>171</v>
      </c>
      <c r="C31" s="1">
        <f t="shared" si="9"/>
        <v>35630000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32">
        <f t="shared" si="5"/>
        <v>29360000</v>
      </c>
      <c r="R31" s="1">
        <f t="shared" si="8"/>
        <v>36510000</v>
      </c>
    </row>
    <row r="32" spans="1:18" x14ac:dyDescent="0.3">
      <c r="A32" s="44"/>
      <c r="B32" t="s">
        <v>172</v>
      </c>
      <c r="C32" s="1">
        <f t="shared" si="9"/>
        <v>36510000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32">
        <f t="shared" si="5"/>
        <v>30640000</v>
      </c>
      <c r="R32" s="1">
        <f t="shared" si="8"/>
        <v>37790000</v>
      </c>
    </row>
    <row r="33" spans="1:18" x14ac:dyDescent="0.3">
      <c r="A33" s="44"/>
      <c r="B33" t="s">
        <v>173</v>
      </c>
      <c r="C33" s="1">
        <f t="shared" si="9"/>
        <v>37790000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32">
        <f t="shared" si="5"/>
        <v>31920000</v>
      </c>
      <c r="R33" s="1">
        <f t="shared" si="8"/>
        <v>39070000</v>
      </c>
    </row>
    <row r="34" spans="1:18" x14ac:dyDescent="0.3">
      <c r="A34" s="44"/>
      <c r="B34" t="s">
        <v>174</v>
      </c>
      <c r="C34" s="1">
        <f t="shared" si="9"/>
        <v>39070000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32">
        <f t="shared" si="5"/>
        <v>33200000</v>
      </c>
      <c r="R34" s="1">
        <f t="shared" si="8"/>
        <v>40350000</v>
      </c>
    </row>
    <row r="35" spans="1:18" x14ac:dyDescent="0.3">
      <c r="A35" s="44"/>
      <c r="B35" t="s">
        <v>175</v>
      </c>
      <c r="C35" s="1">
        <f t="shared" si="9"/>
        <v>40350000</v>
      </c>
      <c r="D35" s="1">
        <v>650000</v>
      </c>
      <c r="E35" s="1">
        <v>2500000</v>
      </c>
      <c r="F35" s="1">
        <v>300000</v>
      </c>
      <c r="G35" s="1">
        <v>100000</v>
      </c>
      <c r="H35" s="1">
        <v>450000</v>
      </c>
      <c r="I35" s="1">
        <v>100000</v>
      </c>
      <c r="J35" s="1">
        <v>170000</v>
      </c>
      <c r="K35" s="1">
        <v>0</v>
      </c>
      <c r="L35" s="1">
        <v>100000</v>
      </c>
      <c r="M35" s="1">
        <v>0</v>
      </c>
      <c r="N35" s="1">
        <v>1500000</v>
      </c>
      <c r="O35" s="1">
        <v>400000</v>
      </c>
      <c r="P35" s="1">
        <f t="shared" si="4"/>
        <v>6270000</v>
      </c>
      <c r="Q35" s="32">
        <f t="shared" si="5"/>
        <v>34080000</v>
      </c>
      <c r="R35" s="1">
        <f t="shared" si="8"/>
        <v>41230000</v>
      </c>
    </row>
    <row r="36" spans="1:18" x14ac:dyDescent="0.3">
      <c r="A36" s="44"/>
      <c r="B36" t="s">
        <v>176</v>
      </c>
      <c r="C36" s="1">
        <f t="shared" si="9"/>
        <v>41230000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32">
        <f t="shared" si="5"/>
        <v>35360000</v>
      </c>
      <c r="R36" s="1">
        <f t="shared" si="8"/>
        <v>42510000</v>
      </c>
    </row>
    <row r="37" spans="1:18" x14ac:dyDescent="0.3">
      <c r="A37" s="44"/>
      <c r="B37" t="s">
        <v>177</v>
      </c>
      <c r="C37" s="1">
        <f t="shared" si="9"/>
        <v>42510000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32">
        <f t="shared" si="5"/>
        <v>36240000</v>
      </c>
      <c r="R37" s="1">
        <f t="shared" si="8"/>
        <v>43390000</v>
      </c>
    </row>
    <row r="38" spans="1:18" ht="17.25" thickBot="1" x14ac:dyDescent="0.35">
      <c r="A38" s="45"/>
      <c r="B38" s="38" t="s">
        <v>178</v>
      </c>
      <c r="C38" s="39">
        <f t="shared" si="9"/>
        <v>43390000</v>
      </c>
      <c r="D38" s="39">
        <v>650000</v>
      </c>
      <c r="E38" s="39">
        <v>2500000</v>
      </c>
      <c r="F38" s="39">
        <v>300000</v>
      </c>
      <c r="G38" s="39">
        <v>100000</v>
      </c>
      <c r="H38" s="39">
        <v>450000</v>
      </c>
      <c r="I38" s="39">
        <v>100000</v>
      </c>
      <c r="J38" s="39">
        <v>170000</v>
      </c>
      <c r="K38" s="39">
        <v>0</v>
      </c>
      <c r="L38" s="39">
        <v>100000</v>
      </c>
      <c r="M38" s="39">
        <v>0</v>
      </c>
      <c r="N38" s="39">
        <v>1500000</v>
      </c>
      <c r="O38" s="39">
        <v>0</v>
      </c>
      <c r="P38" s="39">
        <f t="shared" si="4"/>
        <v>5870000</v>
      </c>
      <c r="Q38" s="33">
        <f t="shared" si="5"/>
        <v>37520000</v>
      </c>
      <c r="R38" s="39">
        <f t="shared" si="8"/>
        <v>44670000</v>
      </c>
    </row>
    <row r="39" spans="1:18" x14ac:dyDescent="0.3">
      <c r="A39" s="43">
        <v>2026</v>
      </c>
      <c r="B39" t="s">
        <v>167</v>
      </c>
      <c r="C39" s="1">
        <f xml:space="preserve"> R38</f>
        <v>44670000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7">
        <f t="shared" ref="Q39:Q50" si="11" xml:space="preserve"> C39 - P39</f>
        <v>39050000</v>
      </c>
      <c r="R39" s="1">
        <f xml:space="preserve"> 7150000 + Q39</f>
        <v>46200000</v>
      </c>
    </row>
    <row r="40" spans="1:18" s="34" customFormat="1" x14ac:dyDescent="0.3">
      <c r="A40" s="44"/>
      <c r="B40" s="34" t="s">
        <v>168</v>
      </c>
      <c r="C40" s="35">
        <f xml:space="preserve"> R39</f>
        <v>46200000</v>
      </c>
      <c r="D40" s="35">
        <v>650000</v>
      </c>
      <c r="E40" s="35">
        <v>2500000</v>
      </c>
      <c r="F40" s="35">
        <v>1000000</v>
      </c>
      <c r="G40" s="35">
        <v>100000</v>
      </c>
      <c r="H40" s="35">
        <v>450000</v>
      </c>
      <c r="I40" s="35">
        <v>100000</v>
      </c>
      <c r="J40" s="35">
        <v>170000</v>
      </c>
      <c r="K40" s="35">
        <v>0</v>
      </c>
      <c r="L40" s="35">
        <v>100000</v>
      </c>
      <c r="M40" s="35">
        <v>0</v>
      </c>
      <c r="N40" s="35">
        <v>1500000</v>
      </c>
      <c r="O40" s="35">
        <v>39000000</v>
      </c>
      <c r="P40" s="35">
        <f t="shared" si="10"/>
        <v>45570000</v>
      </c>
      <c r="Q40" s="36">
        <f t="shared" si="11"/>
        <v>630000</v>
      </c>
      <c r="R40" s="35">
        <f t="shared" ref="R40:R50" si="12" xml:space="preserve"> 7150000 + Q40</f>
        <v>7780000</v>
      </c>
    </row>
    <row r="41" spans="1:18" x14ac:dyDescent="0.3">
      <c r="A41" s="44"/>
      <c r="B41" t="s">
        <v>169</v>
      </c>
      <c r="C41" s="1">
        <f t="shared" ref="C41:C50" si="13" xml:space="preserve"> R40</f>
        <v>7780000</v>
      </c>
      <c r="D41" s="1">
        <v>650000</v>
      </c>
      <c r="E41" s="1">
        <v>2500000</v>
      </c>
      <c r="F41" s="35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32">
        <f t="shared" si="11"/>
        <v>1215000</v>
      </c>
      <c r="R41" s="1">
        <f t="shared" si="12"/>
        <v>8365000</v>
      </c>
    </row>
    <row r="42" spans="1:18" x14ac:dyDescent="0.3">
      <c r="A42" s="44"/>
      <c r="B42" t="s">
        <v>170</v>
      </c>
      <c r="C42" s="1">
        <f t="shared" si="13"/>
        <v>8365000</v>
      </c>
      <c r="D42" s="1">
        <v>650000</v>
      </c>
      <c r="E42" s="1">
        <v>2500000</v>
      </c>
      <c r="F42" s="35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32">
        <f t="shared" si="11"/>
        <v>1805000</v>
      </c>
      <c r="R42" s="1">
        <f t="shared" si="12"/>
        <v>8955000</v>
      </c>
    </row>
    <row r="43" spans="1:18" x14ac:dyDescent="0.3">
      <c r="A43" s="44"/>
      <c r="B43" t="s">
        <v>171</v>
      </c>
      <c r="C43" s="1">
        <f t="shared" si="13"/>
        <v>8955000</v>
      </c>
      <c r="D43" s="1">
        <v>650000</v>
      </c>
      <c r="E43" s="1">
        <v>2500000</v>
      </c>
      <c r="F43" s="35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32">
        <f t="shared" si="11"/>
        <v>2000000</v>
      </c>
      <c r="R43" s="1">
        <f t="shared" si="12"/>
        <v>9150000</v>
      </c>
    </row>
    <row r="44" spans="1:18" x14ac:dyDescent="0.3">
      <c r="A44" s="44"/>
      <c r="B44" t="s">
        <v>172</v>
      </c>
      <c r="C44" s="1">
        <f t="shared" si="13"/>
        <v>9150000</v>
      </c>
      <c r="D44" s="1">
        <v>650000</v>
      </c>
      <c r="E44" s="1">
        <v>2500000</v>
      </c>
      <c r="F44" s="35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32">
        <f t="shared" si="11"/>
        <v>2600000</v>
      </c>
      <c r="R44" s="1">
        <f t="shared" si="12"/>
        <v>9750000</v>
      </c>
    </row>
    <row r="45" spans="1:18" x14ac:dyDescent="0.3">
      <c r="A45" s="44"/>
      <c r="B45" t="s">
        <v>173</v>
      </c>
      <c r="C45" s="1">
        <f t="shared" si="13"/>
        <v>9750000</v>
      </c>
      <c r="D45" s="1">
        <v>650000</v>
      </c>
      <c r="E45" s="1">
        <v>2500000</v>
      </c>
      <c r="F45" s="35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32">
        <f t="shared" si="11"/>
        <v>3205000</v>
      </c>
      <c r="R45" s="1">
        <f t="shared" si="12"/>
        <v>10355000</v>
      </c>
    </row>
    <row r="46" spans="1:18" x14ac:dyDescent="0.3">
      <c r="A46" s="44"/>
      <c r="B46" t="s">
        <v>174</v>
      </c>
      <c r="C46" s="1">
        <f t="shared" si="13"/>
        <v>10355000</v>
      </c>
      <c r="D46" s="1">
        <v>650000</v>
      </c>
      <c r="E46" s="1">
        <v>2500000</v>
      </c>
      <c r="F46" s="35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32">
        <f t="shared" si="11"/>
        <v>3815000</v>
      </c>
      <c r="R46" s="1">
        <f t="shared" si="12"/>
        <v>10965000</v>
      </c>
    </row>
    <row r="47" spans="1:18" x14ac:dyDescent="0.3">
      <c r="A47" s="44"/>
      <c r="B47" t="s">
        <v>175</v>
      </c>
      <c r="C47" s="1">
        <f t="shared" si="13"/>
        <v>10965000</v>
      </c>
      <c r="D47" s="1">
        <v>650000</v>
      </c>
      <c r="E47" s="1">
        <v>2500000</v>
      </c>
      <c r="F47" s="35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32">
        <f t="shared" si="11"/>
        <v>4030000</v>
      </c>
      <c r="R47" s="1">
        <f t="shared" si="12"/>
        <v>11180000</v>
      </c>
    </row>
    <row r="48" spans="1:18" x14ac:dyDescent="0.3">
      <c r="A48" s="44"/>
      <c r="B48" t="s">
        <v>176</v>
      </c>
      <c r="C48" s="1">
        <f t="shared" si="13"/>
        <v>11180000</v>
      </c>
      <c r="D48" s="1">
        <v>650000</v>
      </c>
      <c r="E48" s="1">
        <v>2500000</v>
      </c>
      <c r="F48" s="35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32">
        <f t="shared" si="11"/>
        <v>4650000</v>
      </c>
      <c r="R48" s="1">
        <f t="shared" si="12"/>
        <v>11800000</v>
      </c>
    </row>
    <row r="49" spans="1:18" x14ac:dyDescent="0.3">
      <c r="A49" s="44"/>
      <c r="B49" t="s">
        <v>177</v>
      </c>
      <c r="C49" s="1">
        <f t="shared" si="13"/>
        <v>11800000</v>
      </c>
      <c r="D49" s="1">
        <v>650000</v>
      </c>
      <c r="E49" s="1">
        <v>2500000</v>
      </c>
      <c r="F49" s="35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32">
        <f t="shared" si="11"/>
        <v>4875000</v>
      </c>
      <c r="R49" s="1">
        <f t="shared" si="12"/>
        <v>12025000</v>
      </c>
    </row>
    <row r="50" spans="1:18" s="41" customFormat="1" ht="17.25" thickBot="1" x14ac:dyDescent="0.35">
      <c r="A50" s="45"/>
      <c r="B50" s="38" t="s">
        <v>178</v>
      </c>
      <c r="C50" s="39">
        <f t="shared" si="13"/>
        <v>12025000</v>
      </c>
      <c r="D50" s="39">
        <v>650000</v>
      </c>
      <c r="E50" s="39">
        <v>2500000</v>
      </c>
      <c r="F50" s="40">
        <v>950000</v>
      </c>
      <c r="G50" s="39">
        <v>100000</v>
      </c>
      <c r="H50" s="39">
        <v>450000</v>
      </c>
      <c r="I50" s="39">
        <v>100000</v>
      </c>
      <c r="J50" s="39">
        <v>170000</v>
      </c>
      <c r="K50" s="39">
        <v>0</v>
      </c>
      <c r="L50" s="39">
        <v>100000</v>
      </c>
      <c r="M50" s="39">
        <v>0</v>
      </c>
      <c r="N50" s="39">
        <v>1500000</v>
      </c>
      <c r="O50" s="39">
        <v>0</v>
      </c>
      <c r="P50" s="39">
        <f t="shared" si="10"/>
        <v>6520000</v>
      </c>
      <c r="Q50" s="33">
        <f t="shared" si="11"/>
        <v>5505000</v>
      </c>
      <c r="R50" s="39">
        <f t="shared" si="12"/>
        <v>12655000</v>
      </c>
    </row>
    <row r="51" spans="1:18" x14ac:dyDescent="0.3">
      <c r="A51" s="43">
        <v>2027</v>
      </c>
      <c r="B51" t="s">
        <v>167</v>
      </c>
      <c r="C51" s="1">
        <f xml:space="preserve"> R50</f>
        <v>12655000</v>
      </c>
      <c r="D51" s="1">
        <v>0</v>
      </c>
      <c r="E51" s="1">
        <v>2500000</v>
      </c>
      <c r="F51" s="35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7">
        <f t="shared" ref="Q51:Q62" si="15" xml:space="preserve"> C51 - P51</f>
        <v>6390000</v>
      </c>
      <c r="R51" s="1">
        <f xml:space="preserve"> 7150000 + Q51</f>
        <v>13540000</v>
      </c>
    </row>
    <row r="52" spans="1:18" x14ac:dyDescent="0.3">
      <c r="A52" s="44"/>
      <c r="B52" t="s">
        <v>168</v>
      </c>
      <c r="C52" s="1">
        <f xml:space="preserve"> R51</f>
        <v>13540000</v>
      </c>
      <c r="D52" s="1">
        <v>650000</v>
      </c>
      <c r="E52" s="1">
        <v>2500000</v>
      </c>
      <c r="F52" s="35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5">
        <v>0</v>
      </c>
      <c r="P52" s="1">
        <f t="shared" si="14"/>
        <v>6510000</v>
      </c>
      <c r="Q52" s="32">
        <f t="shared" si="15"/>
        <v>7030000</v>
      </c>
      <c r="R52" s="1">
        <f t="shared" ref="R52:R62" si="16" xml:space="preserve"> 7150000 + Q52</f>
        <v>14180000</v>
      </c>
    </row>
    <row r="53" spans="1:18" x14ac:dyDescent="0.3">
      <c r="A53" s="44"/>
      <c r="B53" t="s">
        <v>169</v>
      </c>
      <c r="C53" s="1">
        <f t="shared" ref="C53:C62" si="17" xml:space="preserve"> R52</f>
        <v>14180000</v>
      </c>
      <c r="D53" s="1">
        <v>650000</v>
      </c>
      <c r="E53" s="1">
        <v>2500000</v>
      </c>
      <c r="F53" s="35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32">
        <f t="shared" si="15"/>
        <v>7675000</v>
      </c>
      <c r="R53" s="1">
        <f t="shared" si="16"/>
        <v>14825000</v>
      </c>
    </row>
    <row r="54" spans="1:18" x14ac:dyDescent="0.3">
      <c r="A54" s="44"/>
      <c r="B54" t="s">
        <v>170</v>
      </c>
      <c r="C54" s="1">
        <f t="shared" si="17"/>
        <v>14825000</v>
      </c>
      <c r="D54" s="1">
        <v>650000</v>
      </c>
      <c r="E54" s="1">
        <v>2500000</v>
      </c>
      <c r="F54" s="35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32">
        <f t="shared" si="15"/>
        <v>8325000</v>
      </c>
      <c r="R54" s="1">
        <f t="shared" si="16"/>
        <v>15475000</v>
      </c>
    </row>
    <row r="55" spans="1:18" x14ac:dyDescent="0.3">
      <c r="A55" s="44"/>
      <c r="B55" t="s">
        <v>171</v>
      </c>
      <c r="C55" s="1">
        <f t="shared" si="17"/>
        <v>15475000</v>
      </c>
      <c r="D55" s="1">
        <v>650000</v>
      </c>
      <c r="E55" s="1">
        <v>2500000</v>
      </c>
      <c r="F55" s="35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32">
        <f t="shared" si="15"/>
        <v>8580000</v>
      </c>
      <c r="R55" s="1">
        <f t="shared" si="16"/>
        <v>15730000</v>
      </c>
    </row>
    <row r="56" spans="1:18" x14ac:dyDescent="0.3">
      <c r="A56" s="44"/>
      <c r="B56" t="s">
        <v>172</v>
      </c>
      <c r="C56" s="1">
        <f t="shared" si="17"/>
        <v>15730000</v>
      </c>
      <c r="D56" s="1">
        <v>650000</v>
      </c>
      <c r="E56" s="1">
        <v>2500000</v>
      </c>
      <c r="F56" s="35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32">
        <f t="shared" si="15"/>
        <v>9240000</v>
      </c>
      <c r="R56" s="1">
        <f t="shared" si="16"/>
        <v>16390000</v>
      </c>
    </row>
    <row r="57" spans="1:18" x14ac:dyDescent="0.3">
      <c r="A57" s="44"/>
      <c r="B57" t="s">
        <v>173</v>
      </c>
      <c r="C57" s="1">
        <f t="shared" si="17"/>
        <v>16390000</v>
      </c>
      <c r="D57" s="1">
        <v>650000</v>
      </c>
      <c r="E57" s="1">
        <v>2500000</v>
      </c>
      <c r="F57" s="35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32">
        <f t="shared" si="15"/>
        <v>9905000</v>
      </c>
      <c r="R57" s="1">
        <f t="shared" si="16"/>
        <v>17055000</v>
      </c>
    </row>
    <row r="58" spans="1:18" x14ac:dyDescent="0.3">
      <c r="A58" s="44"/>
      <c r="B58" t="s">
        <v>174</v>
      </c>
      <c r="C58" s="1">
        <f t="shared" si="17"/>
        <v>17055000</v>
      </c>
      <c r="D58" s="1">
        <v>650000</v>
      </c>
      <c r="E58" s="1">
        <v>2500000</v>
      </c>
      <c r="F58" s="35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32">
        <f t="shared" si="15"/>
        <v>10575000</v>
      </c>
      <c r="R58" s="1">
        <f t="shared" si="16"/>
        <v>17725000</v>
      </c>
    </row>
    <row r="59" spans="1:18" x14ac:dyDescent="0.3">
      <c r="A59" s="44"/>
      <c r="B59" t="s">
        <v>175</v>
      </c>
      <c r="C59" s="1">
        <f t="shared" si="17"/>
        <v>17725000</v>
      </c>
      <c r="D59" s="1">
        <v>650000</v>
      </c>
      <c r="E59" s="1">
        <v>2500000</v>
      </c>
      <c r="F59" s="35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32">
        <f t="shared" si="15"/>
        <v>10850000</v>
      </c>
      <c r="R59" s="1">
        <f t="shared" si="16"/>
        <v>18000000</v>
      </c>
    </row>
    <row r="60" spans="1:18" x14ac:dyDescent="0.3">
      <c r="A60" s="44"/>
      <c r="B60" t="s">
        <v>176</v>
      </c>
      <c r="C60" s="1">
        <f t="shared" si="17"/>
        <v>18000000</v>
      </c>
      <c r="D60" s="1">
        <v>650000</v>
      </c>
      <c r="E60" s="1">
        <v>2500000</v>
      </c>
      <c r="F60" s="35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32">
        <f t="shared" si="15"/>
        <v>11530000</v>
      </c>
      <c r="R60" s="1">
        <f t="shared" si="16"/>
        <v>18680000</v>
      </c>
    </row>
    <row r="61" spans="1:18" x14ac:dyDescent="0.3">
      <c r="A61" s="44"/>
      <c r="B61" t="s">
        <v>177</v>
      </c>
      <c r="C61" s="1">
        <f t="shared" si="17"/>
        <v>18680000</v>
      </c>
      <c r="D61" s="1">
        <v>650000</v>
      </c>
      <c r="E61" s="1">
        <v>2500000</v>
      </c>
      <c r="F61" s="35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32">
        <f t="shared" si="15"/>
        <v>11815000</v>
      </c>
      <c r="R61" s="1">
        <f t="shared" si="16"/>
        <v>18965000</v>
      </c>
    </row>
    <row r="62" spans="1:18" s="41" customFormat="1" ht="17.25" thickBot="1" x14ac:dyDescent="0.35">
      <c r="A62" s="45"/>
      <c r="B62" s="38" t="s">
        <v>178</v>
      </c>
      <c r="C62" s="39">
        <f t="shared" si="17"/>
        <v>18965000</v>
      </c>
      <c r="D62" s="39">
        <v>650000</v>
      </c>
      <c r="E62" s="39">
        <v>2500000</v>
      </c>
      <c r="F62" s="40">
        <v>890000</v>
      </c>
      <c r="G62" s="39">
        <v>100000</v>
      </c>
      <c r="H62" s="39">
        <v>450000</v>
      </c>
      <c r="I62" s="39">
        <v>100000</v>
      </c>
      <c r="J62" s="39">
        <v>170000</v>
      </c>
      <c r="K62" s="39">
        <v>0</v>
      </c>
      <c r="L62" s="39">
        <v>100000</v>
      </c>
      <c r="M62" s="39">
        <v>0</v>
      </c>
      <c r="N62" s="39">
        <v>1500000</v>
      </c>
      <c r="O62" s="39">
        <v>0</v>
      </c>
      <c r="P62" s="39">
        <f t="shared" si="14"/>
        <v>6460000</v>
      </c>
      <c r="Q62" s="33">
        <f t="shared" si="15"/>
        <v>12505000</v>
      </c>
      <c r="R62" s="39">
        <f t="shared" si="16"/>
        <v>19655000</v>
      </c>
    </row>
    <row r="63" spans="1:18" x14ac:dyDescent="0.3">
      <c r="A63" s="43">
        <v>2028</v>
      </c>
      <c r="B63" t="s">
        <v>167</v>
      </c>
      <c r="C63" s="1">
        <f xml:space="preserve"> R62</f>
        <v>19655000</v>
      </c>
      <c r="D63" s="1">
        <v>0</v>
      </c>
      <c r="E63" s="1">
        <v>2500000</v>
      </c>
      <c r="F63" s="35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7">
        <f t="shared" ref="Q63:Q74" si="19" xml:space="preserve"> C63 - P63</f>
        <v>13450000</v>
      </c>
      <c r="R63" s="1">
        <f xml:space="preserve"> 7150000 + Q63</f>
        <v>20600000</v>
      </c>
    </row>
    <row r="64" spans="1:18" x14ac:dyDescent="0.3">
      <c r="A64" s="44"/>
      <c r="B64" t="s">
        <v>168</v>
      </c>
      <c r="C64" s="1">
        <f xml:space="preserve"> R63</f>
        <v>20600000</v>
      </c>
      <c r="D64" s="1">
        <v>650000</v>
      </c>
      <c r="E64" s="1">
        <v>2500000</v>
      </c>
      <c r="F64" s="35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5">
        <v>0</v>
      </c>
      <c r="P64" s="1">
        <f t="shared" si="18"/>
        <v>6450000</v>
      </c>
      <c r="Q64" s="32">
        <f t="shared" si="19"/>
        <v>14150000</v>
      </c>
      <c r="R64" s="1">
        <f t="shared" ref="R64:R74" si="20" xml:space="preserve"> 7150000 + Q64</f>
        <v>21300000</v>
      </c>
    </row>
    <row r="65" spans="1:18" x14ac:dyDescent="0.3">
      <c r="A65" s="44"/>
      <c r="B65" t="s">
        <v>169</v>
      </c>
      <c r="C65" s="1">
        <f t="shared" ref="C65:C74" si="21" xml:space="preserve"> R64</f>
        <v>21300000</v>
      </c>
      <c r="D65" s="1">
        <v>650000</v>
      </c>
      <c r="E65" s="1">
        <v>2500000</v>
      </c>
      <c r="F65" s="35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32">
        <f t="shared" si="19"/>
        <v>14855000</v>
      </c>
      <c r="R65" s="1">
        <f t="shared" si="20"/>
        <v>22005000</v>
      </c>
    </row>
    <row r="66" spans="1:18" x14ac:dyDescent="0.3">
      <c r="A66" s="44"/>
      <c r="B66" t="s">
        <v>170</v>
      </c>
      <c r="C66" s="1">
        <f t="shared" si="21"/>
        <v>22005000</v>
      </c>
      <c r="D66" s="1">
        <v>650000</v>
      </c>
      <c r="E66" s="1">
        <v>2500000</v>
      </c>
      <c r="F66" s="35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32">
        <f t="shared" si="19"/>
        <v>15565000</v>
      </c>
      <c r="R66" s="1">
        <f t="shared" si="20"/>
        <v>22715000</v>
      </c>
    </row>
    <row r="67" spans="1:18" x14ac:dyDescent="0.3">
      <c r="A67" s="44"/>
      <c r="B67" t="s">
        <v>171</v>
      </c>
      <c r="C67" s="1">
        <f t="shared" si="21"/>
        <v>22715000</v>
      </c>
      <c r="D67" s="1">
        <v>650000</v>
      </c>
      <c r="E67" s="1">
        <v>2500000</v>
      </c>
      <c r="F67" s="35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32">
        <f t="shared" si="19"/>
        <v>15880000</v>
      </c>
      <c r="R67" s="1">
        <f t="shared" si="20"/>
        <v>23030000</v>
      </c>
    </row>
    <row r="68" spans="1:18" x14ac:dyDescent="0.3">
      <c r="A68" s="44"/>
      <c r="B68" t="s">
        <v>172</v>
      </c>
      <c r="C68" s="1">
        <f t="shared" si="21"/>
        <v>23030000</v>
      </c>
      <c r="D68" s="1">
        <v>650000</v>
      </c>
      <c r="E68" s="1">
        <v>2500000</v>
      </c>
      <c r="F68" s="35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32">
        <f t="shared" si="19"/>
        <v>16600000</v>
      </c>
      <c r="R68" s="1">
        <f t="shared" si="20"/>
        <v>23750000</v>
      </c>
    </row>
    <row r="69" spans="1:18" x14ac:dyDescent="0.3">
      <c r="A69" s="44"/>
      <c r="B69" t="s">
        <v>173</v>
      </c>
      <c r="C69" s="1">
        <f t="shared" si="21"/>
        <v>23750000</v>
      </c>
      <c r="D69" s="1">
        <v>650000</v>
      </c>
      <c r="E69" s="1">
        <v>2500000</v>
      </c>
      <c r="F69" s="35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32">
        <f t="shared" si="19"/>
        <v>17325000</v>
      </c>
      <c r="R69" s="1">
        <f t="shared" si="20"/>
        <v>24475000</v>
      </c>
    </row>
    <row r="70" spans="1:18" x14ac:dyDescent="0.3">
      <c r="A70" s="44"/>
      <c r="B70" t="s">
        <v>174</v>
      </c>
      <c r="C70" s="1">
        <f t="shared" si="21"/>
        <v>24475000</v>
      </c>
      <c r="D70" s="1">
        <v>650000</v>
      </c>
      <c r="E70" s="1">
        <v>2500000</v>
      </c>
      <c r="F70" s="35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32">
        <f t="shared" si="19"/>
        <v>18055000</v>
      </c>
      <c r="R70" s="1">
        <f t="shared" si="20"/>
        <v>25205000</v>
      </c>
    </row>
    <row r="71" spans="1:18" x14ac:dyDescent="0.3">
      <c r="A71" s="44"/>
      <c r="B71" t="s">
        <v>175</v>
      </c>
      <c r="C71" s="1">
        <f t="shared" si="21"/>
        <v>25205000</v>
      </c>
      <c r="D71" s="1">
        <v>650000</v>
      </c>
      <c r="E71" s="1">
        <v>2500000</v>
      </c>
      <c r="F71" s="35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32">
        <f t="shared" si="19"/>
        <v>18390000</v>
      </c>
      <c r="R71" s="1">
        <f t="shared" si="20"/>
        <v>25540000</v>
      </c>
    </row>
    <row r="72" spans="1:18" x14ac:dyDescent="0.3">
      <c r="A72" s="44"/>
      <c r="B72" t="s">
        <v>176</v>
      </c>
      <c r="C72" s="1">
        <f t="shared" si="21"/>
        <v>25540000</v>
      </c>
      <c r="D72" s="1">
        <v>650000</v>
      </c>
      <c r="E72" s="1">
        <v>2500000</v>
      </c>
      <c r="F72" s="35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32">
        <f t="shared" si="19"/>
        <v>19130000</v>
      </c>
      <c r="R72" s="1">
        <f t="shared" si="20"/>
        <v>26280000</v>
      </c>
    </row>
    <row r="73" spans="1:18" x14ac:dyDescent="0.3">
      <c r="A73" s="44"/>
      <c r="B73" t="s">
        <v>177</v>
      </c>
      <c r="C73" s="1">
        <f t="shared" si="21"/>
        <v>26280000</v>
      </c>
      <c r="D73" s="1">
        <v>650000</v>
      </c>
      <c r="E73" s="1">
        <v>2500000</v>
      </c>
      <c r="F73" s="35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32">
        <f t="shared" si="19"/>
        <v>19475000</v>
      </c>
      <c r="R73" s="1">
        <f t="shared" si="20"/>
        <v>26625000</v>
      </c>
    </row>
    <row r="74" spans="1:18" s="41" customFormat="1" ht="17.25" thickBot="1" x14ac:dyDescent="0.35">
      <c r="A74" s="45"/>
      <c r="B74" s="38" t="s">
        <v>178</v>
      </c>
      <c r="C74" s="39">
        <f t="shared" si="21"/>
        <v>26625000</v>
      </c>
      <c r="D74" s="39">
        <v>650000</v>
      </c>
      <c r="E74" s="39">
        <v>2500000</v>
      </c>
      <c r="F74" s="40">
        <v>830000</v>
      </c>
      <c r="G74" s="39">
        <v>100000</v>
      </c>
      <c r="H74" s="39">
        <v>450000</v>
      </c>
      <c r="I74" s="39">
        <v>100000</v>
      </c>
      <c r="J74" s="39">
        <v>170000</v>
      </c>
      <c r="K74" s="39">
        <v>0</v>
      </c>
      <c r="L74" s="39">
        <v>100000</v>
      </c>
      <c r="M74" s="39">
        <v>0</v>
      </c>
      <c r="N74" s="39">
        <v>1500000</v>
      </c>
      <c r="O74" s="39">
        <v>0</v>
      </c>
      <c r="P74" s="39">
        <f t="shared" si="18"/>
        <v>6400000</v>
      </c>
      <c r="Q74" s="33">
        <f t="shared" si="19"/>
        <v>20225000</v>
      </c>
      <c r="R74" s="39">
        <f t="shared" si="20"/>
        <v>27375000</v>
      </c>
    </row>
    <row r="75" spans="1:18" x14ac:dyDescent="0.3">
      <c r="A75" s="43">
        <v>2029</v>
      </c>
      <c r="B75" t="s">
        <v>167</v>
      </c>
      <c r="C75" s="1">
        <f xml:space="preserve"> R74</f>
        <v>27375000</v>
      </c>
      <c r="D75" s="1">
        <v>0</v>
      </c>
      <c r="E75" s="1">
        <v>2500000</v>
      </c>
      <c r="F75" s="35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7">
        <f t="shared" ref="Q75:Q86" si="23" xml:space="preserve"> C75 - P75</f>
        <v>21230000</v>
      </c>
      <c r="R75" s="1">
        <f xml:space="preserve"> 7150000 + Q75</f>
        <v>28380000</v>
      </c>
    </row>
    <row r="76" spans="1:18" x14ac:dyDescent="0.3">
      <c r="A76" s="44"/>
      <c r="B76" t="s">
        <v>168</v>
      </c>
      <c r="C76" s="1">
        <f xml:space="preserve"> R75</f>
        <v>28380000</v>
      </c>
      <c r="D76" s="1">
        <v>650000</v>
      </c>
      <c r="E76" s="1">
        <v>2500000</v>
      </c>
      <c r="F76" s="35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5">
        <v>0</v>
      </c>
      <c r="P76" s="1">
        <f t="shared" si="22"/>
        <v>6390000</v>
      </c>
      <c r="Q76" s="32">
        <f t="shared" si="23"/>
        <v>21990000</v>
      </c>
      <c r="R76" s="1">
        <f t="shared" ref="R76:R86" si="24" xml:space="preserve"> 7150000 + Q76</f>
        <v>29140000</v>
      </c>
    </row>
    <row r="77" spans="1:18" x14ac:dyDescent="0.3">
      <c r="A77" s="44"/>
      <c r="B77" t="s">
        <v>169</v>
      </c>
      <c r="C77" s="1">
        <f t="shared" ref="C77:C86" si="25" xml:space="preserve"> R76</f>
        <v>29140000</v>
      </c>
      <c r="D77" s="1">
        <v>650000</v>
      </c>
      <c r="E77" s="1">
        <v>2500000</v>
      </c>
      <c r="F77" s="35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32">
        <f t="shared" si="23"/>
        <v>22755000</v>
      </c>
      <c r="R77" s="1">
        <f t="shared" si="24"/>
        <v>29905000</v>
      </c>
    </row>
    <row r="78" spans="1:18" x14ac:dyDescent="0.3">
      <c r="A78" s="44"/>
      <c r="B78" t="s">
        <v>170</v>
      </c>
      <c r="C78" s="1">
        <f t="shared" si="25"/>
        <v>29905000</v>
      </c>
      <c r="D78" s="1">
        <v>650000</v>
      </c>
      <c r="E78" s="1">
        <v>2500000</v>
      </c>
      <c r="F78" s="35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32">
        <f t="shared" si="23"/>
        <v>23525000</v>
      </c>
      <c r="R78" s="1">
        <f t="shared" si="24"/>
        <v>30675000</v>
      </c>
    </row>
    <row r="79" spans="1:18" x14ac:dyDescent="0.3">
      <c r="A79" s="44"/>
      <c r="B79" t="s">
        <v>171</v>
      </c>
      <c r="C79" s="1">
        <f t="shared" si="25"/>
        <v>30675000</v>
      </c>
      <c r="D79" s="1">
        <v>650000</v>
      </c>
      <c r="E79" s="1">
        <v>2500000</v>
      </c>
      <c r="F79" s="35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32">
        <f t="shared" si="23"/>
        <v>23900000</v>
      </c>
      <c r="R79" s="1">
        <f t="shared" si="24"/>
        <v>31050000</v>
      </c>
    </row>
    <row r="80" spans="1:18" x14ac:dyDescent="0.3">
      <c r="A80" s="44"/>
      <c r="B80" t="s">
        <v>172</v>
      </c>
      <c r="C80" s="1">
        <f t="shared" si="25"/>
        <v>31050000</v>
      </c>
      <c r="D80" s="1">
        <v>650000</v>
      </c>
      <c r="E80" s="1">
        <v>2500000</v>
      </c>
      <c r="F80" s="35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32">
        <f t="shared" si="23"/>
        <v>24680000</v>
      </c>
      <c r="R80" s="1">
        <f t="shared" si="24"/>
        <v>31830000</v>
      </c>
    </row>
    <row r="81" spans="1:18" x14ac:dyDescent="0.3">
      <c r="A81" s="44"/>
      <c r="B81" t="s">
        <v>173</v>
      </c>
      <c r="C81" s="1">
        <f t="shared" si="25"/>
        <v>31830000</v>
      </c>
      <c r="D81" s="1">
        <v>650000</v>
      </c>
      <c r="E81" s="1">
        <v>2500000</v>
      </c>
      <c r="F81" s="35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32">
        <f t="shared" si="23"/>
        <v>25465000</v>
      </c>
      <c r="R81" s="1">
        <f t="shared" si="24"/>
        <v>32615000</v>
      </c>
    </row>
    <row r="82" spans="1:18" x14ac:dyDescent="0.3">
      <c r="A82" s="44"/>
      <c r="B82" t="s">
        <v>174</v>
      </c>
      <c r="C82" s="1">
        <f t="shared" si="25"/>
        <v>32615000</v>
      </c>
      <c r="D82" s="1">
        <v>650000</v>
      </c>
      <c r="E82" s="1">
        <v>2500000</v>
      </c>
      <c r="F82" s="35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32">
        <f t="shared" si="23"/>
        <v>26255000</v>
      </c>
      <c r="R82" s="1">
        <f t="shared" si="24"/>
        <v>33405000</v>
      </c>
    </row>
    <row r="83" spans="1:18" x14ac:dyDescent="0.3">
      <c r="A83" s="44"/>
      <c r="B83" t="s">
        <v>175</v>
      </c>
      <c r="C83" s="1">
        <f t="shared" si="25"/>
        <v>33405000</v>
      </c>
      <c r="D83" s="1">
        <v>650000</v>
      </c>
      <c r="E83" s="1">
        <v>2500000</v>
      </c>
      <c r="F83" s="35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32">
        <f t="shared" si="23"/>
        <v>26650000</v>
      </c>
      <c r="R83" s="1">
        <f t="shared" si="24"/>
        <v>33800000</v>
      </c>
    </row>
    <row r="84" spans="1:18" x14ac:dyDescent="0.3">
      <c r="A84" s="44"/>
      <c r="B84" t="s">
        <v>176</v>
      </c>
      <c r="C84" s="1">
        <f t="shared" si="25"/>
        <v>33800000</v>
      </c>
      <c r="D84" s="1">
        <v>650000</v>
      </c>
      <c r="E84" s="1">
        <v>2500000</v>
      </c>
      <c r="F84" s="35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32">
        <f t="shared" si="23"/>
        <v>27450000</v>
      </c>
      <c r="R84" s="1">
        <f t="shared" si="24"/>
        <v>34600000</v>
      </c>
    </row>
    <row r="85" spans="1:18" x14ac:dyDescent="0.3">
      <c r="A85" s="44"/>
      <c r="B85" t="s">
        <v>177</v>
      </c>
      <c r="C85" s="1">
        <f t="shared" si="25"/>
        <v>34600000</v>
      </c>
      <c r="D85" s="1">
        <v>650000</v>
      </c>
      <c r="E85" s="1">
        <v>2500000</v>
      </c>
      <c r="F85" s="35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32">
        <f t="shared" si="23"/>
        <v>27855000</v>
      </c>
      <c r="R85" s="1">
        <f t="shared" si="24"/>
        <v>35005000</v>
      </c>
    </row>
    <row r="86" spans="1:18" s="41" customFormat="1" ht="17.25" thickBot="1" x14ac:dyDescent="0.35">
      <c r="A86" s="45"/>
      <c r="B86" s="38" t="s">
        <v>178</v>
      </c>
      <c r="C86" s="39">
        <f t="shared" si="25"/>
        <v>35005000</v>
      </c>
      <c r="D86" s="39">
        <v>650000</v>
      </c>
      <c r="E86" s="39">
        <v>2500000</v>
      </c>
      <c r="F86" s="40">
        <v>770000</v>
      </c>
      <c r="G86" s="39">
        <v>100000</v>
      </c>
      <c r="H86" s="39">
        <v>450000</v>
      </c>
      <c r="I86" s="39">
        <v>100000</v>
      </c>
      <c r="J86" s="39">
        <v>170000</v>
      </c>
      <c r="K86" s="39">
        <v>0</v>
      </c>
      <c r="L86" s="39">
        <v>100000</v>
      </c>
      <c r="M86" s="39">
        <v>0</v>
      </c>
      <c r="N86" s="39">
        <v>1500000</v>
      </c>
      <c r="O86" s="39">
        <v>0</v>
      </c>
      <c r="P86" s="39">
        <f t="shared" si="22"/>
        <v>6340000</v>
      </c>
      <c r="Q86" s="33">
        <f t="shared" si="23"/>
        <v>28665000</v>
      </c>
      <c r="R86" s="39">
        <f t="shared" si="24"/>
        <v>35815000</v>
      </c>
    </row>
    <row r="87" spans="1:18" x14ac:dyDescent="0.3">
      <c r="A87" s="43">
        <v>2030</v>
      </c>
      <c r="B87" t="s">
        <v>167</v>
      </c>
      <c r="C87" s="1">
        <f xml:space="preserve"> R86</f>
        <v>35815000</v>
      </c>
      <c r="D87" s="1">
        <v>0</v>
      </c>
      <c r="E87" s="1">
        <v>2500000</v>
      </c>
      <c r="F87" s="35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7">
        <f t="shared" ref="Q87:Q98" si="27" xml:space="preserve"> C87 - P87</f>
        <v>29730000</v>
      </c>
      <c r="R87" s="1">
        <f xml:space="preserve"> 7150000 + Q87</f>
        <v>36880000</v>
      </c>
    </row>
    <row r="88" spans="1:18" x14ac:dyDescent="0.3">
      <c r="A88" s="44"/>
      <c r="B88" t="s">
        <v>168</v>
      </c>
      <c r="C88" s="1">
        <f xml:space="preserve"> R87</f>
        <v>36880000</v>
      </c>
      <c r="D88" s="1">
        <v>650000</v>
      </c>
      <c r="E88" s="1">
        <v>2500000</v>
      </c>
      <c r="F88" s="35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5">
        <v>0</v>
      </c>
      <c r="P88" s="1">
        <f t="shared" si="26"/>
        <v>6330000</v>
      </c>
      <c r="Q88" s="32">
        <f t="shared" si="27"/>
        <v>30550000</v>
      </c>
      <c r="R88" s="1">
        <f t="shared" ref="R88:R98" si="28" xml:space="preserve"> 7150000 + Q88</f>
        <v>37700000</v>
      </c>
    </row>
    <row r="89" spans="1:18" x14ac:dyDescent="0.3">
      <c r="A89" s="44"/>
      <c r="B89" t="s">
        <v>169</v>
      </c>
      <c r="C89" s="1">
        <f t="shared" ref="C89:C98" si="29" xml:space="preserve"> R88</f>
        <v>37700000</v>
      </c>
      <c r="D89" s="1">
        <v>650000</v>
      </c>
      <c r="E89" s="1">
        <v>2500000</v>
      </c>
      <c r="F89" s="35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32">
        <f t="shared" si="27"/>
        <v>31375000</v>
      </c>
      <c r="R89" s="1">
        <f t="shared" si="28"/>
        <v>38525000</v>
      </c>
    </row>
    <row r="90" spans="1:18" x14ac:dyDescent="0.3">
      <c r="A90" s="44"/>
      <c r="B90" t="s">
        <v>170</v>
      </c>
      <c r="C90" s="1">
        <f t="shared" si="29"/>
        <v>38525000</v>
      </c>
      <c r="D90" s="1">
        <v>650000</v>
      </c>
      <c r="E90" s="1">
        <v>2500000</v>
      </c>
      <c r="F90" s="35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32">
        <f t="shared" si="27"/>
        <v>32205000</v>
      </c>
      <c r="R90" s="1">
        <f t="shared" si="28"/>
        <v>39355000</v>
      </c>
    </row>
    <row r="91" spans="1:18" x14ac:dyDescent="0.3">
      <c r="A91" s="44"/>
      <c r="B91" t="s">
        <v>171</v>
      </c>
      <c r="C91" s="1">
        <f t="shared" si="29"/>
        <v>39355000</v>
      </c>
      <c r="D91" s="1">
        <v>650000</v>
      </c>
      <c r="E91" s="1">
        <v>2500000</v>
      </c>
      <c r="F91" s="35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32">
        <f t="shared" si="27"/>
        <v>32640000</v>
      </c>
      <c r="R91" s="1">
        <f t="shared" si="28"/>
        <v>39790000</v>
      </c>
    </row>
    <row r="92" spans="1:18" x14ac:dyDescent="0.3">
      <c r="A92" s="44"/>
      <c r="B92" t="s">
        <v>172</v>
      </c>
      <c r="C92" s="1">
        <f t="shared" si="29"/>
        <v>39790000</v>
      </c>
      <c r="D92" s="1">
        <v>650000</v>
      </c>
      <c r="E92" s="1">
        <v>2500000</v>
      </c>
      <c r="F92" s="35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32">
        <f t="shared" si="27"/>
        <v>33480000</v>
      </c>
      <c r="R92" s="1">
        <f t="shared" si="28"/>
        <v>40630000</v>
      </c>
    </row>
    <row r="93" spans="1:18" x14ac:dyDescent="0.3">
      <c r="A93" s="44"/>
      <c r="B93" t="s">
        <v>173</v>
      </c>
      <c r="C93" s="1">
        <f t="shared" si="29"/>
        <v>40630000</v>
      </c>
      <c r="D93" s="1">
        <v>650000</v>
      </c>
      <c r="E93" s="1">
        <v>2500000</v>
      </c>
      <c r="F93" s="35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32">
        <f t="shared" si="27"/>
        <v>34325000</v>
      </c>
      <c r="R93" s="1">
        <f t="shared" si="28"/>
        <v>41475000</v>
      </c>
    </row>
    <row r="94" spans="1:18" x14ac:dyDescent="0.3">
      <c r="A94" s="44"/>
      <c r="B94" t="s">
        <v>174</v>
      </c>
      <c r="C94" s="1">
        <f t="shared" si="29"/>
        <v>41475000</v>
      </c>
      <c r="D94" s="1">
        <v>650000</v>
      </c>
      <c r="E94" s="1">
        <v>2500000</v>
      </c>
      <c r="F94" s="35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32">
        <f t="shared" si="27"/>
        <v>35175000</v>
      </c>
      <c r="R94" s="1">
        <f t="shared" si="28"/>
        <v>42325000</v>
      </c>
    </row>
    <row r="95" spans="1:18" x14ac:dyDescent="0.3">
      <c r="A95" s="44"/>
      <c r="B95" t="s">
        <v>175</v>
      </c>
      <c r="C95" s="1">
        <f t="shared" si="29"/>
        <v>42325000</v>
      </c>
      <c r="D95" s="1">
        <v>650000</v>
      </c>
      <c r="E95" s="1">
        <v>2500000</v>
      </c>
      <c r="F95" s="35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32">
        <f t="shared" si="27"/>
        <v>35630000</v>
      </c>
      <c r="R95" s="1">
        <f t="shared" si="28"/>
        <v>42780000</v>
      </c>
    </row>
    <row r="96" spans="1:18" x14ac:dyDescent="0.3">
      <c r="A96" s="44"/>
      <c r="B96" t="s">
        <v>176</v>
      </c>
      <c r="C96" s="1">
        <f t="shared" si="29"/>
        <v>42780000</v>
      </c>
      <c r="D96" s="1">
        <v>650000</v>
      </c>
      <c r="E96" s="1">
        <v>2500000</v>
      </c>
      <c r="F96" s="35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32">
        <f t="shared" si="27"/>
        <v>36490000</v>
      </c>
      <c r="R96" s="1">
        <f t="shared" si="28"/>
        <v>43640000</v>
      </c>
    </row>
    <row r="97" spans="1:18" x14ac:dyDescent="0.3">
      <c r="A97" s="44"/>
      <c r="B97" t="s">
        <v>177</v>
      </c>
      <c r="C97" s="1">
        <f t="shared" si="29"/>
        <v>43640000</v>
      </c>
      <c r="D97" s="1">
        <v>650000</v>
      </c>
      <c r="E97" s="1">
        <v>2500000</v>
      </c>
      <c r="F97" s="35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32">
        <f t="shared" si="27"/>
        <v>36955000</v>
      </c>
      <c r="R97" s="1">
        <f t="shared" si="28"/>
        <v>44105000</v>
      </c>
    </row>
    <row r="98" spans="1:18" s="41" customFormat="1" ht="17.25" thickBot="1" x14ac:dyDescent="0.35">
      <c r="A98" s="45"/>
      <c r="B98" s="38" t="s">
        <v>178</v>
      </c>
      <c r="C98" s="39">
        <f t="shared" si="29"/>
        <v>44105000</v>
      </c>
      <c r="D98" s="39">
        <v>650000</v>
      </c>
      <c r="E98" s="39">
        <v>2500000</v>
      </c>
      <c r="F98" s="40">
        <v>710000</v>
      </c>
      <c r="G98" s="39">
        <v>100000</v>
      </c>
      <c r="H98" s="39">
        <v>450000</v>
      </c>
      <c r="I98" s="39">
        <v>100000</v>
      </c>
      <c r="J98" s="39">
        <v>170000</v>
      </c>
      <c r="K98" s="39">
        <v>0</v>
      </c>
      <c r="L98" s="39">
        <v>100000</v>
      </c>
      <c r="M98" s="39">
        <v>0</v>
      </c>
      <c r="N98" s="39">
        <v>1500000</v>
      </c>
      <c r="O98" s="39">
        <v>0</v>
      </c>
      <c r="P98" s="39">
        <f t="shared" si="26"/>
        <v>6280000</v>
      </c>
      <c r="Q98" s="33">
        <f t="shared" si="27"/>
        <v>37825000</v>
      </c>
      <c r="R98" s="39">
        <f t="shared" si="28"/>
        <v>44975000</v>
      </c>
    </row>
    <row r="99" spans="1:18" x14ac:dyDescent="0.3">
      <c r="A99" s="43">
        <v>2031</v>
      </c>
      <c r="B99" t="s">
        <v>167</v>
      </c>
      <c r="C99" s="1">
        <f xml:space="preserve"> R98</f>
        <v>44975000</v>
      </c>
      <c r="D99" s="1">
        <v>0</v>
      </c>
      <c r="E99" s="1">
        <v>2500000</v>
      </c>
      <c r="F99" s="35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7">
        <f t="shared" ref="Q99:Q110" si="31" xml:space="preserve"> C99 - P99</f>
        <v>38950000</v>
      </c>
      <c r="R99" s="1">
        <f xml:space="preserve"> 7150000 + Q99</f>
        <v>46100000</v>
      </c>
    </row>
    <row r="100" spans="1:18" x14ac:dyDescent="0.3">
      <c r="A100" s="44"/>
      <c r="B100" t="s">
        <v>168</v>
      </c>
      <c r="C100" s="1">
        <f xml:space="preserve"> R99</f>
        <v>46100000</v>
      </c>
      <c r="D100" s="1">
        <v>650000</v>
      </c>
      <c r="E100" s="1">
        <v>2500000</v>
      </c>
      <c r="F100" s="35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5">
        <v>0</v>
      </c>
      <c r="P100" s="1">
        <f t="shared" si="30"/>
        <v>6270000</v>
      </c>
      <c r="Q100" s="32">
        <f t="shared" si="31"/>
        <v>39830000</v>
      </c>
      <c r="R100" s="1">
        <f t="shared" ref="R100:R110" si="32" xml:space="preserve"> 7150000 + Q100</f>
        <v>46980000</v>
      </c>
    </row>
    <row r="101" spans="1:18" x14ac:dyDescent="0.3">
      <c r="A101" s="44"/>
      <c r="B101" t="s">
        <v>169</v>
      </c>
      <c r="C101" s="1">
        <f t="shared" ref="C101:C110" si="33" xml:space="preserve"> R100</f>
        <v>46980000</v>
      </c>
      <c r="D101" s="1">
        <v>650000</v>
      </c>
      <c r="E101" s="1">
        <v>2500000</v>
      </c>
      <c r="F101" s="35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32">
        <f t="shared" si="31"/>
        <v>40715000</v>
      </c>
      <c r="R101" s="1">
        <f t="shared" si="32"/>
        <v>47865000</v>
      </c>
    </row>
    <row r="102" spans="1:18" x14ac:dyDescent="0.3">
      <c r="A102" s="44"/>
      <c r="B102" t="s">
        <v>170</v>
      </c>
      <c r="C102" s="1">
        <f t="shared" si="33"/>
        <v>47865000</v>
      </c>
      <c r="D102" s="1">
        <v>650000</v>
      </c>
      <c r="E102" s="1">
        <v>2500000</v>
      </c>
      <c r="F102" s="35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32">
        <f t="shared" si="31"/>
        <v>41605000</v>
      </c>
      <c r="R102" s="1">
        <f t="shared" si="32"/>
        <v>48755000</v>
      </c>
    </row>
    <row r="103" spans="1:18" x14ac:dyDescent="0.3">
      <c r="A103" s="44"/>
      <c r="B103" t="s">
        <v>171</v>
      </c>
      <c r="C103" s="1">
        <f t="shared" si="33"/>
        <v>48755000</v>
      </c>
      <c r="D103" s="1">
        <v>650000</v>
      </c>
      <c r="E103" s="1">
        <v>2500000</v>
      </c>
      <c r="F103" s="35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32">
        <f t="shared" si="31"/>
        <v>42100000</v>
      </c>
      <c r="R103" s="1">
        <f t="shared" si="32"/>
        <v>49250000</v>
      </c>
    </row>
    <row r="104" spans="1:18" x14ac:dyDescent="0.3">
      <c r="A104" s="44"/>
      <c r="B104" t="s">
        <v>172</v>
      </c>
      <c r="C104" s="1">
        <f t="shared" si="33"/>
        <v>49250000</v>
      </c>
      <c r="D104" s="1">
        <v>650000</v>
      </c>
      <c r="E104" s="1">
        <v>2500000</v>
      </c>
      <c r="F104" s="35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32">
        <f t="shared" si="31"/>
        <v>43000000</v>
      </c>
      <c r="R104" s="1">
        <f t="shared" si="32"/>
        <v>50150000</v>
      </c>
    </row>
    <row r="105" spans="1:18" x14ac:dyDescent="0.3">
      <c r="A105" s="44"/>
      <c r="B105" t="s">
        <v>173</v>
      </c>
      <c r="C105" s="1">
        <f t="shared" si="33"/>
        <v>50150000</v>
      </c>
      <c r="D105" s="1">
        <v>650000</v>
      </c>
      <c r="E105" s="1">
        <v>2500000</v>
      </c>
      <c r="F105" s="35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32">
        <f t="shared" si="31"/>
        <v>43905000</v>
      </c>
      <c r="R105" s="1">
        <f t="shared" si="32"/>
        <v>51055000</v>
      </c>
    </row>
    <row r="106" spans="1:18" x14ac:dyDescent="0.3">
      <c r="A106" s="44"/>
      <c r="B106" t="s">
        <v>174</v>
      </c>
      <c r="C106" s="1">
        <f t="shared" si="33"/>
        <v>51055000</v>
      </c>
      <c r="D106" s="1">
        <v>650000</v>
      </c>
      <c r="E106" s="1">
        <v>2500000</v>
      </c>
      <c r="F106" s="35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32">
        <f t="shared" si="31"/>
        <v>44815000</v>
      </c>
      <c r="R106" s="1">
        <f t="shared" si="32"/>
        <v>51965000</v>
      </c>
    </row>
    <row r="107" spans="1:18" x14ac:dyDescent="0.3">
      <c r="A107" s="44"/>
      <c r="B107" t="s">
        <v>175</v>
      </c>
      <c r="C107" s="1">
        <f t="shared" si="33"/>
        <v>51965000</v>
      </c>
      <c r="D107" s="1">
        <v>650000</v>
      </c>
      <c r="E107" s="1">
        <v>2500000</v>
      </c>
      <c r="F107" s="35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32">
        <f t="shared" si="31"/>
        <v>45330000</v>
      </c>
      <c r="R107" s="1">
        <f t="shared" si="32"/>
        <v>52480000</v>
      </c>
    </row>
    <row r="108" spans="1:18" x14ac:dyDescent="0.3">
      <c r="A108" s="44"/>
      <c r="B108" t="s">
        <v>176</v>
      </c>
      <c r="C108" s="1">
        <f t="shared" si="33"/>
        <v>52480000</v>
      </c>
      <c r="D108" s="1">
        <v>650000</v>
      </c>
      <c r="E108" s="1">
        <v>2500000</v>
      </c>
      <c r="F108" s="35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32">
        <f t="shared" si="31"/>
        <v>46250000</v>
      </c>
      <c r="R108" s="1">
        <f t="shared" si="32"/>
        <v>53400000</v>
      </c>
    </row>
    <row r="109" spans="1:18" x14ac:dyDescent="0.3">
      <c r="A109" s="44"/>
      <c r="B109" t="s">
        <v>177</v>
      </c>
      <c r="C109" s="1">
        <f t="shared" si="33"/>
        <v>53400000</v>
      </c>
      <c r="D109" s="1">
        <v>650000</v>
      </c>
      <c r="E109" s="1">
        <v>2500000</v>
      </c>
      <c r="F109" s="35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32">
        <f t="shared" si="31"/>
        <v>46775000</v>
      </c>
      <c r="R109" s="1">
        <f t="shared" si="32"/>
        <v>53925000</v>
      </c>
    </row>
    <row r="110" spans="1:18" s="41" customFormat="1" ht="17.25" thickBot="1" x14ac:dyDescent="0.35">
      <c r="A110" s="45"/>
      <c r="B110" s="38" t="s">
        <v>178</v>
      </c>
      <c r="C110" s="39">
        <f t="shared" si="33"/>
        <v>53925000</v>
      </c>
      <c r="D110" s="39">
        <v>650000</v>
      </c>
      <c r="E110" s="39">
        <v>2500000</v>
      </c>
      <c r="F110" s="40">
        <v>650000</v>
      </c>
      <c r="G110" s="39">
        <v>100000</v>
      </c>
      <c r="H110" s="39">
        <v>450000</v>
      </c>
      <c r="I110" s="39">
        <v>100000</v>
      </c>
      <c r="J110" s="39">
        <v>170000</v>
      </c>
      <c r="K110" s="39">
        <v>0</v>
      </c>
      <c r="L110" s="39">
        <v>100000</v>
      </c>
      <c r="M110" s="39">
        <v>0</v>
      </c>
      <c r="N110" s="39">
        <v>1500000</v>
      </c>
      <c r="O110" s="39">
        <v>0</v>
      </c>
      <c r="P110" s="39">
        <f t="shared" si="30"/>
        <v>6220000</v>
      </c>
      <c r="Q110" s="33">
        <f t="shared" si="31"/>
        <v>47705000</v>
      </c>
      <c r="R110" s="39">
        <f t="shared" si="32"/>
        <v>54855000</v>
      </c>
    </row>
    <row r="111" spans="1:18" x14ac:dyDescent="0.3">
      <c r="A111" s="43">
        <v>2032</v>
      </c>
      <c r="B111" t="s">
        <v>167</v>
      </c>
      <c r="C111" s="1">
        <f xml:space="preserve"> R110</f>
        <v>54855000</v>
      </c>
      <c r="D111" s="1">
        <v>0</v>
      </c>
      <c r="E111" s="1">
        <v>2500000</v>
      </c>
      <c r="F111" s="35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7">
        <f t="shared" ref="Q111:Q122" si="35" xml:space="preserve"> C111 - P111</f>
        <v>48890000</v>
      </c>
      <c r="R111" s="1">
        <f xml:space="preserve"> 7150000 + Q111</f>
        <v>56040000</v>
      </c>
    </row>
    <row r="112" spans="1:18" x14ac:dyDescent="0.3">
      <c r="A112" s="44"/>
      <c r="B112" t="s">
        <v>168</v>
      </c>
      <c r="C112" s="1">
        <f xml:space="preserve"> R111</f>
        <v>56040000</v>
      </c>
      <c r="D112" s="1">
        <v>650000</v>
      </c>
      <c r="E112" s="1">
        <v>2500000</v>
      </c>
      <c r="F112" s="35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5">
        <v>0</v>
      </c>
      <c r="P112" s="1">
        <f t="shared" si="34"/>
        <v>6210000</v>
      </c>
      <c r="Q112" s="32">
        <f t="shared" si="35"/>
        <v>49830000</v>
      </c>
      <c r="R112" s="1">
        <f t="shared" ref="R112:R122" si="36" xml:space="preserve"> 7150000 + Q112</f>
        <v>56980000</v>
      </c>
    </row>
    <row r="113" spans="1:18" x14ac:dyDescent="0.3">
      <c r="A113" s="44"/>
      <c r="B113" t="s">
        <v>169</v>
      </c>
      <c r="C113" s="1">
        <f t="shared" ref="C113:C122" si="37" xml:space="preserve"> R112</f>
        <v>56980000</v>
      </c>
      <c r="D113" s="1">
        <v>650000</v>
      </c>
      <c r="E113" s="1">
        <v>2500000</v>
      </c>
      <c r="F113" s="35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32">
        <f t="shared" si="35"/>
        <v>50775000</v>
      </c>
      <c r="R113" s="1">
        <f t="shared" si="36"/>
        <v>57925000</v>
      </c>
    </row>
    <row r="114" spans="1:18" x14ac:dyDescent="0.3">
      <c r="A114" s="44"/>
      <c r="B114" t="s">
        <v>170</v>
      </c>
      <c r="C114" s="1">
        <f t="shared" si="37"/>
        <v>57925000</v>
      </c>
      <c r="D114" s="1">
        <v>650000</v>
      </c>
      <c r="E114" s="1">
        <v>2500000</v>
      </c>
      <c r="F114" s="35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32">
        <f t="shared" si="35"/>
        <v>51725000</v>
      </c>
      <c r="R114" s="1">
        <f t="shared" si="36"/>
        <v>58875000</v>
      </c>
    </row>
    <row r="115" spans="1:18" x14ac:dyDescent="0.3">
      <c r="A115" s="44"/>
      <c r="B115" t="s">
        <v>171</v>
      </c>
      <c r="C115" s="1">
        <f t="shared" si="37"/>
        <v>58875000</v>
      </c>
      <c r="D115" s="1">
        <v>650000</v>
      </c>
      <c r="E115" s="1">
        <v>2500000</v>
      </c>
      <c r="F115" s="35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32">
        <f t="shared" si="35"/>
        <v>52280000</v>
      </c>
      <c r="R115" s="1">
        <f t="shared" si="36"/>
        <v>59430000</v>
      </c>
    </row>
    <row r="116" spans="1:18" x14ac:dyDescent="0.3">
      <c r="A116" s="44"/>
      <c r="B116" t="s">
        <v>172</v>
      </c>
      <c r="C116" s="1">
        <f t="shared" si="37"/>
        <v>59430000</v>
      </c>
      <c r="D116" s="1">
        <v>650000</v>
      </c>
      <c r="E116" s="1">
        <v>2500000</v>
      </c>
      <c r="F116" s="35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32">
        <f t="shared" si="35"/>
        <v>53240000</v>
      </c>
      <c r="R116" s="1">
        <f t="shared" si="36"/>
        <v>60390000</v>
      </c>
    </row>
    <row r="117" spans="1:18" x14ac:dyDescent="0.3">
      <c r="A117" s="44"/>
      <c r="B117" t="s">
        <v>173</v>
      </c>
      <c r="C117" s="1">
        <f t="shared" si="37"/>
        <v>60390000</v>
      </c>
      <c r="D117" s="1">
        <v>650000</v>
      </c>
      <c r="E117" s="1">
        <v>2500000</v>
      </c>
      <c r="F117" s="35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32">
        <f t="shared" si="35"/>
        <v>54205000</v>
      </c>
      <c r="R117" s="1">
        <f t="shared" si="36"/>
        <v>61355000</v>
      </c>
    </row>
    <row r="118" spans="1:18" x14ac:dyDescent="0.3">
      <c r="A118" s="44"/>
      <c r="B118" t="s">
        <v>174</v>
      </c>
      <c r="C118" s="1">
        <f t="shared" si="37"/>
        <v>61355000</v>
      </c>
      <c r="D118" s="1">
        <v>650000</v>
      </c>
      <c r="E118" s="1">
        <v>2500000</v>
      </c>
      <c r="F118" s="35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32">
        <f t="shared" si="35"/>
        <v>55175000</v>
      </c>
      <c r="R118" s="1">
        <f t="shared" si="36"/>
        <v>62325000</v>
      </c>
    </row>
    <row r="119" spans="1:18" x14ac:dyDescent="0.3">
      <c r="A119" s="44"/>
      <c r="B119" t="s">
        <v>175</v>
      </c>
      <c r="C119" s="1">
        <f t="shared" si="37"/>
        <v>62325000</v>
      </c>
      <c r="D119" s="1">
        <v>650000</v>
      </c>
      <c r="E119" s="1">
        <v>2500000</v>
      </c>
      <c r="F119" s="35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32">
        <f t="shared" si="35"/>
        <v>55750000</v>
      </c>
      <c r="R119" s="1">
        <f t="shared" si="36"/>
        <v>62900000</v>
      </c>
    </row>
    <row r="120" spans="1:18" x14ac:dyDescent="0.3">
      <c r="A120" s="44"/>
      <c r="B120" t="s">
        <v>176</v>
      </c>
      <c r="C120" s="1">
        <f t="shared" si="37"/>
        <v>62900000</v>
      </c>
      <c r="D120" s="1">
        <v>650000</v>
      </c>
      <c r="E120" s="1">
        <v>2500000</v>
      </c>
      <c r="F120" s="35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32">
        <f t="shared" si="35"/>
        <v>56730000</v>
      </c>
      <c r="R120" s="1">
        <f t="shared" si="36"/>
        <v>63880000</v>
      </c>
    </row>
    <row r="121" spans="1:18" x14ac:dyDescent="0.3">
      <c r="A121" s="44"/>
      <c r="B121" t="s">
        <v>177</v>
      </c>
      <c r="C121" s="1">
        <f t="shared" si="37"/>
        <v>63880000</v>
      </c>
      <c r="D121" s="1">
        <v>650000</v>
      </c>
      <c r="E121" s="1">
        <v>2500000</v>
      </c>
      <c r="F121" s="35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32">
        <f t="shared" si="35"/>
        <v>57315000</v>
      </c>
      <c r="R121" s="1">
        <f t="shared" si="36"/>
        <v>64465000</v>
      </c>
    </row>
    <row r="122" spans="1:18" s="41" customFormat="1" ht="17.25" thickBot="1" x14ac:dyDescent="0.35">
      <c r="A122" s="45"/>
      <c r="B122" s="38" t="s">
        <v>178</v>
      </c>
      <c r="C122" s="39">
        <f t="shared" si="37"/>
        <v>64465000</v>
      </c>
      <c r="D122" s="39">
        <v>650000</v>
      </c>
      <c r="E122" s="39">
        <v>2500000</v>
      </c>
      <c r="F122" s="40">
        <v>590000</v>
      </c>
      <c r="G122" s="39">
        <v>100000</v>
      </c>
      <c r="H122" s="39">
        <v>450000</v>
      </c>
      <c r="I122" s="39">
        <v>100000</v>
      </c>
      <c r="J122" s="39">
        <v>170000</v>
      </c>
      <c r="K122" s="39">
        <v>0</v>
      </c>
      <c r="L122" s="39">
        <v>100000</v>
      </c>
      <c r="M122" s="39">
        <v>0</v>
      </c>
      <c r="N122" s="39">
        <v>1500000</v>
      </c>
      <c r="O122" s="39">
        <v>0</v>
      </c>
      <c r="P122" s="39">
        <f t="shared" si="34"/>
        <v>6160000</v>
      </c>
      <c r="Q122" s="33">
        <f t="shared" si="35"/>
        <v>58305000</v>
      </c>
      <c r="R122" s="39">
        <f t="shared" si="36"/>
        <v>65455000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opLeftCell="A13" workbookViewId="0">
      <selection activeCell="E20" sqref="E20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47"/>
      <c r="C1" s="47"/>
    </row>
    <row r="2" spans="2:15" x14ac:dyDescent="0.3">
      <c r="B2" s="46" t="s">
        <v>161</v>
      </c>
      <c r="C2" s="46"/>
      <c r="E2" s="46" t="s">
        <v>162</v>
      </c>
      <c r="F2" s="46"/>
      <c r="H2" s="46" t="s">
        <v>163</v>
      </c>
      <c r="I2" s="46"/>
      <c r="K2" s="46" t="s">
        <v>164</v>
      </c>
      <c r="L2" s="46"/>
      <c r="N2" s="46" t="s">
        <v>165</v>
      </c>
      <c r="O2" s="46"/>
    </row>
    <row r="3" spans="2:15" x14ac:dyDescent="0.3">
      <c r="B3" s="7" t="s">
        <v>18</v>
      </c>
      <c r="C3" s="7" t="s">
        <v>19</v>
      </c>
      <c r="E3" s="7" t="s">
        <v>18</v>
      </c>
      <c r="F3" s="7" t="s">
        <v>19</v>
      </c>
      <c r="H3" s="7" t="s">
        <v>18</v>
      </c>
      <c r="I3" s="7" t="s">
        <v>19</v>
      </c>
      <c r="K3" s="7" t="s">
        <v>18</v>
      </c>
      <c r="L3" s="7" t="s">
        <v>19</v>
      </c>
      <c r="N3" s="7" t="s">
        <v>18</v>
      </c>
      <c r="O3" s="7" t="s">
        <v>19</v>
      </c>
    </row>
    <row r="4" spans="2:15" x14ac:dyDescent="0.3">
      <c r="B4" s="6">
        <v>1</v>
      </c>
      <c r="C4" s="10">
        <v>17215</v>
      </c>
      <c r="E4" s="6">
        <v>1</v>
      </c>
      <c r="F4" s="10">
        <v>3020</v>
      </c>
      <c r="H4" s="6">
        <v>1</v>
      </c>
      <c r="I4" s="10">
        <v>0</v>
      </c>
      <c r="K4" s="6">
        <v>1</v>
      </c>
      <c r="L4" s="10">
        <v>39527</v>
      </c>
      <c r="N4" s="6">
        <v>1</v>
      </c>
      <c r="O4" s="10">
        <v>19976</v>
      </c>
    </row>
    <row r="5" spans="2:15" x14ac:dyDescent="0.3">
      <c r="B5" s="6">
        <v>2</v>
      </c>
      <c r="C5" s="10">
        <v>-77107</v>
      </c>
      <c r="E5" s="6">
        <v>2</v>
      </c>
      <c r="F5" s="10">
        <v>-3342</v>
      </c>
      <c r="H5" s="6">
        <v>2</v>
      </c>
      <c r="I5" s="10">
        <v>0</v>
      </c>
      <c r="K5" s="6">
        <v>2</v>
      </c>
      <c r="L5" s="10">
        <v>47051</v>
      </c>
      <c r="N5" s="6">
        <v>2</v>
      </c>
      <c r="O5" s="10">
        <v>35716</v>
      </c>
    </row>
    <row r="6" spans="2:15" x14ac:dyDescent="0.3">
      <c r="B6" s="6">
        <v>3</v>
      </c>
      <c r="C6" s="10">
        <v>77453</v>
      </c>
      <c r="E6" s="6">
        <v>3</v>
      </c>
      <c r="F6" s="11">
        <v>38771</v>
      </c>
      <c r="H6" s="6">
        <v>3</v>
      </c>
      <c r="I6" s="11">
        <v>0</v>
      </c>
      <c r="K6" s="6">
        <v>3</v>
      </c>
      <c r="L6" s="11">
        <v>-8281</v>
      </c>
      <c r="N6" s="6">
        <v>3</v>
      </c>
      <c r="O6" s="11">
        <v>64079</v>
      </c>
    </row>
    <row r="7" spans="2:15" x14ac:dyDescent="0.3">
      <c r="B7" s="6">
        <v>4</v>
      </c>
      <c r="C7" s="10">
        <v>16450</v>
      </c>
      <c r="E7" s="6">
        <v>4</v>
      </c>
      <c r="F7" s="10">
        <v>0</v>
      </c>
      <c r="H7" s="6">
        <v>4</v>
      </c>
      <c r="I7" s="10">
        <v>0</v>
      </c>
      <c r="K7" s="6">
        <v>4</v>
      </c>
      <c r="L7" s="10">
        <v>0</v>
      </c>
      <c r="N7" s="6">
        <v>4</v>
      </c>
      <c r="O7" s="10">
        <v>0</v>
      </c>
    </row>
    <row r="8" spans="2:15" x14ac:dyDescent="0.3">
      <c r="B8" s="6">
        <v>5</v>
      </c>
      <c r="C8" s="10">
        <v>6818</v>
      </c>
      <c r="E8" s="6">
        <v>5</v>
      </c>
      <c r="F8" s="10">
        <v>0</v>
      </c>
      <c r="H8" s="6">
        <v>5</v>
      </c>
      <c r="I8" s="10">
        <v>0</v>
      </c>
      <c r="K8" s="6">
        <v>5</v>
      </c>
      <c r="L8" s="10">
        <v>0</v>
      </c>
      <c r="N8" s="6">
        <v>5</v>
      </c>
      <c r="O8" s="10">
        <v>0</v>
      </c>
    </row>
    <row r="9" spans="2:15" x14ac:dyDescent="0.3">
      <c r="B9" s="6">
        <v>6</v>
      </c>
      <c r="C9" s="10">
        <v>24585</v>
      </c>
      <c r="E9" s="6">
        <v>6</v>
      </c>
      <c r="F9" s="11">
        <v>0</v>
      </c>
      <c r="H9" s="6">
        <v>6</v>
      </c>
      <c r="I9" s="11">
        <v>0</v>
      </c>
      <c r="K9" s="6">
        <v>6</v>
      </c>
      <c r="L9" s="11">
        <v>0</v>
      </c>
      <c r="N9" s="6">
        <v>6</v>
      </c>
      <c r="O9" s="11">
        <v>0</v>
      </c>
    </row>
    <row r="10" spans="2:15" x14ac:dyDescent="0.3">
      <c r="B10" s="6">
        <v>7</v>
      </c>
      <c r="C10" s="10">
        <v>0</v>
      </c>
      <c r="E10" s="6">
        <v>7</v>
      </c>
      <c r="F10" s="10">
        <v>0</v>
      </c>
      <c r="H10" s="6">
        <v>7</v>
      </c>
      <c r="I10" s="10">
        <v>0</v>
      </c>
      <c r="K10" s="6">
        <v>7</v>
      </c>
      <c r="L10" s="10">
        <v>0</v>
      </c>
      <c r="N10" s="6">
        <v>7</v>
      </c>
      <c r="O10" s="10">
        <v>0</v>
      </c>
    </row>
    <row r="11" spans="2:15" x14ac:dyDescent="0.3">
      <c r="B11" s="6">
        <v>8</v>
      </c>
      <c r="C11" s="10">
        <v>0</v>
      </c>
      <c r="E11" s="6">
        <v>8</v>
      </c>
      <c r="F11" s="10">
        <v>0</v>
      </c>
      <c r="H11" s="6">
        <v>8</v>
      </c>
      <c r="I11" s="10">
        <v>0</v>
      </c>
      <c r="K11" s="6">
        <v>8</v>
      </c>
      <c r="L11" s="10">
        <v>0</v>
      </c>
      <c r="N11" s="6">
        <v>8</v>
      </c>
      <c r="O11" s="10">
        <v>0</v>
      </c>
    </row>
    <row r="12" spans="2:15" x14ac:dyDescent="0.3">
      <c r="B12" s="9">
        <v>9</v>
      </c>
      <c r="C12" s="11">
        <v>0</v>
      </c>
      <c r="E12" s="9">
        <v>9</v>
      </c>
      <c r="F12" s="11">
        <v>0</v>
      </c>
      <c r="H12" s="9">
        <v>9</v>
      </c>
      <c r="I12" s="11">
        <v>0</v>
      </c>
      <c r="K12" s="9">
        <v>9</v>
      </c>
      <c r="L12" s="11">
        <v>0</v>
      </c>
      <c r="N12" s="9">
        <v>9</v>
      </c>
      <c r="O12" s="11">
        <v>0</v>
      </c>
    </row>
    <row r="13" spans="2:15" x14ac:dyDescent="0.3">
      <c r="B13" s="6">
        <v>10</v>
      </c>
      <c r="C13" s="10">
        <v>0</v>
      </c>
      <c r="E13" s="6">
        <v>10</v>
      </c>
      <c r="F13" s="10">
        <v>0</v>
      </c>
      <c r="H13" s="6">
        <v>10</v>
      </c>
      <c r="I13" s="10">
        <v>0</v>
      </c>
      <c r="K13" s="6">
        <v>10</v>
      </c>
      <c r="L13" s="10">
        <v>0</v>
      </c>
      <c r="N13" s="6">
        <v>10</v>
      </c>
      <c r="O13" s="10">
        <v>0</v>
      </c>
    </row>
    <row r="14" spans="2:15" x14ac:dyDescent="0.3">
      <c r="B14" s="7" t="s">
        <v>20</v>
      </c>
      <c r="C14" s="8">
        <f>SUM(C4:C13)</f>
        <v>65414</v>
      </c>
      <c r="E14" s="7" t="s">
        <v>20</v>
      </c>
      <c r="F14" s="8">
        <f>SUM(F4:F13)</f>
        <v>38449</v>
      </c>
      <c r="H14" s="7" t="s">
        <v>20</v>
      </c>
      <c r="I14" s="8">
        <f>SUM(I4:I13)</f>
        <v>0</v>
      </c>
      <c r="K14" s="7" t="s">
        <v>20</v>
      </c>
      <c r="L14" s="8">
        <f>SUM(L4:L13)</f>
        <v>78297</v>
      </c>
      <c r="N14" s="7" t="s">
        <v>20</v>
      </c>
      <c r="O14" s="8">
        <f>SUM(O4:O13)</f>
        <v>119771</v>
      </c>
    </row>
    <row r="15" spans="2:15" x14ac:dyDescent="0.3">
      <c r="B15" s="7" t="s">
        <v>21</v>
      </c>
      <c r="C15" s="8">
        <v>1061029</v>
      </c>
      <c r="E15" s="7" t="s">
        <v>14</v>
      </c>
      <c r="F15" s="8">
        <v>1126443</v>
      </c>
      <c r="H15" s="7" t="s">
        <v>14</v>
      </c>
      <c r="I15" s="8">
        <v>1200000</v>
      </c>
      <c r="K15" s="7" t="s">
        <v>14</v>
      </c>
      <c r="L15" s="8">
        <v>1200000</v>
      </c>
      <c r="N15" s="7" t="s">
        <v>14</v>
      </c>
      <c r="O15" s="8">
        <v>1223000</v>
      </c>
    </row>
    <row r="16" spans="2:15" x14ac:dyDescent="0.3">
      <c r="B16" s="7" t="s">
        <v>22</v>
      </c>
      <c r="C16" s="6">
        <f xml:space="preserve">  ROUND( (C14 / C15) * 100, 2 )</f>
        <v>6.17</v>
      </c>
      <c r="E16" s="7" t="s">
        <v>22</v>
      </c>
      <c r="F16" s="6">
        <f xml:space="preserve">  ROUND( (F14 / F15) * 100, 2 )</f>
        <v>3.41</v>
      </c>
      <c r="H16" s="7" t="s">
        <v>22</v>
      </c>
      <c r="I16" s="6">
        <f xml:space="preserve">  ROUND( (I14 / I15) * 100, 2 )</f>
        <v>0</v>
      </c>
      <c r="K16" s="7" t="s">
        <v>22</v>
      </c>
      <c r="L16" s="6">
        <f xml:space="preserve">  ROUND( (L14 / L15) * 100, 2 )</f>
        <v>6.52</v>
      </c>
      <c r="N16" s="7" t="s">
        <v>22</v>
      </c>
      <c r="O16" s="6">
        <f xml:space="preserve">  ROUND( (O14 / O15) * 100, 2 )</f>
        <v>9.7899999999999991</v>
      </c>
    </row>
    <row r="17" spans="2:15" x14ac:dyDescent="0.3">
      <c r="B17" s="7" t="s">
        <v>23</v>
      </c>
      <c r="C17" s="3">
        <f xml:space="preserve"> C15 + C14</f>
        <v>1126443</v>
      </c>
      <c r="E17" s="7" t="s">
        <v>23</v>
      </c>
      <c r="F17" s="3">
        <f xml:space="preserve"> F15 + F14</f>
        <v>1164892</v>
      </c>
      <c r="H17" s="7" t="s">
        <v>23</v>
      </c>
      <c r="I17" s="3">
        <f xml:space="preserve"> I15 + I14</f>
        <v>1200000</v>
      </c>
      <c r="K17" s="7" t="s">
        <v>23</v>
      </c>
      <c r="L17" s="3">
        <f xml:space="preserve"> L15 + L14</f>
        <v>1278297</v>
      </c>
      <c r="N17" s="7" t="s">
        <v>23</v>
      </c>
      <c r="O17" s="3">
        <f xml:space="preserve"> O15 + O14</f>
        <v>1342771</v>
      </c>
    </row>
    <row r="18" spans="2:15" x14ac:dyDescent="0.3">
      <c r="B18" s="5"/>
    </row>
    <row r="20" spans="2:15" x14ac:dyDescent="0.3">
      <c r="B20" s="46" t="s">
        <v>166</v>
      </c>
      <c r="C20" s="46"/>
    </row>
    <row r="21" spans="2:15" x14ac:dyDescent="0.3">
      <c r="B21" s="29" t="s">
        <v>18</v>
      </c>
      <c r="C21" s="29" t="s">
        <v>19</v>
      </c>
    </row>
    <row r="22" spans="2:15" x14ac:dyDescent="0.3">
      <c r="B22" s="6">
        <v>1</v>
      </c>
      <c r="C22" s="10">
        <v>0</v>
      </c>
    </row>
    <row r="23" spans="2:15" x14ac:dyDescent="0.3">
      <c r="B23" s="6">
        <v>2</v>
      </c>
      <c r="C23" s="10">
        <v>0</v>
      </c>
    </row>
    <row r="24" spans="2:15" x14ac:dyDescent="0.3">
      <c r="B24" s="6">
        <v>3</v>
      </c>
      <c r="C24" s="11">
        <v>0</v>
      </c>
    </row>
    <row r="25" spans="2:15" x14ac:dyDescent="0.3">
      <c r="B25" s="6">
        <v>4</v>
      </c>
      <c r="C25" s="10">
        <v>0</v>
      </c>
    </row>
    <row r="26" spans="2:15" x14ac:dyDescent="0.3">
      <c r="B26" s="6">
        <v>5</v>
      </c>
      <c r="C26" s="10">
        <v>0</v>
      </c>
    </row>
    <row r="27" spans="2:15" x14ac:dyDescent="0.3">
      <c r="B27" s="6">
        <v>6</v>
      </c>
      <c r="C27" s="11">
        <v>0</v>
      </c>
    </row>
    <row r="28" spans="2:15" x14ac:dyDescent="0.3">
      <c r="B28" s="6">
        <v>7</v>
      </c>
      <c r="C28" s="10">
        <v>0</v>
      </c>
    </row>
    <row r="29" spans="2:15" x14ac:dyDescent="0.3">
      <c r="B29" s="6">
        <v>8</v>
      </c>
      <c r="C29" s="10">
        <v>0</v>
      </c>
    </row>
    <row r="30" spans="2:15" x14ac:dyDescent="0.3">
      <c r="B30" s="9">
        <v>9</v>
      </c>
      <c r="C30" s="11">
        <v>0</v>
      </c>
    </row>
    <row r="31" spans="2:15" x14ac:dyDescent="0.3">
      <c r="B31" s="6">
        <v>10</v>
      </c>
      <c r="C31" s="10">
        <v>0</v>
      </c>
    </row>
    <row r="32" spans="2:15" x14ac:dyDescent="0.3">
      <c r="B32" s="29" t="s">
        <v>20</v>
      </c>
      <c r="C32" s="8">
        <f>SUM(C22:C31)</f>
        <v>0</v>
      </c>
    </row>
    <row r="33" spans="2:3" x14ac:dyDescent="0.3">
      <c r="B33" s="29" t="s">
        <v>14</v>
      </c>
      <c r="C33" s="8">
        <v>1342771</v>
      </c>
    </row>
    <row r="34" spans="2:3" x14ac:dyDescent="0.3">
      <c r="B34" s="29" t="s">
        <v>22</v>
      </c>
      <c r="C34" s="6">
        <f xml:space="preserve">  ROUND( (C32 / C33) * 100, 2 )</f>
        <v>0</v>
      </c>
    </row>
    <row r="35" spans="2:3" x14ac:dyDescent="0.3">
      <c r="B35" s="29" t="s">
        <v>23</v>
      </c>
      <c r="C35" s="3">
        <f xml:space="preserve"> C33 + C32</f>
        <v>1342771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3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3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3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3"/>
      <c r="B7" t="s">
        <v>40</v>
      </c>
      <c r="C7">
        <v>7.2</v>
      </c>
      <c r="D7">
        <v>7.3</v>
      </c>
      <c r="E7">
        <v>7.2</v>
      </c>
    </row>
    <row r="8" spans="1:5" x14ac:dyDescent="0.3">
      <c r="A8" s="13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4" t="s">
        <v>33</v>
      </c>
      <c r="D10" s="14" t="s">
        <v>34</v>
      </c>
    </row>
    <row r="11" spans="1:5" x14ac:dyDescent="0.3">
      <c r="A11" s="13">
        <v>44848</v>
      </c>
      <c r="B11" t="s">
        <v>35</v>
      </c>
    </row>
    <row r="12" spans="1:5" x14ac:dyDescent="0.3">
      <c r="A12" s="13">
        <v>44853</v>
      </c>
      <c r="B12" t="s">
        <v>36</v>
      </c>
    </row>
    <row r="13" spans="1:5" x14ac:dyDescent="0.3">
      <c r="A13" s="13"/>
      <c r="B13" t="s">
        <v>37</v>
      </c>
    </row>
    <row r="14" spans="1:5" x14ac:dyDescent="0.3">
      <c r="A14" s="13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157</v>
      </c>
      <c r="B18" s="30">
        <v>46.2</v>
      </c>
      <c r="G18" t="s">
        <v>159</v>
      </c>
    </row>
    <row r="19" spans="1:11" x14ac:dyDescent="0.3">
      <c r="A19" t="s">
        <v>156</v>
      </c>
      <c r="B19" s="15" t="s">
        <v>160</v>
      </c>
      <c r="G19" t="s">
        <v>156</v>
      </c>
      <c r="K19" t="s">
        <v>158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48" t="s">
        <v>42</v>
      </c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3" x14ac:dyDescent="0.3"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2:13" x14ac:dyDescent="0.3">
      <c r="B5" t="s">
        <v>43</v>
      </c>
      <c r="C5" s="15" t="s">
        <v>45</v>
      </c>
      <c r="F5" t="s">
        <v>44</v>
      </c>
    </row>
    <row r="7" spans="2:13" x14ac:dyDescent="0.3">
      <c r="B7" s="26" t="s">
        <v>46</v>
      </c>
    </row>
    <row r="8" spans="2:13" x14ac:dyDescent="0.3">
      <c r="B8" s="27" t="s">
        <v>47</v>
      </c>
      <c r="C8" s="27" t="s">
        <v>48</v>
      </c>
      <c r="D8" s="27" t="s">
        <v>49</v>
      </c>
      <c r="E8" s="27" t="s">
        <v>50</v>
      </c>
      <c r="F8" s="27" t="s">
        <v>51</v>
      </c>
      <c r="G8" s="27" t="s">
        <v>52</v>
      </c>
      <c r="H8" s="27" t="s">
        <v>53</v>
      </c>
      <c r="I8" s="27" t="s">
        <v>54</v>
      </c>
      <c r="J8" s="27" t="s">
        <v>55</v>
      </c>
    </row>
    <row r="9" spans="2:13" x14ac:dyDescent="0.3">
      <c r="B9" s="28" t="s">
        <v>56</v>
      </c>
      <c r="C9" s="28" t="s">
        <v>57</v>
      </c>
      <c r="D9" s="28" t="s">
        <v>58</v>
      </c>
      <c r="E9" s="28" t="s">
        <v>59</v>
      </c>
      <c r="F9" s="28" t="s">
        <v>60</v>
      </c>
      <c r="G9" s="28" t="s">
        <v>61</v>
      </c>
      <c r="H9" s="28" t="s">
        <v>62</v>
      </c>
      <c r="I9" s="28" t="s">
        <v>63</v>
      </c>
      <c r="J9" s="28" t="s">
        <v>64</v>
      </c>
    </row>
    <row r="10" spans="2:13" x14ac:dyDescent="0.3">
      <c r="B10" s="28" t="s">
        <v>65</v>
      </c>
      <c r="C10" s="28" t="s">
        <v>66</v>
      </c>
      <c r="D10" s="28" t="s">
        <v>67</v>
      </c>
      <c r="E10" s="28" t="s">
        <v>68</v>
      </c>
      <c r="F10" s="28" t="s">
        <v>69</v>
      </c>
      <c r="G10" s="28" t="s">
        <v>70</v>
      </c>
      <c r="H10" s="28" t="s">
        <v>71</v>
      </c>
      <c r="I10" s="28" t="s">
        <v>72</v>
      </c>
      <c r="J10" s="28" t="s">
        <v>73</v>
      </c>
    </row>
    <row r="11" spans="2:13" x14ac:dyDescent="0.3">
      <c r="B11" s="28" t="s">
        <v>74</v>
      </c>
      <c r="C11" s="28" t="s">
        <v>75</v>
      </c>
      <c r="D11" s="28" t="s">
        <v>76</v>
      </c>
      <c r="E11" s="28" t="s">
        <v>77</v>
      </c>
      <c r="F11" s="28" t="s">
        <v>78</v>
      </c>
      <c r="G11" s="28" t="s">
        <v>79</v>
      </c>
      <c r="H11" s="28" t="s">
        <v>80</v>
      </c>
      <c r="I11" s="28" t="s">
        <v>81</v>
      </c>
      <c r="J11" s="28" t="s">
        <v>82</v>
      </c>
    </row>
    <row r="12" spans="2:13" x14ac:dyDescent="0.3">
      <c r="B12" s="28" t="s">
        <v>83</v>
      </c>
      <c r="C12" s="28" t="s">
        <v>84</v>
      </c>
      <c r="D12" s="28" t="s">
        <v>85</v>
      </c>
      <c r="E12" s="28" t="s">
        <v>86</v>
      </c>
      <c r="F12" s="28" t="s">
        <v>87</v>
      </c>
      <c r="G12" s="28" t="s">
        <v>88</v>
      </c>
      <c r="H12" s="28" t="s">
        <v>89</v>
      </c>
      <c r="I12" s="28" t="s">
        <v>90</v>
      </c>
      <c r="J12" s="28" t="s">
        <v>91</v>
      </c>
    </row>
    <row r="13" spans="2:13" x14ac:dyDescent="0.3">
      <c r="B13" s="28" t="s">
        <v>92</v>
      </c>
      <c r="C13" s="28" t="s">
        <v>93</v>
      </c>
      <c r="D13" s="28" t="s">
        <v>94</v>
      </c>
      <c r="E13" s="28" t="s">
        <v>95</v>
      </c>
      <c r="F13" s="28" t="s">
        <v>96</v>
      </c>
      <c r="G13" s="28" t="s">
        <v>97</v>
      </c>
      <c r="H13" s="28" t="s">
        <v>98</v>
      </c>
      <c r="I13" s="28" t="s">
        <v>99</v>
      </c>
      <c r="J13" s="28" t="s">
        <v>100</v>
      </c>
    </row>
    <row r="14" spans="2:13" x14ac:dyDescent="0.3">
      <c r="B14" s="28" t="s">
        <v>101</v>
      </c>
      <c r="C14" s="28" t="s">
        <v>102</v>
      </c>
      <c r="D14" s="28" t="s">
        <v>103</v>
      </c>
      <c r="E14" s="28" t="s">
        <v>104</v>
      </c>
      <c r="F14" s="28" t="s">
        <v>105</v>
      </c>
      <c r="G14" s="28" t="s">
        <v>72</v>
      </c>
      <c r="H14" s="28" t="s">
        <v>91</v>
      </c>
      <c r="I14" s="28" t="s">
        <v>106</v>
      </c>
      <c r="J14" s="28" t="s">
        <v>107</v>
      </c>
    </row>
    <row r="15" spans="2:13" x14ac:dyDescent="0.3">
      <c r="B15" s="28" t="s">
        <v>108</v>
      </c>
      <c r="C15" s="28" t="s">
        <v>62</v>
      </c>
      <c r="D15" s="28" t="s">
        <v>109</v>
      </c>
      <c r="E15" s="28" t="s">
        <v>105</v>
      </c>
      <c r="F15" s="28" t="s">
        <v>110</v>
      </c>
      <c r="G15" s="28" t="s">
        <v>111</v>
      </c>
      <c r="H15" s="28" t="s">
        <v>112</v>
      </c>
      <c r="I15" s="28" t="s">
        <v>113</v>
      </c>
      <c r="J15" s="28" t="s">
        <v>114</v>
      </c>
    </row>
    <row r="16" spans="2:13" x14ac:dyDescent="0.3">
      <c r="B16" s="28" t="s">
        <v>115</v>
      </c>
      <c r="C16" s="28" t="s">
        <v>116</v>
      </c>
      <c r="D16" s="28" t="s">
        <v>87</v>
      </c>
      <c r="E16" s="28" t="s">
        <v>117</v>
      </c>
      <c r="F16" s="28" t="s">
        <v>118</v>
      </c>
      <c r="G16" s="28" t="s">
        <v>119</v>
      </c>
      <c r="H16" s="28" t="s">
        <v>120</v>
      </c>
      <c r="I16" s="28" t="s">
        <v>121</v>
      </c>
      <c r="J16" s="28" t="s">
        <v>122</v>
      </c>
    </row>
    <row r="17" spans="1:11" x14ac:dyDescent="0.3">
      <c r="B17" s="28" t="s">
        <v>123</v>
      </c>
      <c r="C17" s="28" t="s">
        <v>124</v>
      </c>
      <c r="D17" s="28" t="s">
        <v>125</v>
      </c>
      <c r="E17" s="28" t="s">
        <v>126</v>
      </c>
      <c r="F17" s="28" t="s">
        <v>127</v>
      </c>
      <c r="G17" s="28" t="s">
        <v>128</v>
      </c>
      <c r="H17" s="28" t="s">
        <v>129</v>
      </c>
      <c r="I17" s="28" t="s">
        <v>130</v>
      </c>
      <c r="J17" s="28" t="s">
        <v>131</v>
      </c>
    </row>
    <row r="18" spans="1:11" x14ac:dyDescent="0.3">
      <c r="B18" s="28" t="s">
        <v>132</v>
      </c>
      <c r="C18" s="28" t="s">
        <v>133</v>
      </c>
      <c r="D18" s="28" t="s">
        <v>134</v>
      </c>
      <c r="E18" s="28" t="s">
        <v>135</v>
      </c>
      <c r="F18" s="28" t="s">
        <v>136</v>
      </c>
      <c r="G18" s="28" t="s">
        <v>137</v>
      </c>
      <c r="H18" s="28" t="s">
        <v>138</v>
      </c>
      <c r="I18" s="28" t="s">
        <v>139</v>
      </c>
      <c r="J18" s="28" t="s">
        <v>140</v>
      </c>
    </row>
    <row r="19" spans="1:11" x14ac:dyDescent="0.3">
      <c r="B19" s="28" t="s">
        <v>141</v>
      </c>
      <c r="C19" s="28" t="s">
        <v>142</v>
      </c>
      <c r="D19" s="28" t="s">
        <v>143</v>
      </c>
      <c r="E19" s="28" t="s">
        <v>144</v>
      </c>
      <c r="F19" s="28" t="s">
        <v>145</v>
      </c>
      <c r="G19" s="28" t="s">
        <v>146</v>
      </c>
      <c r="H19" s="28" t="s">
        <v>147</v>
      </c>
      <c r="I19" s="28" t="s">
        <v>148</v>
      </c>
      <c r="J19" s="28" t="s">
        <v>149</v>
      </c>
      <c r="K19" s="20">
        <f xml:space="preserve"> J19 / 100</f>
        <v>0.1174</v>
      </c>
    </row>
    <row r="21" spans="1:11" ht="27" x14ac:dyDescent="0.3">
      <c r="A21" s="2"/>
      <c r="B21" s="2"/>
      <c r="C21" s="17" t="s">
        <v>152</v>
      </c>
      <c r="D21" s="17" t="s">
        <v>151</v>
      </c>
      <c r="E21" s="17" t="s">
        <v>153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8" t="s">
        <v>150</v>
      </c>
      <c r="B22" s="2">
        <v>2022</v>
      </c>
      <c r="C22" s="16">
        <v>532300000000</v>
      </c>
      <c r="D22" s="2">
        <v>2.81</v>
      </c>
      <c r="E22" s="16">
        <v>40173220</v>
      </c>
      <c r="F22" s="23">
        <f xml:space="preserve"> J19 / 100</f>
        <v>0.1174</v>
      </c>
      <c r="G22" s="6">
        <f>D22-J19</f>
        <v>-8.93</v>
      </c>
      <c r="H22" s="25">
        <f xml:space="preserve"> G22 / 100</f>
        <v>-8.929999999999999E-2</v>
      </c>
      <c r="I22" s="19">
        <f xml:space="preserve"> C22 * H22</f>
        <v>-47534389999.999992</v>
      </c>
      <c r="J22" s="16">
        <f xml:space="preserve"> C22 + I22</f>
        <v>484765610000</v>
      </c>
      <c r="K22" s="19">
        <f xml:space="preserve"> J22 / E22</f>
        <v>12066.884606212796</v>
      </c>
    </row>
    <row r="23" spans="1:11" x14ac:dyDescent="0.3">
      <c r="A23" s="2"/>
      <c r="B23" s="2">
        <v>2021</v>
      </c>
      <c r="C23" s="16">
        <v>518200000000</v>
      </c>
      <c r="D23" s="2">
        <v>1.69</v>
      </c>
      <c r="E23" s="16">
        <v>40173220</v>
      </c>
      <c r="F23" s="23">
        <f xml:space="preserve"> J19 / 100</f>
        <v>0.1174</v>
      </c>
      <c r="G23" s="6">
        <f>D23-J19</f>
        <v>-10.050000000000001</v>
      </c>
      <c r="H23" s="25">
        <f xml:space="preserve"> G23 / 100</f>
        <v>-0.10050000000000001</v>
      </c>
      <c r="I23" s="19">
        <f xml:space="preserve"> C23 * H23</f>
        <v>-52079100000</v>
      </c>
      <c r="J23" s="16">
        <f t="shared" ref="J23:J27" si="0" xml:space="preserve"> C23 + I23</f>
        <v>466120900000</v>
      </c>
      <c r="K23" s="19">
        <f t="shared" ref="K23:K27" si="1" xml:space="preserve"> J23 / E23</f>
        <v>11602.776675606287</v>
      </c>
    </row>
    <row r="24" spans="1:11" x14ac:dyDescent="0.3">
      <c r="A24" s="2" t="s">
        <v>154</v>
      </c>
      <c r="B24" s="2">
        <v>2022</v>
      </c>
      <c r="C24" s="2">
        <v>45400000000</v>
      </c>
      <c r="D24" s="2">
        <v>11.17</v>
      </c>
      <c r="E24" s="22">
        <v>1944613</v>
      </c>
      <c r="F24" s="23">
        <f xml:space="preserve"> J19 / 100</f>
        <v>0.1174</v>
      </c>
      <c r="G24" s="24">
        <f>D24-J19</f>
        <v>-0.57000000000000028</v>
      </c>
      <c r="H24" s="25">
        <f t="shared" ref="H24:H27" si="2" xml:space="preserve"> G24 / 100</f>
        <v>-5.7000000000000028E-3</v>
      </c>
      <c r="I24" s="19">
        <f t="shared" ref="I24:I27" si="3" xml:space="preserve"> C24 * H24</f>
        <v>-258780000.00000012</v>
      </c>
      <c r="J24" s="16">
        <f t="shared" si="0"/>
        <v>45141220000</v>
      </c>
      <c r="K24" s="19">
        <f t="shared" si="1"/>
        <v>23213.472295001629</v>
      </c>
    </row>
    <row r="25" spans="1:11" x14ac:dyDescent="0.3">
      <c r="A25" s="2"/>
      <c r="B25" s="2">
        <v>2021</v>
      </c>
      <c r="C25" s="2">
        <v>38000000000</v>
      </c>
      <c r="D25" s="21">
        <v>8.67</v>
      </c>
      <c r="E25" s="22">
        <v>1944613</v>
      </c>
      <c r="F25" s="23">
        <f xml:space="preserve"> J19 / 100</f>
        <v>0.1174</v>
      </c>
      <c r="G25" s="24">
        <f>D25-J19</f>
        <v>-3.0700000000000003</v>
      </c>
      <c r="H25" s="25">
        <f t="shared" si="2"/>
        <v>-3.0700000000000002E-2</v>
      </c>
      <c r="I25" s="19">
        <f t="shared" si="3"/>
        <v>-1166600000</v>
      </c>
      <c r="J25" s="16">
        <f t="shared" si="0"/>
        <v>36833400000</v>
      </c>
      <c r="K25" s="19">
        <f t="shared" si="1"/>
        <v>18941.24949282968</v>
      </c>
    </row>
    <row r="26" spans="1:11" x14ac:dyDescent="0.3">
      <c r="A26" s="2" t="s">
        <v>155</v>
      </c>
      <c r="B26" s="2">
        <v>2022</v>
      </c>
      <c r="C26" s="16">
        <v>2828000000000</v>
      </c>
      <c r="D26" s="2">
        <v>9.9499999999999993</v>
      </c>
      <c r="E26" s="22">
        <v>25370002</v>
      </c>
      <c r="F26" s="23">
        <f xml:space="preserve"> J19 / 100</f>
        <v>0.1174</v>
      </c>
      <c r="G26" s="24">
        <f>D26-J19</f>
        <v>-1.7900000000000009</v>
      </c>
      <c r="H26" s="25">
        <f t="shared" si="2"/>
        <v>-1.790000000000001E-2</v>
      </c>
      <c r="I26" s="19">
        <f t="shared" si="3"/>
        <v>-50621200000.000031</v>
      </c>
      <c r="J26" s="16">
        <f t="shared" si="0"/>
        <v>2777378800000</v>
      </c>
      <c r="K26" s="19">
        <f t="shared" si="1"/>
        <v>109474.91450729882</v>
      </c>
    </row>
    <row r="27" spans="1:11" x14ac:dyDescent="0.3">
      <c r="A27" s="2"/>
      <c r="B27" s="2">
        <v>2021</v>
      </c>
      <c r="C27" s="16">
        <v>2621700000000</v>
      </c>
      <c r="D27" s="2">
        <v>26.41</v>
      </c>
      <c r="E27" s="22">
        <v>25370002</v>
      </c>
      <c r="F27" s="23">
        <f xml:space="preserve"> J19 / 100</f>
        <v>0.1174</v>
      </c>
      <c r="G27" s="24">
        <f>D27-J19</f>
        <v>14.67</v>
      </c>
      <c r="H27" s="25">
        <f t="shared" si="2"/>
        <v>0.1467</v>
      </c>
      <c r="I27" s="19">
        <f t="shared" si="3"/>
        <v>384603390000</v>
      </c>
      <c r="J27" s="16">
        <f t="shared" si="0"/>
        <v>3006303390000</v>
      </c>
      <c r="K27" s="19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2023-01-11T07:24:32Z</dcterms:modified>
</cp:coreProperties>
</file>