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E0363F4-9086-4848-8735-38F9AF10435B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3" i="23"/>
  <c r="J14" i="23"/>
  <c r="J13" i="23"/>
  <c r="I14" i="23"/>
  <c r="I13" i="23"/>
  <c r="F3" i="23" l="1"/>
  <c r="C3" i="23"/>
  <c r="D3" i="23" s="1"/>
  <c r="C26" i="5"/>
  <c r="E3" i="23" l="1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C27" i="5" l="1"/>
  <c r="W27" i="5" s="1"/>
  <c r="P59" i="18"/>
  <c r="K43" i="18"/>
  <c r="Q43" i="18" s="1"/>
  <c r="S43" i="18" s="1"/>
  <c r="C28" i="5" l="1"/>
  <c r="W28" i="5" s="1"/>
  <c r="P60" i="18"/>
  <c r="K44" i="18"/>
  <c r="Q44" i="18" s="1"/>
  <c r="S44" i="18" s="1"/>
  <c r="C29" i="5" l="1"/>
  <c r="W29" i="5" s="1"/>
  <c r="P61" i="18"/>
  <c r="K45" i="18"/>
  <c r="Q45" i="18" s="1"/>
  <c r="S45" i="18" s="1"/>
  <c r="C30" i="5" l="1"/>
  <c r="W30" i="5" s="1"/>
  <c r="P62" i="18"/>
  <c r="K46" i="18"/>
  <c r="Q46" i="18" s="1"/>
  <c r="S46" i="18" s="1"/>
  <c r="C31" i="5" l="1"/>
  <c r="W31" i="5" s="1"/>
  <c r="P63" i="18"/>
  <c r="K47" i="18"/>
  <c r="Q47" i="18" s="1"/>
  <c r="S47" i="18" s="1"/>
  <c r="C32" i="5" l="1"/>
  <c r="W32" i="5" s="1"/>
  <c r="P64" i="18"/>
  <c r="K48" i="18"/>
  <c r="Q48" i="18" s="1"/>
  <c r="S48" i="18" s="1"/>
  <c r="C33" i="5" l="1"/>
  <c r="W33" i="5" s="1"/>
  <c r="P65" i="18"/>
  <c r="K49" i="18"/>
  <c r="Q49" i="18" s="1"/>
  <c r="S49" i="18" s="1"/>
  <c r="C34" i="5" l="1"/>
  <c r="W34" i="5" s="1"/>
  <c r="P66" i="18"/>
  <c r="K50" i="18"/>
  <c r="Q50" i="18" s="1"/>
  <c r="S50" i="18" s="1"/>
  <c r="C35" i="5" l="1"/>
  <c r="W35" i="5" s="1"/>
  <c r="P67" i="18"/>
  <c r="K51" i="18"/>
  <c r="Q51" i="18" s="1"/>
  <c r="S51" i="18" s="1"/>
  <c r="C36" i="5" l="1"/>
  <c r="W36" i="5" s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<sst xmlns="http://schemas.openxmlformats.org/spreadsheetml/2006/main" count="418" uniqueCount="215">
  <si>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</si>
  <si>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</si>
  <si>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</si>
  <si>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</si>
  <si>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</si>
  <si>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</si>
  <si>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</si>
  <si>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</si>
  <si>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</si>
  <si>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</si>
  <si>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</si>
  <si>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</si>
  <si>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</si>
  <si>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</si>
  <si>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</si>
  <si>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</si>
  <si>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</si>
  <si>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</si>
  <si>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</si>
  <si>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</si>
  <si>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</si>
  <si>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</si>
  <si>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</si>
  <si>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</si>
  <si>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</si>
  <si>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</si>
  <si>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</si>
  <si>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</si>
  <si>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</si>
  <si>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</si>
  <si>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</si>
  <si>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</si>
  <si>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</si>
  <si>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</si>
  <si>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</si>
  <si>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</si>
  <si>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</si>
  <si>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</si>
  <si>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</si>
  <si>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</si>
  <si>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</si>
  <si>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</si>
  <si>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</si>
  <si>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</si>
  <si>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</si>
  <si>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</si>
  <si>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</si>
  <si>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</si>
  <si>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</si>
  <si>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</si>
  <si>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</si>
  <si>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</si>
  <si>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</si>
  <si>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</si>
  <si>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</si>
  <si>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</si>
  <si>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</si>
  <si>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</si>
  <si>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</si>
  <si>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</si>
  <si>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</si>
  <si>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</si>
  <si>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</si>
  <si>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</si>
  <si>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</si>
  <si>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</si>
  <si>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</si>
  <si>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</si>
  <si>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</si>
  <si>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</si>
  <si>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</si>
  <si>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</si>
  <si>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</si>
  <si>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</si>
  <si>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</si>
  <si>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</si>
  <si>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</si>
  <si>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</si>
  <si>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</si>
  <si>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</si>
  <si>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</si>
  <si>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</si>
  <si>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</si>
  <si>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</si>
  <si>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</si>
  <si>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</si>
  <si>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</si>
  <si>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</si>
  <si>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</si>
  <si>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</si>
  <si>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</si>
  <si>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</si>
  <si>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</si>
  <si>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</si>
  <si>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</si>
  <si>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</si>
  <si>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</si>
  <si>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</si>
  <si>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</si>
  <si>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</si>
  <si>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</si>
  <si>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</si>
  <si>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</si>
  <si>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</si>
  <si>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</si>
  <si>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</si>
  <si>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</si>
  <si>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</si>
  <si>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</si>
  <si>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</si>
  <si>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</si>
  <si>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</si>
  <si>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</si>
  <si>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</si>
  <si>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</si>
  <si>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</si>
  <si>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</si>
  <si>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</si>
  <si>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</si>
  <si>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</si>
  <si>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</si>
  <si>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</si>
  <si>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</si>
  <si>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</si>
  <si>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</si>
  <si>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</si>
  <si>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</si>
  <si>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</si>
  <si>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</si>
  <si>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</si>
  <si>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</si>
  <si>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</si>
  <si>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</si>
  <si>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</si>
  <si>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</si>
  <si>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</si>
  <si>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</si>
  <si>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</si>
  <si>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</si>
  <si>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</si>
  <si>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</si>
  <si>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</si>
  <si>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</si>
  <si>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</si>
  <si>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</si>
  <si>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</si>
  <si>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</si>
  <si>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</si>
  <si>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</si>
  <si>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</si>
  <si>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</si>
  <si>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</si>
  <si>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</si>
  <si>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</si>
  <si>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</si>
  <si>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</si>
  <si>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</si>
  <si>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</si>
  <si>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</si>
  <si>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</si>
  <si>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</si>
  <si>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</si>
  <si>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</si>
  <si>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</si>
  <si>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</si>
  <si>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</si>
  <si>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</si>
  <si>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</si>
  <si>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</si>
  <si>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</si>
  <si>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</si>
  <si>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</si>
  <si>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</si>
  <si>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</si>
  <si>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</si>
  <si>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</si>
  <si>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</si>
  <si>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</si>
  <si>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</si>
  <si>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</si>
  <si>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</si>
  <si>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</si>
  <si>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</si>
  <si>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</si>
  <si>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</si>
  <si>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</si>
  <si>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</si>
  <si>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</si>
  <si>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</si>
  <si>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</si>
  <si>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</si>
  <si>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</si>
  <si>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</si>
  <si>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</si>
  <si>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</si>
  <si>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</si>
  <si>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</si>
  <si>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</si>
  <si>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</si>
  <si>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</si>
  <si>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</si>
  <si>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</si>
  <si>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</si>
  <si>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</si>
  <si>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</si>
  <si>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</si>
  <si>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</si>
  <si>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</si>
  <si>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</si>
  <si>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</si>
  <si>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</si>
  <si>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</si>
  <si>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</si>
  <si>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</si>
  <si>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PLUG 12월 20일 안쪽 목표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</si>
</sst>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A48" sqref="A48:XFD4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5"/>
      <c r="B1" s="305"/>
      <c r="C1" s="305"/>
      <c r="D1" s="306" t="s">
        <v>84</v>
      </c>
      <c r="E1" s="307"/>
      <c r="F1" s="307"/>
      <c r="G1" s="307"/>
      <c r="H1" s="311" t="s">
        <v>173</v>
      </c>
      <c r="I1" s="311"/>
      <c r="J1" s="308" t="s">
        <v>164</v>
      </c>
      <c r="K1" s="309"/>
      <c r="L1" s="310"/>
      <c r="M1" s="301" t="s">
        <v>165</v>
      </c>
      <c r="N1" s="302"/>
      <c r="O1" s="302"/>
      <c r="P1" s="303"/>
      <c r="Q1" s="299" t="s">
        <v>187</v>
      </c>
      <c r="R1" s="297" t="s">
        <v>176</v>
      </c>
      <c r="S1" s="298" t="s">
        <v>177</v>
      </c>
    </row>
    <row r="2" spans="1:20" ht="33" x14ac:dyDescent="0.3">
      <c r="A2" s="305"/>
      <c r="B2" s="305"/>
      <c r="C2" s="305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299"/>
      <c r="R2" s="297"/>
      <c r="S2" s="298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304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304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304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304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304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304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304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304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304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304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304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304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296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296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296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296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296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296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296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296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296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296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296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296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300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296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296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296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296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296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296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296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296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296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296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196</v>
      </c>
      <c r="B39" s="296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195</v>
      </c>
      <c r="U39" s="235" t="s">
        <v>198</v>
      </c>
    </row>
    <row r="40" spans="1:21" s="26" customFormat="1" x14ac:dyDescent="0.3">
      <c r="A40" s="26">
        <v>4</v>
      </c>
      <c r="B40" s="296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296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296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296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296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296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296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199</v>
      </c>
      <c r="B47" s="296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200</v>
      </c>
      <c r="B48" s="296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296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296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296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296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296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296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296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296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296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296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296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296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296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296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296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296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296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296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296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296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296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296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296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296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296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296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296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296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296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296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296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296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296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296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296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296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296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296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296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296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296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296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296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296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296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296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296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296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296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296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296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296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296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296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296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296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296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296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296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296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296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296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296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296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296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296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296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296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296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296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296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296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296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296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296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296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296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296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296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296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296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296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296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296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296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296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296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296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296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296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296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296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296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296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296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296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296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296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296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A19" zoomScale="110" zoomScaleNormal="110" workbookViewId="0">
      <selection activeCell="C26" sqref="C26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7.875" style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14.12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2" t="s">
        <v>159</v>
      </c>
      <c r="I1" s="312"/>
    </row>
    <row r="2" spans="1:24" s="117" customFormat="1" x14ac:dyDescent="0.3">
      <c r="C2" s="117" t="s">
        <v>178</v>
      </c>
      <c r="D2" s="117" t="s">
        <v>202</v>
      </c>
      <c r="E2" s="117" t="s">
        <v>0</v>
      </c>
      <c r="F2" s="117" t="s">
        <v>1</v>
      </c>
      <c r="G2" s="117" t="s">
        <v>162</v>
      </c>
      <c r="H2" s="117" t="s">
        <v>163</v>
      </c>
      <c r="I2" s="117" t="s">
        <v>158</v>
      </c>
      <c r="J2" s="117" t="s">
        <v>2</v>
      </c>
      <c r="K2" s="117" t="s">
        <v>180</v>
      </c>
      <c r="L2" s="117" t="s">
        <v>3</v>
      </c>
      <c r="M2" s="117" t="s">
        <v>181</v>
      </c>
      <c r="N2" s="117" t="s">
        <v>4</v>
      </c>
      <c r="O2" s="117" t="s">
        <v>5</v>
      </c>
      <c r="P2" s="117" t="s">
        <v>8</v>
      </c>
      <c r="Q2" s="117" t="s">
        <v>6</v>
      </c>
      <c r="R2" s="117" t="s">
        <v>182</v>
      </c>
      <c r="S2" s="117" t="s">
        <v>184</v>
      </c>
      <c r="T2" s="117" t="s">
        <v>188</v>
      </c>
      <c r="U2" s="117" t="s">
        <v>183</v>
      </c>
      <c r="V2" s="117" t="s">
        <v>9</v>
      </c>
      <c r="W2" s="117" t="s">
        <v>7</v>
      </c>
      <c r="X2" s="117" t="s">
        <v>186</v>
      </c>
    </row>
    <row r="3" spans="1:24" s="152" customFormat="1" x14ac:dyDescent="0.3">
      <c r="A3" s="313">
        <v>2023</v>
      </c>
      <c r="B3" s="152" t="s">
        <v>72</v>
      </c>
      <c r="C3" s="153">
        <v>8340000</v>
      </c>
      <c r="D3" s="153">
        <v>0</v>
      </c>
      <c r="E3" s="153">
        <v>0</v>
      </c>
      <c r="F3" s="153">
        <v>2500000</v>
      </c>
      <c r="G3" s="153"/>
      <c r="H3" s="147"/>
      <c r="I3" s="147"/>
      <c r="J3" s="147">
        <v>300000</v>
      </c>
      <c r="K3" s="147">
        <v>100000</v>
      </c>
      <c r="L3" s="147">
        <v>450000</v>
      </c>
      <c r="M3" s="147">
        <v>100000</v>
      </c>
      <c r="N3" s="147">
        <v>170000</v>
      </c>
      <c r="O3" s="147">
        <v>0</v>
      </c>
      <c r="P3" s="147">
        <v>100000</v>
      </c>
      <c r="Q3" s="147">
        <v>0</v>
      </c>
      <c r="R3" s="147">
        <v>3300000</v>
      </c>
      <c r="S3" s="147">
        <v>0</v>
      </c>
      <c r="T3" s="147"/>
      <c r="U3" s="147">
        <v>1300000</v>
      </c>
      <c r="V3" s="147">
        <f t="shared" ref="V3:V34" si="0">SUM(E3:U3)</f>
        <v>8320000</v>
      </c>
      <c r="W3" s="147">
        <f xml:space="preserve"> C3 - V3</f>
        <v>20000</v>
      </c>
      <c r="X3" s="205"/>
    </row>
    <row r="4" spans="1:24" s="152" customFormat="1" x14ac:dyDescent="0.3">
      <c r="A4" s="313"/>
      <c r="B4" s="152" t="s">
        <v>73</v>
      </c>
      <c r="C4" s="153"/>
      <c r="D4" s="153">
        <v>0</v>
      </c>
      <c r="E4" s="153">
        <v>0</v>
      </c>
      <c r="F4" s="153">
        <v>2500000</v>
      </c>
      <c r="G4" s="153"/>
      <c r="H4" s="147"/>
      <c r="I4" s="147"/>
      <c r="J4" s="147">
        <v>300000</v>
      </c>
      <c r="K4" s="147">
        <v>100000</v>
      </c>
      <c r="L4" s="147">
        <v>450000</v>
      </c>
      <c r="M4" s="147">
        <v>100000</v>
      </c>
      <c r="N4" s="147">
        <v>170000</v>
      </c>
      <c r="O4" s="147">
        <v>0</v>
      </c>
      <c r="P4" s="147">
        <v>100000</v>
      </c>
      <c r="Q4" s="147">
        <v>0</v>
      </c>
      <c r="R4" s="147">
        <v>3500000</v>
      </c>
      <c r="S4" s="147">
        <v>0</v>
      </c>
      <c r="T4" s="147"/>
      <c r="U4" s="147">
        <v>0</v>
      </c>
      <c r="V4" s="147">
        <f t="shared" si="0"/>
        <v>7220000</v>
      </c>
      <c r="W4" s="22"/>
      <c r="X4" s="205"/>
    </row>
    <row r="5" spans="1:24" s="154" customFormat="1" x14ac:dyDescent="0.3">
      <c r="A5" s="313"/>
      <c r="B5" s="154" t="s">
        <v>74</v>
      </c>
      <c r="C5" s="155"/>
      <c r="D5" s="153">
        <v>0</v>
      </c>
      <c r="E5" s="155">
        <v>650000</v>
      </c>
      <c r="F5" s="155">
        <v>2500000</v>
      </c>
      <c r="G5" s="155"/>
      <c r="H5" s="199"/>
      <c r="I5" s="199"/>
      <c r="J5" s="199">
        <v>300000</v>
      </c>
      <c r="K5" s="199">
        <v>100000</v>
      </c>
      <c r="L5" s="199">
        <v>450000</v>
      </c>
      <c r="M5" s="199">
        <v>100000</v>
      </c>
      <c r="N5" s="199">
        <v>170000</v>
      </c>
      <c r="O5" s="199">
        <v>0</v>
      </c>
      <c r="P5" s="199">
        <v>100000</v>
      </c>
      <c r="Q5" s="199">
        <v>0</v>
      </c>
      <c r="R5" s="199">
        <v>2500000</v>
      </c>
      <c r="S5" s="199">
        <v>0</v>
      </c>
      <c r="T5" s="199"/>
      <c r="U5" s="199">
        <v>0</v>
      </c>
      <c r="V5" s="199">
        <f t="shared" si="0"/>
        <v>6870000</v>
      </c>
      <c r="W5" s="200"/>
      <c r="X5" s="206"/>
    </row>
    <row r="6" spans="1:24" s="152" customFormat="1" x14ac:dyDescent="0.3">
      <c r="A6" s="313"/>
      <c r="B6" s="152" t="s">
        <v>75</v>
      </c>
      <c r="C6" s="153"/>
      <c r="D6" s="153">
        <v>0</v>
      </c>
      <c r="E6" s="153">
        <v>1885000</v>
      </c>
      <c r="F6" s="153">
        <v>500000</v>
      </c>
      <c r="G6" s="153"/>
      <c r="H6" s="147"/>
      <c r="I6" s="147"/>
      <c r="J6" s="147">
        <v>500000</v>
      </c>
      <c r="K6" s="147">
        <v>100000</v>
      </c>
      <c r="L6" s="147">
        <v>450000</v>
      </c>
      <c r="M6" s="147">
        <v>100000</v>
      </c>
      <c r="N6" s="147">
        <v>170000</v>
      </c>
      <c r="O6" s="147">
        <v>0</v>
      </c>
      <c r="P6" s="147">
        <v>100000</v>
      </c>
      <c r="Q6" s="147">
        <v>0</v>
      </c>
      <c r="R6" s="147">
        <v>2550000</v>
      </c>
      <c r="S6" s="147">
        <v>0</v>
      </c>
      <c r="T6" s="147"/>
      <c r="U6" s="147">
        <v>0</v>
      </c>
      <c r="V6" s="147">
        <f t="shared" si="0"/>
        <v>6355000</v>
      </c>
      <c r="W6" s="22"/>
      <c r="X6" s="205"/>
    </row>
    <row r="7" spans="1:24" s="152" customFormat="1" x14ac:dyDescent="0.3">
      <c r="A7" s="313"/>
      <c r="B7" s="152" t="s">
        <v>76</v>
      </c>
      <c r="C7" s="153"/>
      <c r="D7" s="153">
        <v>0</v>
      </c>
      <c r="E7" s="153">
        <v>1000000</v>
      </c>
      <c r="F7" s="153">
        <v>100000</v>
      </c>
      <c r="G7" s="153">
        <v>420000</v>
      </c>
      <c r="H7" s="147">
        <v>100000</v>
      </c>
      <c r="I7" s="147">
        <v>400000</v>
      </c>
      <c r="J7" s="147">
        <v>500000</v>
      </c>
      <c r="K7" s="147">
        <v>100000</v>
      </c>
      <c r="L7" s="147">
        <v>630000</v>
      </c>
      <c r="M7" s="147">
        <v>100000</v>
      </c>
      <c r="N7" s="147">
        <v>170000</v>
      </c>
      <c r="O7" s="147">
        <v>0</v>
      </c>
      <c r="P7" s="147">
        <v>100000</v>
      </c>
      <c r="Q7" s="147">
        <v>0</v>
      </c>
      <c r="R7" s="147">
        <v>2800000</v>
      </c>
      <c r="S7" s="147">
        <v>0</v>
      </c>
      <c r="T7" s="147"/>
      <c r="U7" s="147">
        <v>400000</v>
      </c>
      <c r="V7" s="147">
        <f t="shared" si="0"/>
        <v>6820000</v>
      </c>
      <c r="W7" s="22"/>
      <c r="X7" s="205"/>
    </row>
    <row r="8" spans="1:24" s="152" customFormat="1" x14ac:dyDescent="0.3">
      <c r="A8" s="313"/>
      <c r="B8" s="152" t="s">
        <v>77</v>
      </c>
      <c r="C8" s="153"/>
      <c r="D8" s="153">
        <v>0</v>
      </c>
      <c r="E8" s="153">
        <v>1000000</v>
      </c>
      <c r="F8" s="153">
        <v>1000000</v>
      </c>
      <c r="G8" s="153">
        <v>420000</v>
      </c>
      <c r="H8" s="147">
        <v>750000</v>
      </c>
      <c r="I8" s="147">
        <v>500000</v>
      </c>
      <c r="J8" s="147">
        <v>500000</v>
      </c>
      <c r="K8" s="147">
        <v>100000</v>
      </c>
      <c r="L8" s="147">
        <v>630000</v>
      </c>
      <c r="M8" s="147">
        <v>100000</v>
      </c>
      <c r="N8" s="147">
        <v>170000</v>
      </c>
      <c r="O8" s="147">
        <v>0</v>
      </c>
      <c r="P8" s="147">
        <v>100000</v>
      </c>
      <c r="Q8" s="147">
        <v>0</v>
      </c>
      <c r="R8" s="147">
        <v>2900000</v>
      </c>
      <c r="S8" s="147">
        <v>0</v>
      </c>
      <c r="T8" s="147"/>
      <c r="U8" s="147">
        <v>0</v>
      </c>
      <c r="V8" s="147">
        <f t="shared" si="0"/>
        <v>8170000</v>
      </c>
      <c r="W8" s="22"/>
      <c r="X8" s="205"/>
    </row>
    <row r="9" spans="1:24" s="152" customFormat="1" x14ac:dyDescent="0.3">
      <c r="A9" s="313"/>
      <c r="B9" s="152" t="s">
        <v>78</v>
      </c>
      <c r="C9" s="153"/>
      <c r="D9" s="153">
        <v>0</v>
      </c>
      <c r="E9" s="153">
        <v>1000000</v>
      </c>
      <c r="F9" s="153">
        <v>1000000</v>
      </c>
      <c r="G9" s="153">
        <v>420000</v>
      </c>
      <c r="H9" s="147">
        <v>750000</v>
      </c>
      <c r="I9" s="147">
        <v>500000</v>
      </c>
      <c r="J9" s="147">
        <v>500000</v>
      </c>
      <c r="K9" s="147">
        <v>100000</v>
      </c>
      <c r="L9" s="147">
        <v>630000</v>
      </c>
      <c r="M9" s="147">
        <v>100000</v>
      </c>
      <c r="N9" s="147">
        <v>170000</v>
      </c>
      <c r="O9" s="147">
        <v>0</v>
      </c>
      <c r="P9" s="147">
        <v>100000</v>
      </c>
      <c r="Q9" s="147">
        <v>0</v>
      </c>
      <c r="R9" s="147">
        <v>2000000</v>
      </c>
      <c r="S9" s="147">
        <v>0</v>
      </c>
      <c r="T9" s="147"/>
      <c r="U9" s="147">
        <v>0</v>
      </c>
      <c r="V9" s="147">
        <f t="shared" si="0"/>
        <v>7270000</v>
      </c>
      <c r="W9" s="22"/>
      <c r="X9" s="205"/>
    </row>
    <row r="10" spans="1:24" s="152" customFormat="1" x14ac:dyDescent="0.3">
      <c r="A10" s="313"/>
      <c r="B10" s="152" t="s">
        <v>79</v>
      </c>
      <c r="C10" s="153"/>
      <c r="D10" s="153">
        <v>0</v>
      </c>
      <c r="E10" s="153">
        <v>1000000</v>
      </c>
      <c r="F10" s="153">
        <v>1000000</v>
      </c>
      <c r="G10" s="153">
        <v>420000</v>
      </c>
      <c r="H10" s="147">
        <v>750000</v>
      </c>
      <c r="I10" s="147">
        <v>500000</v>
      </c>
      <c r="J10" s="147">
        <v>500000</v>
      </c>
      <c r="K10" s="147">
        <v>100000</v>
      </c>
      <c r="L10" s="147">
        <v>630000</v>
      </c>
      <c r="M10" s="147">
        <v>100000</v>
      </c>
      <c r="N10" s="147">
        <v>170000</v>
      </c>
      <c r="O10" s="147">
        <v>0</v>
      </c>
      <c r="P10" s="147">
        <v>100000</v>
      </c>
      <c r="Q10" s="147">
        <v>0</v>
      </c>
      <c r="R10" s="147">
        <v>2000000</v>
      </c>
      <c r="S10" s="147">
        <v>0</v>
      </c>
      <c r="T10" s="147"/>
      <c r="U10" s="147">
        <v>0</v>
      </c>
      <c r="V10" s="147">
        <f t="shared" si="0"/>
        <v>7270000</v>
      </c>
      <c r="W10" s="22"/>
      <c r="X10" s="205"/>
    </row>
    <row r="11" spans="1:24" s="152" customFormat="1" x14ac:dyDescent="0.3">
      <c r="A11" s="313"/>
      <c r="B11" s="152" t="s">
        <v>80</v>
      </c>
      <c r="C11" s="153"/>
      <c r="D11" s="153">
        <v>0</v>
      </c>
      <c r="E11" s="153">
        <v>1000000</v>
      </c>
      <c r="F11" s="153">
        <v>1000000</v>
      </c>
      <c r="G11" s="153">
        <v>420000</v>
      </c>
      <c r="H11" s="147">
        <v>400000</v>
      </c>
      <c r="I11" s="147">
        <v>100000</v>
      </c>
      <c r="J11" s="147">
        <v>400000</v>
      </c>
      <c r="K11" s="147">
        <v>100000</v>
      </c>
      <c r="L11" s="147">
        <v>630000</v>
      </c>
      <c r="M11" s="147">
        <v>100000</v>
      </c>
      <c r="N11" s="147">
        <v>150000</v>
      </c>
      <c r="O11" s="147">
        <v>0</v>
      </c>
      <c r="P11" s="147">
        <v>100000</v>
      </c>
      <c r="Q11" s="147">
        <v>0</v>
      </c>
      <c r="R11" s="147">
        <v>3000000</v>
      </c>
      <c r="S11" s="147">
        <v>0</v>
      </c>
      <c r="T11" s="147"/>
      <c r="U11" s="147">
        <v>3580000</v>
      </c>
      <c r="V11" s="147">
        <f t="shared" si="0"/>
        <v>10980000</v>
      </c>
      <c r="W11" s="22"/>
      <c r="X11" s="205"/>
    </row>
    <row r="12" spans="1:24" s="152" customFormat="1" x14ac:dyDescent="0.3">
      <c r="A12" s="313"/>
      <c r="B12" s="152" t="s">
        <v>81</v>
      </c>
      <c r="C12" s="153"/>
      <c r="D12" s="153">
        <v>0</v>
      </c>
      <c r="E12" s="153">
        <v>0</v>
      </c>
      <c r="F12" s="153">
        <v>7000000</v>
      </c>
      <c r="G12" s="153">
        <v>420000</v>
      </c>
      <c r="H12" s="147">
        <v>400000</v>
      </c>
      <c r="I12" s="147">
        <v>100000</v>
      </c>
      <c r="J12" s="147">
        <v>400000</v>
      </c>
      <c r="K12" s="147">
        <v>100000</v>
      </c>
      <c r="L12" s="147">
        <v>630000</v>
      </c>
      <c r="M12" s="147">
        <v>100000</v>
      </c>
      <c r="N12" s="147">
        <v>1000000</v>
      </c>
      <c r="O12" s="147">
        <v>0</v>
      </c>
      <c r="P12" s="147">
        <v>100000</v>
      </c>
      <c r="Q12" s="147">
        <v>0</v>
      </c>
      <c r="R12" s="147">
        <v>3000000</v>
      </c>
      <c r="S12" s="147">
        <v>0</v>
      </c>
      <c r="T12" s="147"/>
      <c r="U12" s="147">
        <v>580000</v>
      </c>
      <c r="V12" s="147">
        <f t="shared" si="0"/>
        <v>13830000</v>
      </c>
      <c r="W12" s="147">
        <v>11500000</v>
      </c>
      <c r="X12" s="205"/>
    </row>
    <row r="13" spans="1:24" s="152" customFormat="1" x14ac:dyDescent="0.3">
      <c r="A13" s="313"/>
      <c r="B13" s="152" t="s">
        <v>82</v>
      </c>
      <c r="C13" s="153">
        <f xml:space="preserve"> W12 + 7150000</f>
        <v>18650000</v>
      </c>
      <c r="D13" s="153">
        <v>0</v>
      </c>
      <c r="E13" s="153">
        <v>0</v>
      </c>
      <c r="F13" s="153">
        <v>4000000</v>
      </c>
      <c r="G13" s="153">
        <v>420000</v>
      </c>
      <c r="H13" s="147">
        <v>300000</v>
      </c>
      <c r="I13" s="147">
        <v>100000</v>
      </c>
      <c r="J13" s="147">
        <v>200000</v>
      </c>
      <c r="K13" s="147">
        <v>100000</v>
      </c>
      <c r="L13" s="147">
        <v>630000</v>
      </c>
      <c r="M13" s="147">
        <v>100000</v>
      </c>
      <c r="N13" s="147">
        <v>1000000</v>
      </c>
      <c r="O13" s="147">
        <v>0</v>
      </c>
      <c r="P13" s="147">
        <v>100000</v>
      </c>
      <c r="Q13" s="147">
        <v>750000</v>
      </c>
      <c r="R13" s="147">
        <v>3000000</v>
      </c>
      <c r="S13" s="199">
        <v>0</v>
      </c>
      <c r="T13" s="199"/>
      <c r="U13" s="147">
        <f xml:space="preserve"> 580000 + 5400000 +700000</f>
        <v>6680000</v>
      </c>
      <c r="V13" s="147">
        <f t="shared" si="0"/>
        <v>17380000</v>
      </c>
      <c r="W13" s="147">
        <f t="shared" ref="W13:W25" si="1" xml:space="preserve"> C13 - V13</f>
        <v>1270000</v>
      </c>
      <c r="X13" s="205"/>
    </row>
    <row r="14" spans="1:24" s="176" customFormat="1" ht="17.25" thickBot="1" x14ac:dyDescent="0.35">
      <c r="A14" s="313"/>
      <c r="B14" s="201" t="s">
        <v>83</v>
      </c>
      <c r="C14" s="202">
        <f xml:space="preserve"> W13 + 7150000</f>
        <v>8420000</v>
      </c>
      <c r="D14" s="153">
        <v>0</v>
      </c>
      <c r="E14" s="202">
        <v>0</v>
      </c>
      <c r="F14" s="202">
        <v>1400000</v>
      </c>
      <c r="G14" s="202">
        <v>420000</v>
      </c>
      <c r="H14" s="203">
        <v>0</v>
      </c>
      <c r="I14" s="203">
        <v>100000</v>
      </c>
      <c r="J14" s="203">
        <v>200000</v>
      </c>
      <c r="K14" s="203">
        <v>100000</v>
      </c>
      <c r="L14" s="203">
        <v>630000</v>
      </c>
      <c r="M14" s="203">
        <v>100000</v>
      </c>
      <c r="N14" s="203">
        <v>600000</v>
      </c>
      <c r="O14" s="203">
        <v>0</v>
      </c>
      <c r="P14" s="203">
        <v>100000</v>
      </c>
      <c r="Q14" s="203">
        <v>300000</v>
      </c>
      <c r="R14" s="203">
        <v>3000000</v>
      </c>
      <c r="S14" s="199">
        <v>0</v>
      </c>
      <c r="T14" s="199"/>
      <c r="U14" s="203">
        <v>1580000</v>
      </c>
      <c r="V14" s="203">
        <f t="shared" si="0"/>
        <v>8530000</v>
      </c>
      <c r="W14" s="203">
        <f xml:space="preserve"> C14 - V14 +1000000</f>
        <v>890000</v>
      </c>
      <c r="X14" s="207"/>
    </row>
    <row r="15" spans="1:24" s="177" customFormat="1" x14ac:dyDescent="0.3">
      <c r="A15" s="313">
        <v>2024</v>
      </c>
      <c r="B15" s="152" t="s">
        <v>72</v>
      </c>
      <c r="C15" s="153">
        <f xml:space="preserve"> W14 + 7150000 +340000</f>
        <v>8380000</v>
      </c>
      <c r="D15" s="153">
        <v>0</v>
      </c>
      <c r="E15" s="153">
        <v>0</v>
      </c>
      <c r="F15" s="153">
        <v>0</v>
      </c>
      <c r="G15" s="153">
        <v>420000</v>
      </c>
      <c r="H15" s="147">
        <v>300000</v>
      </c>
      <c r="I15" s="147">
        <v>100000</v>
      </c>
      <c r="J15" s="147">
        <v>200000</v>
      </c>
      <c r="K15" s="147">
        <v>100000</v>
      </c>
      <c r="L15" s="147">
        <v>630000</v>
      </c>
      <c r="M15" s="147">
        <v>100000</v>
      </c>
      <c r="N15" s="147">
        <v>230000</v>
      </c>
      <c r="O15" s="147">
        <v>0</v>
      </c>
      <c r="P15" s="147">
        <v>100000</v>
      </c>
      <c r="Q15" s="147">
        <v>1500000</v>
      </c>
      <c r="R15" s="147">
        <v>3100000</v>
      </c>
      <c r="S15" s="147">
        <v>0</v>
      </c>
      <c r="T15" s="147"/>
      <c r="U15" s="147">
        <v>890000</v>
      </c>
      <c r="V15" s="147">
        <f t="shared" si="0"/>
        <v>7670000</v>
      </c>
      <c r="W15" s="147">
        <f t="shared" si="1"/>
        <v>710000</v>
      </c>
      <c r="X15" s="208"/>
    </row>
    <row r="16" spans="1:24" s="152" customFormat="1" x14ac:dyDescent="0.3">
      <c r="A16" s="313"/>
      <c r="B16" s="152" t="s">
        <v>73</v>
      </c>
      <c r="C16" s="153">
        <f xml:space="preserve"> W15 + 7370000 + 1800000 + 1500000</f>
        <v>11380000</v>
      </c>
      <c r="D16" s="153">
        <v>0</v>
      </c>
      <c r="E16" s="153">
        <v>0</v>
      </c>
      <c r="F16" s="153">
        <v>0</v>
      </c>
      <c r="G16" s="153">
        <v>420000</v>
      </c>
      <c r="H16" s="147">
        <v>0</v>
      </c>
      <c r="I16" s="147">
        <v>100000</v>
      </c>
      <c r="J16" s="147">
        <v>200000</v>
      </c>
      <c r="K16" s="147">
        <v>100000</v>
      </c>
      <c r="L16" s="147">
        <v>630000</v>
      </c>
      <c r="M16" s="147">
        <v>100000</v>
      </c>
      <c r="N16" s="147">
        <v>150000</v>
      </c>
      <c r="O16" s="147">
        <v>0</v>
      </c>
      <c r="P16" s="147">
        <v>100000</v>
      </c>
      <c r="Q16" s="147">
        <v>2000000</v>
      </c>
      <c r="R16" s="147">
        <v>3000000</v>
      </c>
      <c r="S16" s="147">
        <v>0</v>
      </c>
      <c r="T16" s="147"/>
      <c r="U16" s="147">
        <v>0</v>
      </c>
      <c r="V16" s="147">
        <f t="shared" si="0"/>
        <v>6800000</v>
      </c>
      <c r="W16" s="147">
        <f t="shared" si="1"/>
        <v>4580000</v>
      </c>
      <c r="X16" s="205"/>
    </row>
    <row r="17" spans="1:27" s="152" customFormat="1" x14ac:dyDescent="0.3">
      <c r="A17" s="313"/>
      <c r="B17" s="152" t="s">
        <v>74</v>
      </c>
      <c r="C17" s="153">
        <f xml:space="preserve"> W16 + 7370000</f>
        <v>11950000</v>
      </c>
      <c r="D17" s="153">
        <v>0</v>
      </c>
      <c r="E17" s="153">
        <v>0</v>
      </c>
      <c r="F17" s="153">
        <v>350000</v>
      </c>
      <c r="G17" s="153">
        <v>420000</v>
      </c>
      <c r="H17" s="147">
        <v>0</v>
      </c>
      <c r="I17" s="147">
        <v>100000</v>
      </c>
      <c r="J17" s="147">
        <v>200000</v>
      </c>
      <c r="K17" s="147">
        <v>100000</v>
      </c>
      <c r="L17" s="147">
        <v>630000</v>
      </c>
      <c r="M17" s="147">
        <v>100000</v>
      </c>
      <c r="N17" s="147">
        <v>190000</v>
      </c>
      <c r="O17" s="147">
        <v>0</v>
      </c>
      <c r="P17" s="147">
        <v>100000</v>
      </c>
      <c r="Q17" s="147">
        <v>0</v>
      </c>
      <c r="R17" s="147">
        <v>2000000</v>
      </c>
      <c r="S17" s="147">
        <v>0</v>
      </c>
      <c r="T17" s="147"/>
      <c r="U17" s="147">
        <f xml:space="preserve"> 5000000</f>
        <v>5000000</v>
      </c>
      <c r="V17" s="147">
        <f t="shared" si="0"/>
        <v>9190000</v>
      </c>
      <c r="W17" s="147">
        <f t="shared" si="1"/>
        <v>2760000</v>
      </c>
      <c r="X17" s="205"/>
    </row>
    <row r="18" spans="1:27" s="152" customFormat="1" ht="17.25" customHeight="1" x14ac:dyDescent="0.3">
      <c r="A18" s="313"/>
      <c r="B18" s="152" t="s">
        <v>75</v>
      </c>
      <c r="C18" s="153">
        <f xml:space="preserve"> W17 + 7370000</f>
        <v>10130000</v>
      </c>
      <c r="D18" s="153">
        <v>0</v>
      </c>
      <c r="E18" s="153">
        <v>0</v>
      </c>
      <c r="F18" s="153">
        <v>0</v>
      </c>
      <c r="G18" s="153">
        <v>420000</v>
      </c>
      <c r="H18" s="147">
        <v>0</v>
      </c>
      <c r="I18" s="147">
        <v>100000</v>
      </c>
      <c r="J18" s="147">
        <v>200000</v>
      </c>
      <c r="K18" s="147">
        <v>100000</v>
      </c>
      <c r="L18" s="147">
        <v>630000</v>
      </c>
      <c r="M18" s="147">
        <v>100000</v>
      </c>
      <c r="N18" s="147">
        <v>190000</v>
      </c>
      <c r="O18" s="147">
        <v>0</v>
      </c>
      <c r="P18" s="147">
        <v>100000</v>
      </c>
      <c r="Q18" s="147">
        <v>400000</v>
      </c>
      <c r="R18" s="147">
        <v>4500000</v>
      </c>
      <c r="S18" s="147">
        <v>0</v>
      </c>
      <c r="T18" s="147"/>
      <c r="U18" s="147">
        <v>1500000</v>
      </c>
      <c r="V18" s="147">
        <f t="shared" si="0"/>
        <v>8240000</v>
      </c>
      <c r="W18" s="147">
        <f t="shared" si="1"/>
        <v>1890000</v>
      </c>
      <c r="X18" s="205"/>
    </row>
    <row r="19" spans="1:27" s="152" customFormat="1" x14ac:dyDescent="0.3">
      <c r="A19" s="313"/>
      <c r="B19" s="152" t="s">
        <v>76</v>
      </c>
      <c r="C19" s="153">
        <f xml:space="preserve"> W18 + 7370000 +18700000</f>
        <v>27960000</v>
      </c>
      <c r="D19" s="153">
        <v>0</v>
      </c>
      <c r="E19" s="153">
        <v>1900000</v>
      </c>
      <c r="F19" s="153">
        <v>14000000</v>
      </c>
      <c r="G19" s="153">
        <v>420000</v>
      </c>
      <c r="H19" s="153">
        <v>0</v>
      </c>
      <c r="I19" s="153">
        <v>100000</v>
      </c>
      <c r="J19" s="153">
        <v>200000</v>
      </c>
      <c r="K19" s="153">
        <v>100000</v>
      </c>
      <c r="L19" s="153">
        <v>630000</v>
      </c>
      <c r="M19" s="153">
        <v>100000</v>
      </c>
      <c r="N19" s="153">
        <v>190000</v>
      </c>
      <c r="O19" s="153">
        <v>0</v>
      </c>
      <c r="P19" s="153">
        <v>100000</v>
      </c>
      <c r="Q19" s="153">
        <v>0</v>
      </c>
      <c r="R19" s="153">
        <v>3100000</v>
      </c>
      <c r="S19" s="153">
        <v>400000</v>
      </c>
      <c r="T19" s="153"/>
      <c r="U19" s="153">
        <v>5800000</v>
      </c>
      <c r="V19" s="153">
        <f t="shared" si="0"/>
        <v>27040000</v>
      </c>
      <c r="W19" s="153">
        <f t="shared" si="1"/>
        <v>920000</v>
      </c>
      <c r="X19" s="222"/>
    </row>
    <row r="20" spans="1:27" s="152" customFormat="1" ht="15.75" customHeight="1" x14ac:dyDescent="0.3">
      <c r="A20" s="313"/>
      <c r="B20" s="152" t="s">
        <v>77</v>
      </c>
      <c r="C20" s="153">
        <f xml:space="preserve"> W19 + 7370000 +1000000 + 900000 + 12000000</f>
        <v>22190000</v>
      </c>
      <c r="D20" s="153">
        <v>0</v>
      </c>
      <c r="E20" s="153">
        <v>0</v>
      </c>
      <c r="F20" s="153">
        <v>0</v>
      </c>
      <c r="G20" s="153">
        <v>420000</v>
      </c>
      <c r="H20" s="153">
        <v>0</v>
      </c>
      <c r="I20" s="153">
        <v>100000</v>
      </c>
      <c r="J20" s="153">
        <v>200000</v>
      </c>
      <c r="K20" s="153">
        <v>100000</v>
      </c>
      <c r="L20" s="153">
        <v>630000</v>
      </c>
      <c r="M20" s="153">
        <v>100000</v>
      </c>
      <c r="N20" s="153">
        <v>190000</v>
      </c>
      <c r="O20" s="153">
        <v>0</v>
      </c>
      <c r="P20" s="153">
        <v>100000</v>
      </c>
      <c r="Q20" s="153">
        <v>500000</v>
      </c>
      <c r="R20" s="153">
        <v>3000000</v>
      </c>
      <c r="S20" s="153">
        <v>0</v>
      </c>
      <c r="T20" s="153"/>
      <c r="U20" s="153">
        <v>1640000</v>
      </c>
      <c r="V20" s="153">
        <f>SUM(E20:U20)</f>
        <v>6980000</v>
      </c>
      <c r="W20" s="153">
        <f t="shared" si="1"/>
        <v>15210000</v>
      </c>
      <c r="X20" s="222"/>
    </row>
    <row r="21" spans="1:27" s="152" customFormat="1" x14ac:dyDescent="0.3">
      <c r="A21" s="313"/>
      <c r="B21" s="152" t="s">
        <v>78</v>
      </c>
      <c r="C21" s="153">
        <f xml:space="preserve"> W20 + 7370000 + 550000</f>
        <v>23130000</v>
      </c>
      <c r="D21" s="153">
        <v>0</v>
      </c>
      <c r="E21" s="153">
        <v>1800000</v>
      </c>
      <c r="F21" s="153">
        <v>0</v>
      </c>
      <c r="G21" s="153">
        <v>420000</v>
      </c>
      <c r="H21" s="153">
        <v>300000</v>
      </c>
      <c r="I21" s="153">
        <v>300000</v>
      </c>
      <c r="J21" s="153">
        <v>200000</v>
      </c>
      <c r="K21" s="153">
        <v>100000</v>
      </c>
      <c r="L21" s="153">
        <v>630000</v>
      </c>
      <c r="M21" s="153">
        <v>100000</v>
      </c>
      <c r="N21" s="153">
        <v>190000</v>
      </c>
      <c r="O21" s="153">
        <v>0</v>
      </c>
      <c r="P21" s="153">
        <v>100000</v>
      </c>
      <c r="Q21" s="153">
        <v>650000</v>
      </c>
      <c r="R21" s="153">
        <v>6300000</v>
      </c>
      <c r="S21" s="155">
        <v>3300000</v>
      </c>
      <c r="T21" s="155"/>
      <c r="U21" s="153">
        <v>1640000</v>
      </c>
      <c r="V21" s="153">
        <f t="shared" si="0"/>
        <v>16030000</v>
      </c>
      <c r="W21" s="153">
        <f t="shared" si="1"/>
        <v>7100000</v>
      </c>
      <c r="X21" s="222"/>
    </row>
    <row r="22" spans="1:27" s="152" customFormat="1" x14ac:dyDescent="0.3">
      <c r="A22" s="313"/>
      <c r="B22" s="152" t="s">
        <v>79</v>
      </c>
      <c r="C22" s="153">
        <f xml:space="preserve"> W21 + 7370000 +1400000</f>
        <v>15870000</v>
      </c>
      <c r="D22" s="153">
        <v>0</v>
      </c>
      <c r="E22" s="153">
        <v>0</v>
      </c>
      <c r="F22" s="153">
        <v>0</v>
      </c>
      <c r="G22" s="153">
        <v>420000</v>
      </c>
      <c r="H22" s="153">
        <v>300000</v>
      </c>
      <c r="I22" s="153">
        <v>300000</v>
      </c>
      <c r="J22" s="153">
        <v>200000</v>
      </c>
      <c r="K22" s="153">
        <v>100000</v>
      </c>
      <c r="L22" s="153">
        <v>630000</v>
      </c>
      <c r="M22" s="153">
        <v>100000</v>
      </c>
      <c r="N22" s="153">
        <v>190000</v>
      </c>
      <c r="O22" s="153">
        <v>0</v>
      </c>
      <c r="P22" s="153">
        <v>100000</v>
      </c>
      <c r="Q22" s="153">
        <v>0</v>
      </c>
      <c r="R22" s="153">
        <v>2200000</v>
      </c>
      <c r="S22" s="153">
        <v>1200000</v>
      </c>
      <c r="T22" s="153"/>
      <c r="U22" s="153">
        <v>1640000</v>
      </c>
      <c r="V22" s="153">
        <f t="shared" si="0"/>
        <v>7380000</v>
      </c>
      <c r="W22" s="153">
        <f t="shared" si="1"/>
        <v>8490000</v>
      </c>
      <c r="X22" s="222"/>
    </row>
    <row r="23" spans="1:27" s="152" customFormat="1" x14ac:dyDescent="0.3">
      <c r="A23" s="313"/>
      <c r="B23" s="152" t="s">
        <v>80</v>
      </c>
      <c r="C23" s="153">
        <f t="shared" ref="C23" si="2" xml:space="preserve"> W22 + 7370000</f>
        <v>15860000</v>
      </c>
      <c r="D23" s="153">
        <v>0</v>
      </c>
      <c r="E23" s="153">
        <v>0</v>
      </c>
      <c r="F23" s="153">
        <v>0</v>
      </c>
      <c r="G23" s="153">
        <v>420000</v>
      </c>
      <c r="H23" s="153">
        <v>0</v>
      </c>
      <c r="I23" s="153">
        <v>0</v>
      </c>
      <c r="J23" s="153">
        <v>200000</v>
      </c>
      <c r="K23" s="153">
        <v>100000</v>
      </c>
      <c r="L23" s="153">
        <v>630000</v>
      </c>
      <c r="M23" s="153">
        <v>100000</v>
      </c>
      <c r="N23" s="153">
        <v>190000</v>
      </c>
      <c r="O23" s="153">
        <v>0</v>
      </c>
      <c r="P23" s="153">
        <v>100000</v>
      </c>
      <c r="Q23" s="153">
        <v>0</v>
      </c>
      <c r="R23" s="153">
        <v>1500000</v>
      </c>
      <c r="S23" s="153">
        <v>400000</v>
      </c>
      <c r="T23" s="153">
        <f xml:space="preserve"> 69000 +45000 +600000</f>
        <v>714000</v>
      </c>
      <c r="U23" s="153">
        <v>1300000</v>
      </c>
      <c r="V23" s="153">
        <f t="shared" si="0"/>
        <v>5654000</v>
      </c>
      <c r="W23" s="153">
        <f t="shared" si="1"/>
        <v>10206000</v>
      </c>
      <c r="X23" s="222"/>
    </row>
    <row r="24" spans="1:27" s="152" customFormat="1" x14ac:dyDescent="0.3">
      <c r="A24" s="313"/>
      <c r="B24" s="152" t="s">
        <v>81</v>
      </c>
      <c r="C24" s="153">
        <f xml:space="preserve"> W23 + 7370000 + 5000000 + 5000000</f>
        <v>27576000</v>
      </c>
      <c r="D24" s="153">
        <v>0</v>
      </c>
      <c r="E24" s="153">
        <v>1459000</v>
      </c>
      <c r="F24" s="153">
        <v>0</v>
      </c>
      <c r="G24" s="153">
        <v>420000</v>
      </c>
      <c r="H24" s="153">
        <v>0</v>
      </c>
      <c r="I24" s="153">
        <v>0</v>
      </c>
      <c r="J24" s="153">
        <v>200000</v>
      </c>
      <c r="K24" s="153">
        <v>100000</v>
      </c>
      <c r="L24" s="153">
        <v>630000</v>
      </c>
      <c r="M24" s="153">
        <v>100000</v>
      </c>
      <c r="N24" s="153">
        <v>190000</v>
      </c>
      <c r="O24" s="153">
        <v>0</v>
      </c>
      <c r="P24" s="153">
        <v>100000</v>
      </c>
      <c r="Q24" s="153">
        <v>0</v>
      </c>
      <c r="R24" s="153">
        <v>1700000</v>
      </c>
      <c r="S24" s="153">
        <v>2800000</v>
      </c>
      <c r="T24" s="153">
        <v>5000000</v>
      </c>
      <c r="U24" s="153">
        <v>12500000</v>
      </c>
      <c r="V24" s="153">
        <f>SUM(E24:U24)</f>
        <v>25199000</v>
      </c>
      <c r="W24" s="153">
        <f t="shared" si="1"/>
        <v>2377000</v>
      </c>
      <c r="X24" s="222">
        <v>5000000</v>
      </c>
      <c r="Y24" s="152" t="s">
        <v>189</v>
      </c>
    </row>
    <row r="25" spans="1:27" s="152" customFormat="1" x14ac:dyDescent="0.3">
      <c r="A25" s="313"/>
      <c r="B25" s="152" t="s">
        <v>82</v>
      </c>
      <c r="C25" s="153">
        <f xml:space="preserve"> W24 + 7370000 +10700000 + 1000000 + 1200000</f>
        <v>22647000</v>
      </c>
      <c r="D25" s="153">
        <v>0</v>
      </c>
      <c r="E25" s="153">
        <v>1090000</v>
      </c>
      <c r="F25" s="153">
        <v>5000000</v>
      </c>
      <c r="G25" s="153">
        <v>420000</v>
      </c>
      <c r="H25" s="153">
        <v>0</v>
      </c>
      <c r="I25" s="153">
        <v>0</v>
      </c>
      <c r="J25" s="153">
        <v>200000</v>
      </c>
      <c r="K25" s="153">
        <v>100000</v>
      </c>
      <c r="L25" s="153">
        <v>630000</v>
      </c>
      <c r="M25" s="153">
        <v>100000</v>
      </c>
      <c r="N25" s="153">
        <v>190000</v>
      </c>
      <c r="O25" s="153">
        <v>0</v>
      </c>
      <c r="P25" s="153">
        <v>100000</v>
      </c>
      <c r="Q25" s="153">
        <v>0</v>
      </c>
      <c r="R25" s="153">
        <v>0</v>
      </c>
      <c r="S25" s="153">
        <v>8000000</v>
      </c>
      <c r="T25" s="153">
        <v>0</v>
      </c>
      <c r="U25" s="153">
        <v>5000000</v>
      </c>
      <c r="V25" s="153">
        <f t="shared" si="0"/>
        <v>20830000</v>
      </c>
      <c r="W25" s="153">
        <f t="shared" si="1"/>
        <v>1817000</v>
      </c>
      <c r="X25" s="222"/>
      <c r="Y25" s="152" t="s">
        <v>190</v>
      </c>
      <c r="AA25" s="152" t="s">
        <v>194</v>
      </c>
    </row>
    <row r="26" spans="1:27" s="194" customFormat="1" ht="17.25" thickBot="1" x14ac:dyDescent="0.35">
      <c r="A26" s="313"/>
      <c r="B26" s="196" t="s">
        <v>83</v>
      </c>
      <c r="C26" s="197">
        <f xml:space="preserve"> W25 + 7370000 + 10200000 + 60000000 + 1200000 + 500000</f>
        <v>81087000</v>
      </c>
      <c r="D26" s="157">
        <v>0</v>
      </c>
      <c r="E26" s="197">
        <v>0</v>
      </c>
      <c r="F26" s="195">
        <v>71000000</v>
      </c>
      <c r="G26" s="197">
        <v>420000</v>
      </c>
      <c r="H26" s="195">
        <v>0</v>
      </c>
      <c r="I26" s="195">
        <v>0</v>
      </c>
      <c r="J26" s="197">
        <v>200000</v>
      </c>
      <c r="K26" s="197">
        <v>100000</v>
      </c>
      <c r="L26" s="195">
        <v>770000</v>
      </c>
      <c r="M26" s="195">
        <v>150000</v>
      </c>
      <c r="N26" s="195">
        <v>250000</v>
      </c>
      <c r="O26" s="197">
        <v>0</v>
      </c>
      <c r="P26" s="195">
        <v>200000</v>
      </c>
      <c r="Q26" s="195">
        <v>400000</v>
      </c>
      <c r="R26" s="195">
        <v>2300000</v>
      </c>
      <c r="S26" s="195">
        <v>0</v>
      </c>
      <c r="T26" s="2">
        <v>0</v>
      </c>
      <c r="U26" s="2">
        <v>300000</v>
      </c>
      <c r="V26" s="197">
        <f t="shared" si="0"/>
        <v>76090000</v>
      </c>
      <c r="W26" s="197">
        <f xml:space="preserve"> (C26+D26) - V26</f>
        <v>4997000</v>
      </c>
      <c r="X26" s="268"/>
      <c r="Y26" s="194" t="s">
        <v>197</v>
      </c>
    </row>
    <row r="27" spans="1:27" s="67" customFormat="1" x14ac:dyDescent="0.3">
      <c r="A27" s="313">
        <v>2025</v>
      </c>
      <c r="B27" s="1" t="s">
        <v>72</v>
      </c>
      <c r="C27" s="156">
        <f xml:space="preserve"> W26 + 7590000</f>
        <v>12587000</v>
      </c>
      <c r="D27" s="157">
        <v>0</v>
      </c>
      <c r="E27" s="2">
        <v>2900000</v>
      </c>
      <c r="F27" s="157">
        <v>0</v>
      </c>
      <c r="G27" s="2">
        <v>420000</v>
      </c>
      <c r="H27" s="157">
        <v>0</v>
      </c>
      <c r="I27" s="157">
        <v>0</v>
      </c>
      <c r="J27" s="2">
        <v>200000</v>
      </c>
      <c r="K27" s="2">
        <v>100000</v>
      </c>
      <c r="L27" s="2">
        <v>950000</v>
      </c>
      <c r="M27" s="2">
        <v>150000</v>
      </c>
      <c r="N27" s="195">
        <v>250000</v>
      </c>
      <c r="O27" s="2">
        <v>0</v>
      </c>
      <c r="P27" s="2">
        <v>200000</v>
      </c>
      <c r="Q27" s="2">
        <v>400000</v>
      </c>
      <c r="R27" s="2">
        <v>2800000</v>
      </c>
      <c r="S27" s="2">
        <v>500000</v>
      </c>
      <c r="T27" s="2">
        <v>0</v>
      </c>
      <c r="U27" s="2">
        <v>300000</v>
      </c>
      <c r="V27" s="2">
        <f>SUM(E27:U27)</f>
        <v>9170000</v>
      </c>
      <c r="W27" s="288">
        <f xml:space="preserve"> (C27+D27) - V27</f>
        <v>3417000</v>
      </c>
      <c r="X27" s="236"/>
    </row>
    <row r="28" spans="1:27" x14ac:dyDescent="0.3">
      <c r="A28" s="313"/>
      <c r="B28" s="1" t="s">
        <v>73</v>
      </c>
      <c r="C28" s="156">
        <f xml:space="preserve"> W27 + 7590000 +1400000</f>
        <v>12407000</v>
      </c>
      <c r="D28" s="157">
        <v>0</v>
      </c>
      <c r="E28" s="157">
        <v>0</v>
      </c>
      <c r="F28" s="157">
        <v>0</v>
      </c>
      <c r="G28" s="2">
        <v>420000</v>
      </c>
      <c r="H28" s="157">
        <v>0</v>
      </c>
      <c r="I28" s="157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5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300000</v>
      </c>
      <c r="V28" s="2">
        <f t="shared" si="0"/>
        <v>5270000</v>
      </c>
      <c r="W28" s="288">
        <f xml:space="preserve"> (C28+D28) - V28</f>
        <v>7137000</v>
      </c>
      <c r="X28" s="209"/>
    </row>
    <row r="29" spans="1:27" x14ac:dyDescent="0.3">
      <c r="A29" s="313"/>
      <c r="B29" s="1" t="s">
        <v>74</v>
      </c>
      <c r="C29" s="156">
        <f t="shared" ref="C29:C33" si="3" xml:space="preserve"> W28 + 7590000</f>
        <v>14727000</v>
      </c>
      <c r="D29" s="157">
        <v>0</v>
      </c>
      <c r="E29" s="157">
        <v>0</v>
      </c>
      <c r="F29" s="157">
        <v>0</v>
      </c>
      <c r="G29" s="2">
        <v>420000</v>
      </c>
      <c r="H29" s="157">
        <v>0</v>
      </c>
      <c r="I29" s="157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5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300000</v>
      </c>
      <c r="V29" s="2">
        <f t="shared" si="0"/>
        <v>5270000</v>
      </c>
      <c r="W29" s="288">
        <f t="shared" ref="W29:W92" si="4" xml:space="preserve"> (C29+D29) - V29</f>
        <v>9457000</v>
      </c>
      <c r="X29" s="209"/>
    </row>
    <row r="30" spans="1:27" x14ac:dyDescent="0.3">
      <c r="A30" s="313"/>
      <c r="B30" s="1" t="s">
        <v>75</v>
      </c>
      <c r="C30" s="156">
        <f t="shared" si="3"/>
        <v>17047000</v>
      </c>
      <c r="D30" s="157">
        <v>0</v>
      </c>
      <c r="E30" s="2">
        <v>1500000</v>
      </c>
      <c r="F30" s="157">
        <v>0</v>
      </c>
      <c r="G30" s="2">
        <v>420000</v>
      </c>
      <c r="H30" s="157">
        <v>0</v>
      </c>
      <c r="I30" s="157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5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300000</v>
      </c>
      <c r="V30" s="2">
        <f t="shared" si="0"/>
        <v>6770000</v>
      </c>
      <c r="W30" s="288">
        <f t="shared" si="4"/>
        <v>10277000</v>
      </c>
      <c r="X30" s="209"/>
    </row>
    <row r="31" spans="1:27" x14ac:dyDescent="0.3">
      <c r="A31" s="313"/>
      <c r="B31" s="1" t="s">
        <v>76</v>
      </c>
      <c r="C31" s="156">
        <f t="shared" si="3"/>
        <v>17867000</v>
      </c>
      <c r="D31" s="157">
        <v>0</v>
      </c>
      <c r="E31" s="157">
        <v>3000000</v>
      </c>
      <c r="F31" s="157">
        <v>0</v>
      </c>
      <c r="G31" s="2">
        <v>420000</v>
      </c>
      <c r="H31" s="157">
        <v>0</v>
      </c>
      <c r="I31" s="157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5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300000</v>
      </c>
      <c r="V31" s="2">
        <f t="shared" si="0"/>
        <v>8670000</v>
      </c>
      <c r="W31" s="288">
        <f t="shared" si="4"/>
        <v>9197000</v>
      </c>
      <c r="X31" s="209"/>
    </row>
    <row r="32" spans="1:27" x14ac:dyDescent="0.3">
      <c r="A32" s="313"/>
      <c r="B32" s="1" t="s">
        <v>77</v>
      </c>
      <c r="C32" s="156">
        <f t="shared" si="3"/>
        <v>16787000</v>
      </c>
      <c r="D32" s="157">
        <v>0</v>
      </c>
      <c r="E32" s="157">
        <v>0</v>
      </c>
      <c r="F32" s="157">
        <v>0</v>
      </c>
      <c r="G32" s="2">
        <v>420000</v>
      </c>
      <c r="H32" s="157">
        <v>0</v>
      </c>
      <c r="I32" s="158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5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300000</v>
      </c>
      <c r="V32" s="2">
        <f t="shared" si="0"/>
        <v>5270000</v>
      </c>
      <c r="W32" s="288">
        <f t="shared" si="4"/>
        <v>11517000</v>
      </c>
      <c r="X32" s="209"/>
    </row>
    <row r="33" spans="1:24" x14ac:dyDescent="0.3">
      <c r="A33" s="313"/>
      <c r="B33" s="1" t="s">
        <v>78</v>
      </c>
      <c r="C33" s="156">
        <f t="shared" si="3"/>
        <v>19107000</v>
      </c>
      <c r="D33" s="157">
        <v>0</v>
      </c>
      <c r="E33" s="2">
        <v>2900000</v>
      </c>
      <c r="F33" s="157">
        <v>0</v>
      </c>
      <c r="G33" s="2">
        <v>420000</v>
      </c>
      <c r="H33" s="157">
        <v>0</v>
      </c>
      <c r="I33" s="158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5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52">
        <v>1000000</v>
      </c>
      <c r="T33" s="2">
        <v>0</v>
      </c>
      <c r="U33" s="2">
        <v>300000</v>
      </c>
      <c r="V33" s="2">
        <f t="shared" si="0"/>
        <v>9170000</v>
      </c>
      <c r="W33" s="288">
        <f t="shared" si="4"/>
        <v>9937000</v>
      </c>
      <c r="X33" s="209"/>
    </row>
    <row r="34" spans="1:24" x14ac:dyDescent="0.3">
      <c r="A34" s="313"/>
      <c r="B34" s="1" t="s">
        <v>79</v>
      </c>
      <c r="C34" s="156">
        <f xml:space="preserve"> W33 + 7590000 +1400000</f>
        <v>18927000</v>
      </c>
      <c r="D34" s="157">
        <v>0</v>
      </c>
      <c r="E34" s="157">
        <v>0</v>
      </c>
      <c r="F34" s="157">
        <v>0</v>
      </c>
      <c r="G34" s="2">
        <v>420000</v>
      </c>
      <c r="H34" s="157">
        <v>0</v>
      </c>
      <c r="I34" s="158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5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300000</v>
      </c>
      <c r="V34" s="2">
        <f t="shared" si="0"/>
        <v>5670000</v>
      </c>
      <c r="W34" s="288">
        <f t="shared" si="4"/>
        <v>13257000</v>
      </c>
      <c r="X34" s="209"/>
    </row>
    <row r="35" spans="1:24" s="160" customFormat="1" ht="17.25" customHeight="1" x14ac:dyDescent="0.3">
      <c r="A35" s="313"/>
      <c r="B35" s="160" t="s">
        <v>80</v>
      </c>
      <c r="C35" s="156">
        <f xml:space="preserve"> W34 + 7590000 + 60000000</f>
        <v>80847000</v>
      </c>
      <c r="D35" s="157">
        <v>0</v>
      </c>
      <c r="E35" s="157">
        <v>0</v>
      </c>
      <c r="F35" s="157">
        <v>0</v>
      </c>
      <c r="G35" s="2">
        <v>420000</v>
      </c>
      <c r="H35" s="157">
        <v>0</v>
      </c>
      <c r="I35" s="158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5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60300000</v>
      </c>
      <c r="V35" s="161">
        <f t="shared" ref="V35:V66" si="5">SUM(E35:U35)</f>
        <v>65270000</v>
      </c>
      <c r="W35" s="288">
        <f t="shared" si="4"/>
        <v>15577000</v>
      </c>
      <c r="X35" s="210"/>
    </row>
    <row r="36" spans="1:24" s="249" customFormat="1" x14ac:dyDescent="0.3">
      <c r="A36" s="313"/>
      <c r="B36" s="249" t="s">
        <v>81</v>
      </c>
      <c r="C36" s="250">
        <f xml:space="preserve"> W35 + 7590000 + 7000000 + 54000000 +5000000</f>
        <v>89167000</v>
      </c>
      <c r="D36" s="157">
        <v>0</v>
      </c>
      <c r="E36" s="250">
        <v>1500000</v>
      </c>
      <c r="F36" s="250">
        <v>0</v>
      </c>
      <c r="G36" s="250">
        <v>420000</v>
      </c>
      <c r="H36" s="250">
        <v>0</v>
      </c>
      <c r="I36" s="250">
        <v>0</v>
      </c>
      <c r="J36" s="250">
        <v>200000</v>
      </c>
      <c r="K36" s="250">
        <v>100000</v>
      </c>
      <c r="L36" s="2">
        <v>950000</v>
      </c>
      <c r="M36" s="250">
        <v>150000</v>
      </c>
      <c r="N36" s="250">
        <v>250000</v>
      </c>
      <c r="O36" s="250">
        <v>0</v>
      </c>
      <c r="P36" s="2">
        <v>200000</v>
      </c>
      <c r="Q36" s="2">
        <v>400000</v>
      </c>
      <c r="R36" s="250">
        <v>2300000</v>
      </c>
      <c r="S36" s="250">
        <v>80000000</v>
      </c>
      <c r="T36" s="2">
        <v>0</v>
      </c>
      <c r="U36" s="2">
        <v>0</v>
      </c>
      <c r="V36" s="250">
        <f t="shared" si="5"/>
        <v>86470000</v>
      </c>
      <c r="W36" s="288">
        <f t="shared" si="4"/>
        <v>2697000</v>
      </c>
      <c r="X36" s="249" t="s">
        <v>192</v>
      </c>
    </row>
    <row r="37" spans="1:24" x14ac:dyDescent="0.3">
      <c r="A37" s="313"/>
      <c r="B37" s="1" t="s">
        <v>82</v>
      </c>
      <c r="C37" s="156">
        <f xml:space="preserve"> W36 + 7590000</f>
        <v>10287000</v>
      </c>
      <c r="D37" s="157">
        <v>0</v>
      </c>
      <c r="E37" s="157">
        <v>0</v>
      </c>
      <c r="F37" s="157">
        <v>0</v>
      </c>
      <c r="G37" s="2">
        <v>420000</v>
      </c>
      <c r="H37" s="157">
        <v>200000</v>
      </c>
      <c r="I37" s="158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5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7">
        <v>200000</v>
      </c>
      <c r="T37" s="2">
        <v>0</v>
      </c>
      <c r="U37" s="2">
        <v>0</v>
      </c>
      <c r="V37" s="2">
        <f t="shared" si="5"/>
        <v>6770000</v>
      </c>
      <c r="W37" s="288">
        <f t="shared" si="4"/>
        <v>3517000</v>
      </c>
      <c r="X37" s="1" t="s">
        <v>191</v>
      </c>
    </row>
    <row r="38" spans="1:24" s="254" customFormat="1" ht="17.25" thickBot="1" x14ac:dyDescent="0.35">
      <c r="A38" s="313"/>
      <c r="B38" s="251" t="s">
        <v>83</v>
      </c>
      <c r="C38" s="252">
        <f xml:space="preserve"> W37 + 7590000</f>
        <v>11107000</v>
      </c>
      <c r="D38" s="157">
        <v>0</v>
      </c>
      <c r="E38" s="253">
        <v>0</v>
      </c>
      <c r="F38" s="252">
        <v>0</v>
      </c>
      <c r="G38" s="253">
        <v>420000</v>
      </c>
      <c r="H38" s="157">
        <v>200000</v>
      </c>
      <c r="I38" s="158">
        <v>200000</v>
      </c>
      <c r="J38" s="2">
        <v>1200000</v>
      </c>
      <c r="K38" s="252">
        <v>0</v>
      </c>
      <c r="L38" s="2">
        <v>950000</v>
      </c>
      <c r="M38" s="252">
        <v>150000</v>
      </c>
      <c r="N38" s="252">
        <v>250000</v>
      </c>
      <c r="O38" s="253">
        <v>0</v>
      </c>
      <c r="P38" s="2">
        <v>500000</v>
      </c>
      <c r="Q38" s="2">
        <v>400000</v>
      </c>
      <c r="R38" s="252">
        <v>2300000</v>
      </c>
      <c r="S38" s="157">
        <v>0</v>
      </c>
      <c r="T38" s="2">
        <v>0</v>
      </c>
      <c r="U38" s="2">
        <v>0</v>
      </c>
      <c r="V38" s="253">
        <f t="shared" si="5"/>
        <v>6570000</v>
      </c>
      <c r="W38" s="288">
        <f t="shared" si="4"/>
        <v>4537000</v>
      </c>
    </row>
    <row r="39" spans="1:24" s="192" customFormat="1" x14ac:dyDescent="0.3">
      <c r="A39" s="313">
        <v>2026</v>
      </c>
      <c r="B39" s="198" t="s">
        <v>72</v>
      </c>
      <c r="C39" s="193">
        <f xml:space="preserve"> W38 + 7700000</f>
        <v>12237000</v>
      </c>
      <c r="D39" s="157">
        <v>0</v>
      </c>
      <c r="E39" s="2">
        <v>2900000</v>
      </c>
      <c r="F39" s="157">
        <v>0</v>
      </c>
      <c r="G39" s="193">
        <v>420000</v>
      </c>
      <c r="H39" s="157">
        <v>200000</v>
      </c>
      <c r="I39" s="158">
        <v>200000</v>
      </c>
      <c r="J39" s="2">
        <v>1200000</v>
      </c>
      <c r="K39" s="193">
        <v>0</v>
      </c>
      <c r="L39" s="2">
        <v>950000</v>
      </c>
      <c r="M39" s="2">
        <v>150000</v>
      </c>
      <c r="N39" s="195">
        <v>250000</v>
      </c>
      <c r="O39" s="193">
        <v>0</v>
      </c>
      <c r="P39" s="2">
        <v>500000</v>
      </c>
      <c r="Q39" s="2">
        <v>400000</v>
      </c>
      <c r="R39" s="2">
        <v>2300000</v>
      </c>
      <c r="S39" s="193">
        <v>0</v>
      </c>
      <c r="T39" s="2">
        <v>0</v>
      </c>
      <c r="U39" s="2">
        <v>0</v>
      </c>
      <c r="V39" s="193">
        <f t="shared" si="5"/>
        <v>9470000</v>
      </c>
      <c r="W39" s="288">
        <f t="shared" si="4"/>
        <v>2767000</v>
      </c>
    </row>
    <row r="40" spans="1:24" s="77" customFormat="1" x14ac:dyDescent="0.3">
      <c r="A40" s="313"/>
      <c r="B40" s="77" t="s">
        <v>73</v>
      </c>
      <c r="C40" s="158">
        <f xml:space="preserve"> W39 + 7700000 +1400000</f>
        <v>11867000</v>
      </c>
      <c r="D40" s="157">
        <v>0</v>
      </c>
      <c r="E40" s="157">
        <v>0</v>
      </c>
      <c r="F40" s="158">
        <v>0</v>
      </c>
      <c r="G40" s="158">
        <v>420000</v>
      </c>
      <c r="H40" s="157">
        <v>200000</v>
      </c>
      <c r="I40" s="158">
        <v>200000</v>
      </c>
      <c r="J40" s="2">
        <v>1200000</v>
      </c>
      <c r="K40" s="158">
        <v>0</v>
      </c>
      <c r="L40" s="2">
        <v>950000</v>
      </c>
      <c r="M40" s="158">
        <v>150000</v>
      </c>
      <c r="N40" s="195">
        <v>250000</v>
      </c>
      <c r="O40" s="158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8">
        <f t="shared" si="5"/>
        <v>6970000</v>
      </c>
      <c r="W40" s="288">
        <f t="shared" si="4"/>
        <v>4897000</v>
      </c>
    </row>
    <row r="41" spans="1:24" s="162" customFormat="1" x14ac:dyDescent="0.3">
      <c r="A41" s="313"/>
      <c r="B41" s="162" t="s">
        <v>74</v>
      </c>
      <c r="C41" s="156">
        <f xml:space="preserve"> W40 + 7700000</f>
        <v>12597000</v>
      </c>
      <c r="D41" s="157">
        <v>0</v>
      </c>
      <c r="E41" s="157">
        <v>0</v>
      </c>
      <c r="F41" s="157">
        <v>0</v>
      </c>
      <c r="G41" s="2">
        <v>420000</v>
      </c>
      <c r="H41" s="157">
        <v>200000</v>
      </c>
      <c r="I41" s="158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5">
        <v>250000</v>
      </c>
      <c r="O41" s="159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9">
        <f t="shared" si="5"/>
        <v>6570000</v>
      </c>
      <c r="W41" s="288">
        <f t="shared" si="4"/>
        <v>6027000</v>
      </c>
    </row>
    <row r="42" spans="1:24" s="162" customFormat="1" x14ac:dyDescent="0.3">
      <c r="A42" s="313"/>
      <c r="B42" s="162" t="s">
        <v>75</v>
      </c>
      <c r="C42" s="156">
        <f xml:space="preserve"> W41 + 7700000</f>
        <v>13727000</v>
      </c>
      <c r="D42" s="157">
        <v>0</v>
      </c>
      <c r="E42" s="2">
        <v>1500000</v>
      </c>
      <c r="F42" s="157">
        <v>0</v>
      </c>
      <c r="G42" s="2">
        <v>420000</v>
      </c>
      <c r="H42" s="157">
        <v>200000</v>
      </c>
      <c r="I42" s="158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5">
        <v>250000</v>
      </c>
      <c r="O42" s="159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9">
        <f t="shared" si="5"/>
        <v>8070000</v>
      </c>
      <c r="W42" s="288">
        <f t="shared" si="4"/>
        <v>5657000</v>
      </c>
    </row>
    <row r="43" spans="1:24" s="162" customFormat="1" x14ac:dyDescent="0.3">
      <c r="A43" s="313"/>
      <c r="B43" s="162" t="s">
        <v>76</v>
      </c>
      <c r="C43" s="156">
        <f xml:space="preserve"> W42 + 7700000</f>
        <v>13357000</v>
      </c>
      <c r="D43" s="157">
        <v>0</v>
      </c>
      <c r="E43" s="157">
        <v>3000000</v>
      </c>
      <c r="F43" s="157">
        <v>0</v>
      </c>
      <c r="G43" s="2">
        <v>420000</v>
      </c>
      <c r="H43" s="157">
        <v>200000</v>
      </c>
      <c r="I43" s="158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5">
        <v>250000</v>
      </c>
      <c r="O43" s="159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9">
        <f t="shared" si="5"/>
        <v>9970000</v>
      </c>
      <c r="W43" s="288">
        <f t="shared" si="4"/>
        <v>3387000</v>
      </c>
    </row>
    <row r="44" spans="1:24" s="162" customFormat="1" x14ac:dyDescent="0.3">
      <c r="A44" s="313"/>
      <c r="B44" s="162" t="s">
        <v>77</v>
      </c>
      <c r="C44" s="156">
        <f xml:space="preserve"> W43 + 7700000</f>
        <v>11087000</v>
      </c>
      <c r="D44" s="157">
        <v>0</v>
      </c>
      <c r="E44" s="157">
        <v>0</v>
      </c>
      <c r="F44" s="157">
        <v>0</v>
      </c>
      <c r="G44" s="2">
        <v>420000</v>
      </c>
      <c r="H44" s="157">
        <v>200000</v>
      </c>
      <c r="I44" s="158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5">
        <v>250000</v>
      </c>
      <c r="O44" s="159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9">
        <f t="shared" si="5"/>
        <v>6570000</v>
      </c>
      <c r="W44" s="288">
        <f t="shared" si="4"/>
        <v>4517000</v>
      </c>
    </row>
    <row r="45" spans="1:24" s="162" customFormat="1" x14ac:dyDescent="0.3">
      <c r="A45" s="313"/>
      <c r="B45" s="162" t="s">
        <v>78</v>
      </c>
      <c r="C45" s="156">
        <f xml:space="preserve"> W44 + 7700000</f>
        <v>12217000</v>
      </c>
      <c r="D45" s="157">
        <v>0</v>
      </c>
      <c r="E45" s="2">
        <v>2900000</v>
      </c>
      <c r="F45" s="157">
        <v>0</v>
      </c>
      <c r="G45" s="2">
        <v>420000</v>
      </c>
      <c r="H45" s="157">
        <v>200000</v>
      </c>
      <c r="I45" s="158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5">
        <v>250000</v>
      </c>
      <c r="O45" s="159">
        <v>0</v>
      </c>
      <c r="P45" s="2">
        <v>500000</v>
      </c>
      <c r="Q45" s="2">
        <v>400000</v>
      </c>
      <c r="R45" s="2">
        <v>2300000</v>
      </c>
      <c r="S45" s="195">
        <v>1000000</v>
      </c>
      <c r="T45" s="2">
        <v>0</v>
      </c>
      <c r="U45" s="2">
        <v>0</v>
      </c>
      <c r="V45" s="159">
        <f t="shared" si="5"/>
        <v>10470000</v>
      </c>
      <c r="W45" s="288">
        <f t="shared" si="4"/>
        <v>1747000</v>
      </c>
    </row>
    <row r="46" spans="1:24" s="162" customFormat="1" x14ac:dyDescent="0.3">
      <c r="A46" s="313"/>
      <c r="B46" s="162" t="s">
        <v>79</v>
      </c>
      <c r="C46" s="156">
        <f xml:space="preserve"> W45 + 7700000 +1400000</f>
        <v>10847000</v>
      </c>
      <c r="D46" s="157">
        <v>0</v>
      </c>
      <c r="E46" s="157">
        <v>0</v>
      </c>
      <c r="F46" s="157">
        <v>0</v>
      </c>
      <c r="G46" s="2">
        <v>420000</v>
      </c>
      <c r="H46" s="157">
        <v>200000</v>
      </c>
      <c r="I46" s="158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5">
        <v>250000</v>
      </c>
      <c r="O46" s="159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9">
        <f t="shared" si="5"/>
        <v>6970000</v>
      </c>
      <c r="W46" s="288">
        <f t="shared" si="4"/>
        <v>3877000</v>
      </c>
    </row>
    <row r="47" spans="1:24" s="162" customFormat="1" x14ac:dyDescent="0.3">
      <c r="A47" s="313"/>
      <c r="B47" s="162" t="s">
        <v>80</v>
      </c>
      <c r="C47" s="156">
        <f xml:space="preserve"> W46 + 7700000</f>
        <v>11577000</v>
      </c>
      <c r="D47" s="157">
        <v>0</v>
      </c>
      <c r="E47" s="157">
        <v>0</v>
      </c>
      <c r="F47" s="157">
        <v>0</v>
      </c>
      <c r="G47" s="2">
        <v>420000</v>
      </c>
      <c r="H47" s="157">
        <v>200000</v>
      </c>
      <c r="I47" s="158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5">
        <v>250000</v>
      </c>
      <c r="O47" s="159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9">
        <f t="shared" si="5"/>
        <v>6570000</v>
      </c>
      <c r="W47" s="288">
        <f t="shared" si="4"/>
        <v>5007000</v>
      </c>
    </row>
    <row r="48" spans="1:24" s="162" customFormat="1" x14ac:dyDescent="0.3">
      <c r="A48" s="313"/>
      <c r="B48" s="162" t="s">
        <v>81</v>
      </c>
      <c r="C48" s="156">
        <f xml:space="preserve"> W47 + 7700000</f>
        <v>12707000</v>
      </c>
      <c r="D48" s="157">
        <v>0</v>
      </c>
      <c r="E48" s="250">
        <v>1500000</v>
      </c>
      <c r="F48" s="157">
        <v>0</v>
      </c>
      <c r="G48" s="2">
        <v>420000</v>
      </c>
      <c r="H48" s="157">
        <v>200000</v>
      </c>
      <c r="I48" s="158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5">
        <v>250000</v>
      </c>
      <c r="O48" s="159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9">
        <f t="shared" si="5"/>
        <v>8070000</v>
      </c>
      <c r="W48" s="288">
        <f t="shared" si="4"/>
        <v>4637000</v>
      </c>
    </row>
    <row r="49" spans="1:24" s="162" customFormat="1" x14ac:dyDescent="0.3">
      <c r="A49" s="313"/>
      <c r="B49" s="162" t="s">
        <v>82</v>
      </c>
      <c r="C49" s="156">
        <f xml:space="preserve"> W48 + 7700000</f>
        <v>12337000</v>
      </c>
      <c r="D49" s="157">
        <v>0</v>
      </c>
      <c r="E49" s="157">
        <v>0</v>
      </c>
      <c r="F49" s="157">
        <v>0</v>
      </c>
      <c r="G49" s="2">
        <v>420000</v>
      </c>
      <c r="H49" s="157">
        <v>200000</v>
      </c>
      <c r="I49" s="158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5">
        <v>250000</v>
      </c>
      <c r="O49" s="159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9">
        <f t="shared" si="5"/>
        <v>6770000</v>
      </c>
      <c r="W49" s="288">
        <f t="shared" si="4"/>
        <v>5567000</v>
      </c>
    </row>
    <row r="50" spans="1:24" s="194" customFormat="1" ht="17.25" thickBot="1" x14ac:dyDescent="0.35">
      <c r="A50" s="313"/>
      <c r="B50" s="196" t="s">
        <v>83</v>
      </c>
      <c r="C50" s="195">
        <f xml:space="preserve"> W49 + 7700000</f>
        <v>13267000</v>
      </c>
      <c r="D50" s="157">
        <v>0</v>
      </c>
      <c r="E50" s="253">
        <v>0</v>
      </c>
      <c r="F50" s="195">
        <v>0</v>
      </c>
      <c r="G50" s="197">
        <v>420000</v>
      </c>
      <c r="H50" s="157">
        <v>200000</v>
      </c>
      <c r="I50" s="158">
        <v>200000</v>
      </c>
      <c r="J50" s="2">
        <v>1200000</v>
      </c>
      <c r="K50" s="195">
        <v>0</v>
      </c>
      <c r="L50" s="2">
        <v>950000</v>
      </c>
      <c r="M50" s="195">
        <v>150000</v>
      </c>
      <c r="N50" s="195">
        <v>250000</v>
      </c>
      <c r="O50" s="197">
        <v>0</v>
      </c>
      <c r="P50" s="2">
        <v>500000</v>
      </c>
      <c r="Q50" s="2">
        <v>400000</v>
      </c>
      <c r="R50" s="195">
        <v>2300000</v>
      </c>
      <c r="S50" s="195">
        <v>0</v>
      </c>
      <c r="T50" s="2">
        <v>0</v>
      </c>
      <c r="U50" s="2">
        <v>0</v>
      </c>
      <c r="V50" s="197">
        <f t="shared" si="5"/>
        <v>6570000</v>
      </c>
      <c r="W50" s="288">
        <f t="shared" si="4"/>
        <v>6697000</v>
      </c>
      <c r="X50" s="162"/>
    </row>
    <row r="51" spans="1:24" s="192" customFormat="1" x14ac:dyDescent="0.3">
      <c r="A51" s="314">
        <v>2027</v>
      </c>
      <c r="B51" s="198" t="s">
        <v>72</v>
      </c>
      <c r="C51" s="193">
        <f xml:space="preserve"> W50 + 7700000</f>
        <v>14397000</v>
      </c>
      <c r="D51" s="157">
        <v>0</v>
      </c>
      <c r="E51" s="2">
        <v>2900000</v>
      </c>
      <c r="F51" s="193">
        <v>0</v>
      </c>
      <c r="G51" s="193">
        <v>420000</v>
      </c>
      <c r="H51" s="157">
        <v>200000</v>
      </c>
      <c r="I51" s="158">
        <v>200000</v>
      </c>
      <c r="J51" s="2">
        <v>1200000</v>
      </c>
      <c r="K51" s="193">
        <v>0</v>
      </c>
      <c r="L51" s="2">
        <v>950000</v>
      </c>
      <c r="M51" s="193">
        <v>150000</v>
      </c>
      <c r="N51" s="195">
        <v>250000</v>
      </c>
      <c r="O51" s="193">
        <v>0</v>
      </c>
      <c r="P51" s="2">
        <v>500000</v>
      </c>
      <c r="Q51" s="2">
        <v>400000</v>
      </c>
      <c r="R51" s="2">
        <v>2300000</v>
      </c>
      <c r="S51" s="193">
        <v>0</v>
      </c>
      <c r="T51" s="2">
        <v>0</v>
      </c>
      <c r="U51" s="2">
        <v>0</v>
      </c>
      <c r="V51" s="193">
        <f t="shared" si="5"/>
        <v>9470000</v>
      </c>
      <c r="W51" s="288">
        <f t="shared" si="4"/>
        <v>4927000</v>
      </c>
    </row>
    <row r="52" spans="1:24" s="162" customFormat="1" x14ac:dyDescent="0.3">
      <c r="A52" s="314"/>
      <c r="B52" s="162" t="s">
        <v>73</v>
      </c>
      <c r="C52" s="158">
        <f xml:space="preserve"> W51 + 7700000 +1400000</f>
        <v>14027000</v>
      </c>
      <c r="D52" s="157">
        <v>0</v>
      </c>
      <c r="E52" s="157">
        <v>0</v>
      </c>
      <c r="F52" s="157">
        <v>0</v>
      </c>
      <c r="G52" s="2">
        <v>420000</v>
      </c>
      <c r="H52" s="157">
        <v>200000</v>
      </c>
      <c r="I52" s="158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5">
        <v>250000</v>
      </c>
      <c r="O52" s="159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9">
        <f t="shared" si="5"/>
        <v>6970000</v>
      </c>
      <c r="W52" s="288">
        <f t="shared" si="4"/>
        <v>7057000</v>
      </c>
    </row>
    <row r="53" spans="1:24" s="162" customFormat="1" x14ac:dyDescent="0.3">
      <c r="A53" s="314"/>
      <c r="B53" s="162" t="s">
        <v>74</v>
      </c>
      <c r="C53" s="156">
        <f xml:space="preserve"> W52 + 7700000</f>
        <v>14757000</v>
      </c>
      <c r="D53" s="157">
        <v>0</v>
      </c>
      <c r="E53" s="157">
        <v>0</v>
      </c>
      <c r="F53" s="157">
        <v>0</v>
      </c>
      <c r="G53" s="2">
        <v>420000</v>
      </c>
      <c r="H53" s="157">
        <v>200000</v>
      </c>
      <c r="I53" s="158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5">
        <v>250000</v>
      </c>
      <c r="O53" s="159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9">
        <f t="shared" si="5"/>
        <v>6570000</v>
      </c>
      <c r="W53" s="288">
        <f t="shared" si="4"/>
        <v>8187000</v>
      </c>
    </row>
    <row r="54" spans="1:24" s="162" customFormat="1" x14ac:dyDescent="0.3">
      <c r="A54" s="314"/>
      <c r="B54" s="162" t="s">
        <v>75</v>
      </c>
      <c r="C54" s="156">
        <f xml:space="preserve"> W53 + 7700000</f>
        <v>15887000</v>
      </c>
      <c r="D54" s="157">
        <v>0</v>
      </c>
      <c r="E54" s="2">
        <v>1500000</v>
      </c>
      <c r="F54" s="157">
        <v>0</v>
      </c>
      <c r="G54" s="2">
        <v>420000</v>
      </c>
      <c r="H54" s="157">
        <v>200000</v>
      </c>
      <c r="I54" s="158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5">
        <v>250000</v>
      </c>
      <c r="O54" s="159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9">
        <f t="shared" si="5"/>
        <v>8070000</v>
      </c>
      <c r="W54" s="288">
        <f t="shared" si="4"/>
        <v>7817000</v>
      </c>
    </row>
    <row r="55" spans="1:24" s="162" customFormat="1" x14ac:dyDescent="0.3">
      <c r="A55" s="314"/>
      <c r="B55" s="162" t="s">
        <v>76</v>
      </c>
      <c r="C55" s="156">
        <f xml:space="preserve"> W54 + 7700000</f>
        <v>15517000</v>
      </c>
      <c r="D55" s="157">
        <v>0</v>
      </c>
      <c r="E55" s="157">
        <v>3000000</v>
      </c>
      <c r="F55" s="157">
        <v>0</v>
      </c>
      <c r="G55" s="2">
        <v>420000</v>
      </c>
      <c r="H55" s="157">
        <v>200000</v>
      </c>
      <c r="I55" s="158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5">
        <v>250000</v>
      </c>
      <c r="O55" s="159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9">
        <f t="shared" si="5"/>
        <v>9970000</v>
      </c>
      <c r="W55" s="288">
        <f t="shared" si="4"/>
        <v>5547000</v>
      </c>
    </row>
    <row r="56" spans="1:24" s="162" customFormat="1" x14ac:dyDescent="0.3">
      <c r="A56" s="314"/>
      <c r="B56" s="162" t="s">
        <v>77</v>
      </c>
      <c r="C56" s="156">
        <f xml:space="preserve"> W55 + 7700000</f>
        <v>13247000</v>
      </c>
      <c r="D56" s="157">
        <v>0</v>
      </c>
      <c r="E56" s="157">
        <v>0</v>
      </c>
      <c r="F56" s="157">
        <v>0</v>
      </c>
      <c r="G56" s="2">
        <v>420000</v>
      </c>
      <c r="H56" s="157">
        <v>200000</v>
      </c>
      <c r="I56" s="158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5">
        <v>250000</v>
      </c>
      <c r="O56" s="159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9">
        <f t="shared" si="5"/>
        <v>6570000</v>
      </c>
      <c r="W56" s="288">
        <f t="shared" si="4"/>
        <v>6677000</v>
      </c>
    </row>
    <row r="57" spans="1:24" s="162" customFormat="1" x14ac:dyDescent="0.3">
      <c r="A57" s="314"/>
      <c r="B57" s="162" t="s">
        <v>78</v>
      </c>
      <c r="C57" s="156">
        <f xml:space="preserve"> W56 + 7700000</f>
        <v>14377000</v>
      </c>
      <c r="D57" s="157">
        <v>0</v>
      </c>
      <c r="E57" s="2">
        <v>2900000</v>
      </c>
      <c r="F57" s="157">
        <v>0</v>
      </c>
      <c r="G57" s="2">
        <v>420000</v>
      </c>
      <c r="H57" s="157">
        <v>200000</v>
      </c>
      <c r="I57" s="158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5">
        <v>250000</v>
      </c>
      <c r="O57" s="159">
        <v>0</v>
      </c>
      <c r="P57" s="2">
        <v>500000</v>
      </c>
      <c r="Q57" s="2">
        <v>400000</v>
      </c>
      <c r="R57" s="2">
        <v>2300000</v>
      </c>
      <c r="S57" s="195">
        <v>1000000</v>
      </c>
      <c r="T57" s="2">
        <v>0</v>
      </c>
      <c r="U57" s="2">
        <v>0</v>
      </c>
      <c r="V57" s="159">
        <f t="shared" si="5"/>
        <v>10470000</v>
      </c>
      <c r="W57" s="288">
        <f t="shared" si="4"/>
        <v>3907000</v>
      </c>
    </row>
    <row r="58" spans="1:24" s="162" customFormat="1" x14ac:dyDescent="0.3">
      <c r="A58" s="314"/>
      <c r="B58" s="162" t="s">
        <v>79</v>
      </c>
      <c r="C58" s="156">
        <f xml:space="preserve"> W57 + 7700000 +1400000</f>
        <v>13007000</v>
      </c>
      <c r="D58" s="157">
        <v>0</v>
      </c>
      <c r="E58" s="157">
        <v>0</v>
      </c>
      <c r="F58" s="157">
        <v>0</v>
      </c>
      <c r="G58" s="2">
        <v>420000</v>
      </c>
      <c r="H58" s="157">
        <v>200000</v>
      </c>
      <c r="I58" s="158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5">
        <v>250000</v>
      </c>
      <c r="O58" s="159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9">
        <f t="shared" si="5"/>
        <v>6970000</v>
      </c>
      <c r="W58" s="288">
        <f t="shared" si="4"/>
        <v>6037000</v>
      </c>
    </row>
    <row r="59" spans="1:24" s="162" customFormat="1" x14ac:dyDescent="0.3">
      <c r="A59" s="314"/>
      <c r="B59" s="162" t="s">
        <v>80</v>
      </c>
      <c r="C59" s="156">
        <f xml:space="preserve"> W58 + 7700000</f>
        <v>13737000</v>
      </c>
      <c r="D59" s="157">
        <v>0</v>
      </c>
      <c r="E59" s="157">
        <v>0</v>
      </c>
      <c r="F59" s="157">
        <v>0</v>
      </c>
      <c r="G59" s="2">
        <v>420000</v>
      </c>
      <c r="H59" s="157">
        <v>200000</v>
      </c>
      <c r="I59" s="158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5">
        <v>250000</v>
      </c>
      <c r="O59" s="159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9">
        <f t="shared" si="5"/>
        <v>6570000</v>
      </c>
      <c r="W59" s="288">
        <f t="shared" si="4"/>
        <v>7167000</v>
      </c>
    </row>
    <row r="60" spans="1:24" s="162" customFormat="1" x14ac:dyDescent="0.3">
      <c r="A60" s="314"/>
      <c r="B60" s="162" t="s">
        <v>81</v>
      </c>
      <c r="C60" s="156">
        <f xml:space="preserve"> W59 + 7700000</f>
        <v>14867000</v>
      </c>
      <c r="D60" s="157">
        <v>0</v>
      </c>
      <c r="E60" s="250">
        <v>1500000</v>
      </c>
      <c r="F60" s="157">
        <v>0</v>
      </c>
      <c r="G60" s="2">
        <v>420000</v>
      </c>
      <c r="H60" s="157">
        <v>200000</v>
      </c>
      <c r="I60" s="158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5">
        <v>250000</v>
      </c>
      <c r="O60" s="159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9">
        <f>SUM(E60:U60)</f>
        <v>8070000</v>
      </c>
      <c r="W60" s="288">
        <f t="shared" si="4"/>
        <v>6797000</v>
      </c>
    </row>
    <row r="61" spans="1:24" s="162" customFormat="1" x14ac:dyDescent="0.3">
      <c r="A61" s="314"/>
      <c r="B61" s="162" t="s">
        <v>82</v>
      </c>
      <c r="C61" s="156">
        <f xml:space="preserve"> W60 + 7700000</f>
        <v>14497000</v>
      </c>
      <c r="D61" s="157">
        <v>0</v>
      </c>
      <c r="E61" s="157">
        <v>0</v>
      </c>
      <c r="F61" s="157">
        <v>0</v>
      </c>
      <c r="G61" s="2">
        <v>420000</v>
      </c>
      <c r="H61" s="157">
        <v>200000</v>
      </c>
      <c r="I61" s="158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5">
        <v>250000</v>
      </c>
      <c r="O61" s="159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9">
        <f t="shared" si="5"/>
        <v>6770000</v>
      </c>
      <c r="W61" s="288">
        <f t="shared" si="4"/>
        <v>7727000</v>
      </c>
    </row>
    <row r="62" spans="1:24" s="248" customFormat="1" x14ac:dyDescent="0.3">
      <c r="A62" s="314"/>
      <c r="B62" s="248" t="s">
        <v>83</v>
      </c>
      <c r="C62" s="195">
        <f xml:space="preserve"> W61 + 7700000</f>
        <v>15427000</v>
      </c>
      <c r="D62" s="157">
        <v>0</v>
      </c>
      <c r="E62" s="253">
        <v>0</v>
      </c>
      <c r="F62" s="195">
        <v>0</v>
      </c>
      <c r="G62" s="195">
        <v>420000</v>
      </c>
      <c r="H62" s="157">
        <v>200000</v>
      </c>
      <c r="I62" s="158">
        <v>200000</v>
      </c>
      <c r="J62" s="2">
        <v>1200000</v>
      </c>
      <c r="K62" s="195">
        <v>0</v>
      </c>
      <c r="L62" s="2">
        <v>950000</v>
      </c>
      <c r="M62" s="195">
        <v>150000</v>
      </c>
      <c r="N62" s="195">
        <v>250000</v>
      </c>
      <c r="O62" s="195">
        <v>0</v>
      </c>
      <c r="P62" s="2">
        <v>500000</v>
      </c>
      <c r="Q62" s="2">
        <v>400000</v>
      </c>
      <c r="R62" s="195">
        <v>2300000</v>
      </c>
      <c r="S62" s="195">
        <v>0</v>
      </c>
      <c r="T62" s="2">
        <v>0</v>
      </c>
      <c r="U62" s="195">
        <v>0</v>
      </c>
      <c r="V62" s="195">
        <f t="shared" si="5"/>
        <v>6570000</v>
      </c>
      <c r="W62" s="288">
        <f t="shared" si="4"/>
        <v>8857000</v>
      </c>
    </row>
    <row r="63" spans="1:24" s="162" customFormat="1" x14ac:dyDescent="0.3">
      <c r="A63" s="314">
        <v>2028</v>
      </c>
      <c r="B63" s="162" t="s">
        <v>72</v>
      </c>
      <c r="C63" s="193">
        <f xml:space="preserve"> W62 + 7700000</f>
        <v>16557000</v>
      </c>
      <c r="D63" s="157">
        <v>0</v>
      </c>
      <c r="E63" s="2">
        <v>2900000</v>
      </c>
      <c r="F63" s="157">
        <v>0</v>
      </c>
      <c r="G63" s="2">
        <v>420000</v>
      </c>
      <c r="H63" s="157">
        <v>200000</v>
      </c>
      <c r="I63" s="158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5">
        <v>250000</v>
      </c>
      <c r="O63" s="159">
        <v>0</v>
      </c>
      <c r="P63" s="2">
        <v>500000</v>
      </c>
      <c r="Q63" s="2">
        <v>400000</v>
      </c>
      <c r="R63" s="2">
        <v>2300000</v>
      </c>
      <c r="S63" s="193">
        <v>0</v>
      </c>
      <c r="T63" s="2">
        <v>0</v>
      </c>
      <c r="U63" s="157">
        <v>0</v>
      </c>
      <c r="V63" s="159">
        <f t="shared" si="5"/>
        <v>9470000</v>
      </c>
      <c r="W63" s="288">
        <f t="shared" si="4"/>
        <v>7087000</v>
      </c>
    </row>
    <row r="64" spans="1:24" s="162" customFormat="1" x14ac:dyDescent="0.3">
      <c r="A64" s="314"/>
      <c r="B64" s="162" t="s">
        <v>73</v>
      </c>
      <c r="C64" s="158">
        <f xml:space="preserve"> W63 + 7700000 +1400000</f>
        <v>16187000</v>
      </c>
      <c r="D64" s="157">
        <v>0</v>
      </c>
      <c r="E64" s="157">
        <v>0</v>
      </c>
      <c r="F64" s="157">
        <v>0</v>
      </c>
      <c r="G64" s="2">
        <v>420000</v>
      </c>
      <c r="H64" s="157">
        <v>200000</v>
      </c>
      <c r="I64" s="158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5">
        <v>250000</v>
      </c>
      <c r="O64" s="159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9">
        <f t="shared" si="5"/>
        <v>6970000</v>
      </c>
      <c r="W64" s="288">
        <f t="shared" si="4"/>
        <v>9217000</v>
      </c>
    </row>
    <row r="65" spans="1:23" s="162" customFormat="1" x14ac:dyDescent="0.3">
      <c r="A65" s="314"/>
      <c r="B65" s="162" t="s">
        <v>74</v>
      </c>
      <c r="C65" s="156">
        <f xml:space="preserve"> W64 + 7700000</f>
        <v>16917000</v>
      </c>
      <c r="D65" s="157">
        <v>0</v>
      </c>
      <c r="E65" s="157">
        <v>0</v>
      </c>
      <c r="F65" s="157">
        <v>0</v>
      </c>
      <c r="G65" s="2">
        <v>420000</v>
      </c>
      <c r="H65" s="157">
        <v>200000</v>
      </c>
      <c r="I65" s="158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5">
        <v>250000</v>
      </c>
      <c r="O65" s="159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7">
        <v>0</v>
      </c>
      <c r="V65" s="159">
        <f t="shared" si="5"/>
        <v>6570000</v>
      </c>
      <c r="W65" s="288">
        <f t="shared" si="4"/>
        <v>10347000</v>
      </c>
    </row>
    <row r="66" spans="1:23" s="162" customFormat="1" x14ac:dyDescent="0.3">
      <c r="A66" s="314"/>
      <c r="B66" s="162" t="s">
        <v>75</v>
      </c>
      <c r="C66" s="156">
        <f xml:space="preserve"> W65 + 7700000</f>
        <v>18047000</v>
      </c>
      <c r="D66" s="157">
        <v>0</v>
      </c>
      <c r="E66" s="2">
        <v>1500000</v>
      </c>
      <c r="F66" s="157">
        <v>0</v>
      </c>
      <c r="G66" s="2">
        <v>420000</v>
      </c>
      <c r="H66" s="157">
        <v>200000</v>
      </c>
      <c r="I66" s="158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5">
        <v>250000</v>
      </c>
      <c r="O66" s="159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7">
        <v>0</v>
      </c>
      <c r="V66" s="159">
        <f t="shared" si="5"/>
        <v>8070000</v>
      </c>
      <c r="W66" s="288">
        <f t="shared" si="4"/>
        <v>9977000</v>
      </c>
    </row>
    <row r="67" spans="1:23" s="162" customFormat="1" x14ac:dyDescent="0.3">
      <c r="A67" s="314"/>
      <c r="B67" s="162" t="s">
        <v>76</v>
      </c>
      <c r="C67" s="156">
        <f xml:space="preserve"> W66 + 7700000</f>
        <v>17677000</v>
      </c>
      <c r="D67" s="157">
        <v>0</v>
      </c>
      <c r="E67" s="157">
        <v>3000000</v>
      </c>
      <c r="F67" s="157">
        <v>0</v>
      </c>
      <c r="G67" s="2">
        <v>420000</v>
      </c>
      <c r="H67" s="157">
        <v>200000</v>
      </c>
      <c r="I67" s="158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5">
        <v>250000</v>
      </c>
      <c r="O67" s="159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9">
        <f t="shared" ref="V67:V98" si="6">SUM(E67:U67)</f>
        <v>9970000</v>
      </c>
      <c r="W67" s="288">
        <f t="shared" si="4"/>
        <v>7707000</v>
      </c>
    </row>
    <row r="68" spans="1:23" s="162" customFormat="1" x14ac:dyDescent="0.3">
      <c r="A68" s="314"/>
      <c r="B68" s="162" t="s">
        <v>77</v>
      </c>
      <c r="C68" s="156">
        <f xml:space="preserve"> W67 + 7700000</f>
        <v>15407000</v>
      </c>
      <c r="D68" s="157">
        <v>0</v>
      </c>
      <c r="E68" s="157">
        <v>0</v>
      </c>
      <c r="F68" s="157">
        <v>0</v>
      </c>
      <c r="G68" s="2">
        <v>420000</v>
      </c>
      <c r="H68" s="157">
        <v>200000</v>
      </c>
      <c r="I68" s="158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5">
        <v>250000</v>
      </c>
      <c r="O68" s="159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7">
        <v>0</v>
      </c>
      <c r="V68" s="159">
        <f t="shared" si="6"/>
        <v>6570000</v>
      </c>
      <c r="W68" s="288">
        <f t="shared" si="4"/>
        <v>8837000</v>
      </c>
    </row>
    <row r="69" spans="1:23" s="162" customFormat="1" x14ac:dyDescent="0.3">
      <c r="A69" s="314"/>
      <c r="B69" s="162" t="s">
        <v>78</v>
      </c>
      <c r="C69" s="156">
        <f xml:space="preserve"> W68 + 7700000</f>
        <v>16537000</v>
      </c>
      <c r="D69" s="157">
        <v>0</v>
      </c>
      <c r="E69" s="2">
        <v>2900000</v>
      </c>
      <c r="F69" s="157">
        <v>0</v>
      </c>
      <c r="G69" s="2">
        <v>420000</v>
      </c>
      <c r="H69" s="157">
        <v>200000</v>
      </c>
      <c r="I69" s="158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5">
        <v>250000</v>
      </c>
      <c r="O69" s="159">
        <v>0</v>
      </c>
      <c r="P69" s="2">
        <v>500000</v>
      </c>
      <c r="Q69" s="2">
        <v>400000</v>
      </c>
      <c r="R69" s="2">
        <v>2300000</v>
      </c>
      <c r="S69" s="195">
        <v>1000000</v>
      </c>
      <c r="T69" s="2">
        <v>0</v>
      </c>
      <c r="U69" s="157">
        <v>0</v>
      </c>
      <c r="V69" s="159">
        <f t="shared" si="6"/>
        <v>10470000</v>
      </c>
      <c r="W69" s="288">
        <f t="shared" si="4"/>
        <v>6067000</v>
      </c>
    </row>
    <row r="70" spans="1:23" s="162" customFormat="1" x14ac:dyDescent="0.3">
      <c r="A70" s="314"/>
      <c r="B70" s="162" t="s">
        <v>79</v>
      </c>
      <c r="C70" s="156">
        <f xml:space="preserve"> W69 + 7700000 +1400000</f>
        <v>15167000</v>
      </c>
      <c r="D70" s="157">
        <v>0</v>
      </c>
      <c r="E70" s="157">
        <v>0</v>
      </c>
      <c r="F70" s="157">
        <v>0</v>
      </c>
      <c r="G70" s="2">
        <v>420000</v>
      </c>
      <c r="H70" s="157">
        <v>200000</v>
      </c>
      <c r="I70" s="158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5">
        <v>250000</v>
      </c>
      <c r="O70" s="159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9">
        <f t="shared" si="6"/>
        <v>6970000</v>
      </c>
      <c r="W70" s="288">
        <f t="shared" si="4"/>
        <v>8197000</v>
      </c>
    </row>
    <row r="71" spans="1:23" s="162" customFormat="1" x14ac:dyDescent="0.3">
      <c r="A71" s="314"/>
      <c r="B71" s="162" t="s">
        <v>80</v>
      </c>
      <c r="C71" s="156">
        <f xml:space="preserve"> W70 + 7700000</f>
        <v>15897000</v>
      </c>
      <c r="D71" s="157">
        <v>0</v>
      </c>
      <c r="E71" s="157">
        <v>0</v>
      </c>
      <c r="F71" s="157">
        <v>0</v>
      </c>
      <c r="G71" s="2">
        <v>420000</v>
      </c>
      <c r="H71" s="157">
        <v>200000</v>
      </c>
      <c r="I71" s="158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5">
        <v>250000</v>
      </c>
      <c r="O71" s="159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9">
        <f t="shared" si="6"/>
        <v>6570000</v>
      </c>
      <c r="W71" s="288">
        <f t="shared" si="4"/>
        <v>9327000</v>
      </c>
    </row>
    <row r="72" spans="1:23" s="162" customFormat="1" x14ac:dyDescent="0.3">
      <c r="A72" s="314"/>
      <c r="B72" s="162" t="s">
        <v>81</v>
      </c>
      <c r="C72" s="156">
        <f xml:space="preserve"> W71 + 7700000</f>
        <v>17027000</v>
      </c>
      <c r="D72" s="157">
        <v>0</v>
      </c>
      <c r="E72" s="250">
        <v>1500000</v>
      </c>
      <c r="F72" s="157">
        <v>0</v>
      </c>
      <c r="G72" s="2">
        <v>420000</v>
      </c>
      <c r="H72" s="157">
        <v>200000</v>
      </c>
      <c r="I72" s="158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5">
        <v>250000</v>
      </c>
      <c r="O72" s="159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9">
        <f t="shared" si="6"/>
        <v>8070000</v>
      </c>
      <c r="W72" s="288">
        <f t="shared" si="4"/>
        <v>8957000</v>
      </c>
    </row>
    <row r="73" spans="1:23" s="162" customFormat="1" x14ac:dyDescent="0.3">
      <c r="A73" s="314"/>
      <c r="B73" s="162" t="s">
        <v>82</v>
      </c>
      <c r="C73" s="156">
        <f xml:space="preserve"> W72 + 7700000</f>
        <v>16657000</v>
      </c>
      <c r="D73" s="157">
        <v>0</v>
      </c>
      <c r="E73" s="157">
        <v>0</v>
      </c>
      <c r="F73" s="157">
        <v>0</v>
      </c>
      <c r="G73" s="2">
        <v>420000</v>
      </c>
      <c r="H73" s="157">
        <v>200000</v>
      </c>
      <c r="I73" s="158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5">
        <v>250000</v>
      </c>
      <c r="O73" s="159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9">
        <f t="shared" si="6"/>
        <v>6770000</v>
      </c>
      <c r="W73" s="288">
        <f t="shared" si="4"/>
        <v>9887000</v>
      </c>
    </row>
    <row r="74" spans="1:23" s="248" customFormat="1" x14ac:dyDescent="0.3">
      <c r="A74" s="314"/>
      <c r="B74" s="248" t="s">
        <v>83</v>
      </c>
      <c r="C74" s="195">
        <f xml:space="preserve"> W73 + 7700000</f>
        <v>17587000</v>
      </c>
      <c r="D74" s="157">
        <v>0</v>
      </c>
      <c r="E74" s="253">
        <v>0</v>
      </c>
      <c r="F74" s="195">
        <v>0</v>
      </c>
      <c r="G74" s="195">
        <v>420000</v>
      </c>
      <c r="H74" s="157">
        <v>200000</v>
      </c>
      <c r="I74" s="158">
        <v>200000</v>
      </c>
      <c r="J74" s="2">
        <v>1200000</v>
      </c>
      <c r="K74" s="195">
        <v>0</v>
      </c>
      <c r="L74" s="2">
        <v>950000</v>
      </c>
      <c r="M74" s="195">
        <v>150000</v>
      </c>
      <c r="N74" s="195">
        <v>250000</v>
      </c>
      <c r="O74" s="195">
        <v>0</v>
      </c>
      <c r="P74" s="2">
        <v>500000</v>
      </c>
      <c r="Q74" s="2">
        <v>400000</v>
      </c>
      <c r="R74" s="195">
        <v>2300000</v>
      </c>
      <c r="S74" s="195">
        <v>0</v>
      </c>
      <c r="T74" s="2">
        <v>0</v>
      </c>
      <c r="U74" s="195">
        <v>0</v>
      </c>
      <c r="V74" s="195">
        <f t="shared" si="6"/>
        <v>6570000</v>
      </c>
      <c r="W74" s="288">
        <f t="shared" si="4"/>
        <v>11017000</v>
      </c>
    </row>
    <row r="75" spans="1:23" s="162" customFormat="1" x14ac:dyDescent="0.3">
      <c r="A75" s="314">
        <v>2029</v>
      </c>
      <c r="B75" s="162" t="s">
        <v>72</v>
      </c>
      <c r="C75" s="193">
        <f xml:space="preserve"> W74 + 7700000</f>
        <v>18717000</v>
      </c>
      <c r="D75" s="157">
        <v>0</v>
      </c>
      <c r="E75" s="2">
        <v>2900000</v>
      </c>
      <c r="F75" s="157">
        <v>0</v>
      </c>
      <c r="G75" s="2">
        <v>420000</v>
      </c>
      <c r="H75" s="157">
        <v>200000</v>
      </c>
      <c r="I75" s="158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5">
        <v>250000</v>
      </c>
      <c r="O75" s="159">
        <v>0</v>
      </c>
      <c r="P75" s="2">
        <v>500000</v>
      </c>
      <c r="Q75" s="2">
        <v>400000</v>
      </c>
      <c r="R75" s="2">
        <v>2300000</v>
      </c>
      <c r="S75" s="193">
        <v>0</v>
      </c>
      <c r="T75" s="2">
        <v>0</v>
      </c>
      <c r="U75" s="2">
        <v>0</v>
      </c>
      <c r="V75" s="159">
        <f t="shared" si="6"/>
        <v>9470000</v>
      </c>
      <c r="W75" s="288">
        <f t="shared" si="4"/>
        <v>9247000</v>
      </c>
    </row>
    <row r="76" spans="1:23" s="162" customFormat="1" x14ac:dyDescent="0.3">
      <c r="A76" s="314"/>
      <c r="B76" s="162" t="s">
        <v>73</v>
      </c>
      <c r="C76" s="158">
        <f xml:space="preserve"> W75 + 7700000 +1400000</f>
        <v>18347000</v>
      </c>
      <c r="D76" s="157">
        <v>0</v>
      </c>
      <c r="E76" s="157">
        <v>0</v>
      </c>
      <c r="F76" s="157">
        <v>0</v>
      </c>
      <c r="G76" s="2">
        <v>420000</v>
      </c>
      <c r="H76" s="157">
        <v>200000</v>
      </c>
      <c r="I76" s="158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5">
        <v>250000</v>
      </c>
      <c r="O76" s="159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7">
        <v>0</v>
      </c>
      <c r="V76" s="159">
        <f t="shared" si="6"/>
        <v>6970000</v>
      </c>
      <c r="W76" s="288">
        <f t="shared" si="4"/>
        <v>11377000</v>
      </c>
    </row>
    <row r="77" spans="1:23" s="162" customFormat="1" x14ac:dyDescent="0.3">
      <c r="A77" s="314"/>
      <c r="B77" s="162" t="s">
        <v>74</v>
      </c>
      <c r="C77" s="156">
        <f xml:space="preserve"> W76 + 7700000</f>
        <v>19077000</v>
      </c>
      <c r="D77" s="157">
        <v>0</v>
      </c>
      <c r="E77" s="157">
        <v>0</v>
      </c>
      <c r="F77" s="157">
        <v>0</v>
      </c>
      <c r="G77" s="2">
        <v>420000</v>
      </c>
      <c r="H77" s="157">
        <v>200000</v>
      </c>
      <c r="I77" s="158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5">
        <v>250000</v>
      </c>
      <c r="O77" s="159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7">
        <v>0</v>
      </c>
      <c r="V77" s="159">
        <f t="shared" si="6"/>
        <v>6570000</v>
      </c>
      <c r="W77" s="288">
        <f t="shared" si="4"/>
        <v>12507000</v>
      </c>
    </row>
    <row r="78" spans="1:23" s="162" customFormat="1" x14ac:dyDescent="0.3">
      <c r="A78" s="314"/>
      <c r="B78" s="162" t="s">
        <v>75</v>
      </c>
      <c r="C78" s="156">
        <f xml:space="preserve"> W77 + 7700000</f>
        <v>20207000</v>
      </c>
      <c r="D78" s="157">
        <v>0</v>
      </c>
      <c r="E78" s="2">
        <v>1500000</v>
      </c>
      <c r="F78" s="157">
        <v>0</v>
      </c>
      <c r="G78" s="2">
        <v>420000</v>
      </c>
      <c r="H78" s="157">
        <v>200000</v>
      </c>
      <c r="I78" s="158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5">
        <v>250000</v>
      </c>
      <c r="O78" s="159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9">
        <f t="shared" si="6"/>
        <v>8070000</v>
      </c>
      <c r="W78" s="288">
        <f t="shared" si="4"/>
        <v>12137000</v>
      </c>
    </row>
    <row r="79" spans="1:23" s="162" customFormat="1" x14ac:dyDescent="0.3">
      <c r="A79" s="314"/>
      <c r="B79" s="162" t="s">
        <v>76</v>
      </c>
      <c r="C79" s="156">
        <f xml:space="preserve"> W78 + 7700000</f>
        <v>19837000</v>
      </c>
      <c r="D79" s="157">
        <v>0</v>
      </c>
      <c r="E79" s="157">
        <v>3000000</v>
      </c>
      <c r="F79" s="157">
        <v>0</v>
      </c>
      <c r="G79" s="2">
        <v>420000</v>
      </c>
      <c r="H79" s="157">
        <v>200000</v>
      </c>
      <c r="I79" s="158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5">
        <v>250000</v>
      </c>
      <c r="O79" s="159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7">
        <v>0</v>
      </c>
      <c r="V79" s="159">
        <f t="shared" si="6"/>
        <v>9970000</v>
      </c>
      <c r="W79" s="288">
        <f t="shared" si="4"/>
        <v>9867000</v>
      </c>
    </row>
    <row r="80" spans="1:23" s="162" customFormat="1" x14ac:dyDescent="0.3">
      <c r="A80" s="314"/>
      <c r="B80" s="162" t="s">
        <v>77</v>
      </c>
      <c r="C80" s="156">
        <f xml:space="preserve"> W79 + 7700000</f>
        <v>17567000</v>
      </c>
      <c r="D80" s="157">
        <v>0</v>
      </c>
      <c r="E80" s="157">
        <v>0</v>
      </c>
      <c r="F80" s="157">
        <v>0</v>
      </c>
      <c r="G80" s="2">
        <v>420000</v>
      </c>
      <c r="H80" s="157">
        <v>200000</v>
      </c>
      <c r="I80" s="158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5">
        <v>250000</v>
      </c>
      <c r="O80" s="159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7">
        <v>0</v>
      </c>
      <c r="V80" s="159">
        <f t="shared" si="6"/>
        <v>6570000</v>
      </c>
      <c r="W80" s="288">
        <f t="shared" si="4"/>
        <v>10997000</v>
      </c>
    </row>
    <row r="81" spans="1:23" s="162" customFormat="1" x14ac:dyDescent="0.3">
      <c r="A81" s="314"/>
      <c r="B81" s="162" t="s">
        <v>78</v>
      </c>
      <c r="C81" s="156">
        <f xml:space="preserve"> W80 + 7700000</f>
        <v>18697000</v>
      </c>
      <c r="D81" s="157">
        <v>0</v>
      </c>
      <c r="E81" s="2">
        <v>2900000</v>
      </c>
      <c r="F81" s="157">
        <v>0</v>
      </c>
      <c r="G81" s="2">
        <v>420000</v>
      </c>
      <c r="H81" s="157">
        <v>200000</v>
      </c>
      <c r="I81" s="158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5">
        <v>250000</v>
      </c>
      <c r="O81" s="159">
        <v>0</v>
      </c>
      <c r="P81" s="2">
        <v>500000</v>
      </c>
      <c r="Q81" s="2">
        <v>400000</v>
      </c>
      <c r="R81" s="2">
        <v>2300000</v>
      </c>
      <c r="S81" s="195">
        <v>1000000</v>
      </c>
      <c r="T81" s="2">
        <v>0</v>
      </c>
      <c r="U81" s="2">
        <v>0</v>
      </c>
      <c r="V81" s="159">
        <f t="shared" si="6"/>
        <v>10470000</v>
      </c>
      <c r="W81" s="288">
        <f t="shared" si="4"/>
        <v>8227000</v>
      </c>
    </row>
    <row r="82" spans="1:23" s="162" customFormat="1" x14ac:dyDescent="0.3">
      <c r="A82" s="314"/>
      <c r="B82" s="162" t="s">
        <v>79</v>
      </c>
      <c r="C82" s="156">
        <f xml:space="preserve"> W81 + 7700000 +1400000</f>
        <v>17327000</v>
      </c>
      <c r="D82" s="157">
        <v>0</v>
      </c>
      <c r="E82" s="157">
        <v>0</v>
      </c>
      <c r="F82" s="157">
        <v>0</v>
      </c>
      <c r="G82" s="2">
        <v>420000</v>
      </c>
      <c r="H82" s="157">
        <v>200000</v>
      </c>
      <c r="I82" s="158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5">
        <v>250000</v>
      </c>
      <c r="O82" s="159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9">
        <f t="shared" si="6"/>
        <v>6970000</v>
      </c>
      <c r="W82" s="288">
        <f t="shared" si="4"/>
        <v>10357000</v>
      </c>
    </row>
    <row r="83" spans="1:23" s="162" customFormat="1" x14ac:dyDescent="0.3">
      <c r="A83" s="314"/>
      <c r="B83" s="162" t="s">
        <v>80</v>
      </c>
      <c r="C83" s="156">
        <f xml:space="preserve"> W82 + 7700000</f>
        <v>18057000</v>
      </c>
      <c r="D83" s="157">
        <v>0</v>
      </c>
      <c r="E83" s="157">
        <v>0</v>
      </c>
      <c r="F83" s="157">
        <v>0</v>
      </c>
      <c r="G83" s="2">
        <v>420000</v>
      </c>
      <c r="H83" s="157">
        <v>200000</v>
      </c>
      <c r="I83" s="158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5">
        <v>250000</v>
      </c>
      <c r="O83" s="159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9">
        <f t="shared" si="6"/>
        <v>6570000</v>
      </c>
      <c r="W83" s="288">
        <f t="shared" si="4"/>
        <v>11487000</v>
      </c>
    </row>
    <row r="84" spans="1:23" s="162" customFormat="1" x14ac:dyDescent="0.3">
      <c r="A84" s="314"/>
      <c r="B84" s="162" t="s">
        <v>81</v>
      </c>
      <c r="C84" s="156">
        <f xml:space="preserve"> W83 + 7700000</f>
        <v>19187000</v>
      </c>
      <c r="D84" s="157">
        <v>0</v>
      </c>
      <c r="E84" s="250">
        <v>1500000</v>
      </c>
      <c r="F84" s="157">
        <v>0</v>
      </c>
      <c r="G84" s="2">
        <v>420000</v>
      </c>
      <c r="H84" s="157">
        <v>200000</v>
      </c>
      <c r="I84" s="158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5">
        <v>250000</v>
      </c>
      <c r="O84" s="159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9">
        <f t="shared" si="6"/>
        <v>8070000</v>
      </c>
      <c r="W84" s="288">
        <f t="shared" si="4"/>
        <v>11117000</v>
      </c>
    </row>
    <row r="85" spans="1:23" s="162" customFormat="1" x14ac:dyDescent="0.3">
      <c r="A85" s="314"/>
      <c r="B85" s="162" t="s">
        <v>82</v>
      </c>
      <c r="C85" s="156">
        <f xml:space="preserve"> W84 + 7700000</f>
        <v>18817000</v>
      </c>
      <c r="D85" s="157">
        <v>0</v>
      </c>
      <c r="E85" s="157">
        <v>0</v>
      </c>
      <c r="F85" s="157">
        <v>0</v>
      </c>
      <c r="G85" s="2">
        <v>420000</v>
      </c>
      <c r="H85" s="157">
        <v>200000</v>
      </c>
      <c r="I85" s="158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5">
        <v>250000</v>
      </c>
      <c r="O85" s="159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7">
        <v>0</v>
      </c>
      <c r="V85" s="159">
        <f t="shared" si="6"/>
        <v>6770000</v>
      </c>
      <c r="W85" s="288">
        <f t="shared" si="4"/>
        <v>12047000</v>
      </c>
    </row>
    <row r="86" spans="1:23" s="248" customFormat="1" x14ac:dyDescent="0.3">
      <c r="A86" s="314"/>
      <c r="B86" s="248" t="s">
        <v>83</v>
      </c>
      <c r="C86" s="195">
        <f xml:space="preserve"> W85 + 7700000</f>
        <v>19747000</v>
      </c>
      <c r="D86" s="157">
        <v>0</v>
      </c>
      <c r="E86" s="253">
        <v>0</v>
      </c>
      <c r="F86" s="195">
        <v>0</v>
      </c>
      <c r="G86" s="195">
        <v>420000</v>
      </c>
      <c r="H86" s="157">
        <v>200000</v>
      </c>
      <c r="I86" s="158">
        <v>200000</v>
      </c>
      <c r="J86" s="2">
        <v>1200000</v>
      </c>
      <c r="K86" s="195">
        <v>0</v>
      </c>
      <c r="L86" s="2">
        <v>950000</v>
      </c>
      <c r="M86" s="195">
        <v>150000</v>
      </c>
      <c r="N86" s="195">
        <v>250000</v>
      </c>
      <c r="O86" s="195">
        <v>0</v>
      </c>
      <c r="P86" s="2">
        <v>500000</v>
      </c>
      <c r="Q86" s="2">
        <v>400000</v>
      </c>
      <c r="R86" s="195">
        <v>2300000</v>
      </c>
      <c r="S86" s="195">
        <v>0</v>
      </c>
      <c r="T86" s="2">
        <v>0</v>
      </c>
      <c r="U86" s="195">
        <v>0</v>
      </c>
      <c r="V86" s="195">
        <f t="shared" si="6"/>
        <v>6570000</v>
      </c>
      <c r="W86" s="288">
        <f t="shared" si="4"/>
        <v>13177000</v>
      </c>
    </row>
    <row r="87" spans="1:23" s="162" customFormat="1" x14ac:dyDescent="0.3">
      <c r="A87" s="314">
        <v>2030</v>
      </c>
      <c r="B87" s="162" t="s">
        <v>72</v>
      </c>
      <c r="C87" s="193">
        <f xml:space="preserve"> W86 + 7700000</f>
        <v>20877000</v>
      </c>
      <c r="D87" s="157">
        <v>0</v>
      </c>
      <c r="E87" s="2">
        <v>2900000</v>
      </c>
      <c r="F87" s="157">
        <v>0</v>
      </c>
      <c r="G87" s="2">
        <v>420000</v>
      </c>
      <c r="H87" s="157">
        <v>200000</v>
      </c>
      <c r="I87" s="158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5">
        <v>250000</v>
      </c>
      <c r="O87" s="159">
        <v>0</v>
      </c>
      <c r="P87" s="2">
        <v>500000</v>
      </c>
      <c r="Q87" s="2">
        <v>400000</v>
      </c>
      <c r="R87" s="2">
        <v>2300000</v>
      </c>
      <c r="S87" s="193">
        <v>0</v>
      </c>
      <c r="T87" s="2">
        <v>0</v>
      </c>
      <c r="U87" s="157">
        <v>0</v>
      </c>
      <c r="V87" s="159">
        <f t="shared" si="6"/>
        <v>9470000</v>
      </c>
      <c r="W87" s="288">
        <f t="shared" si="4"/>
        <v>11407000</v>
      </c>
    </row>
    <row r="88" spans="1:23" s="162" customFormat="1" x14ac:dyDescent="0.3">
      <c r="A88" s="314"/>
      <c r="B88" s="162" t="s">
        <v>73</v>
      </c>
      <c r="C88" s="158">
        <f xml:space="preserve"> W87 + 7700000 +1400000</f>
        <v>20507000</v>
      </c>
      <c r="D88" s="157">
        <v>0</v>
      </c>
      <c r="E88" s="157">
        <v>0</v>
      </c>
      <c r="F88" s="157">
        <v>0</v>
      </c>
      <c r="G88" s="2">
        <v>420000</v>
      </c>
      <c r="H88" s="157">
        <v>200000</v>
      </c>
      <c r="I88" s="158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5">
        <v>250000</v>
      </c>
      <c r="O88" s="159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7">
        <v>0</v>
      </c>
      <c r="V88" s="159">
        <f t="shared" si="6"/>
        <v>6970000</v>
      </c>
      <c r="W88" s="288">
        <f t="shared" si="4"/>
        <v>13537000</v>
      </c>
    </row>
    <row r="89" spans="1:23" s="162" customFormat="1" x14ac:dyDescent="0.3">
      <c r="A89" s="314"/>
      <c r="B89" s="162" t="s">
        <v>74</v>
      </c>
      <c r="C89" s="156">
        <f xml:space="preserve"> W88 + 7700000</f>
        <v>21237000</v>
      </c>
      <c r="D89" s="157">
        <v>0</v>
      </c>
      <c r="E89" s="157">
        <v>0</v>
      </c>
      <c r="F89" s="157">
        <v>0</v>
      </c>
      <c r="G89" s="2">
        <v>420000</v>
      </c>
      <c r="H89" s="157">
        <v>200000</v>
      </c>
      <c r="I89" s="158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5">
        <v>250000</v>
      </c>
      <c r="O89" s="159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9">
        <f t="shared" si="6"/>
        <v>6570000</v>
      </c>
      <c r="W89" s="288">
        <f t="shared" si="4"/>
        <v>14667000</v>
      </c>
    </row>
    <row r="90" spans="1:23" s="162" customFormat="1" x14ac:dyDescent="0.3">
      <c r="A90" s="314"/>
      <c r="B90" s="162" t="s">
        <v>75</v>
      </c>
      <c r="C90" s="156">
        <f xml:space="preserve"> W89 + 7700000</f>
        <v>22367000</v>
      </c>
      <c r="D90" s="157">
        <v>0</v>
      </c>
      <c r="E90" s="2">
        <v>1500000</v>
      </c>
      <c r="F90" s="157">
        <v>0</v>
      </c>
      <c r="G90" s="2">
        <v>420000</v>
      </c>
      <c r="H90" s="157">
        <v>200000</v>
      </c>
      <c r="I90" s="158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5">
        <v>250000</v>
      </c>
      <c r="O90" s="159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7">
        <v>0</v>
      </c>
      <c r="V90" s="159">
        <f t="shared" si="6"/>
        <v>8070000</v>
      </c>
      <c r="W90" s="288">
        <f t="shared" si="4"/>
        <v>14297000</v>
      </c>
    </row>
    <row r="91" spans="1:23" s="162" customFormat="1" x14ac:dyDescent="0.3">
      <c r="A91" s="314"/>
      <c r="B91" s="162" t="s">
        <v>76</v>
      </c>
      <c r="C91" s="156">
        <f xml:space="preserve"> W90 + 7700000</f>
        <v>21997000</v>
      </c>
      <c r="D91" s="157">
        <v>0</v>
      </c>
      <c r="E91" s="157">
        <v>3000000</v>
      </c>
      <c r="F91" s="157">
        <v>0</v>
      </c>
      <c r="G91" s="2">
        <v>420000</v>
      </c>
      <c r="H91" s="157">
        <v>200000</v>
      </c>
      <c r="I91" s="158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5">
        <v>250000</v>
      </c>
      <c r="O91" s="159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7">
        <v>0</v>
      </c>
      <c r="V91" s="159">
        <f t="shared" si="6"/>
        <v>9970000</v>
      </c>
      <c r="W91" s="288">
        <f t="shared" si="4"/>
        <v>12027000</v>
      </c>
    </row>
    <row r="92" spans="1:23" s="162" customFormat="1" x14ac:dyDescent="0.3">
      <c r="A92" s="314"/>
      <c r="B92" s="162" t="s">
        <v>77</v>
      </c>
      <c r="C92" s="156">
        <f xml:space="preserve"> W91 + 7700000</f>
        <v>19727000</v>
      </c>
      <c r="D92" s="157">
        <v>0</v>
      </c>
      <c r="E92" s="157">
        <v>0</v>
      </c>
      <c r="F92" s="157">
        <v>0</v>
      </c>
      <c r="G92" s="2">
        <v>420000</v>
      </c>
      <c r="H92" s="157">
        <v>200000</v>
      </c>
      <c r="I92" s="158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5">
        <v>250000</v>
      </c>
      <c r="O92" s="159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9">
        <f t="shared" si="6"/>
        <v>6570000</v>
      </c>
      <c r="W92" s="288">
        <f t="shared" si="4"/>
        <v>13157000</v>
      </c>
    </row>
    <row r="93" spans="1:23" s="162" customFormat="1" x14ac:dyDescent="0.3">
      <c r="A93" s="314"/>
      <c r="B93" s="162" t="s">
        <v>78</v>
      </c>
      <c r="C93" s="156">
        <f xml:space="preserve"> W92 + 7700000</f>
        <v>20857000</v>
      </c>
      <c r="D93" s="157">
        <v>0</v>
      </c>
      <c r="E93" s="2">
        <v>2900000</v>
      </c>
      <c r="F93" s="157">
        <v>0</v>
      </c>
      <c r="G93" s="2">
        <v>420000</v>
      </c>
      <c r="H93" s="157">
        <v>200000</v>
      </c>
      <c r="I93" s="158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5">
        <v>250000</v>
      </c>
      <c r="O93" s="159">
        <v>0</v>
      </c>
      <c r="P93" s="2">
        <v>500000</v>
      </c>
      <c r="Q93" s="2">
        <v>400000</v>
      </c>
      <c r="R93" s="2">
        <v>2300000</v>
      </c>
      <c r="S93" s="195">
        <v>1000000</v>
      </c>
      <c r="T93" s="2">
        <v>0</v>
      </c>
      <c r="U93" s="2">
        <v>0</v>
      </c>
      <c r="V93" s="159">
        <f t="shared" si="6"/>
        <v>10470000</v>
      </c>
      <c r="W93" s="288">
        <f t="shared" ref="W93:W122" si="7" xml:space="preserve"> (C93+D93) - V93</f>
        <v>10387000</v>
      </c>
    </row>
    <row r="94" spans="1:23" s="162" customFormat="1" x14ac:dyDescent="0.3">
      <c r="A94" s="314"/>
      <c r="B94" s="162" t="s">
        <v>79</v>
      </c>
      <c r="C94" s="156">
        <f xml:space="preserve"> W93 + 7700000 +1400000</f>
        <v>19487000</v>
      </c>
      <c r="D94" s="157">
        <v>0</v>
      </c>
      <c r="E94" s="157">
        <v>0</v>
      </c>
      <c r="F94" s="157">
        <v>0</v>
      </c>
      <c r="G94" s="2">
        <v>420000</v>
      </c>
      <c r="H94" s="157">
        <v>200000</v>
      </c>
      <c r="I94" s="158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5">
        <v>250000</v>
      </c>
      <c r="O94" s="159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9">
        <f t="shared" si="6"/>
        <v>6970000</v>
      </c>
      <c r="W94" s="288">
        <f t="shared" si="7"/>
        <v>12517000</v>
      </c>
    </row>
    <row r="95" spans="1:23" s="162" customFormat="1" x14ac:dyDescent="0.3">
      <c r="A95" s="314"/>
      <c r="B95" s="162" t="s">
        <v>80</v>
      </c>
      <c r="C95" s="156">
        <f xml:space="preserve"> W94 + 7700000</f>
        <v>20217000</v>
      </c>
      <c r="D95" s="157">
        <v>0</v>
      </c>
      <c r="E95" s="157">
        <v>0</v>
      </c>
      <c r="F95" s="157">
        <v>0</v>
      </c>
      <c r="G95" s="2">
        <v>420000</v>
      </c>
      <c r="H95" s="157">
        <v>200000</v>
      </c>
      <c r="I95" s="158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5">
        <v>250000</v>
      </c>
      <c r="O95" s="159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9">
        <f t="shared" si="6"/>
        <v>6570000</v>
      </c>
      <c r="W95" s="288">
        <f t="shared" si="7"/>
        <v>13647000</v>
      </c>
    </row>
    <row r="96" spans="1:23" s="162" customFormat="1" x14ac:dyDescent="0.3">
      <c r="A96" s="314"/>
      <c r="B96" s="162" t="s">
        <v>81</v>
      </c>
      <c r="C96" s="156">
        <f xml:space="preserve"> W95 + 7700000</f>
        <v>21347000</v>
      </c>
      <c r="D96" s="157">
        <v>0</v>
      </c>
      <c r="E96" s="250">
        <v>1500000</v>
      </c>
      <c r="F96" s="157">
        <v>0</v>
      </c>
      <c r="G96" s="2">
        <v>420000</v>
      </c>
      <c r="H96" s="157">
        <v>200000</v>
      </c>
      <c r="I96" s="158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5">
        <v>250000</v>
      </c>
      <c r="O96" s="159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7">
        <v>0</v>
      </c>
      <c r="V96" s="159">
        <f t="shared" si="6"/>
        <v>8070000</v>
      </c>
      <c r="W96" s="288">
        <f t="shared" si="7"/>
        <v>13277000</v>
      </c>
    </row>
    <row r="97" spans="1:23" s="162" customFormat="1" x14ac:dyDescent="0.3">
      <c r="A97" s="314"/>
      <c r="B97" s="162" t="s">
        <v>82</v>
      </c>
      <c r="C97" s="156">
        <f xml:space="preserve"> W96 + 7700000</f>
        <v>20977000</v>
      </c>
      <c r="D97" s="157">
        <v>0</v>
      </c>
      <c r="E97" s="157">
        <v>0</v>
      </c>
      <c r="F97" s="157">
        <v>0</v>
      </c>
      <c r="G97" s="2">
        <v>420000</v>
      </c>
      <c r="H97" s="157">
        <v>200000</v>
      </c>
      <c r="I97" s="158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5">
        <v>250000</v>
      </c>
      <c r="O97" s="159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9">
        <f t="shared" si="6"/>
        <v>6770000</v>
      </c>
      <c r="W97" s="288">
        <f t="shared" si="7"/>
        <v>14207000</v>
      </c>
    </row>
    <row r="98" spans="1:23" s="248" customFormat="1" x14ac:dyDescent="0.3">
      <c r="A98" s="314"/>
      <c r="B98" s="248" t="s">
        <v>83</v>
      </c>
      <c r="C98" s="195">
        <f xml:space="preserve"> W97 + 7700000</f>
        <v>21907000</v>
      </c>
      <c r="D98" s="157">
        <v>0</v>
      </c>
      <c r="E98" s="253">
        <v>0</v>
      </c>
      <c r="F98" s="195">
        <v>0</v>
      </c>
      <c r="G98" s="195">
        <v>420000</v>
      </c>
      <c r="H98" s="157">
        <v>200000</v>
      </c>
      <c r="I98" s="158">
        <v>200000</v>
      </c>
      <c r="J98" s="2">
        <v>1200000</v>
      </c>
      <c r="K98" s="195">
        <v>0</v>
      </c>
      <c r="L98" s="2">
        <v>950000</v>
      </c>
      <c r="M98" s="195">
        <v>150000</v>
      </c>
      <c r="N98" s="195">
        <v>250000</v>
      </c>
      <c r="O98" s="195">
        <v>0</v>
      </c>
      <c r="P98" s="2">
        <v>500000</v>
      </c>
      <c r="Q98" s="2">
        <v>400000</v>
      </c>
      <c r="R98" s="195">
        <v>2300000</v>
      </c>
      <c r="S98" s="195">
        <v>0</v>
      </c>
      <c r="T98" s="2">
        <v>0</v>
      </c>
      <c r="U98" s="195">
        <v>0</v>
      </c>
      <c r="V98" s="195">
        <f t="shared" si="6"/>
        <v>6570000</v>
      </c>
      <c r="W98" s="288">
        <f t="shared" si="7"/>
        <v>15337000</v>
      </c>
    </row>
    <row r="99" spans="1:23" s="162" customFormat="1" x14ac:dyDescent="0.3">
      <c r="A99" s="314">
        <v>2031</v>
      </c>
      <c r="B99" s="162" t="s">
        <v>72</v>
      </c>
      <c r="C99" s="193">
        <f xml:space="preserve"> W98 + 7700000</f>
        <v>23037000</v>
      </c>
      <c r="D99" s="157">
        <v>0</v>
      </c>
      <c r="E99" s="2">
        <v>2900000</v>
      </c>
      <c r="F99" s="157">
        <v>0</v>
      </c>
      <c r="G99" s="2">
        <v>420000</v>
      </c>
      <c r="H99" s="157">
        <v>200000</v>
      </c>
      <c r="I99" s="158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5">
        <v>250000</v>
      </c>
      <c r="O99" s="159">
        <v>0</v>
      </c>
      <c r="P99" s="2">
        <v>500000</v>
      </c>
      <c r="Q99" s="2">
        <v>400000</v>
      </c>
      <c r="R99" s="2">
        <v>2300000</v>
      </c>
      <c r="S99" s="193">
        <v>0</v>
      </c>
      <c r="T99" s="2">
        <v>0</v>
      </c>
      <c r="U99" s="157">
        <v>0</v>
      </c>
      <c r="V99" s="159">
        <f t="shared" ref="V99:V122" si="8">SUM(E99:U99)</f>
        <v>9470000</v>
      </c>
      <c r="W99" s="288">
        <f t="shared" si="7"/>
        <v>13567000</v>
      </c>
    </row>
    <row r="100" spans="1:23" s="162" customFormat="1" x14ac:dyDescent="0.3">
      <c r="A100" s="314"/>
      <c r="B100" s="162" t="s">
        <v>73</v>
      </c>
      <c r="C100" s="158">
        <f xml:space="preserve"> W99 + 7700000 +1400000</f>
        <v>22667000</v>
      </c>
      <c r="D100" s="157">
        <v>0</v>
      </c>
      <c r="E100" s="157">
        <v>0</v>
      </c>
      <c r="F100" s="157">
        <v>0</v>
      </c>
      <c r="G100" s="2">
        <v>420000</v>
      </c>
      <c r="H100" s="157">
        <v>200000</v>
      </c>
      <c r="I100" s="158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5">
        <v>250000</v>
      </c>
      <c r="O100" s="159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9">
        <f t="shared" si="8"/>
        <v>6970000</v>
      </c>
      <c r="W100" s="288">
        <f t="shared" si="7"/>
        <v>15697000</v>
      </c>
    </row>
    <row r="101" spans="1:23" s="162" customFormat="1" x14ac:dyDescent="0.3">
      <c r="A101" s="314"/>
      <c r="B101" s="162" t="s">
        <v>74</v>
      </c>
      <c r="C101" s="156">
        <f xml:space="preserve"> W100 + 7700000</f>
        <v>23397000</v>
      </c>
      <c r="D101" s="157">
        <v>0</v>
      </c>
      <c r="E101" s="157">
        <v>0</v>
      </c>
      <c r="F101" s="157">
        <v>0</v>
      </c>
      <c r="G101" s="2">
        <v>420000</v>
      </c>
      <c r="H101" s="157">
        <v>200000</v>
      </c>
      <c r="I101" s="158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5">
        <v>250000</v>
      </c>
      <c r="O101" s="159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7">
        <v>0</v>
      </c>
      <c r="V101" s="159">
        <f t="shared" si="8"/>
        <v>6570000</v>
      </c>
      <c r="W101" s="288">
        <f t="shared" si="7"/>
        <v>16827000</v>
      </c>
    </row>
    <row r="102" spans="1:23" s="162" customFormat="1" x14ac:dyDescent="0.3">
      <c r="A102" s="314"/>
      <c r="B102" s="162" t="s">
        <v>75</v>
      </c>
      <c r="C102" s="156">
        <f xml:space="preserve"> W101 + 7700000</f>
        <v>24527000</v>
      </c>
      <c r="D102" s="157">
        <v>0</v>
      </c>
      <c r="E102" s="2">
        <v>1500000</v>
      </c>
      <c r="F102" s="157">
        <v>0</v>
      </c>
      <c r="G102" s="2">
        <v>420000</v>
      </c>
      <c r="H102" s="157">
        <v>200000</v>
      </c>
      <c r="I102" s="158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5">
        <v>250000</v>
      </c>
      <c r="O102" s="159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7">
        <v>0</v>
      </c>
      <c r="V102" s="159">
        <f t="shared" si="8"/>
        <v>8070000</v>
      </c>
      <c r="W102" s="288">
        <f t="shared" si="7"/>
        <v>16457000</v>
      </c>
    </row>
    <row r="103" spans="1:23" s="162" customFormat="1" x14ac:dyDescent="0.3">
      <c r="A103" s="314"/>
      <c r="B103" s="162" t="s">
        <v>76</v>
      </c>
      <c r="C103" s="156">
        <f xml:space="preserve"> W102 + 7700000</f>
        <v>24157000</v>
      </c>
      <c r="D103" s="157">
        <v>0</v>
      </c>
      <c r="E103" s="157">
        <v>3000000</v>
      </c>
      <c r="F103" s="157">
        <v>0</v>
      </c>
      <c r="G103" s="2">
        <v>420000</v>
      </c>
      <c r="H103" s="157">
        <v>200000</v>
      </c>
      <c r="I103" s="158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5">
        <v>250000</v>
      </c>
      <c r="O103" s="159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9">
        <f t="shared" si="8"/>
        <v>9970000</v>
      </c>
      <c r="W103" s="288">
        <f t="shared" si="7"/>
        <v>14187000</v>
      </c>
    </row>
    <row r="104" spans="1:23" s="162" customFormat="1" x14ac:dyDescent="0.3">
      <c r="A104" s="314"/>
      <c r="B104" s="162" t="s">
        <v>77</v>
      </c>
      <c r="C104" s="156">
        <f xml:space="preserve"> W103 + 7700000</f>
        <v>21887000</v>
      </c>
      <c r="D104" s="157">
        <v>0</v>
      </c>
      <c r="E104" s="157">
        <v>0</v>
      </c>
      <c r="F104" s="157">
        <v>0</v>
      </c>
      <c r="G104" s="2">
        <v>420000</v>
      </c>
      <c r="H104" s="157">
        <v>200000</v>
      </c>
      <c r="I104" s="158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5">
        <v>250000</v>
      </c>
      <c r="O104" s="159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9">
        <f t="shared" si="8"/>
        <v>6570000</v>
      </c>
      <c r="W104" s="288">
        <f t="shared" si="7"/>
        <v>15317000</v>
      </c>
    </row>
    <row r="105" spans="1:23" s="162" customFormat="1" x14ac:dyDescent="0.3">
      <c r="A105" s="314"/>
      <c r="B105" s="162" t="s">
        <v>78</v>
      </c>
      <c r="C105" s="156">
        <f xml:space="preserve"> W104 + 7700000</f>
        <v>23017000</v>
      </c>
      <c r="D105" s="157">
        <v>0</v>
      </c>
      <c r="E105" s="2">
        <v>2900000</v>
      </c>
      <c r="F105" s="157">
        <v>0</v>
      </c>
      <c r="G105" s="2">
        <v>420000</v>
      </c>
      <c r="H105" s="157">
        <v>200000</v>
      </c>
      <c r="I105" s="158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5">
        <v>250000</v>
      </c>
      <c r="O105" s="159">
        <v>0</v>
      </c>
      <c r="P105" s="2">
        <v>500000</v>
      </c>
      <c r="Q105" s="2">
        <v>400000</v>
      </c>
      <c r="R105" s="2">
        <v>2300000</v>
      </c>
      <c r="S105" s="195">
        <v>1000000</v>
      </c>
      <c r="T105" s="2">
        <v>0</v>
      </c>
      <c r="U105" s="2">
        <v>0</v>
      </c>
      <c r="V105" s="159">
        <f t="shared" si="8"/>
        <v>10470000</v>
      </c>
      <c r="W105" s="288">
        <f t="shared" si="7"/>
        <v>12547000</v>
      </c>
    </row>
    <row r="106" spans="1:23" s="162" customFormat="1" x14ac:dyDescent="0.3">
      <c r="A106" s="314"/>
      <c r="B106" s="162" t="s">
        <v>79</v>
      </c>
      <c r="C106" s="156">
        <f xml:space="preserve"> W105 + 7700000 +1400000</f>
        <v>21647000</v>
      </c>
      <c r="D106" s="157">
        <v>0</v>
      </c>
      <c r="E106" s="157">
        <v>0</v>
      </c>
      <c r="F106" s="157">
        <v>0</v>
      </c>
      <c r="G106" s="2">
        <v>420000</v>
      </c>
      <c r="H106" s="157">
        <v>200000</v>
      </c>
      <c r="I106" s="158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5">
        <v>250000</v>
      </c>
      <c r="O106" s="159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9">
        <f t="shared" si="8"/>
        <v>6970000</v>
      </c>
      <c r="W106" s="288">
        <f t="shared" si="7"/>
        <v>14677000</v>
      </c>
    </row>
    <row r="107" spans="1:23" s="162" customFormat="1" x14ac:dyDescent="0.3">
      <c r="A107" s="314"/>
      <c r="B107" s="162" t="s">
        <v>80</v>
      </c>
      <c r="C107" s="156">
        <f xml:space="preserve"> W106 + 7700000</f>
        <v>22377000</v>
      </c>
      <c r="D107" s="157">
        <v>0</v>
      </c>
      <c r="E107" s="157">
        <v>0</v>
      </c>
      <c r="F107" s="157">
        <v>0</v>
      </c>
      <c r="G107" s="2">
        <v>420000</v>
      </c>
      <c r="H107" s="157">
        <v>200000</v>
      </c>
      <c r="I107" s="158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5">
        <v>250000</v>
      </c>
      <c r="O107" s="159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7">
        <v>0</v>
      </c>
      <c r="V107" s="159">
        <f t="shared" si="8"/>
        <v>6570000</v>
      </c>
      <c r="W107" s="288">
        <f t="shared" si="7"/>
        <v>15807000</v>
      </c>
    </row>
    <row r="108" spans="1:23" s="162" customFormat="1" x14ac:dyDescent="0.3">
      <c r="A108" s="314"/>
      <c r="B108" s="162" t="s">
        <v>81</v>
      </c>
      <c r="C108" s="156">
        <f xml:space="preserve"> W107 + 7700000</f>
        <v>23507000</v>
      </c>
      <c r="D108" s="157">
        <v>0</v>
      </c>
      <c r="E108" s="250">
        <v>1500000</v>
      </c>
      <c r="F108" s="157">
        <v>0</v>
      </c>
      <c r="G108" s="2">
        <v>420000</v>
      </c>
      <c r="H108" s="157">
        <v>200000</v>
      </c>
      <c r="I108" s="158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5">
        <v>250000</v>
      </c>
      <c r="O108" s="159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9">
        <f t="shared" si="8"/>
        <v>8070000</v>
      </c>
      <c r="W108" s="288">
        <f t="shared" si="7"/>
        <v>15437000</v>
      </c>
    </row>
    <row r="109" spans="1:23" s="162" customFormat="1" x14ac:dyDescent="0.3">
      <c r="A109" s="314"/>
      <c r="B109" s="162" t="s">
        <v>82</v>
      </c>
      <c r="C109" s="156">
        <f xml:space="preserve"> W108 + 7700000</f>
        <v>23137000</v>
      </c>
      <c r="D109" s="157">
        <v>0</v>
      </c>
      <c r="E109" s="157">
        <v>0</v>
      </c>
      <c r="F109" s="157">
        <v>0</v>
      </c>
      <c r="G109" s="2">
        <v>420000</v>
      </c>
      <c r="H109" s="157">
        <v>200000</v>
      </c>
      <c r="I109" s="158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5">
        <v>250000</v>
      </c>
      <c r="O109" s="159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7">
        <v>0</v>
      </c>
      <c r="V109" s="159">
        <f t="shared" si="8"/>
        <v>6770000</v>
      </c>
      <c r="W109" s="288">
        <f t="shared" si="7"/>
        <v>16367000</v>
      </c>
    </row>
    <row r="110" spans="1:23" s="248" customFormat="1" x14ac:dyDescent="0.3">
      <c r="A110" s="314"/>
      <c r="B110" s="248" t="s">
        <v>83</v>
      </c>
      <c r="C110" s="195">
        <f xml:space="preserve"> W109 + 7700000</f>
        <v>24067000</v>
      </c>
      <c r="D110" s="157">
        <v>0</v>
      </c>
      <c r="E110" s="253">
        <v>0</v>
      </c>
      <c r="F110" s="195">
        <v>0</v>
      </c>
      <c r="G110" s="195">
        <v>420000</v>
      </c>
      <c r="H110" s="157">
        <v>200000</v>
      </c>
      <c r="I110" s="158">
        <v>200000</v>
      </c>
      <c r="J110" s="2">
        <v>1200000</v>
      </c>
      <c r="K110" s="195">
        <v>0</v>
      </c>
      <c r="L110" s="2">
        <v>950000</v>
      </c>
      <c r="M110" s="195">
        <v>150000</v>
      </c>
      <c r="N110" s="195">
        <v>250000</v>
      </c>
      <c r="O110" s="195">
        <v>0</v>
      </c>
      <c r="P110" s="2">
        <v>500000</v>
      </c>
      <c r="Q110" s="2">
        <v>400000</v>
      </c>
      <c r="R110" s="195">
        <v>2300000</v>
      </c>
      <c r="S110" s="195">
        <v>0</v>
      </c>
      <c r="T110" s="2">
        <v>0</v>
      </c>
      <c r="U110" s="195">
        <v>0</v>
      </c>
      <c r="V110" s="195">
        <f t="shared" si="8"/>
        <v>6570000</v>
      </c>
      <c r="W110" s="288">
        <f t="shared" si="7"/>
        <v>17497000</v>
      </c>
    </row>
    <row r="111" spans="1:23" s="162" customFormat="1" x14ac:dyDescent="0.3">
      <c r="A111" s="314">
        <v>2032</v>
      </c>
      <c r="B111" s="162" t="s">
        <v>72</v>
      </c>
      <c r="C111" s="193">
        <f xml:space="preserve"> W110 + 7700000</f>
        <v>25197000</v>
      </c>
      <c r="D111" s="157">
        <v>0</v>
      </c>
      <c r="E111" s="2">
        <v>2900000</v>
      </c>
      <c r="F111" s="157">
        <v>0</v>
      </c>
      <c r="G111" s="2">
        <v>420000</v>
      </c>
      <c r="H111" s="157">
        <v>200000</v>
      </c>
      <c r="I111" s="158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5">
        <v>250000</v>
      </c>
      <c r="O111" s="159">
        <v>0</v>
      </c>
      <c r="P111" s="2">
        <v>500000</v>
      </c>
      <c r="Q111" s="2">
        <v>400000</v>
      </c>
      <c r="R111" s="2">
        <v>2300000</v>
      </c>
      <c r="S111" s="193">
        <v>0</v>
      </c>
      <c r="T111" s="2">
        <v>0</v>
      </c>
      <c r="U111" s="2">
        <v>0</v>
      </c>
      <c r="V111" s="159">
        <f t="shared" si="8"/>
        <v>9470000</v>
      </c>
      <c r="W111" s="288">
        <f t="shared" si="7"/>
        <v>15727000</v>
      </c>
    </row>
    <row r="112" spans="1:23" s="162" customFormat="1" x14ac:dyDescent="0.3">
      <c r="A112" s="314"/>
      <c r="B112" s="162" t="s">
        <v>73</v>
      </c>
      <c r="C112" s="158">
        <f xml:space="preserve"> W111 + 7700000 +1400000</f>
        <v>24827000</v>
      </c>
      <c r="D112" s="157">
        <v>0</v>
      </c>
      <c r="E112" s="157">
        <v>0</v>
      </c>
      <c r="F112" s="157">
        <v>0</v>
      </c>
      <c r="G112" s="2">
        <v>420000</v>
      </c>
      <c r="H112" s="157">
        <v>200000</v>
      </c>
      <c r="I112" s="158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5">
        <v>250000</v>
      </c>
      <c r="O112" s="159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7">
        <v>0</v>
      </c>
      <c r="V112" s="159">
        <f t="shared" si="8"/>
        <v>6970000</v>
      </c>
      <c r="W112" s="288">
        <f t="shared" si="7"/>
        <v>17857000</v>
      </c>
    </row>
    <row r="113" spans="1:23" s="162" customFormat="1" x14ac:dyDescent="0.3">
      <c r="A113" s="314"/>
      <c r="B113" s="162" t="s">
        <v>74</v>
      </c>
      <c r="C113" s="156">
        <f xml:space="preserve"> W112 + 7700000</f>
        <v>25557000</v>
      </c>
      <c r="D113" s="157">
        <v>0</v>
      </c>
      <c r="E113" s="157">
        <v>0</v>
      </c>
      <c r="F113" s="157">
        <v>0</v>
      </c>
      <c r="G113" s="2">
        <v>420000</v>
      </c>
      <c r="H113" s="157">
        <v>200000</v>
      </c>
      <c r="I113" s="158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5">
        <v>250000</v>
      </c>
      <c r="O113" s="159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7">
        <v>0</v>
      </c>
      <c r="V113" s="159">
        <f t="shared" si="8"/>
        <v>6570000</v>
      </c>
      <c r="W113" s="288">
        <f t="shared" si="7"/>
        <v>18987000</v>
      </c>
    </row>
    <row r="114" spans="1:23" s="162" customFormat="1" x14ac:dyDescent="0.3">
      <c r="A114" s="314"/>
      <c r="B114" s="162" t="s">
        <v>75</v>
      </c>
      <c r="C114" s="156">
        <f xml:space="preserve"> W113 + 7700000</f>
        <v>26687000</v>
      </c>
      <c r="D114" s="157">
        <v>0</v>
      </c>
      <c r="E114" s="2">
        <v>1500000</v>
      </c>
      <c r="F114" s="157">
        <v>0</v>
      </c>
      <c r="G114" s="2">
        <v>420000</v>
      </c>
      <c r="H114" s="157">
        <v>200000</v>
      </c>
      <c r="I114" s="158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5">
        <v>250000</v>
      </c>
      <c r="O114" s="159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9">
        <f t="shared" si="8"/>
        <v>8070000</v>
      </c>
      <c r="W114" s="288">
        <f t="shared" si="7"/>
        <v>18617000</v>
      </c>
    </row>
    <row r="115" spans="1:23" s="162" customFormat="1" x14ac:dyDescent="0.3">
      <c r="A115" s="314"/>
      <c r="B115" s="162" t="s">
        <v>76</v>
      </c>
      <c r="C115" s="156">
        <f xml:space="preserve"> W114 + 7700000</f>
        <v>26317000</v>
      </c>
      <c r="D115" s="157">
        <v>0</v>
      </c>
      <c r="E115" s="157">
        <v>3000000</v>
      </c>
      <c r="F115" s="157">
        <v>0</v>
      </c>
      <c r="G115" s="2">
        <v>420000</v>
      </c>
      <c r="H115" s="157">
        <v>200000</v>
      </c>
      <c r="I115" s="158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5">
        <v>250000</v>
      </c>
      <c r="O115" s="159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9">
        <f t="shared" si="8"/>
        <v>9970000</v>
      </c>
      <c r="W115" s="288">
        <f t="shared" si="7"/>
        <v>16347000</v>
      </c>
    </row>
    <row r="116" spans="1:23" s="162" customFormat="1" x14ac:dyDescent="0.3">
      <c r="A116" s="314"/>
      <c r="B116" s="162" t="s">
        <v>77</v>
      </c>
      <c r="C116" s="156">
        <f xml:space="preserve"> W115 + 7700000</f>
        <v>24047000</v>
      </c>
      <c r="D116" s="157">
        <v>0</v>
      </c>
      <c r="E116" s="157">
        <v>0</v>
      </c>
      <c r="F116" s="157">
        <v>0</v>
      </c>
      <c r="G116" s="2">
        <v>420000</v>
      </c>
      <c r="H116" s="157">
        <v>200000</v>
      </c>
      <c r="I116" s="158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5">
        <v>250000</v>
      </c>
      <c r="O116" s="159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9">
        <f t="shared" si="8"/>
        <v>6570000</v>
      </c>
      <c r="W116" s="288">
        <f t="shared" si="7"/>
        <v>17477000</v>
      </c>
    </row>
    <row r="117" spans="1:23" s="162" customFormat="1" x14ac:dyDescent="0.3">
      <c r="A117" s="314"/>
      <c r="B117" s="162" t="s">
        <v>78</v>
      </c>
      <c r="C117" s="156">
        <f xml:space="preserve"> W116 + 7700000</f>
        <v>25177000</v>
      </c>
      <c r="D117" s="157">
        <v>0</v>
      </c>
      <c r="E117" s="2">
        <v>2900000</v>
      </c>
      <c r="F117" s="157">
        <v>0</v>
      </c>
      <c r="G117" s="2">
        <v>420000</v>
      </c>
      <c r="H117" s="157">
        <v>200000</v>
      </c>
      <c r="I117" s="158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5">
        <v>250000</v>
      </c>
      <c r="O117" s="159">
        <v>0</v>
      </c>
      <c r="P117" s="2">
        <v>500000</v>
      </c>
      <c r="Q117" s="2">
        <v>400000</v>
      </c>
      <c r="R117" s="2">
        <v>2300000</v>
      </c>
      <c r="S117" s="195">
        <v>1000000</v>
      </c>
      <c r="T117" s="2">
        <v>0</v>
      </c>
      <c r="U117" s="2">
        <v>0</v>
      </c>
      <c r="V117" s="159">
        <f t="shared" si="8"/>
        <v>10470000</v>
      </c>
      <c r="W117" s="288">
        <f t="shared" si="7"/>
        <v>14707000</v>
      </c>
    </row>
    <row r="118" spans="1:23" s="162" customFormat="1" x14ac:dyDescent="0.3">
      <c r="A118" s="314"/>
      <c r="B118" s="162" t="s">
        <v>79</v>
      </c>
      <c r="C118" s="156">
        <f xml:space="preserve"> W117 + 7700000 +1400000</f>
        <v>23807000</v>
      </c>
      <c r="D118" s="157">
        <v>0</v>
      </c>
      <c r="E118" s="157">
        <v>0</v>
      </c>
      <c r="F118" s="157">
        <v>0</v>
      </c>
      <c r="G118" s="2">
        <v>420000</v>
      </c>
      <c r="H118" s="157">
        <v>200000</v>
      </c>
      <c r="I118" s="158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5">
        <v>250000</v>
      </c>
      <c r="O118" s="159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7">
        <v>0</v>
      </c>
      <c r="V118" s="159">
        <f t="shared" si="8"/>
        <v>6970000</v>
      </c>
      <c r="W118" s="288">
        <f t="shared" si="7"/>
        <v>16837000</v>
      </c>
    </row>
    <row r="119" spans="1:23" s="162" customFormat="1" x14ac:dyDescent="0.3">
      <c r="A119" s="314"/>
      <c r="B119" s="162" t="s">
        <v>80</v>
      </c>
      <c r="C119" s="156">
        <f xml:space="preserve"> W118 + 7700000</f>
        <v>24537000</v>
      </c>
      <c r="D119" s="157">
        <v>0</v>
      </c>
      <c r="E119" s="157">
        <v>0</v>
      </c>
      <c r="F119" s="157">
        <v>0</v>
      </c>
      <c r="G119" s="2">
        <v>420000</v>
      </c>
      <c r="H119" s="157">
        <v>200000</v>
      </c>
      <c r="I119" s="158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5">
        <v>250000</v>
      </c>
      <c r="O119" s="159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9">
        <f t="shared" si="8"/>
        <v>6570000</v>
      </c>
      <c r="W119" s="288">
        <f t="shared" si="7"/>
        <v>17967000</v>
      </c>
    </row>
    <row r="120" spans="1:23" s="162" customFormat="1" x14ac:dyDescent="0.3">
      <c r="A120" s="314"/>
      <c r="B120" s="162" t="s">
        <v>81</v>
      </c>
      <c r="C120" s="156">
        <f xml:space="preserve"> W119 + 7700000</f>
        <v>25667000</v>
      </c>
      <c r="D120" s="157">
        <v>0</v>
      </c>
      <c r="E120" s="250">
        <v>1500000</v>
      </c>
      <c r="F120" s="157">
        <v>0</v>
      </c>
      <c r="G120" s="2">
        <v>420000</v>
      </c>
      <c r="H120" s="157">
        <v>200000</v>
      </c>
      <c r="I120" s="158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5">
        <v>250000</v>
      </c>
      <c r="O120" s="159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7">
        <v>0</v>
      </c>
      <c r="V120" s="159">
        <f t="shared" si="8"/>
        <v>8070000</v>
      </c>
      <c r="W120" s="288">
        <f t="shared" si="7"/>
        <v>17597000</v>
      </c>
    </row>
    <row r="121" spans="1:23" s="162" customFormat="1" x14ac:dyDescent="0.3">
      <c r="A121" s="314"/>
      <c r="B121" s="162" t="s">
        <v>82</v>
      </c>
      <c r="C121" s="156">
        <f xml:space="preserve"> W120 + 7700000</f>
        <v>25297000</v>
      </c>
      <c r="D121" s="157">
        <v>0</v>
      </c>
      <c r="E121" s="157">
        <v>0</v>
      </c>
      <c r="F121" s="157">
        <v>0</v>
      </c>
      <c r="G121" s="2">
        <v>420000</v>
      </c>
      <c r="H121" s="157">
        <v>200000</v>
      </c>
      <c r="I121" s="158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5">
        <v>250000</v>
      </c>
      <c r="O121" s="159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7">
        <v>0</v>
      </c>
      <c r="V121" s="159">
        <f t="shared" si="8"/>
        <v>6770000</v>
      </c>
      <c r="W121" s="288">
        <f t="shared" si="7"/>
        <v>18527000</v>
      </c>
    </row>
    <row r="122" spans="1:23" s="248" customFormat="1" x14ac:dyDescent="0.3">
      <c r="A122" s="314"/>
      <c r="B122" s="248" t="s">
        <v>83</v>
      </c>
      <c r="C122" s="195">
        <f xml:space="preserve"> W121 + 7700000</f>
        <v>26227000</v>
      </c>
      <c r="D122" s="157">
        <v>0</v>
      </c>
      <c r="E122" s="253">
        <v>0</v>
      </c>
      <c r="F122" s="195">
        <v>0</v>
      </c>
      <c r="G122" s="195">
        <v>420000</v>
      </c>
      <c r="H122" s="157">
        <v>200000</v>
      </c>
      <c r="I122" s="158">
        <v>200000</v>
      </c>
      <c r="J122" s="2">
        <v>1200000</v>
      </c>
      <c r="K122" s="195">
        <v>0</v>
      </c>
      <c r="L122" s="2">
        <v>950000</v>
      </c>
      <c r="M122" s="195">
        <v>150000</v>
      </c>
      <c r="N122" s="195">
        <v>250000</v>
      </c>
      <c r="O122" s="195">
        <v>0</v>
      </c>
      <c r="P122" s="2">
        <v>500000</v>
      </c>
      <c r="Q122" s="2">
        <v>400000</v>
      </c>
      <c r="R122" s="195">
        <v>2300000</v>
      </c>
      <c r="S122" s="195">
        <v>0</v>
      </c>
      <c r="T122" s="2">
        <v>0</v>
      </c>
      <c r="U122" s="195">
        <v>0</v>
      </c>
      <c r="V122" s="195">
        <f t="shared" si="8"/>
        <v>6570000</v>
      </c>
      <c r="W122" s="288">
        <f t="shared" si="7"/>
        <v>19657000</v>
      </c>
    </row>
    <row r="123" spans="1:23" x14ac:dyDescent="0.3">
      <c r="F123" s="157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opLeftCell="A7" workbookViewId="0">
      <selection sqref="A1:XFD1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3" max="13" width="9.5" bestFit="1" customWidth="1"/>
    <col min="15" max="15" width="10.625" bestFit="1" customWidth="1"/>
  </cols>
  <sheetData>
    <row r="1" spans="2:18" x14ac:dyDescent="0.3">
      <c r="B1" s="319"/>
      <c r="C1" s="319"/>
    </row>
    <row r="2" spans="2:18" x14ac:dyDescent="0.3">
      <c r="B2" s="318" t="s">
        <v>71</v>
      </c>
      <c r="C2" s="318"/>
      <c r="E2" s="315" t="s">
        <v>71</v>
      </c>
      <c r="F2" s="316"/>
      <c r="G2" s="316"/>
      <c r="H2" s="317"/>
      <c r="J2" s="315" t="s">
        <v>94</v>
      </c>
      <c r="K2" s="316"/>
      <c r="L2" s="316"/>
      <c r="M2" s="317"/>
      <c r="O2" s="315" t="s">
        <v>95</v>
      </c>
      <c r="P2" s="316"/>
      <c r="Q2" s="316"/>
      <c r="R2" s="31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5" t="s">
        <v>201</v>
      </c>
      <c r="F16" s="316"/>
      <c r="G16" s="316"/>
      <c r="H16" s="317"/>
    </row>
    <row r="17" spans="1:8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8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8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</row>
    <row r="21" spans="1:8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8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8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8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8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8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8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8" x14ac:dyDescent="0.3">
      <c r="E28" s="45"/>
      <c r="F28" s="2">
        <f>SUM(F18:F27)/IF(COUNTIF(F18:F27,"&gt;1")=0,1,COUNTIF(F18:F27,"&gt;1"))</f>
        <v>28571858</v>
      </c>
      <c r="G28" s="2">
        <f>SUM(G18:G27)</f>
        <v>812960</v>
      </c>
      <c r="H28" s="1">
        <f t="shared" si="3"/>
        <v>2.85</v>
      </c>
    </row>
  </sheetData>
  <mergeCells count="6"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L21"/>
  <sheetViews>
    <sheetView tabSelected="1" workbookViewId="0">
      <selection activeCell="G13" sqref="G13"/>
    </sheetView>
  </sheetViews>
  <sheetFormatPr defaultRowHeight="16.5" x14ac:dyDescent="0.3"/>
  <cols>
    <col min="2" max="2" width="11.75" bestFit="1" customWidth="1"/>
    <col min="3" max="3" width="10.75" bestFit="1" customWidth="1"/>
    <col min="4" max="4" width="11.75" bestFit="1" customWidth="1"/>
    <col min="5" max="5" width="10.75" bestFit="1" customWidth="1"/>
    <col min="6" max="6" width="10.75" customWidth="1"/>
    <col min="7" max="7" width="12.375" bestFit="1" customWidth="1"/>
    <col min="8" max="8" width="14.375" bestFit="1" customWidth="1"/>
    <col min="9" max="9" width="9.625" bestFit="1" customWidth="1"/>
    <col min="10" max="10" width="13.625" bestFit="1" customWidth="1"/>
    <col min="11" max="11" width="28" bestFit="1" customWidth="1"/>
    <col min="12" max="12" width="27.375" bestFit="1" customWidth="1"/>
    <col min="13" max="13" width="13.3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2" x14ac:dyDescent="0.3">
      <c r="B1" s="313" t="s">
        <v>209</v>
      </c>
      <c r="C1" s="313"/>
      <c r="D1" s="313"/>
      <c r="E1" s="313"/>
      <c r="F1" s="313"/>
      <c r="G1" s="313"/>
      <c r="H1" s="313"/>
      <c r="I1" s="313"/>
    </row>
    <row r="2" spans="2:12" x14ac:dyDescent="0.3">
      <c r="B2" s="289" t="s">
        <v>203</v>
      </c>
      <c r="C2" s="289" t="s">
        <v>205</v>
      </c>
      <c r="D2" s="289" t="s">
        <v>207</v>
      </c>
      <c r="E2" s="289" t="s">
        <v>0</v>
      </c>
      <c r="F2" s="289" t="s">
        <v>212</v>
      </c>
      <c r="G2" s="289" t="s">
        <v>208</v>
      </c>
      <c r="H2" s="289" t="s">
        <v>204</v>
      </c>
      <c r="I2" s="289" t="s">
        <v>206</v>
      </c>
    </row>
    <row r="3" spans="2:12" x14ac:dyDescent="0.3">
      <c r="B3" s="290">
        <v>60000000</v>
      </c>
      <c r="C3" s="290">
        <f xml:space="preserve"> B3 * 0.02</f>
        <v>1200000</v>
      </c>
      <c r="D3" s="290">
        <f xml:space="preserve"> C3 * 12</f>
        <v>14400000</v>
      </c>
      <c r="E3" s="290">
        <f xml:space="preserve"> D3 * 0.22</f>
        <v>3168000</v>
      </c>
      <c r="F3" s="292">
        <f xml:space="preserve"> E3 / 12</f>
        <v>264000</v>
      </c>
      <c r="G3" s="290">
        <f>( D3 - E3) /12</f>
        <v>936000</v>
      </c>
      <c r="H3" s="292">
        <v>300000</v>
      </c>
      <c r="I3" s="293">
        <f xml:space="preserve"> G3 - H3</f>
        <v>636000</v>
      </c>
      <c r="J3" s="295" t="s">
        <v>210</v>
      </c>
      <c r="K3" s="295" t="s">
        <v>211</v>
      </c>
      <c r="L3" s="294" t="s">
        <v>213</v>
      </c>
    </row>
    <row r="5" spans="2:12" x14ac:dyDescent="0.3">
      <c r="B5" s="291"/>
      <c r="C5" s="291"/>
      <c r="D5" s="291"/>
      <c r="E5" s="291"/>
      <c r="F5" s="291"/>
      <c r="G5" s="291"/>
      <c r="H5" s="291"/>
      <c r="I5" s="291"/>
    </row>
    <row r="6" spans="2:12" x14ac:dyDescent="0.3">
      <c r="B6" s="291"/>
      <c r="C6" s="291"/>
      <c r="D6" s="291"/>
      <c r="E6" s="291"/>
      <c r="F6" s="291"/>
      <c r="G6" s="291"/>
      <c r="H6" s="291"/>
      <c r="I6" s="291"/>
    </row>
    <row r="7" spans="2:12" x14ac:dyDescent="0.3">
      <c r="B7" s="291"/>
      <c r="C7" s="291"/>
      <c r="D7" s="291"/>
      <c r="E7" s="291"/>
      <c r="F7" s="291"/>
      <c r="G7" s="291"/>
      <c r="H7" s="291"/>
      <c r="I7" s="291"/>
    </row>
    <row r="8" spans="2:12" x14ac:dyDescent="0.3">
      <c r="B8" s="291"/>
      <c r="C8" s="291"/>
      <c r="D8" s="291"/>
      <c r="E8" s="291"/>
      <c r="F8" s="291"/>
      <c r="G8" s="291"/>
      <c r="H8" s="291"/>
      <c r="I8" s="291"/>
    </row>
    <row r="9" spans="2:12" x14ac:dyDescent="0.3">
      <c r="B9" s="291"/>
      <c r="C9" s="291"/>
      <c r="D9" s="291"/>
      <c r="E9" s="291"/>
      <c r="F9" s="291"/>
      <c r="G9" s="291"/>
      <c r="H9" s="291"/>
      <c r="I9" s="291"/>
    </row>
    <row r="10" spans="2:12" x14ac:dyDescent="0.3">
      <c r="B10" s="291"/>
      <c r="C10" s="291"/>
      <c r="D10" s="291"/>
      <c r="E10" s="291"/>
      <c r="F10" s="291"/>
      <c r="G10" s="291"/>
      <c r="H10" s="291"/>
      <c r="I10" s="291"/>
    </row>
    <row r="11" spans="2:12" x14ac:dyDescent="0.3">
      <c r="B11" s="291"/>
      <c r="C11" s="291"/>
      <c r="D11" s="291"/>
      <c r="E11" s="291"/>
      <c r="F11" s="291"/>
      <c r="G11" s="291"/>
      <c r="H11" s="291"/>
      <c r="I11" s="291"/>
    </row>
    <row r="12" spans="2:12" x14ac:dyDescent="0.3">
      <c r="B12" s="291"/>
      <c r="C12" s="291"/>
      <c r="D12" s="291"/>
      <c r="E12" s="291"/>
      <c r="F12" s="291"/>
      <c r="G12" s="305" t="s">
        <v>214</v>
      </c>
      <c r="H12" s="305"/>
      <c r="I12" s="305"/>
      <c r="J12" s="305"/>
      <c r="K12" s="305"/>
    </row>
    <row r="13" spans="2:12" x14ac:dyDescent="0.3">
      <c r="B13" s="291"/>
      <c r="C13" s="291"/>
      <c r="D13" s="291"/>
      <c r="E13" s="291"/>
      <c r="F13" s="291"/>
      <c r="G13" s="291">
        <v>2.57</v>
      </c>
      <c r="H13" s="291">
        <v>2.78</v>
      </c>
      <c r="I13" s="291">
        <f xml:space="preserve"> H13 - G13</f>
        <v>0.20999999999999996</v>
      </c>
      <c r="J13">
        <f xml:space="preserve"> I13 / G13 * 100</f>
        <v>8.1712062256809332</v>
      </c>
      <c r="K13">
        <f xml:space="preserve"> 60000000 * 1.08</f>
        <v>64800000.000000007</v>
      </c>
    </row>
    <row r="14" spans="2:12" x14ac:dyDescent="0.3">
      <c r="B14" s="291"/>
      <c r="C14" s="291"/>
      <c r="D14" s="291"/>
      <c r="E14" s="291"/>
      <c r="F14" s="291"/>
      <c r="G14" s="291">
        <v>2.57</v>
      </c>
      <c r="H14" s="291">
        <v>3.05</v>
      </c>
      <c r="I14" s="291">
        <f xml:space="preserve"> H14 - G13</f>
        <v>0.48</v>
      </c>
      <c r="J14">
        <f xml:space="preserve"> I14 / G14 * 100</f>
        <v>18.677042801556421</v>
      </c>
      <c r="K14">
        <f xml:space="preserve"> 60000000 * 1.18</f>
        <v>70800000</v>
      </c>
    </row>
    <row r="15" spans="2:12" x14ac:dyDescent="0.3">
      <c r="B15" s="291"/>
      <c r="C15" s="291"/>
      <c r="D15" s="291"/>
      <c r="E15" s="291"/>
      <c r="F15" s="291"/>
      <c r="G15" s="291"/>
      <c r="H15" s="291"/>
      <c r="I15" s="291"/>
    </row>
    <row r="16" spans="2:12" x14ac:dyDescent="0.3">
      <c r="B16" s="291"/>
      <c r="C16" s="291"/>
      <c r="D16" s="291"/>
      <c r="E16" s="291"/>
      <c r="F16" s="291"/>
      <c r="G16" s="291"/>
      <c r="H16" s="291"/>
      <c r="I16" s="291"/>
    </row>
    <row r="17" spans="2:9" x14ac:dyDescent="0.3">
      <c r="B17" s="291"/>
      <c r="C17" s="291"/>
      <c r="D17" s="291"/>
      <c r="E17" s="291"/>
      <c r="F17" s="291"/>
      <c r="G17" s="291"/>
      <c r="H17" s="291"/>
      <c r="I17" s="291"/>
    </row>
    <row r="18" spans="2:9" x14ac:dyDescent="0.3">
      <c r="B18" s="291"/>
      <c r="C18" s="291"/>
      <c r="D18" s="291"/>
      <c r="E18" s="291"/>
      <c r="F18" s="291"/>
      <c r="G18" s="291"/>
      <c r="H18" s="291"/>
      <c r="I18" s="291"/>
    </row>
    <row r="19" spans="2:9" x14ac:dyDescent="0.3">
      <c r="B19" s="291"/>
      <c r="C19" s="291"/>
      <c r="D19" s="291"/>
      <c r="E19" s="291"/>
      <c r="F19" s="291"/>
      <c r="G19" s="291"/>
      <c r="H19" s="291"/>
      <c r="I19" s="291"/>
    </row>
    <row r="20" spans="2:9" x14ac:dyDescent="0.3">
      <c r="B20" s="291"/>
      <c r="C20" s="291"/>
      <c r="D20" s="291"/>
      <c r="E20" s="291"/>
      <c r="F20" s="291"/>
      <c r="G20" s="291"/>
      <c r="H20" s="291"/>
      <c r="I20" s="291"/>
    </row>
    <row r="21" spans="2:9" x14ac:dyDescent="0.3">
      <c r="B21" s="291"/>
      <c r="C21" s="291"/>
      <c r="D21" s="291"/>
      <c r="E21" s="291"/>
      <c r="F21" s="291"/>
      <c r="G21" s="291"/>
      <c r="H21" s="291"/>
      <c r="I21" s="291"/>
    </row>
  </sheetData>
  <mergeCells count="2">
    <mergeCell ref="B1:I1"/>
    <mergeCell ref="G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5" t="s">
        <v>36</v>
      </c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3:14" x14ac:dyDescent="0.3"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0">
        <f xml:space="preserve"> D22 + E22 + F22 + G22</f>
        <v>18921448</v>
      </c>
      <c r="E23" s="313"/>
      <c r="F23" s="313"/>
      <c r="G23" s="313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1">
        <f xml:space="preserve"> D23 / I23 * 100</f>
        <v>84.996483606996279</v>
      </c>
      <c r="E24" s="322"/>
      <c r="F24" s="322"/>
      <c r="G24" s="323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29" t="s">
        <v>100</v>
      </c>
      <c r="C27" s="333" t="s">
        <v>115</v>
      </c>
      <c r="D27" s="324" t="s">
        <v>98</v>
      </c>
      <c r="E27" s="325"/>
      <c r="F27" s="326"/>
      <c r="G27" s="329" t="s">
        <v>102</v>
      </c>
      <c r="H27" s="327" t="s">
        <v>118</v>
      </c>
      <c r="I27" s="330" t="s">
        <v>96</v>
      </c>
      <c r="J27" s="329" t="s">
        <v>105</v>
      </c>
      <c r="K27" s="329" t="s">
        <v>116</v>
      </c>
    </row>
    <row r="28" spans="2:12" ht="17.25" thickBot="1" x14ac:dyDescent="0.35">
      <c r="B28" s="328"/>
      <c r="C28" s="334"/>
      <c r="D28" s="329" t="s">
        <v>97</v>
      </c>
      <c r="E28" s="327" t="s">
        <v>101</v>
      </c>
      <c r="F28" s="335" t="s">
        <v>104</v>
      </c>
      <c r="G28" s="328"/>
      <c r="H28" s="328"/>
      <c r="I28" s="331"/>
      <c r="J28" s="328"/>
      <c r="K28" s="328"/>
    </row>
    <row r="29" spans="2:12" ht="37.5" customHeight="1" thickBot="1" x14ac:dyDescent="0.35">
      <c r="B29" s="328"/>
      <c r="C29" s="334"/>
      <c r="D29" s="328"/>
      <c r="E29" s="328"/>
      <c r="F29" s="336"/>
      <c r="G29" s="328"/>
      <c r="H29" s="328"/>
      <c r="I29" s="47" t="s">
        <v>99</v>
      </c>
      <c r="J29" s="332"/>
      <c r="K29" s="332"/>
    </row>
    <row r="30" spans="2:12" x14ac:dyDescent="0.3">
      <c r="B30" s="341" t="s">
        <v>114</v>
      </c>
      <c r="C30" s="343">
        <v>4679754000</v>
      </c>
      <c r="D30" s="50">
        <v>4679754000</v>
      </c>
      <c r="E30" s="49">
        <v>0</v>
      </c>
      <c r="F30" s="51">
        <v>10.81</v>
      </c>
      <c r="G30" s="337">
        <f xml:space="preserve"> C30 + D31</f>
        <v>0</v>
      </c>
      <c r="H30" s="343">
        <v>583000000</v>
      </c>
      <c r="I30" s="345">
        <f xml:space="preserve"> G30 / H30</f>
        <v>0</v>
      </c>
      <c r="J30" s="339" t="s">
        <v>103</v>
      </c>
      <c r="K30" s="337">
        <f xml:space="preserve"> D30 / H30</f>
        <v>8.0270222984562611</v>
      </c>
    </row>
    <row r="31" spans="2:12" ht="17.25" thickBot="1" x14ac:dyDescent="0.35">
      <c r="B31" s="342"/>
      <c r="C31" s="344"/>
      <c r="D31" s="347">
        <f xml:space="preserve"> (D30 * (E30 - F30)) / F30</f>
        <v>-4679754000</v>
      </c>
      <c r="E31" s="348"/>
      <c r="F31" s="349"/>
      <c r="G31" s="342"/>
      <c r="H31" s="344"/>
      <c r="I31" s="346"/>
      <c r="J31" s="340"/>
      <c r="K31" s="338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185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193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185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193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185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193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185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193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3" t="s">
        <v>143</v>
      </c>
      <c r="B29" s="313"/>
      <c r="C29" s="313"/>
    </row>
    <row r="30" spans="1:11" x14ac:dyDescent="0.3">
      <c r="A30" s="1">
        <v>1</v>
      </c>
      <c r="B30" s="313" t="s">
        <v>144</v>
      </c>
      <c r="C30" s="1" t="s">
        <v>145</v>
      </c>
    </row>
    <row r="31" spans="1:11" x14ac:dyDescent="0.3">
      <c r="A31" s="1">
        <v>2</v>
      </c>
      <c r="B31" s="313"/>
      <c r="C31" s="1" t="s">
        <v>146</v>
      </c>
    </row>
    <row r="32" spans="1:11" x14ac:dyDescent="0.3">
      <c r="A32" s="1">
        <v>3</v>
      </c>
      <c r="B32" s="313"/>
      <c r="C32" s="1" t="s">
        <v>147</v>
      </c>
    </row>
    <row r="33" spans="1:3" x14ac:dyDescent="0.3">
      <c r="A33" s="1">
        <v>4</v>
      </c>
      <c r="B33" s="313"/>
      <c r="C33" s="1" t="s">
        <v>148</v>
      </c>
    </row>
    <row r="34" spans="1:3" x14ac:dyDescent="0.3">
      <c r="A34" s="1">
        <v>5</v>
      </c>
      <c r="B34" s="313" t="s">
        <v>152</v>
      </c>
      <c r="C34" s="1" t="s">
        <v>149</v>
      </c>
    </row>
    <row r="35" spans="1:3" x14ac:dyDescent="0.3">
      <c r="A35" s="1">
        <v>6</v>
      </c>
      <c r="B35" s="313"/>
      <c r="C35" s="1" t="s">
        <v>150</v>
      </c>
    </row>
    <row r="36" spans="1:3" x14ac:dyDescent="0.3">
      <c r="A36" s="1">
        <v>7</v>
      </c>
      <c r="B36" s="313"/>
      <c r="C36" s="1" t="s">
        <v>151</v>
      </c>
    </row>
    <row r="37" spans="1:3" x14ac:dyDescent="0.3">
      <c r="A37" s="1">
        <v>8</v>
      </c>
      <c r="B37" s="313" t="s">
        <v>153</v>
      </c>
      <c r="C37" s="1" t="s">
        <v>154</v>
      </c>
    </row>
    <row r="38" spans="1:3" x14ac:dyDescent="0.3">
      <c r="A38" s="1">
        <v>9</v>
      </c>
      <c r="B38" s="313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8" t="s">
        <v>66</v>
      </c>
      <c r="C2" s="318"/>
      <c r="E2" s="318" t="s">
        <v>67</v>
      </c>
      <c r="F2" s="318"/>
      <c r="H2" s="318" t="s">
        <v>68</v>
      </c>
      <c r="I2" s="318"/>
      <c r="K2" s="318" t="s">
        <v>69</v>
      </c>
      <c r="L2" s="318"/>
      <c r="N2" s="318" t="s">
        <v>70</v>
      </c>
      <c r="O2" s="31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2024-12-16T00:57:48Z</dcterms:modified>
</cp:coreProperties>
</file>