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507A4272-8595-4BD6-A25D-FF947CD832B8}" xr6:coauthVersionLast="36" xr6:coauthVersionMax="47" xr10:uidLastSave="{00000000-0000-0000-0000-000000000000}"/>
  <bookViews>
    <workbookView xWindow="0" yWindow="1575" windowWidth="23190" windowHeight="13905" activeTab="1" xr2:uid="{00000000-000D-0000-FFFF-FFFF00000000}"/>
  </bookViews>
  <sheets>
    <sheet name="시나리오" sheetId="18" r:id="rId1"/>
    <sheet name="생활패턴" sheetId="5" r:id="rId2"/>
    <sheet name="캐릭터브랜드사업" sheetId="20" r:id="rId3"/>
    <sheet name="차량구매" sheetId="19" r:id="rId4"/>
    <sheet name="플러그파워" sheetId="11" r:id="rId5"/>
    <sheet name="금융사이클" sheetId="10" r:id="rId6"/>
    <sheet name="단타일지" sheetId="9" r:id="rId7"/>
    <sheet name="2022단타일지" sheetId="13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5" l="1"/>
  <c r="S23" i="5" l="1"/>
  <c r="I113" i="19" l="1"/>
  <c r="J111" i="19"/>
  <c r="K113" i="19" s="1"/>
  <c r="H33" i="18" l="1"/>
  <c r="H34" i="18" s="1"/>
  <c r="H35" i="18" s="1"/>
  <c r="F68" i="11" l="1"/>
  <c r="E44" i="11"/>
  <c r="G60" i="11"/>
  <c r="F52" i="11"/>
  <c r="D60" i="11" l="1"/>
  <c r="C60" i="11"/>
  <c r="T17" i="5" l="1"/>
  <c r="T13" i="5" l="1"/>
  <c r="E43" i="11" l="1"/>
  <c r="F67" i="11"/>
  <c r="G59" i="11"/>
  <c r="F51" i="11"/>
  <c r="D59" i="11" l="1"/>
  <c r="G52" i="11"/>
  <c r="C59" i="11"/>
  <c r="E68" i="11" s="1"/>
  <c r="G68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6" i="11" l="1"/>
  <c r="G58" i="11"/>
  <c r="F50" i="11"/>
  <c r="E42" i="11"/>
  <c r="G51" i="11" l="1"/>
  <c r="C58" i="11"/>
  <c r="D58" i="11"/>
  <c r="N19" i="18"/>
  <c r="N20" i="18" s="1"/>
  <c r="E67" i="11" l="1"/>
  <c r="G67" i="11" s="1"/>
  <c r="H68" i="11" s="1"/>
  <c r="P20" i="18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F123" i="5"/>
  <c r="P22" i="18" l="1"/>
  <c r="K6" i="18"/>
  <c r="F65" i="11"/>
  <c r="E41" i="11"/>
  <c r="G57" i="11"/>
  <c r="F49" i="11"/>
  <c r="C57" i="11" s="1"/>
  <c r="E66" i="11" l="1"/>
  <c r="G66" i="11" s="1"/>
  <c r="G50" i="11"/>
  <c r="D57" i="11"/>
  <c r="P23" i="18"/>
  <c r="K7" i="18"/>
  <c r="H67" i="11" l="1"/>
  <c r="P24" i="18"/>
  <c r="K8" i="18"/>
  <c r="P25" i="18" l="1"/>
  <c r="K9" i="18"/>
  <c r="F64" i="11"/>
  <c r="G55" i="11"/>
  <c r="G56" i="11"/>
  <c r="P26" i="18" l="1"/>
  <c r="K10" i="18"/>
  <c r="F48" i="11"/>
  <c r="C56" i="11" s="1"/>
  <c r="E40" i="11"/>
  <c r="E65" i="11" l="1"/>
  <c r="G65" i="11" s="1"/>
  <c r="G49" i="11"/>
  <c r="D56" i="11"/>
  <c r="P27" i="18"/>
  <c r="K11" i="18"/>
  <c r="H66" i="11" l="1"/>
  <c r="P28" i="18"/>
  <c r="K12" i="18"/>
  <c r="P29" i="18" l="1"/>
  <c r="K13" i="18"/>
  <c r="C22" i="9"/>
  <c r="C23" i="9" s="1"/>
  <c r="C19" i="9"/>
  <c r="C20" i="9" s="1"/>
  <c r="K30" i="11"/>
  <c r="F47" i="11"/>
  <c r="E39" i="11"/>
  <c r="D31" i="11"/>
  <c r="G30" i="11" s="1"/>
  <c r="I30" i="11" s="1"/>
  <c r="D55" i="11" l="1"/>
  <c r="G48" i="11"/>
  <c r="P30" i="18"/>
  <c r="K14" i="18"/>
  <c r="C55" i="11"/>
  <c r="E64" i="11" s="1"/>
  <c r="G64" i="11" s="1"/>
  <c r="H65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U122" i="5"/>
  <c r="U121" i="5"/>
  <c r="U120" i="5"/>
  <c r="U119" i="5"/>
  <c r="U118" i="5"/>
  <c r="U117" i="5"/>
  <c r="U116" i="5"/>
  <c r="U115" i="5"/>
  <c r="U114" i="5"/>
  <c r="U113" i="5"/>
  <c r="U112" i="5"/>
  <c r="U111" i="5"/>
  <c r="U110" i="5"/>
  <c r="U109" i="5"/>
  <c r="U108" i="5"/>
  <c r="U107" i="5"/>
  <c r="U106" i="5"/>
  <c r="U105" i="5"/>
  <c r="U104" i="5"/>
  <c r="U103" i="5"/>
  <c r="U102" i="5"/>
  <c r="U101" i="5"/>
  <c r="U100" i="5"/>
  <c r="U99" i="5"/>
  <c r="U98" i="5"/>
  <c r="U97" i="5"/>
  <c r="U96" i="5"/>
  <c r="U95" i="5"/>
  <c r="U94" i="5"/>
  <c r="U93" i="5"/>
  <c r="U92" i="5"/>
  <c r="U91" i="5"/>
  <c r="U90" i="5"/>
  <c r="U89" i="5"/>
  <c r="U88" i="5"/>
  <c r="U87" i="5"/>
  <c r="U86" i="5"/>
  <c r="U85" i="5"/>
  <c r="U84" i="5"/>
  <c r="U83" i="5"/>
  <c r="U82" i="5"/>
  <c r="U81" i="5"/>
  <c r="U80" i="5"/>
  <c r="U79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5" i="5"/>
  <c r="U64" i="5"/>
  <c r="U63" i="5"/>
  <c r="U62" i="5"/>
  <c r="U61" i="5"/>
  <c r="U60" i="5"/>
  <c r="U59" i="5"/>
  <c r="U58" i="5"/>
  <c r="U57" i="5"/>
  <c r="U56" i="5"/>
  <c r="U55" i="5"/>
  <c r="U54" i="5"/>
  <c r="U53" i="5"/>
  <c r="U52" i="5"/>
  <c r="U51" i="5"/>
  <c r="U50" i="5"/>
  <c r="U49" i="5"/>
  <c r="U48" i="5"/>
  <c r="U47" i="5"/>
  <c r="U46" i="5"/>
  <c r="U45" i="5"/>
  <c r="U44" i="5"/>
  <c r="U43" i="5"/>
  <c r="U42" i="5"/>
  <c r="U41" i="5"/>
  <c r="U40" i="5"/>
  <c r="U39" i="5"/>
  <c r="P35" i="18" l="1"/>
  <c r="K19" i="18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P36" i="18" l="1"/>
  <c r="K20" i="18"/>
  <c r="Q20" i="18" s="1"/>
  <c r="U13" i="5"/>
  <c r="U14" i="5"/>
  <c r="U12" i="5"/>
  <c r="U11" i="5"/>
  <c r="U10" i="5"/>
  <c r="U9" i="5"/>
  <c r="U8" i="5"/>
  <c r="U7" i="5"/>
  <c r="U6" i="5"/>
  <c r="U5" i="5"/>
  <c r="U4" i="5"/>
  <c r="U3" i="5"/>
  <c r="V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V13" i="5" s="1"/>
  <c r="P46" i="18"/>
  <c r="K30" i="18"/>
  <c r="Q30" i="18" s="1"/>
  <c r="S30" i="18" s="1"/>
  <c r="C14" i="5" l="1"/>
  <c r="V14" i="5" s="1"/>
  <c r="C15" i="5" s="1"/>
  <c r="P47" i="18"/>
  <c r="K31" i="18"/>
  <c r="Q31" i="18" s="1"/>
  <c r="S31" i="18" s="1"/>
  <c r="V15" i="5" l="1"/>
  <c r="C16" i="5" s="1"/>
  <c r="P48" i="18"/>
  <c r="K32" i="18"/>
  <c r="Q32" i="18" s="1"/>
  <c r="S32" i="18" s="1"/>
  <c r="V16" i="5" l="1"/>
  <c r="C17" i="5" s="1"/>
  <c r="P49" i="18"/>
  <c r="K33" i="18"/>
  <c r="Q33" i="18" s="1"/>
  <c r="S33" i="18" s="1"/>
  <c r="V17" i="5" l="1"/>
  <c r="C18" i="5" s="1"/>
  <c r="P50" i="18"/>
  <c r="K34" i="18"/>
  <c r="Q34" i="18" s="1"/>
  <c r="S34" i="18" s="1"/>
  <c r="V18" i="5" l="1"/>
  <c r="C19" i="5" s="1"/>
  <c r="P51" i="18"/>
  <c r="K35" i="18"/>
  <c r="Q35" i="18" s="1"/>
  <c r="S35" i="18" s="1"/>
  <c r="V19" i="5" l="1"/>
  <c r="C20" i="5" s="1"/>
  <c r="P52" i="18"/>
  <c r="K36" i="18"/>
  <c r="Q36" i="18" s="1"/>
  <c r="S36" i="18" s="1"/>
  <c r="V20" i="5" l="1"/>
  <c r="C21" i="5" s="1"/>
  <c r="P53" i="18"/>
  <c r="K37" i="18"/>
  <c r="Q37" i="18" s="1"/>
  <c r="S37" i="18" s="1"/>
  <c r="V21" i="5" l="1"/>
  <c r="C22" i="5" s="1"/>
  <c r="P54" i="18"/>
  <c r="K38" i="18"/>
  <c r="Q38" i="18" s="1"/>
  <c r="S38" i="18" s="1"/>
  <c r="V22" i="5" l="1"/>
  <c r="C23" i="5" s="1"/>
  <c r="P55" i="18"/>
  <c r="K39" i="18"/>
  <c r="Q39" i="18" s="1"/>
  <c r="S39" i="18" s="1"/>
  <c r="V23" i="5" l="1"/>
  <c r="P56" i="18"/>
  <c r="K40" i="18"/>
  <c r="Q40" i="18" s="1"/>
  <c r="S40" i="18" s="1"/>
  <c r="V24" i="5" l="1"/>
  <c r="C25" i="5" s="1"/>
  <c r="P57" i="18"/>
  <c r="K41" i="18"/>
  <c r="Q41" i="18" s="1"/>
  <c r="S41" i="18" s="1"/>
  <c r="V25" i="5" l="1"/>
  <c r="C26" i="5" s="1"/>
  <c r="P58" i="18"/>
  <c r="K42" i="18"/>
  <c r="Q42" i="18" s="1"/>
  <c r="S42" i="18" s="1"/>
  <c r="V26" i="5" l="1"/>
  <c r="C27" i="5" s="1"/>
  <c r="P59" i="18"/>
  <c r="K43" i="18"/>
  <c r="Q43" i="18" s="1"/>
  <c r="S43" i="18" s="1"/>
  <c r="V27" i="5" l="1"/>
  <c r="C28" i="5" s="1"/>
  <c r="P60" i="18"/>
  <c r="K44" i="18"/>
  <c r="Q44" i="18" s="1"/>
  <c r="S44" i="18" s="1"/>
  <c r="V28" i="5" l="1"/>
  <c r="C29" i="5" s="1"/>
  <c r="P61" i="18"/>
  <c r="K45" i="18"/>
  <c r="Q45" i="18" s="1"/>
  <c r="S45" i="18" s="1"/>
  <c r="V29" i="5" l="1"/>
  <c r="C30" i="5" s="1"/>
  <c r="P62" i="18"/>
  <c r="K46" i="18"/>
  <c r="Q46" i="18" s="1"/>
  <c r="S46" i="18" s="1"/>
  <c r="V30" i="5" l="1"/>
  <c r="C31" i="5" s="1"/>
  <c r="P63" i="18"/>
  <c r="K47" i="18"/>
  <c r="Q47" i="18" s="1"/>
  <c r="S47" i="18" s="1"/>
  <c r="V31" i="5" l="1"/>
  <c r="C32" i="5" s="1"/>
  <c r="P64" i="18"/>
  <c r="K48" i="18"/>
  <c r="Q48" i="18" s="1"/>
  <c r="S48" i="18" s="1"/>
  <c r="V32" i="5" l="1"/>
  <c r="C33" i="5" s="1"/>
  <c r="P65" i="18"/>
  <c r="K49" i="18"/>
  <c r="Q49" i="18" s="1"/>
  <c r="S49" i="18" s="1"/>
  <c r="V33" i="5" l="1"/>
  <c r="C34" i="5" s="1"/>
  <c r="P66" i="18"/>
  <c r="K50" i="18"/>
  <c r="Q50" i="18" s="1"/>
  <c r="S50" i="18" s="1"/>
  <c r="V34" i="5" l="1"/>
  <c r="C35" i="5" s="1"/>
  <c r="P67" i="18"/>
  <c r="K51" i="18"/>
  <c r="Q51" i="18" s="1"/>
  <c r="S51" i="18" s="1"/>
  <c r="V35" i="5" l="1"/>
  <c r="C36" i="5" s="1"/>
  <c r="P68" i="18"/>
  <c r="K52" i="18"/>
  <c r="Q52" i="18" s="1"/>
  <c r="S52" i="18" s="1"/>
  <c r="V36" i="5" l="1"/>
  <c r="C37" i="5" s="1"/>
  <c r="P69" i="18"/>
  <c r="K53" i="18"/>
  <c r="Q53" i="18" s="1"/>
  <c r="S53" i="18" s="1"/>
  <c r="V37" i="5" l="1"/>
  <c r="C38" i="5" s="1"/>
  <c r="P70" i="18"/>
  <c r="K54" i="18"/>
  <c r="Q54" i="18" s="1"/>
  <c r="S54" i="18" s="1"/>
  <c r="V38" i="5" l="1"/>
  <c r="C39" i="5" s="1"/>
  <c r="P71" i="18"/>
  <c r="K55" i="18"/>
  <c r="Q55" i="18" s="1"/>
  <c r="S55" i="18" s="1"/>
  <c r="V39" i="5" l="1"/>
  <c r="C40" i="5" s="1"/>
  <c r="P72" i="18"/>
  <c r="K56" i="18"/>
  <c r="Q56" i="18" s="1"/>
  <c r="S56" i="18" s="1"/>
  <c r="V40" i="5" l="1"/>
  <c r="C41" i="5" s="1"/>
  <c r="P73" i="18"/>
  <c r="K57" i="18"/>
  <c r="Q57" i="18" s="1"/>
  <c r="S57" i="18" s="1"/>
  <c r="V41" i="5" l="1"/>
  <c r="C42" i="5" s="1"/>
  <c r="P74" i="18"/>
  <c r="K58" i="18"/>
  <c r="Q58" i="18" s="1"/>
  <c r="S58" i="18" s="1"/>
  <c r="V42" i="5" l="1"/>
  <c r="C43" i="5" s="1"/>
  <c r="P75" i="18"/>
  <c r="K59" i="18"/>
  <c r="Q59" i="18" s="1"/>
  <c r="S59" i="18" s="1"/>
  <c r="V43" i="5" l="1"/>
  <c r="C44" i="5" s="1"/>
  <c r="P76" i="18"/>
  <c r="K60" i="18"/>
  <c r="Q60" i="18" s="1"/>
  <c r="S60" i="18" s="1"/>
  <c r="V44" i="5" l="1"/>
  <c r="C45" i="5" s="1"/>
  <c r="P77" i="18"/>
  <c r="K61" i="18"/>
  <c r="Q61" i="18" s="1"/>
  <c r="S61" i="18" s="1"/>
  <c r="V45" i="5" l="1"/>
  <c r="C46" i="5" s="1"/>
  <c r="P78" i="18"/>
  <c r="K62" i="18"/>
  <c r="Q62" i="18" s="1"/>
  <c r="S62" i="18" s="1"/>
  <c r="V46" i="5" l="1"/>
  <c r="C47" i="5" s="1"/>
  <c r="P79" i="18"/>
  <c r="K63" i="18"/>
  <c r="Q63" i="18" s="1"/>
  <c r="S63" i="18" s="1"/>
  <c r="V47" i="5" l="1"/>
  <c r="C48" i="5" s="1"/>
  <c r="P80" i="18"/>
  <c r="K64" i="18"/>
  <c r="Q64" i="18" s="1"/>
  <c r="S64" i="18" s="1"/>
  <c r="V48" i="5" l="1"/>
  <c r="C49" i="5" s="1"/>
  <c r="P81" i="18"/>
  <c r="K65" i="18"/>
  <c r="Q65" i="18" s="1"/>
  <c r="S65" i="18" s="1"/>
  <c r="V49" i="5" l="1"/>
  <c r="C50" i="5" s="1"/>
  <c r="P82" i="18"/>
  <c r="K66" i="18"/>
  <c r="Q66" i="18" s="1"/>
  <c r="S66" i="18" s="1"/>
  <c r="V50" i="5" l="1"/>
  <c r="C51" i="5" s="1"/>
  <c r="P83" i="18"/>
  <c r="K67" i="18"/>
  <c r="Q67" i="18" s="1"/>
  <c r="S67" i="18" s="1"/>
  <c r="V51" i="5" l="1"/>
  <c r="C52" i="5" s="1"/>
  <c r="P84" i="18"/>
  <c r="K68" i="18"/>
  <c r="Q68" i="18" s="1"/>
  <c r="S68" i="18" s="1"/>
  <c r="V52" i="5" l="1"/>
  <c r="C53" i="5" s="1"/>
  <c r="P85" i="18"/>
  <c r="K69" i="18"/>
  <c r="Q69" i="18" s="1"/>
  <c r="S69" i="18" s="1"/>
  <c r="V53" i="5" l="1"/>
  <c r="C54" i="5" s="1"/>
  <c r="P86" i="18"/>
  <c r="K70" i="18"/>
  <c r="Q70" i="18" s="1"/>
  <c r="S70" i="18" s="1"/>
  <c r="V54" i="5" l="1"/>
  <c r="C55" i="5" s="1"/>
  <c r="P87" i="18"/>
  <c r="K71" i="18"/>
  <c r="Q71" i="18" s="1"/>
  <c r="S71" i="18" s="1"/>
  <c r="V55" i="5" l="1"/>
  <c r="C56" i="5" s="1"/>
  <c r="P88" i="18"/>
  <c r="K72" i="18"/>
  <c r="Q72" i="18" s="1"/>
  <c r="S72" i="18" s="1"/>
  <c r="V56" i="5" l="1"/>
  <c r="C57" i="5" s="1"/>
  <c r="P89" i="18"/>
  <c r="K73" i="18"/>
  <c r="Q73" i="18" s="1"/>
  <c r="S73" i="18" s="1"/>
  <c r="V57" i="5" l="1"/>
  <c r="C58" i="5" s="1"/>
  <c r="P90" i="18"/>
  <c r="K74" i="18"/>
  <c r="Q74" i="18" s="1"/>
  <c r="S74" i="18" s="1"/>
  <c r="V58" i="5" l="1"/>
  <c r="C59" i="5" s="1"/>
  <c r="P91" i="18"/>
  <c r="K75" i="18"/>
  <c r="Q75" i="18" s="1"/>
  <c r="S75" i="18" s="1"/>
  <c r="V59" i="5" l="1"/>
  <c r="C60" i="5" s="1"/>
  <c r="P92" i="18"/>
  <c r="K76" i="18"/>
  <c r="Q76" i="18" s="1"/>
  <c r="S76" i="18" s="1"/>
  <c r="V60" i="5" l="1"/>
  <c r="C61" i="5" s="1"/>
  <c r="P93" i="18"/>
  <c r="K77" i="18"/>
  <c r="Q77" i="18" s="1"/>
  <c r="S77" i="18" s="1"/>
  <c r="V61" i="5" l="1"/>
  <c r="C62" i="5" s="1"/>
  <c r="P94" i="18"/>
  <c r="K78" i="18"/>
  <c r="Q78" i="18" s="1"/>
  <c r="S78" i="18" s="1"/>
  <c r="V62" i="5" l="1"/>
  <c r="C63" i="5" s="1"/>
  <c r="P95" i="18"/>
  <c r="K79" i="18"/>
  <c r="Q79" i="18" s="1"/>
  <c r="S79" i="18" s="1"/>
  <c r="V63" i="5" l="1"/>
  <c r="C64" i="5" s="1"/>
  <c r="P96" i="18"/>
  <c r="K80" i="18"/>
  <c r="Q80" i="18" s="1"/>
  <c r="S80" i="18" s="1"/>
  <c r="V64" i="5" l="1"/>
  <c r="C65" i="5" s="1"/>
  <c r="P97" i="18"/>
  <c r="K81" i="18"/>
  <c r="Q81" i="18" s="1"/>
  <c r="S81" i="18" s="1"/>
  <c r="V65" i="5" l="1"/>
  <c r="C66" i="5" s="1"/>
  <c r="P98" i="18"/>
  <c r="K82" i="18"/>
  <c r="Q82" i="18" s="1"/>
  <c r="S82" i="18" s="1"/>
  <c r="V66" i="5" l="1"/>
  <c r="C67" i="5" s="1"/>
  <c r="P99" i="18"/>
  <c r="K83" i="18"/>
  <c r="Q83" i="18" s="1"/>
  <c r="S83" i="18" s="1"/>
  <c r="V67" i="5" l="1"/>
  <c r="C68" i="5" s="1"/>
  <c r="P100" i="18"/>
  <c r="K84" i="18"/>
  <c r="Q84" i="18" s="1"/>
  <c r="S84" i="18" s="1"/>
  <c r="V68" i="5" l="1"/>
  <c r="C69" i="5" s="1"/>
  <c r="P101" i="18"/>
  <c r="K85" i="18"/>
  <c r="Q85" i="18" s="1"/>
  <c r="S85" i="18" s="1"/>
  <c r="V69" i="5" l="1"/>
  <c r="C70" i="5" s="1"/>
  <c r="P102" i="18"/>
  <c r="K86" i="18"/>
  <c r="Q86" i="18" s="1"/>
  <c r="S86" i="18" s="1"/>
  <c r="V70" i="5" l="1"/>
  <c r="C71" i="5" s="1"/>
  <c r="P103" i="18"/>
  <c r="K87" i="18"/>
  <c r="Q87" i="18" s="1"/>
  <c r="S87" i="18" s="1"/>
  <c r="V71" i="5" l="1"/>
  <c r="C72" i="5" s="1"/>
  <c r="P104" i="18"/>
  <c r="K88" i="18"/>
  <c r="Q88" i="18" s="1"/>
  <c r="S88" i="18" s="1"/>
  <c r="V72" i="5" l="1"/>
  <c r="C73" i="5" s="1"/>
  <c r="P105" i="18"/>
  <c r="K89" i="18"/>
  <c r="Q89" i="18" s="1"/>
  <c r="S89" i="18" s="1"/>
  <c r="V73" i="5" l="1"/>
  <c r="C74" i="5" s="1"/>
  <c r="P106" i="18"/>
  <c r="K90" i="18"/>
  <c r="Q90" i="18" s="1"/>
  <c r="S90" i="18" s="1"/>
  <c r="V74" i="5" l="1"/>
  <c r="C75" i="5" s="1"/>
  <c r="P107" i="18"/>
  <c r="K91" i="18"/>
  <c r="Q91" i="18" s="1"/>
  <c r="S91" i="18" s="1"/>
  <c r="V75" i="5" l="1"/>
  <c r="C76" i="5" s="1"/>
  <c r="P108" i="18"/>
  <c r="K92" i="18"/>
  <c r="Q92" i="18" s="1"/>
  <c r="S92" i="18" s="1"/>
  <c r="V76" i="5" l="1"/>
  <c r="C77" i="5" s="1"/>
  <c r="P109" i="18"/>
  <c r="K93" i="18"/>
  <c r="Q93" i="18" s="1"/>
  <c r="S93" i="18" s="1"/>
  <c r="V77" i="5" l="1"/>
  <c r="C78" i="5" s="1"/>
  <c r="P110" i="18"/>
  <c r="K94" i="18"/>
  <c r="Q94" i="18" s="1"/>
  <c r="S94" i="18" s="1"/>
  <c r="V78" i="5" l="1"/>
  <c r="C79" i="5" s="1"/>
  <c r="P111" i="18"/>
  <c r="K95" i="18"/>
  <c r="Q95" i="18" s="1"/>
  <c r="S95" i="18" s="1"/>
  <c r="V79" i="5" l="1"/>
  <c r="C80" i="5" s="1"/>
  <c r="P112" i="18"/>
  <c r="K96" i="18"/>
  <c r="Q96" i="18" s="1"/>
  <c r="S96" i="18" s="1"/>
  <c r="V80" i="5" l="1"/>
  <c r="C81" i="5" s="1"/>
  <c r="P113" i="18"/>
  <c r="K97" i="18"/>
  <c r="Q97" i="18" s="1"/>
  <c r="S97" i="18" s="1"/>
  <c r="V81" i="5" l="1"/>
  <c r="C82" i="5" s="1"/>
  <c r="P114" i="18"/>
  <c r="K98" i="18"/>
  <c r="Q98" i="18" s="1"/>
  <c r="S98" i="18" s="1"/>
  <c r="V82" i="5" l="1"/>
  <c r="C83" i="5" s="1"/>
  <c r="P115" i="18"/>
  <c r="K99" i="18"/>
  <c r="Q99" i="18" s="1"/>
  <c r="S99" i="18" s="1"/>
  <c r="V83" i="5" l="1"/>
  <c r="C84" i="5" s="1"/>
  <c r="P116" i="18"/>
  <c r="K100" i="18"/>
  <c r="Q100" i="18" s="1"/>
  <c r="S100" i="18" s="1"/>
  <c r="V84" i="5" l="1"/>
  <c r="C85" i="5" s="1"/>
  <c r="P117" i="18"/>
  <c r="K101" i="18"/>
  <c r="Q101" i="18" s="1"/>
  <c r="S101" i="18" s="1"/>
  <c r="V85" i="5" l="1"/>
  <c r="C86" i="5" s="1"/>
  <c r="P118" i="18"/>
  <c r="K102" i="18"/>
  <c r="Q102" i="18" s="1"/>
  <c r="S102" i="18" s="1"/>
  <c r="V86" i="5" l="1"/>
  <c r="C87" i="5" s="1"/>
  <c r="P119" i="18"/>
  <c r="K103" i="18"/>
  <c r="Q103" i="18" s="1"/>
  <c r="S103" i="18" s="1"/>
  <c r="V87" i="5" l="1"/>
  <c r="C88" i="5" s="1"/>
  <c r="P120" i="18"/>
  <c r="K104" i="18"/>
  <c r="Q104" i="18" s="1"/>
  <c r="S104" i="18" s="1"/>
  <c r="V88" i="5" l="1"/>
  <c r="C89" i="5" s="1"/>
  <c r="P121" i="18"/>
  <c r="K105" i="18"/>
  <c r="Q105" i="18" s="1"/>
  <c r="S105" i="18" s="1"/>
  <c r="V89" i="5" l="1"/>
  <c r="C90" i="5" s="1"/>
  <c r="P122" i="18"/>
  <c r="K106" i="18"/>
  <c r="Q106" i="18" s="1"/>
  <c r="S106" i="18" s="1"/>
  <c r="V90" i="5" l="1"/>
  <c r="C91" i="5" s="1"/>
  <c r="P123" i="18"/>
  <c r="K107" i="18"/>
  <c r="Q107" i="18" s="1"/>
  <c r="S107" i="18" s="1"/>
  <c r="V91" i="5" l="1"/>
  <c r="C92" i="5" s="1"/>
  <c r="P124" i="18"/>
  <c r="K108" i="18"/>
  <c r="Q108" i="18" s="1"/>
  <c r="S108" i="18" s="1"/>
  <c r="V92" i="5" l="1"/>
  <c r="C93" i="5" s="1"/>
  <c r="P125" i="18"/>
  <c r="K109" i="18"/>
  <c r="Q109" i="18" s="1"/>
  <c r="S109" i="18" s="1"/>
  <c r="V93" i="5" l="1"/>
  <c r="C94" i="5" s="1"/>
  <c r="P126" i="18"/>
  <c r="K110" i="18"/>
  <c r="Q110" i="18" s="1"/>
  <c r="S110" i="18" s="1"/>
  <c r="V94" i="5" l="1"/>
  <c r="C95" i="5" s="1"/>
  <c r="P127" i="18"/>
  <c r="K111" i="18"/>
  <c r="Q111" i="18" s="1"/>
  <c r="S111" i="18" s="1"/>
  <c r="V95" i="5" l="1"/>
  <c r="C96" i="5" s="1"/>
  <c r="P128" i="18"/>
  <c r="K112" i="18"/>
  <c r="Q112" i="18" s="1"/>
  <c r="S112" i="18" s="1"/>
  <c r="V96" i="5" l="1"/>
  <c r="C97" i="5" s="1"/>
  <c r="P129" i="18"/>
  <c r="K113" i="18"/>
  <c r="Q113" i="18" s="1"/>
  <c r="S113" i="18" s="1"/>
  <c r="V97" i="5" l="1"/>
  <c r="C98" i="5" s="1"/>
  <c r="P130" i="18"/>
  <c r="K114" i="18"/>
  <c r="Q114" i="18" s="1"/>
  <c r="S114" i="18" s="1"/>
  <c r="V98" i="5" l="1"/>
  <c r="C99" i="5" s="1"/>
  <c r="P131" i="18"/>
  <c r="K115" i="18"/>
  <c r="Q115" i="18" s="1"/>
  <c r="S115" i="18" s="1"/>
  <c r="V99" i="5" l="1"/>
  <c r="C100" i="5" s="1"/>
  <c r="P132" i="18"/>
  <c r="K116" i="18"/>
  <c r="Q116" i="18" s="1"/>
  <c r="S116" i="18" s="1"/>
  <c r="V100" i="5" l="1"/>
  <c r="C101" i="5" s="1"/>
  <c r="P133" i="18"/>
  <c r="K117" i="18"/>
  <c r="Q117" i="18" s="1"/>
  <c r="S117" i="18" s="1"/>
  <c r="V101" i="5" l="1"/>
  <c r="C102" i="5" s="1"/>
  <c r="P134" i="18"/>
  <c r="K118" i="18"/>
  <c r="Q118" i="18" s="1"/>
  <c r="S118" i="18" s="1"/>
  <c r="V102" i="5" l="1"/>
  <c r="C103" i="5" s="1"/>
  <c r="P135" i="18"/>
  <c r="K119" i="18"/>
  <c r="Q119" i="18" s="1"/>
  <c r="S119" i="18" s="1"/>
  <c r="V103" i="5" l="1"/>
  <c r="C104" i="5" s="1"/>
  <c r="P136" i="18"/>
  <c r="K120" i="18"/>
  <c r="Q120" i="18" s="1"/>
  <c r="S120" i="18" s="1"/>
  <c r="V104" i="5" l="1"/>
  <c r="C105" i="5" s="1"/>
  <c r="P137" i="18"/>
  <c r="K121" i="18"/>
  <c r="Q121" i="18" s="1"/>
  <c r="S121" i="18" s="1"/>
  <c r="V105" i="5" l="1"/>
  <c r="C106" i="5" s="1"/>
  <c r="P138" i="18"/>
  <c r="K122" i="18"/>
  <c r="Q122" i="18" s="1"/>
  <c r="S122" i="18" s="1"/>
  <c r="V106" i="5" l="1"/>
  <c r="C107" i="5" s="1"/>
  <c r="P139" i="18"/>
  <c r="K123" i="18"/>
  <c r="Q123" i="18" s="1"/>
  <c r="S123" i="18" s="1"/>
  <c r="V107" i="5" l="1"/>
  <c r="C108" i="5" s="1"/>
  <c r="P140" i="18"/>
  <c r="K124" i="18"/>
  <c r="Q124" i="18" s="1"/>
  <c r="S124" i="18" s="1"/>
  <c r="V108" i="5" l="1"/>
  <c r="C109" i="5" s="1"/>
  <c r="P141" i="18"/>
  <c r="K125" i="18"/>
  <c r="Q125" i="18" s="1"/>
  <c r="S125" i="18" s="1"/>
  <c r="V109" i="5" l="1"/>
  <c r="C110" i="5" s="1"/>
  <c r="P142" i="18"/>
  <c r="K126" i="18"/>
  <c r="Q126" i="18" s="1"/>
  <c r="S126" i="18" s="1"/>
  <c r="V110" i="5" l="1"/>
  <c r="C111" i="5" s="1"/>
  <c r="P143" i="18"/>
  <c r="K127" i="18"/>
  <c r="Q127" i="18" s="1"/>
  <c r="S127" i="18" s="1"/>
  <c r="V111" i="5" l="1"/>
  <c r="C112" i="5" s="1"/>
  <c r="P144" i="18"/>
  <c r="K128" i="18"/>
  <c r="Q128" i="18" s="1"/>
  <c r="S128" i="18" s="1"/>
  <c r="V112" i="5" l="1"/>
  <c r="C113" i="5" s="1"/>
  <c r="P145" i="18"/>
  <c r="K129" i="18"/>
  <c r="Q129" i="18" s="1"/>
  <c r="S129" i="18" s="1"/>
  <c r="V113" i="5" l="1"/>
  <c r="C114" i="5" s="1"/>
  <c r="P146" i="18"/>
  <c r="K130" i="18"/>
  <c r="Q130" i="18" s="1"/>
  <c r="S130" i="18" s="1"/>
  <c r="V114" i="5" l="1"/>
  <c r="C115" i="5" s="1"/>
  <c r="P147" i="18"/>
  <c r="K131" i="18"/>
  <c r="Q131" i="18" s="1"/>
  <c r="S131" i="18" s="1"/>
  <c r="V115" i="5" l="1"/>
  <c r="C116" i="5" s="1"/>
  <c r="K132" i="18"/>
  <c r="Q132" i="18" s="1"/>
  <c r="S132" i="18" s="1"/>
  <c r="V116" i="5" l="1"/>
  <c r="C117" i="5" s="1"/>
  <c r="K133" i="18"/>
  <c r="Q133" i="18" s="1"/>
  <c r="S133" i="18" s="1"/>
  <c r="V117" i="5" l="1"/>
  <c r="C118" i="5" s="1"/>
  <c r="K134" i="18"/>
  <c r="Q134" i="18" s="1"/>
  <c r="S134" i="18" s="1"/>
  <c r="V118" i="5" l="1"/>
  <c r="C119" i="5" s="1"/>
  <c r="K135" i="18"/>
  <c r="Q135" i="18" s="1"/>
  <c r="S135" i="18" s="1"/>
  <c r="V119" i="5" l="1"/>
  <c r="C120" i="5" s="1"/>
  <c r="K136" i="18"/>
  <c r="Q136" i="18" s="1"/>
  <c r="S136" i="18" s="1"/>
  <c r="V120" i="5" l="1"/>
  <c r="C121" i="5" s="1"/>
  <c r="K137" i="18"/>
  <c r="Q137" i="18" s="1"/>
  <c r="S137" i="18" s="1"/>
  <c r="V121" i="5" l="1"/>
  <c r="C122" i="5" s="1"/>
  <c r="K138" i="18"/>
  <c r="Q138" i="18" s="1"/>
  <c r="S138" i="18" s="1"/>
  <c r="V122" i="5" l="1"/>
  <c r="K139" i="18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<sst xmlns="http://schemas.openxmlformats.org/spreadsheetml/2006/main" count="397" uniqueCount="200">
  <si>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</si>
  <si>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</si>
  <si>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</si>
  <si>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</si>
  <si>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</si>
  <si>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</si>
  <si>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</si>
  <si>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</si>
  <si>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</si>
  <si>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</si>
  <si>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</si>
  <si>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</si>
  <si>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</si>
  <si>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</si>
  <si>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</si>
  <si>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</si>
  <si>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</si>
  <si>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</si>
  <si>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</si>
  <si>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</si>
  <si>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</si>
  <si>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</si>
  <si>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</si>
  <si>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</si>
  <si>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</si>
  <si>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</si>
  <si>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</si>
  <si>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</si>
  <si>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</si>
  <si>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</si>
  <si>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</si>
  <si>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</si>
  <si>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</si>
  <si>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</si>
  <si>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</si>
  <si>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</si>
  <si>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</si>
  <si>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</si>
  <si>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</si>
  <si>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</si>
  <si>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</si>
  <si>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</si>
  <si>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</si>
  <si>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</si>
  <si>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</si>
  <si>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</si>
  <si>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</si>
  <si>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</si>
  <si>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</si>
  <si>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</si>
  <si>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</si>
  <si>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</si>
  <si>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</si>
  <si>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</si>
  <si>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</si>
  <si>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</si>
  <si>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</si>
  <si>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</si>
  <si>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</si>
  <si>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</si>
  <si>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</si>
  <si>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</si>
  <si>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</si>
  <si>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</si>
  <si>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</si>
  <si>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</si>
  <si>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</si>
  <si>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</si>
  <si>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</si>
  <si>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</si>
  <si>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</si>
  <si>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</si>
  <si>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</si>
  <si>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</si>
  <si>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</si>
  <si>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</si>
  <si>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</si>
  <si>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</si>
  <si>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</si>
  <si>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</si>
  <si>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</si>
  <si>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</si>
  <si>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</si>
  <si>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</si>
  <si>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</si>
  <si>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</si>
  <si>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</si>
  <si>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</si>
  <si>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</si>
  <si>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</si>
  <si>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</si>
  <si>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</si>
  <si>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</si>
  <si>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</si>
  <si>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</si>
  <si>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</si>
  <si>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</si>
  <si>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</si>
  <si>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</si>
  <si>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</si>
  <si>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</si>
  <si>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</si>
  <si>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</si>
  <si>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</si>
  <si>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</si>
  <si>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</si>
  <si>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</si>
  <si>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</si>
  <si>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</si>
  <si>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</si>
  <si>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</si>
  <si>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</si>
  <si>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</si>
  <si>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</si>
  <si>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</si>
  <si>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</si>
  <si>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</si>
  <si>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</si>
  <si>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</si>
  <si>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</si>
  <si>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</si>
  <si>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</si>
  <si>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</si>
  <si>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</si>
  <si>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</si>
  <si>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</si>
  <si>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</si>
  <si>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</si>
  <si>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</si>
  <si>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</si>
  <si>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</si>
  <si>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</si>
  <si>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</si>
  <si>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</si>
  <si>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</si>
  <si>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</si>
  <si>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</si>
  <si>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</si>
  <si>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</si>
  <si>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</si>
  <si>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</si>
  <si>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</si>
  <si>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</si>
  <si>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</si>
  <si>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</si>
  <si>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</si>
  <si>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</si>
  <si>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</si>
  <si>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</si>
  <si>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</si>
  <si>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</si>
  <si>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</si>
  <si>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</si>
  <si>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</si>
  <si>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</si>
  <si>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</si>
  <si>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</si>
  <si>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</si>
  <si>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</si>
  <si>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</si>
  <si>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</si>
  <si>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</si>
  <si>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</si>
  <si>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</si>
  <si>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</si>
  <si>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</si>
  <si>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</si>
  <si>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</si>
  <si>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</si>
  <si>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</si>
  <si>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</si>
  <si>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</si>
  <si>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</si>
  <si>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</si>
  <si>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</si>
  <si>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</si>
  <si>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</si>
  <si>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</si>
  <si>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</si>
  <si>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</si>
  <si>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</si>
  <si>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</si>
  <si>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</si>
  <si>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</si>
  <si>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대출원금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</si>
  <si>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</si>
  <si>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</si>
  <si>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</si>
  <si>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세금</t>
    <phoneticPr fontId="1" type="noConversion"/>
  </si>
  <si>
    <t>주식 자산 합계</t>
    <phoneticPr fontId="1" type="noConversion"/>
  </si>
  <si>
    <t>사업지출</t>
    <phoneticPr fontId="1" type="noConversion"/>
  </si>
  <si>
    <t>통신판매업 신고</t>
    <phoneticPr fontId="1" type="noConversion"/>
  </si>
  <si>
    <t>8개 샘플 구매</t>
    <phoneticPr fontId="1" type="noConversion"/>
  </si>
  <si>
    <t>314위안</t>
    <phoneticPr fontId="1" type="noConversion"/>
  </si>
  <si>
    <t>차량… 자금보고..</t>
    <phoneticPr fontId="1" type="noConversion"/>
  </si>
  <si>
    <t xml:space="preserve">원금 7000만원 대출 3억 5천 기준 (280,000,000)  ,  (쳥약통장700 + 보증금5400) </t>
    <phoneticPr fontId="1" type="noConversion"/>
  </si>
  <si>
    <t>990위안</t>
    <phoneticPr fontId="1" type="noConversion"/>
  </si>
  <si>
    <t>100개 구매</t>
    <phoneticPr fontId="1" type="noConversion"/>
  </si>
  <si>
    <t>물류비</t>
    <phoneticPr fontId="1" type="noConversion"/>
  </si>
  <si>
    <t>노란공제 사업대출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</si>
</sst>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24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0" fontId="2" fillId="44" borderId="4" xfId="0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3" borderId="34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0" fontId="2" fillId="38" borderId="4" xfId="0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179" fontId="0" fillId="5" borderId="1" xfId="0" applyNumberFormat="1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0" fontId="0" fillId="49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0" fontId="18" fillId="50" borderId="1" xfId="41" applyFill="1" applyBorder="1">
      <alignment vertical="center"/>
    </xf>
    <xf numFmtId="176" fontId="0" fillId="50" borderId="1" xfId="0" applyNumberFormat="1" applyFill="1" applyBorder="1">
      <alignment vertical="center"/>
    </xf>
    <xf numFmtId="176" fontId="18" fillId="50" borderId="1" xfId="41" applyNumberFormat="1" applyFill="1" applyBorder="1">
      <alignment vertical="center"/>
    </xf>
    <xf numFmtId="0" fontId="18" fillId="50" borderId="57" xfId="41" applyFill="1" applyBorder="1">
      <alignment vertical="center"/>
    </xf>
    <xf numFmtId="0" fontId="0" fillId="51" borderId="33" xfId="0" applyFill="1" applyBorder="1">
      <alignment vertical="center"/>
    </xf>
    <xf numFmtId="0" fontId="0" fillId="51" borderId="34" xfId="0" applyFill="1" applyBorder="1">
      <alignment vertical="center"/>
    </xf>
    <xf numFmtId="177" fontId="0" fillId="51" borderId="5" xfId="0" applyNumberFormat="1" applyFill="1" applyBorder="1">
      <alignment vertical="center"/>
    </xf>
    <xf numFmtId="177" fontId="0" fillId="51" borderId="1" xfId="0" applyNumberFormat="1" applyFill="1" applyBorder="1">
      <alignment vertical="center"/>
    </xf>
    <xf numFmtId="177" fontId="0" fillId="51" borderId="4" xfId="0" applyNumberFormat="1" applyFill="1" applyBorder="1">
      <alignment vertical="center"/>
    </xf>
    <xf numFmtId="176" fontId="2" fillId="51" borderId="56" xfId="0" applyNumberFormat="1" applyFont="1" applyFill="1" applyBorder="1">
      <alignment vertical="center"/>
    </xf>
    <xf numFmtId="182" fontId="2" fillId="51" borderId="3" xfId="0" applyNumberFormat="1" applyFont="1" applyFill="1" applyBorder="1">
      <alignment vertical="center"/>
    </xf>
    <xf numFmtId="177" fontId="2" fillId="51" borderId="1" xfId="0" applyNumberFormat="1" applyFont="1" applyFill="1" applyBorder="1">
      <alignment vertical="center"/>
    </xf>
    <xf numFmtId="176" fontId="2" fillId="51" borderId="5" xfId="0" applyNumberFormat="1" applyFont="1" applyFill="1" applyBorder="1">
      <alignment vertical="center"/>
    </xf>
    <xf numFmtId="0" fontId="2" fillId="51" borderId="34" xfId="0" applyFont="1" applyFill="1" applyBorder="1">
      <alignment vertical="center"/>
    </xf>
    <xf numFmtId="176" fontId="2" fillId="51" borderId="1" xfId="0" applyNumberFormat="1" applyFont="1" applyFill="1" applyBorder="1">
      <alignment vertical="center"/>
    </xf>
    <xf numFmtId="0" fontId="0" fillId="51" borderId="38" xfId="0" applyFill="1" applyBorder="1">
      <alignment vertical="center"/>
    </xf>
    <xf numFmtId="0" fontId="0" fillId="51" borderId="37" xfId="0" applyFill="1" applyBorder="1">
      <alignment vertical="center"/>
    </xf>
    <xf numFmtId="179" fontId="0" fillId="47" borderId="1" xfId="0" applyNumberForma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381375</xdr:colOff>
      <xdr:row>1</xdr:row>
      <xdr:rowOff>19050</xdr:rowOff>
    </xdr:from>
    <xdr:to>
      <xdr:col>5</xdr:col>
      <xdr:colOff>536291</xdr:colOff>
      <xdr:row>19</xdr:row>
      <xdr:rowOff>4743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3824CA38-132B-4284-A824-C33751C59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375" y="1512570"/>
          <a:ext cx="3631541" cy="3833793"/>
        </a:xfrm>
        <a:prstGeom prst="rect">
          <a:avLst/>
        </a:prstGeom>
      </xdr:spPr>
    </xdr:pic>
    <xdr:clientData/>
  </xdr:twoCellAnchor>
  <xdr:twoCellAnchor editAs="oneCell">
    <xdr:from>
      <xdr:col>6</xdr:col>
      <xdr:colOff>275570</xdr:colOff>
      <xdr:row>0</xdr:row>
      <xdr:rowOff>188594</xdr:rowOff>
    </xdr:from>
    <xdr:to>
      <xdr:col>11</xdr:col>
      <xdr:colOff>414363</xdr:colOff>
      <xdr:row>19</xdr:row>
      <xdr:rowOff>118110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F58162CB-8FD4-4F0E-AC3C-578E1F90E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6570" y="1468754"/>
          <a:ext cx="4019278" cy="3987166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180959</xdr:colOff>
      <xdr:row>0</xdr:row>
      <xdr:rowOff>140969</xdr:rowOff>
    </xdr:from>
    <xdr:to>
      <xdr:col>18</xdr:col>
      <xdr:colOff>80959</xdr:colOff>
      <xdr:row>19</xdr:row>
      <xdr:rowOff>148590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3CD384EF-B8C5-4297-B5CB-7B09946FE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52519" y="1421129"/>
          <a:ext cx="4058615" cy="4057651"/>
        </a:xfrm>
        <a:prstGeom prst="rect">
          <a:avLst/>
        </a:prstGeom>
      </xdr:spPr>
    </xdr:pic>
    <xdr:clientData/>
  </xdr:twoCellAnchor>
  <xdr:twoCellAnchor editAs="oneCell">
    <xdr:from>
      <xdr:col>0</xdr:col>
      <xdr:colOff>51435</xdr:colOff>
      <xdr:row>23</xdr:row>
      <xdr:rowOff>127893</xdr:rowOff>
    </xdr:from>
    <xdr:to>
      <xdr:col>5</xdr:col>
      <xdr:colOff>643227</xdr:colOff>
      <xdr:row>49</xdr:row>
      <xdr:rowOff>117202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8211E64-E6F1-43D8-82EF-975D5251B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435" y="5035173"/>
          <a:ext cx="4045557" cy="5544289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23</xdr:row>
      <xdr:rowOff>41563</xdr:rowOff>
    </xdr:from>
    <xdr:to>
      <xdr:col>12</xdr:col>
      <xdr:colOff>301739</xdr:colOff>
      <xdr:row>42</xdr:row>
      <xdr:rowOff>119011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B861B3ED-64C5-4608-B258-5A66DB865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48150" y="4948843"/>
          <a:ext cx="4816589" cy="4137003"/>
        </a:xfrm>
        <a:prstGeom prst="rect">
          <a:avLst/>
        </a:prstGeom>
      </xdr:spPr>
    </xdr:pic>
    <xdr:clientData/>
  </xdr:twoCellAnchor>
  <xdr:twoCellAnchor editAs="oneCell">
    <xdr:from>
      <xdr:col>6</xdr:col>
      <xdr:colOff>266585</xdr:colOff>
      <xdr:row>43</xdr:row>
      <xdr:rowOff>32385</xdr:rowOff>
    </xdr:from>
    <xdr:to>
      <xdr:col>16</xdr:col>
      <xdr:colOff>4207</xdr:colOff>
      <xdr:row>61</xdr:row>
      <xdr:rowOff>117275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2A60298D-F36A-42B3-9648-4E458EEE6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57585" y="9206865"/>
          <a:ext cx="7106162" cy="39348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64</xdr:row>
      <xdr:rowOff>0</xdr:rowOff>
    </xdr:from>
    <xdr:to>
      <xdr:col>15</xdr:col>
      <xdr:colOff>79167</xdr:colOff>
      <xdr:row>101</xdr:row>
      <xdr:rowOff>73301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5F851D4A-3B53-427B-AAC1-D4EB07F4A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91000" y="13655040"/>
          <a:ext cx="6742857" cy="79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75</xdr:row>
      <xdr:rowOff>0</xdr:rowOff>
    </xdr:from>
    <xdr:to>
      <xdr:col>13</xdr:col>
      <xdr:colOff>271364</xdr:colOff>
      <xdr:row>107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75</xdr:row>
      <xdr:rowOff>207645</xdr:rowOff>
    </xdr:from>
    <xdr:to>
      <xdr:col>7</xdr:col>
      <xdr:colOff>225707</xdr:colOff>
      <xdr:row>105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100</xdr:row>
      <xdr:rowOff>49530</xdr:rowOff>
    </xdr:from>
    <xdr:to>
      <xdr:col>7</xdr:col>
      <xdr:colOff>1063887</xdr:colOff>
      <xdr:row>115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116</xdr:row>
      <xdr:rowOff>198120</xdr:rowOff>
    </xdr:from>
    <xdr:to>
      <xdr:col>5</xdr:col>
      <xdr:colOff>1444896</xdr:colOff>
      <xdr:row>144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kisrating.com/ratingsStatistics/statics_spread.d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147"/>
  <sheetViews>
    <sheetView topLeftCell="A28" workbookViewId="0">
      <selection activeCell="H37" sqref="H37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9" customWidth="1"/>
    <col min="7" max="7" width="14.25" style="133" customWidth="1"/>
    <col min="8" max="8" width="12.5" style="99" bestFit="1" customWidth="1"/>
    <col min="9" max="9" width="13.625" style="99" bestFit="1" customWidth="1"/>
    <col min="10" max="10" width="12.5" style="99" bestFit="1" customWidth="1"/>
    <col min="11" max="11" width="14.875" style="138" bestFit="1" customWidth="1"/>
    <col min="12" max="12" width="11.25" style="103" bestFit="1" customWidth="1"/>
    <col min="13" max="13" width="14.25" style="117" bestFit="1" customWidth="1"/>
    <col min="14" max="14" width="16.625" style="116" bestFit="1" customWidth="1"/>
    <col min="15" max="15" width="9.125" style="81" bestFit="1" customWidth="1"/>
    <col min="16" max="16" width="14.25" style="192" bestFit="1" customWidth="1"/>
    <col min="17" max="17" width="16.625" style="149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279"/>
      <c r="B1" s="279"/>
      <c r="C1" s="279"/>
      <c r="D1" s="280" t="s">
        <v>84</v>
      </c>
      <c r="E1" s="281"/>
      <c r="F1" s="281"/>
      <c r="G1" s="281"/>
      <c r="H1" s="285" t="s">
        <v>174</v>
      </c>
      <c r="I1" s="285"/>
      <c r="J1" s="282" t="s">
        <v>164</v>
      </c>
      <c r="K1" s="283"/>
      <c r="L1" s="284"/>
      <c r="M1" s="275" t="s">
        <v>165</v>
      </c>
      <c r="N1" s="276"/>
      <c r="O1" s="276"/>
      <c r="P1" s="277"/>
      <c r="Q1" s="272" t="s">
        <v>189</v>
      </c>
      <c r="R1" s="270" t="s">
        <v>177</v>
      </c>
      <c r="S1" s="271" t="s">
        <v>178</v>
      </c>
    </row>
    <row r="2" spans="1:20" ht="33" x14ac:dyDescent="0.3">
      <c r="A2" s="279"/>
      <c r="B2" s="279"/>
      <c r="C2" s="279"/>
      <c r="D2" s="146" t="s">
        <v>161</v>
      </c>
      <c r="E2" s="140" t="s">
        <v>160</v>
      </c>
      <c r="F2" s="95" t="s">
        <v>166</v>
      </c>
      <c r="G2" s="128" t="s">
        <v>167</v>
      </c>
      <c r="H2" s="139" t="s">
        <v>175</v>
      </c>
      <c r="I2" s="139" t="s">
        <v>176</v>
      </c>
      <c r="J2" s="139" t="s">
        <v>173</v>
      </c>
      <c r="K2" s="134" t="s">
        <v>85</v>
      </c>
      <c r="L2" s="112" t="s">
        <v>11</v>
      </c>
      <c r="M2" s="118" t="s">
        <v>170</v>
      </c>
      <c r="N2" s="114" t="s">
        <v>86</v>
      </c>
      <c r="O2" s="96" t="s">
        <v>11</v>
      </c>
      <c r="P2" s="189" t="s">
        <v>171</v>
      </c>
      <c r="Q2" s="272"/>
      <c r="R2" s="270"/>
      <c r="S2" s="271"/>
    </row>
    <row r="3" spans="1:20" s="17" customFormat="1" x14ac:dyDescent="0.3">
      <c r="A3" s="24" t="s">
        <v>12</v>
      </c>
      <c r="B3" s="24"/>
      <c r="C3" s="25"/>
      <c r="D3" s="80">
        <v>0</v>
      </c>
      <c r="E3" s="141"/>
      <c r="F3" s="97"/>
      <c r="G3" s="129"/>
      <c r="H3" s="97"/>
      <c r="I3" s="97"/>
      <c r="J3" s="97"/>
      <c r="K3" s="135">
        <v>800000</v>
      </c>
      <c r="L3" s="113"/>
      <c r="M3" s="38">
        <v>0</v>
      </c>
      <c r="N3" s="115">
        <v>0</v>
      </c>
      <c r="O3" s="25"/>
      <c r="P3" s="190">
        <v>0</v>
      </c>
      <c r="Q3" s="149"/>
      <c r="R3" s="18"/>
      <c r="S3" s="18"/>
    </row>
    <row r="4" spans="1:20" s="22" customFormat="1" hidden="1" x14ac:dyDescent="0.3">
      <c r="A4" s="22">
        <v>1</v>
      </c>
      <c r="B4" s="278">
        <v>2022</v>
      </c>
      <c r="C4" s="110">
        <v>1</v>
      </c>
      <c r="D4" s="147">
        <v>2500000</v>
      </c>
      <c r="E4" s="142">
        <v>0</v>
      </c>
      <c r="F4" s="99"/>
      <c r="G4" s="130">
        <v>400000</v>
      </c>
      <c r="H4" s="99"/>
      <c r="I4" s="99"/>
      <c r="J4" s="99"/>
      <c r="K4" s="135">
        <f t="shared" ref="K4:K15" si="0" xml:space="preserve"> (K3 + G4) + ((K3 + G4) * O4 )</f>
        <v>1212000</v>
      </c>
      <c r="L4" s="113"/>
      <c r="M4" s="38"/>
      <c r="N4" s="115">
        <v>0</v>
      </c>
      <c r="O4" s="25">
        <v>0.01</v>
      </c>
      <c r="P4" s="191"/>
      <c r="Q4" s="149"/>
      <c r="T4" s="84"/>
    </row>
    <row r="5" spans="1:20" s="22" customFormat="1" hidden="1" x14ac:dyDescent="0.3">
      <c r="B5" s="278"/>
      <c r="C5" s="110">
        <v>2</v>
      </c>
      <c r="D5" s="147">
        <v>2500000</v>
      </c>
      <c r="E5" s="142">
        <v>0</v>
      </c>
      <c r="F5" s="99"/>
      <c r="G5" s="130">
        <v>400000</v>
      </c>
      <c r="H5" s="99"/>
      <c r="I5" s="99"/>
      <c r="J5" s="99"/>
      <c r="K5" s="135">
        <f t="shared" si="0"/>
        <v>1628120</v>
      </c>
      <c r="L5" s="113"/>
      <c r="M5" s="38"/>
      <c r="N5" s="115">
        <v>0</v>
      </c>
      <c r="O5" s="25">
        <v>0.01</v>
      </c>
      <c r="P5" s="191"/>
      <c r="Q5" s="149"/>
      <c r="T5" s="84"/>
    </row>
    <row r="6" spans="1:20" s="22" customFormat="1" hidden="1" x14ac:dyDescent="0.3">
      <c r="B6" s="278"/>
      <c r="C6" s="110">
        <v>3</v>
      </c>
      <c r="D6" s="147">
        <v>2500000</v>
      </c>
      <c r="E6" s="142">
        <v>0</v>
      </c>
      <c r="F6" s="99"/>
      <c r="G6" s="130">
        <v>400000</v>
      </c>
      <c r="H6" s="99"/>
      <c r="I6" s="99"/>
      <c r="J6" s="99"/>
      <c r="K6" s="135">
        <f t="shared" si="0"/>
        <v>2048401.2</v>
      </c>
      <c r="L6" s="113"/>
      <c r="M6" s="38"/>
      <c r="N6" s="115">
        <v>0</v>
      </c>
      <c r="O6" s="25">
        <v>0.01</v>
      </c>
      <c r="P6" s="191"/>
      <c r="Q6" s="149"/>
      <c r="T6" s="84"/>
    </row>
    <row r="7" spans="1:20" s="22" customFormat="1" hidden="1" x14ac:dyDescent="0.3">
      <c r="B7" s="278"/>
      <c r="C7" s="110">
        <v>4</v>
      </c>
      <c r="D7" s="147">
        <v>2500000</v>
      </c>
      <c r="E7" s="142">
        <v>0</v>
      </c>
      <c r="F7" s="99"/>
      <c r="G7" s="130">
        <v>400000</v>
      </c>
      <c r="H7" s="99"/>
      <c r="I7" s="99"/>
      <c r="J7" s="99"/>
      <c r="K7" s="135">
        <f t="shared" si="0"/>
        <v>2472885.2120000003</v>
      </c>
      <c r="L7" s="113"/>
      <c r="M7" s="38"/>
      <c r="N7" s="115">
        <v>0</v>
      </c>
      <c r="O7" s="25">
        <v>0.01</v>
      </c>
      <c r="P7" s="191"/>
      <c r="Q7" s="149"/>
      <c r="T7" s="84"/>
    </row>
    <row r="8" spans="1:20" s="22" customFormat="1" hidden="1" x14ac:dyDescent="0.3">
      <c r="B8" s="278"/>
      <c r="C8" s="110">
        <v>5</v>
      </c>
      <c r="D8" s="147">
        <v>2500000</v>
      </c>
      <c r="E8" s="142">
        <v>1000000</v>
      </c>
      <c r="F8" s="99"/>
      <c r="G8" s="130">
        <v>400000</v>
      </c>
      <c r="H8" s="99"/>
      <c r="I8" s="99"/>
      <c r="J8" s="99"/>
      <c r="K8" s="135">
        <f t="shared" si="0"/>
        <v>2901614.0641200002</v>
      </c>
      <c r="L8" s="113"/>
      <c r="M8" s="38"/>
      <c r="N8" s="115">
        <v>0</v>
      </c>
      <c r="O8" s="25">
        <v>0.01</v>
      </c>
      <c r="P8" s="191"/>
      <c r="Q8" s="149"/>
      <c r="T8" s="84"/>
    </row>
    <row r="9" spans="1:20" s="22" customFormat="1" hidden="1" x14ac:dyDescent="0.3">
      <c r="B9" s="278"/>
      <c r="C9" s="110">
        <v>6</v>
      </c>
      <c r="D9" s="147">
        <v>2500000</v>
      </c>
      <c r="E9" s="142">
        <v>0</v>
      </c>
      <c r="F9" s="99"/>
      <c r="G9" s="130">
        <v>400000</v>
      </c>
      <c r="H9" s="99"/>
      <c r="I9" s="99"/>
      <c r="J9" s="99"/>
      <c r="K9" s="135">
        <f t="shared" si="0"/>
        <v>3334630.2047612001</v>
      </c>
      <c r="L9" s="113"/>
      <c r="M9" s="38"/>
      <c r="N9" s="115">
        <v>0</v>
      </c>
      <c r="O9" s="25">
        <v>0.01</v>
      </c>
      <c r="P9" s="191"/>
      <c r="Q9" s="149"/>
      <c r="T9" s="84"/>
    </row>
    <row r="10" spans="1:20" s="22" customFormat="1" hidden="1" x14ac:dyDescent="0.3">
      <c r="B10" s="278"/>
      <c r="C10" s="110">
        <v>7</v>
      </c>
      <c r="D10" s="147">
        <v>2500000</v>
      </c>
      <c r="E10" s="142">
        <v>600000</v>
      </c>
      <c r="F10" s="99"/>
      <c r="G10" s="130">
        <v>400000</v>
      </c>
      <c r="H10" s="99"/>
      <c r="I10" s="99"/>
      <c r="J10" s="99"/>
      <c r="K10" s="135">
        <f t="shared" si="0"/>
        <v>3771976.5068088123</v>
      </c>
      <c r="L10" s="113"/>
      <c r="M10" s="38"/>
      <c r="N10" s="115">
        <v>0</v>
      </c>
      <c r="O10" s="25">
        <v>0.01</v>
      </c>
      <c r="P10" s="191"/>
      <c r="Q10" s="149"/>
      <c r="T10" s="84"/>
    </row>
    <row r="11" spans="1:20" s="22" customFormat="1" hidden="1" x14ac:dyDescent="0.3">
      <c r="B11" s="278"/>
      <c r="C11" s="110">
        <v>8</v>
      </c>
      <c r="D11" s="147">
        <v>2500000</v>
      </c>
      <c r="E11" s="142">
        <v>5056544</v>
      </c>
      <c r="F11" s="99"/>
      <c r="G11" s="130">
        <v>400000</v>
      </c>
      <c r="H11" s="99"/>
      <c r="I11" s="99"/>
      <c r="J11" s="99"/>
      <c r="K11" s="135">
        <f t="shared" si="0"/>
        <v>4213696.2718769005</v>
      </c>
      <c r="L11" s="113"/>
      <c r="M11" s="38"/>
      <c r="N11" s="115">
        <v>0</v>
      </c>
      <c r="O11" s="25">
        <v>0.01</v>
      </c>
      <c r="P11" s="191"/>
      <c r="Q11" s="149"/>
      <c r="T11" s="84"/>
    </row>
    <row r="12" spans="1:20" s="22" customFormat="1" hidden="1" x14ac:dyDescent="0.3">
      <c r="B12" s="278"/>
      <c r="C12" s="110">
        <v>9</v>
      </c>
      <c r="D12" s="147">
        <v>1800000</v>
      </c>
      <c r="E12" s="142">
        <v>1600000</v>
      </c>
      <c r="F12" s="99"/>
      <c r="G12" s="130">
        <v>400000</v>
      </c>
      <c r="H12" s="99"/>
      <c r="I12" s="99"/>
      <c r="J12" s="99"/>
      <c r="K12" s="135">
        <f t="shared" si="0"/>
        <v>4696742.8047706848</v>
      </c>
      <c r="L12" s="113"/>
      <c r="M12" s="38"/>
      <c r="N12" s="115">
        <v>0</v>
      </c>
      <c r="O12" s="25">
        <v>1.7999999999999999E-2</v>
      </c>
      <c r="P12" s="191"/>
      <c r="Q12" s="149"/>
      <c r="T12" s="84"/>
    </row>
    <row r="13" spans="1:20" s="22" customFormat="1" hidden="1" x14ac:dyDescent="0.3">
      <c r="B13" s="278"/>
      <c r="C13" s="110">
        <v>10</v>
      </c>
      <c r="D13" s="147">
        <v>4500000</v>
      </c>
      <c r="E13" s="142">
        <v>3700000</v>
      </c>
      <c r="F13" s="99"/>
      <c r="G13" s="130">
        <v>400000</v>
      </c>
      <c r="H13" s="99"/>
      <c r="I13" s="99"/>
      <c r="J13" s="99"/>
      <c r="K13" s="135">
        <f t="shared" si="0"/>
        <v>4638035.9523413228</v>
      </c>
      <c r="L13" s="113"/>
      <c r="M13" s="38"/>
      <c r="N13" s="115">
        <v>0</v>
      </c>
      <c r="O13" s="25">
        <v>-0.09</v>
      </c>
      <c r="P13" s="191"/>
      <c r="Q13" s="149"/>
      <c r="T13" s="84"/>
    </row>
    <row r="14" spans="1:20" s="23" customFormat="1" ht="15.75" hidden="1" customHeight="1" thickBot="1" x14ac:dyDescent="0.3">
      <c r="A14" s="22"/>
      <c r="B14" s="278"/>
      <c r="C14" s="110">
        <v>11</v>
      </c>
      <c r="D14" s="147">
        <v>3500000</v>
      </c>
      <c r="E14" s="142">
        <v>0</v>
      </c>
      <c r="F14" s="99"/>
      <c r="G14" s="130">
        <v>400000</v>
      </c>
      <c r="H14" s="99"/>
      <c r="I14" s="99"/>
      <c r="J14" s="99"/>
      <c r="K14" s="135">
        <f t="shared" si="0"/>
        <v>5128720.5994834667</v>
      </c>
      <c r="L14" s="113"/>
      <c r="M14" s="38"/>
      <c r="N14" s="115">
        <v>0</v>
      </c>
      <c r="O14" s="25">
        <v>1.7999999999999999E-2</v>
      </c>
      <c r="P14" s="191"/>
      <c r="Q14" s="149"/>
      <c r="R14" s="22"/>
      <c r="S14" s="22"/>
      <c r="T14" s="85"/>
    </row>
    <row r="15" spans="1:20" s="21" customFormat="1" ht="17.25" hidden="1" thickBot="1" x14ac:dyDescent="0.35">
      <c r="A15" s="39"/>
      <c r="B15" s="278"/>
      <c r="C15" s="111">
        <v>12</v>
      </c>
      <c r="D15" s="147">
        <v>2500000</v>
      </c>
      <c r="E15" s="143">
        <v>1000000</v>
      </c>
      <c r="F15" s="100"/>
      <c r="G15" s="131">
        <v>400000</v>
      </c>
      <c r="H15" s="100"/>
      <c r="I15" s="100"/>
      <c r="J15" s="100"/>
      <c r="K15" s="115">
        <f t="shared" si="0"/>
        <v>5241227.1283103265</v>
      </c>
      <c r="L15" s="113"/>
      <c r="M15" s="38"/>
      <c r="N15" s="115">
        <v>0</v>
      </c>
      <c r="O15" s="119">
        <v>-5.1999999999999998E-2</v>
      </c>
      <c r="P15" s="191"/>
      <c r="Q15" s="149"/>
      <c r="R15" s="39"/>
      <c r="S15" s="39"/>
      <c r="T15" s="37"/>
    </row>
    <row r="16" spans="1:20" s="34" customFormat="1" x14ac:dyDescent="0.3">
      <c r="A16" s="22">
        <v>2</v>
      </c>
      <c r="B16" s="273">
        <v>2023</v>
      </c>
      <c r="C16" s="110">
        <v>1</v>
      </c>
      <c r="D16" s="148">
        <v>2500000</v>
      </c>
      <c r="E16" s="142">
        <v>0</v>
      </c>
      <c r="F16" s="98"/>
      <c r="G16" s="132">
        <v>400000</v>
      </c>
      <c r="H16" s="98"/>
      <c r="I16" s="98"/>
      <c r="J16" s="98"/>
      <c r="K16" s="123">
        <f xml:space="preserve"> (K15 + 400000) + ((K15 + 400000) * O16 )</f>
        <v>5906364.8033409119</v>
      </c>
      <c r="L16" s="125"/>
      <c r="M16" s="122">
        <v>0</v>
      </c>
      <c r="N16" s="123">
        <v>0</v>
      </c>
      <c r="O16" s="124">
        <v>4.7E-2</v>
      </c>
      <c r="P16" s="191"/>
      <c r="Q16" s="126"/>
      <c r="R16" s="22"/>
      <c r="S16" s="22"/>
      <c r="T16" s="86"/>
    </row>
    <row r="17" spans="1:20" s="22" customFormat="1" x14ac:dyDescent="0.3">
      <c r="B17" s="273"/>
      <c r="C17" s="110">
        <v>2</v>
      </c>
      <c r="D17" s="148">
        <v>2500000</v>
      </c>
      <c r="E17" s="142">
        <v>0</v>
      </c>
      <c r="F17" s="98"/>
      <c r="G17" s="132">
        <v>400000</v>
      </c>
      <c r="H17" s="98"/>
      <c r="I17" s="98"/>
      <c r="J17" s="98"/>
      <c r="K17" s="123">
        <f xml:space="preserve"> (K16 + 400000) + ((K16 + 400000) * O17 )</f>
        <v>6325283.8977509346</v>
      </c>
      <c r="L17" s="125"/>
      <c r="M17" s="122">
        <v>0</v>
      </c>
      <c r="N17" s="123">
        <v>0</v>
      </c>
      <c r="O17" s="124">
        <v>3.0000000000000001E-3</v>
      </c>
      <c r="P17" s="191"/>
      <c r="Q17" s="126"/>
      <c r="T17" s="84"/>
    </row>
    <row r="18" spans="1:20" s="22" customFormat="1" x14ac:dyDescent="0.3">
      <c r="B18" s="273"/>
      <c r="C18" s="110">
        <v>3</v>
      </c>
      <c r="D18" s="148">
        <v>2500000</v>
      </c>
      <c r="E18" s="142">
        <v>0</v>
      </c>
      <c r="F18" s="98"/>
      <c r="G18" s="132">
        <v>400000</v>
      </c>
      <c r="H18" s="98"/>
      <c r="I18" s="98"/>
      <c r="J18" s="98"/>
      <c r="K18" s="123">
        <f xml:space="preserve"> (K17 + 400000) + ((K17 + 400000) * O18 )</f>
        <v>6557151.8003071612</v>
      </c>
      <c r="L18" s="125"/>
      <c r="M18" s="122">
        <v>0</v>
      </c>
      <c r="N18" s="123">
        <v>7000000</v>
      </c>
      <c r="O18" s="124">
        <v>-2.5000000000000001E-2</v>
      </c>
      <c r="P18" s="191"/>
      <c r="Q18" s="126"/>
      <c r="T18" s="84"/>
    </row>
    <row r="19" spans="1:20" s="22" customFormat="1" x14ac:dyDescent="0.3">
      <c r="B19" s="273"/>
      <c r="C19" s="110">
        <v>4</v>
      </c>
      <c r="D19" s="148">
        <v>500000</v>
      </c>
      <c r="E19" s="142">
        <v>0</v>
      </c>
      <c r="F19" s="98"/>
      <c r="G19" s="132">
        <v>400000</v>
      </c>
      <c r="H19" s="98"/>
      <c r="I19" s="98"/>
      <c r="J19" s="98"/>
      <c r="K19" s="123">
        <f xml:space="preserve"> (K18 + 400000) + ((K18 + 400000) * O19 )</f>
        <v>6365793.8972810525</v>
      </c>
      <c r="L19" s="125"/>
      <c r="M19" s="122">
        <v>0</v>
      </c>
      <c r="N19" s="123">
        <f xml:space="preserve"> (N18 + D19 - E19 - M19) + ((N18 + D19 - E19 - M19) * O19)</f>
        <v>6862500</v>
      </c>
      <c r="O19" s="124">
        <v>-8.5000000000000006E-2</v>
      </c>
      <c r="P19" s="191"/>
      <c r="Q19" s="126"/>
      <c r="T19" s="84"/>
    </row>
    <row r="20" spans="1:20" s="22" customFormat="1" x14ac:dyDescent="0.3">
      <c r="B20" s="273"/>
      <c r="C20" s="110">
        <v>5</v>
      </c>
      <c r="D20" s="148">
        <v>100000</v>
      </c>
      <c r="E20" s="142">
        <v>0</v>
      </c>
      <c r="F20" s="98">
        <v>100000</v>
      </c>
      <c r="G20" s="132">
        <v>400000</v>
      </c>
      <c r="H20" s="98"/>
      <c r="I20" s="98"/>
      <c r="J20" s="98"/>
      <c r="K20" s="123">
        <f xml:space="preserve"> (K19 + G20 + F20) + ((K19 + G20 + F20) * L20 )</f>
        <v>7957455.1269487403</v>
      </c>
      <c r="L20" s="121">
        <v>0.159</v>
      </c>
      <c r="M20" s="122">
        <v>0</v>
      </c>
      <c r="N20" s="123">
        <f xml:space="preserve"> (N19 + D20 - E20 - M20) + ((N19 + D20 - E20 - M20) * O20)</f>
        <v>6266250</v>
      </c>
      <c r="O20" s="124">
        <v>-0.1</v>
      </c>
      <c r="P20" s="190">
        <f xml:space="preserve"> M20 + N20</f>
        <v>6266250</v>
      </c>
      <c r="Q20" s="120">
        <f xml:space="preserve"> K20 + P20</f>
        <v>14223705.12694874</v>
      </c>
      <c r="T20" s="84"/>
    </row>
    <row r="21" spans="1:20" s="22" customFormat="1" x14ac:dyDescent="0.3">
      <c r="B21" s="273"/>
      <c r="C21" s="110">
        <v>6</v>
      </c>
      <c r="D21" s="148">
        <v>15000000</v>
      </c>
      <c r="E21" s="142">
        <v>0</v>
      </c>
      <c r="F21" s="98">
        <v>750000</v>
      </c>
      <c r="G21" s="132">
        <v>500000</v>
      </c>
      <c r="H21" s="98"/>
      <c r="I21" s="98"/>
      <c r="J21" s="98"/>
      <c r="K21" s="123">
        <f xml:space="preserve"> (K20 + G21 + F21) + ((K20 + G21 + F21) * L21 )</f>
        <v>9373189.319233818</v>
      </c>
      <c r="L21" s="121">
        <v>1.7999999999999999E-2</v>
      </c>
      <c r="M21" s="122">
        <v>50000</v>
      </c>
      <c r="N21" s="123">
        <f xml:space="preserve"> (N20 + D21 - E21 - M21) + ((N20 + D21 - E21 - M21) * O21)</f>
        <v>24610850</v>
      </c>
      <c r="O21" s="124">
        <v>0.16</v>
      </c>
      <c r="P21" s="190">
        <f xml:space="preserve"> M21 + N21</f>
        <v>24660850</v>
      </c>
      <c r="Q21" s="120">
        <f xml:space="preserve"> K21 + P21</f>
        <v>34034039.31923382</v>
      </c>
      <c r="T21" s="84"/>
    </row>
    <row r="22" spans="1:20" s="22" customFormat="1" x14ac:dyDescent="0.3">
      <c r="B22" s="273"/>
      <c r="C22" s="110">
        <v>7</v>
      </c>
      <c r="D22" s="148">
        <v>700000</v>
      </c>
      <c r="E22" s="142">
        <v>0</v>
      </c>
      <c r="F22" s="98">
        <v>300000</v>
      </c>
      <c r="G22" s="132">
        <v>500000</v>
      </c>
      <c r="H22" s="98"/>
      <c r="I22" s="98"/>
      <c r="J22" s="98"/>
      <c r="K22" s="123">
        <f t="shared" ref="K22:K85" si="1" xml:space="preserve"> (K21 + G22 + F22) + ((K21 + G22 + F22) * L22 )</f>
        <v>10356306.726980027</v>
      </c>
      <c r="L22" s="121">
        <v>1.7999999999999999E-2</v>
      </c>
      <c r="M22" s="122">
        <v>100000</v>
      </c>
      <c r="N22" s="123">
        <f xml:space="preserve"> (N21 + D22 - E22 - M22) + ((N21 + D22 - E22 - M22) * O22)</f>
        <v>27227718</v>
      </c>
      <c r="O22" s="124">
        <v>0.08</v>
      </c>
      <c r="P22" s="190">
        <f t="shared" ref="P22:P85" si="2" xml:space="preserve"> M22 + N22</f>
        <v>27327718</v>
      </c>
      <c r="Q22" s="120">
        <f t="shared" ref="Q22:Q85" si="3" xml:space="preserve"> K22 + P22</f>
        <v>37684024.726980031</v>
      </c>
      <c r="T22" s="84"/>
    </row>
    <row r="23" spans="1:20" s="22" customFormat="1" x14ac:dyDescent="0.3">
      <c r="B23" s="273"/>
      <c r="C23" s="110">
        <v>8</v>
      </c>
      <c r="D23" s="148">
        <v>1100000</v>
      </c>
      <c r="E23" s="142">
        <v>17450000</v>
      </c>
      <c r="F23" s="98">
        <v>300000</v>
      </c>
      <c r="G23" s="132">
        <v>100000</v>
      </c>
      <c r="H23" s="98"/>
      <c r="I23" s="98"/>
      <c r="J23" s="98"/>
      <c r="K23" s="123">
        <f t="shared" si="1"/>
        <v>10853113.487522848</v>
      </c>
      <c r="L23" s="121">
        <v>8.9999999999999993E-3</v>
      </c>
      <c r="M23" s="122">
        <v>50000</v>
      </c>
      <c r="N23" s="123">
        <f xml:space="preserve"> (N22 + D23 - E23 - M23) + ((N22 + D23 - E23 - M23) * O23)</f>
        <v>9095283.1199999992</v>
      </c>
      <c r="O23" s="124">
        <v>-0.16</v>
      </c>
      <c r="P23" s="190">
        <f t="shared" si="2"/>
        <v>9145283.1199999992</v>
      </c>
      <c r="Q23" s="120">
        <f t="shared" si="3"/>
        <v>19998396.607522845</v>
      </c>
      <c r="T23" s="84"/>
    </row>
    <row r="24" spans="1:20" s="22" customFormat="1" x14ac:dyDescent="0.3">
      <c r="B24" s="273"/>
      <c r="C24" s="110">
        <v>9</v>
      </c>
      <c r="D24" s="148">
        <v>1100000</v>
      </c>
      <c r="E24" s="142">
        <v>0</v>
      </c>
      <c r="F24" s="98">
        <v>300000</v>
      </c>
      <c r="G24" s="132">
        <v>100000</v>
      </c>
      <c r="H24" s="98"/>
      <c r="I24" s="98"/>
      <c r="J24" s="98"/>
      <c r="K24" s="123">
        <f t="shared" si="1"/>
        <v>11050557.444747437</v>
      </c>
      <c r="L24" s="121">
        <v>-1.7999999999999999E-2</v>
      </c>
      <c r="M24" s="122">
        <v>50000</v>
      </c>
      <c r="N24" s="123">
        <f t="shared" ref="N24:N87" si="4" xml:space="preserve"> (N23 + D24 - E24 - M24) + ((N23 + D24 - E24 - M24) * O24)</f>
        <v>7507509.5088</v>
      </c>
      <c r="O24" s="124">
        <v>-0.26</v>
      </c>
      <c r="P24" s="190">
        <f t="shared" si="2"/>
        <v>7557509.5088</v>
      </c>
      <c r="Q24" s="120">
        <f t="shared" si="3"/>
        <v>18608066.953547437</v>
      </c>
      <c r="T24" s="84"/>
    </row>
    <row r="25" spans="1:20" s="22" customFormat="1" x14ac:dyDescent="0.3">
      <c r="B25" s="273"/>
      <c r="C25" s="110">
        <v>10</v>
      </c>
      <c r="D25" s="148">
        <v>7100000</v>
      </c>
      <c r="E25" s="142">
        <v>0</v>
      </c>
      <c r="F25" s="98">
        <v>300000</v>
      </c>
      <c r="G25" s="132">
        <v>100000</v>
      </c>
      <c r="H25" s="98">
        <v>16000000</v>
      </c>
      <c r="I25" s="98">
        <v>70000000</v>
      </c>
      <c r="J25" s="98">
        <v>54000000</v>
      </c>
      <c r="K25" s="123">
        <f t="shared" si="1"/>
        <v>11656667.478752891</v>
      </c>
      <c r="L25" s="121">
        <v>1.7999999999999999E-2</v>
      </c>
      <c r="M25" s="122">
        <v>50000</v>
      </c>
      <c r="N25" s="123">
        <f t="shared" si="4"/>
        <v>9316806.0856320001</v>
      </c>
      <c r="O25" s="124">
        <v>-0.36</v>
      </c>
      <c r="P25" s="190">
        <f t="shared" si="2"/>
        <v>9366806.0856320001</v>
      </c>
      <c r="Q25" s="120">
        <f t="shared" si="3"/>
        <v>21023473.564384893</v>
      </c>
      <c r="R25" s="98">
        <f xml:space="preserve"> H25 + I25</f>
        <v>86000000</v>
      </c>
      <c r="S25" s="98">
        <f xml:space="preserve"> J25 + Q25</f>
        <v>75023473.564384893</v>
      </c>
      <c r="T25" s="84"/>
    </row>
    <row r="26" spans="1:20" s="23" customFormat="1" ht="17.25" thickBot="1" x14ac:dyDescent="0.35">
      <c r="A26" s="22"/>
      <c r="B26" s="273"/>
      <c r="C26" s="110">
        <v>11</v>
      </c>
      <c r="D26" s="148">
        <v>4000000</v>
      </c>
      <c r="E26" s="142">
        <v>0</v>
      </c>
      <c r="F26" s="98">
        <v>300000</v>
      </c>
      <c r="G26" s="132">
        <v>100000</v>
      </c>
      <c r="H26" s="98">
        <v>10600000</v>
      </c>
      <c r="I26" s="98">
        <v>70000000</v>
      </c>
      <c r="J26" s="98">
        <v>54000000</v>
      </c>
      <c r="K26" s="123">
        <f t="shared" si="1"/>
        <v>11839647.464135339</v>
      </c>
      <c r="L26" s="121">
        <v>-1.7999999999999999E-2</v>
      </c>
      <c r="M26" s="122">
        <v>50000</v>
      </c>
      <c r="N26" s="123">
        <f t="shared" si="4"/>
        <v>8623423.9556608014</v>
      </c>
      <c r="O26" s="124">
        <v>-0.35</v>
      </c>
      <c r="P26" s="190">
        <f t="shared" si="2"/>
        <v>8673423.9556608014</v>
      </c>
      <c r="Q26" s="120">
        <f t="shared" si="3"/>
        <v>20513071.419796139</v>
      </c>
      <c r="R26" s="98">
        <f xml:space="preserve"> H26 + I26</f>
        <v>80600000</v>
      </c>
      <c r="S26" s="98">
        <f xml:space="preserve"> J26 + Q26</f>
        <v>74513071.419796139</v>
      </c>
      <c r="T26" s="85"/>
    </row>
    <row r="27" spans="1:20" s="165" customFormat="1" ht="17.25" thickBot="1" x14ac:dyDescent="0.35">
      <c r="A27" s="22"/>
      <c r="B27" s="273"/>
      <c r="C27" s="110">
        <v>12</v>
      </c>
      <c r="D27" s="148">
        <v>1400000</v>
      </c>
      <c r="E27" s="142">
        <v>0</v>
      </c>
      <c r="F27" s="98">
        <v>0</v>
      </c>
      <c r="G27" s="132">
        <v>100000</v>
      </c>
      <c r="H27" s="98">
        <v>10600000</v>
      </c>
      <c r="I27" s="98">
        <v>70000000</v>
      </c>
      <c r="J27" s="98">
        <v>54000000</v>
      </c>
      <c r="K27" s="123">
        <f t="shared" si="1"/>
        <v>12154561.118489776</v>
      </c>
      <c r="L27" s="121">
        <v>1.7999999999999999E-2</v>
      </c>
      <c r="M27" s="122">
        <v>50000</v>
      </c>
      <c r="N27" s="123">
        <f t="shared" si="4"/>
        <v>8377676.122755073</v>
      </c>
      <c r="O27" s="124">
        <v>-0.16</v>
      </c>
      <c r="P27" s="190">
        <f t="shared" si="2"/>
        <v>8427676.122755073</v>
      </c>
      <c r="Q27" s="120">
        <f t="shared" si="3"/>
        <v>20582237.241244849</v>
      </c>
      <c r="R27" s="98">
        <f t="shared" ref="R27:R90" si="5" xml:space="preserve"> H27 + I27</f>
        <v>80600000</v>
      </c>
      <c r="S27" s="98">
        <f t="shared" ref="S27:S90" si="6" xml:space="preserve"> J27 + Q27</f>
        <v>74582237.241244853</v>
      </c>
      <c r="T27" s="164"/>
    </row>
    <row r="28" spans="1:20" s="34" customFormat="1" x14ac:dyDescent="0.3">
      <c r="A28" s="34">
        <v>3</v>
      </c>
      <c r="B28" s="274">
        <v>2024</v>
      </c>
      <c r="C28" s="179">
        <v>1</v>
      </c>
      <c r="D28" s="142">
        <v>0</v>
      </c>
      <c r="E28" s="142">
        <v>8340000</v>
      </c>
      <c r="F28" s="142">
        <v>300000</v>
      </c>
      <c r="G28" s="132">
        <v>100000</v>
      </c>
      <c r="H28" s="98">
        <v>10600000</v>
      </c>
      <c r="I28" s="98">
        <v>70000000</v>
      </c>
      <c r="J28" s="98">
        <v>54000000</v>
      </c>
      <c r="K28" s="180">
        <f t="shared" si="1"/>
        <v>12680106.729674673</v>
      </c>
      <c r="L28" s="181">
        <v>0.01</v>
      </c>
      <c r="M28" s="122">
        <v>0</v>
      </c>
      <c r="N28" s="123">
        <f t="shared" si="4"/>
        <v>29387.375748956947</v>
      </c>
      <c r="O28" s="124">
        <v>-0.22</v>
      </c>
      <c r="P28" s="190">
        <f t="shared" si="2"/>
        <v>29387.375748956947</v>
      </c>
      <c r="Q28" s="120">
        <f t="shared" si="3"/>
        <v>12709494.105423629</v>
      </c>
      <c r="R28" s="98">
        <f t="shared" si="5"/>
        <v>80600000</v>
      </c>
      <c r="S28" s="98">
        <f t="shared" si="6"/>
        <v>66709494.105423629</v>
      </c>
      <c r="T28" s="86"/>
    </row>
    <row r="29" spans="1:20" s="22" customFormat="1" x14ac:dyDescent="0.3">
      <c r="B29" s="273"/>
      <c r="C29" s="110">
        <v>2</v>
      </c>
      <c r="D29" s="142">
        <v>0</v>
      </c>
      <c r="E29" s="142">
        <v>0</v>
      </c>
      <c r="F29" s="142">
        <v>0</v>
      </c>
      <c r="G29" s="132">
        <v>100000</v>
      </c>
      <c r="H29" s="98">
        <v>10600000</v>
      </c>
      <c r="I29" s="98">
        <v>70000000</v>
      </c>
      <c r="J29" s="98">
        <v>54000000</v>
      </c>
      <c r="K29" s="182">
        <f t="shared" si="1"/>
        <v>13010148.650808817</v>
      </c>
      <c r="L29" s="181">
        <v>1.7999999999999999E-2</v>
      </c>
      <c r="M29" s="122">
        <v>0</v>
      </c>
      <c r="N29" s="123">
        <f t="shared" si="4"/>
        <v>29916.348512438173</v>
      </c>
      <c r="O29" s="124">
        <v>1.7999999999999999E-2</v>
      </c>
      <c r="P29" s="190">
        <f t="shared" si="2"/>
        <v>29916.348512438173</v>
      </c>
      <c r="Q29" s="120">
        <f t="shared" si="3"/>
        <v>13040064.999321256</v>
      </c>
      <c r="R29" s="98">
        <f t="shared" si="5"/>
        <v>80600000</v>
      </c>
      <c r="S29" s="98">
        <f t="shared" si="6"/>
        <v>67040064.999321252</v>
      </c>
      <c r="T29" s="84"/>
    </row>
    <row r="30" spans="1:20" s="22" customFormat="1" x14ac:dyDescent="0.3">
      <c r="B30" s="273"/>
      <c r="C30" s="110">
        <v>3</v>
      </c>
      <c r="D30" s="142">
        <v>350000</v>
      </c>
      <c r="E30" s="142">
        <v>0</v>
      </c>
      <c r="F30" s="142">
        <v>0</v>
      </c>
      <c r="G30" s="132">
        <v>100000</v>
      </c>
      <c r="H30" s="98">
        <v>10600000</v>
      </c>
      <c r="I30" s="98">
        <v>70000000</v>
      </c>
      <c r="J30" s="98">
        <v>54000000</v>
      </c>
      <c r="K30" s="182">
        <f t="shared" si="1"/>
        <v>13346131.326523375</v>
      </c>
      <c r="L30" s="181">
        <v>1.7999999999999999E-2</v>
      </c>
      <c r="M30" s="122">
        <v>0</v>
      </c>
      <c r="N30" s="123">
        <f t="shared" si="4"/>
        <v>386754.8427856621</v>
      </c>
      <c r="O30" s="124">
        <v>1.7999999999999999E-2</v>
      </c>
      <c r="P30" s="122">
        <f t="shared" si="2"/>
        <v>386754.8427856621</v>
      </c>
      <c r="Q30" s="120">
        <f t="shared" si="3"/>
        <v>13732886.169309037</v>
      </c>
      <c r="R30" s="98">
        <f t="shared" si="5"/>
        <v>80600000</v>
      </c>
      <c r="S30" s="98">
        <f t="shared" si="6"/>
        <v>67732886.169309035</v>
      </c>
      <c r="T30" s="84"/>
    </row>
    <row r="31" spans="1:20" s="22" customFormat="1" x14ac:dyDescent="0.3">
      <c r="B31" s="273"/>
      <c r="C31" s="110">
        <v>4</v>
      </c>
      <c r="D31" s="142">
        <v>0</v>
      </c>
      <c r="E31" s="142">
        <v>0</v>
      </c>
      <c r="F31" s="142">
        <v>0</v>
      </c>
      <c r="G31" s="132">
        <v>100000</v>
      </c>
      <c r="H31" s="98">
        <v>5600000</v>
      </c>
      <c r="I31" s="98">
        <v>70000000</v>
      </c>
      <c r="J31" s="98">
        <v>54000000</v>
      </c>
      <c r="K31" s="182">
        <f t="shared" si="1"/>
        <v>13688161.690400796</v>
      </c>
      <c r="L31" s="181">
        <v>1.7999999999999999E-2</v>
      </c>
      <c r="M31" s="122">
        <v>0</v>
      </c>
      <c r="N31" s="123">
        <f t="shared" si="4"/>
        <v>421562.77863637172</v>
      </c>
      <c r="O31" s="124">
        <v>0.09</v>
      </c>
      <c r="P31" s="122">
        <f t="shared" si="2"/>
        <v>421562.77863637172</v>
      </c>
      <c r="Q31" s="120">
        <f t="shared" si="3"/>
        <v>14109724.469037168</v>
      </c>
      <c r="R31" s="98">
        <f t="shared" si="5"/>
        <v>75600000</v>
      </c>
      <c r="S31" s="98">
        <f t="shared" si="6"/>
        <v>68109724.469037175</v>
      </c>
      <c r="T31" s="84"/>
    </row>
    <row r="32" spans="1:20" s="22" customFormat="1" x14ac:dyDescent="0.3">
      <c r="B32" s="273"/>
      <c r="C32" s="110">
        <v>5</v>
      </c>
      <c r="D32" s="142">
        <v>14000000</v>
      </c>
      <c r="E32" s="142">
        <v>420000</v>
      </c>
      <c r="F32" s="142">
        <v>0</v>
      </c>
      <c r="G32" s="132">
        <v>100000</v>
      </c>
      <c r="H32" s="98">
        <v>18700000</v>
      </c>
      <c r="I32" s="98">
        <v>70000000</v>
      </c>
      <c r="J32" s="98">
        <v>54000000</v>
      </c>
      <c r="K32" s="182">
        <f t="shared" si="1"/>
        <v>13788161.690400796</v>
      </c>
      <c r="L32" s="181">
        <v>0</v>
      </c>
      <c r="M32" s="122">
        <v>0</v>
      </c>
      <c r="N32" s="123">
        <f t="shared" si="4"/>
        <v>14841656.545354554</v>
      </c>
      <c r="O32" s="124">
        <v>0.06</v>
      </c>
      <c r="P32" s="122">
        <f t="shared" si="2"/>
        <v>14841656.545354554</v>
      </c>
      <c r="Q32" s="120">
        <f t="shared" si="3"/>
        <v>28629818.23575535</v>
      </c>
      <c r="R32" s="98">
        <f t="shared" si="5"/>
        <v>88700000</v>
      </c>
      <c r="S32" s="98">
        <f t="shared" si="6"/>
        <v>82629818.235755354</v>
      </c>
      <c r="T32" s="84"/>
    </row>
    <row r="33" spans="1:20" s="153" customFormat="1" x14ac:dyDescent="0.3">
      <c r="B33" s="273"/>
      <c r="C33" s="238">
        <v>6</v>
      </c>
      <c r="D33" s="239">
        <v>0</v>
      </c>
      <c r="E33" s="239">
        <v>1500000</v>
      </c>
      <c r="F33" s="239">
        <v>300000</v>
      </c>
      <c r="G33" s="240">
        <v>300000</v>
      </c>
      <c r="H33" s="241">
        <f xml:space="preserve"> 18700000 - 1640000</f>
        <v>17060000</v>
      </c>
      <c r="I33" s="241">
        <v>70000000</v>
      </c>
      <c r="J33" s="241">
        <v>54000000</v>
      </c>
      <c r="K33" s="242">
        <f t="shared" si="1"/>
        <v>14244280.073496789</v>
      </c>
      <c r="L33" s="243">
        <v>-0.01</v>
      </c>
      <c r="M33" s="244">
        <v>0</v>
      </c>
      <c r="N33" s="245">
        <f t="shared" si="4"/>
        <v>12007490.890819099</v>
      </c>
      <c r="O33" s="246">
        <v>-0.1</v>
      </c>
      <c r="P33" s="244">
        <f t="shared" si="2"/>
        <v>12007490.890819099</v>
      </c>
      <c r="Q33" s="247">
        <f t="shared" si="3"/>
        <v>26251770.964315888</v>
      </c>
      <c r="R33" s="241">
        <f t="shared" si="5"/>
        <v>87060000</v>
      </c>
      <c r="S33" s="241">
        <f t="shared" si="6"/>
        <v>80251770.964315891</v>
      </c>
      <c r="T33" s="248"/>
    </row>
    <row r="34" spans="1:20" s="153" customFormat="1" x14ac:dyDescent="0.3">
      <c r="B34" s="273"/>
      <c r="C34" s="238">
        <v>7</v>
      </c>
      <c r="D34" s="239">
        <v>0</v>
      </c>
      <c r="E34" s="239">
        <v>12000000</v>
      </c>
      <c r="F34" s="239">
        <v>300000</v>
      </c>
      <c r="G34" s="240">
        <v>300000</v>
      </c>
      <c r="H34" s="241">
        <f t="shared" ref="H34:H35" si="7" xml:space="preserve"> H33 - 1640000</f>
        <v>15420000</v>
      </c>
      <c r="I34" s="241">
        <v>70000000</v>
      </c>
      <c r="J34" s="241">
        <v>54000000</v>
      </c>
      <c r="K34" s="242">
        <f t="shared" si="1"/>
        <v>14725525.832908815</v>
      </c>
      <c r="L34" s="243">
        <v>-8.0000000000000002E-3</v>
      </c>
      <c r="M34" s="244">
        <v>0</v>
      </c>
      <c r="N34" s="245">
        <f t="shared" si="4"/>
        <v>7625.7268538425787</v>
      </c>
      <c r="O34" s="246">
        <v>1.7999999999999999E-2</v>
      </c>
      <c r="P34" s="244">
        <f t="shared" si="2"/>
        <v>7625.7268538425787</v>
      </c>
      <c r="Q34" s="247">
        <f t="shared" si="3"/>
        <v>14733151.559762657</v>
      </c>
      <c r="R34" s="241">
        <f t="shared" si="5"/>
        <v>85420000</v>
      </c>
      <c r="S34" s="241">
        <f t="shared" si="6"/>
        <v>68733151.559762657</v>
      </c>
      <c r="T34" s="248"/>
    </row>
    <row r="35" spans="1:20" s="153" customFormat="1" x14ac:dyDescent="0.3">
      <c r="B35" s="273"/>
      <c r="C35" s="238">
        <v>8</v>
      </c>
      <c r="D35" s="239">
        <v>0</v>
      </c>
      <c r="E35" s="239">
        <v>0</v>
      </c>
      <c r="F35" s="239">
        <v>300000</v>
      </c>
      <c r="G35" s="240">
        <v>300000</v>
      </c>
      <c r="H35" s="241">
        <f t="shared" si="7"/>
        <v>13780000</v>
      </c>
      <c r="I35" s="241">
        <v>70000000</v>
      </c>
      <c r="J35" s="241">
        <v>54000000</v>
      </c>
      <c r="K35" s="242">
        <f t="shared" si="1"/>
        <v>15785291.607896078</v>
      </c>
      <c r="L35" s="243">
        <v>0.03</v>
      </c>
      <c r="M35" s="244">
        <v>0</v>
      </c>
      <c r="N35" s="245">
        <f t="shared" si="4"/>
        <v>7762.9899372117452</v>
      </c>
      <c r="O35" s="246">
        <v>1.7999999999999999E-2</v>
      </c>
      <c r="P35" s="244">
        <f t="shared" si="2"/>
        <v>7762.9899372117452</v>
      </c>
      <c r="Q35" s="247">
        <f t="shared" si="3"/>
        <v>15793054.597833291</v>
      </c>
      <c r="R35" s="241">
        <f t="shared" si="5"/>
        <v>83780000</v>
      </c>
      <c r="S35" s="241">
        <f t="shared" si="6"/>
        <v>69793054.597833291</v>
      </c>
      <c r="T35" s="248"/>
    </row>
    <row r="36" spans="1:20" s="18" customFormat="1" x14ac:dyDescent="0.3">
      <c r="B36" s="273"/>
      <c r="C36" s="28">
        <v>9</v>
      </c>
      <c r="D36" s="144">
        <v>0</v>
      </c>
      <c r="E36" s="144">
        <v>0</v>
      </c>
      <c r="F36" s="144">
        <v>0</v>
      </c>
      <c r="G36" s="130">
        <v>0</v>
      </c>
      <c r="H36" s="99">
        <v>2500000</v>
      </c>
      <c r="I36" s="99">
        <v>70000000</v>
      </c>
      <c r="J36" s="99">
        <v>54000000</v>
      </c>
      <c r="K36" s="136">
        <f t="shared" si="1"/>
        <v>16069426.856838208</v>
      </c>
      <c r="L36" s="102">
        <v>1.7999999999999999E-2</v>
      </c>
      <c r="M36" s="38">
        <v>0</v>
      </c>
      <c r="N36" s="115">
        <f t="shared" si="4"/>
        <v>7902.7237560815565</v>
      </c>
      <c r="O36" s="25">
        <v>1.7999999999999999E-2</v>
      </c>
      <c r="P36" s="190">
        <f t="shared" si="2"/>
        <v>7902.7237560815565</v>
      </c>
      <c r="Q36" s="150">
        <f t="shared" si="3"/>
        <v>16077329.58059429</v>
      </c>
      <c r="R36" s="101">
        <f t="shared" si="5"/>
        <v>72500000</v>
      </c>
      <c r="S36" s="101">
        <f t="shared" si="6"/>
        <v>70077329.580594286</v>
      </c>
      <c r="T36" s="87"/>
    </row>
    <row r="37" spans="1:20" s="152" customFormat="1" x14ac:dyDescent="0.3">
      <c r="B37" s="273"/>
      <c r="C37" s="212">
        <v>10</v>
      </c>
      <c r="D37" s="213">
        <v>0</v>
      </c>
      <c r="E37" s="144">
        <v>0</v>
      </c>
      <c r="F37" s="144">
        <v>0</v>
      </c>
      <c r="G37" s="130">
        <v>0</v>
      </c>
      <c r="H37" s="99">
        <v>0</v>
      </c>
      <c r="I37" s="215">
        <v>70000000</v>
      </c>
      <c r="J37" s="215">
        <v>54000000</v>
      </c>
      <c r="K37" s="216">
        <f t="shared" si="1"/>
        <v>16358676.540261295</v>
      </c>
      <c r="L37" s="217">
        <v>1.7999999999999999E-2</v>
      </c>
      <c r="M37" s="218">
        <v>0</v>
      </c>
      <c r="N37" s="219">
        <f t="shared" si="4"/>
        <v>8044.9727836910242</v>
      </c>
      <c r="O37" s="220">
        <v>1.7999999999999999E-2</v>
      </c>
      <c r="P37" s="218">
        <f t="shared" si="2"/>
        <v>8044.9727836910242</v>
      </c>
      <c r="Q37" s="221">
        <f t="shared" si="3"/>
        <v>16366721.513044985</v>
      </c>
      <c r="R37" s="215">
        <f t="shared" si="5"/>
        <v>70000000</v>
      </c>
      <c r="S37" s="215">
        <f t="shared" si="6"/>
        <v>70366721.513044983</v>
      </c>
      <c r="T37" s="222"/>
    </row>
    <row r="38" spans="1:20" s="29" customFormat="1" ht="17.25" thickBot="1" x14ac:dyDescent="0.35">
      <c r="B38" s="273"/>
      <c r="C38" s="30">
        <v>11</v>
      </c>
      <c r="D38" s="144">
        <v>0</v>
      </c>
      <c r="E38" s="144">
        <v>0</v>
      </c>
      <c r="F38" s="144">
        <v>0</v>
      </c>
      <c r="G38" s="130">
        <v>0</v>
      </c>
      <c r="H38" s="99">
        <v>0</v>
      </c>
      <c r="I38" s="99">
        <v>70000000</v>
      </c>
      <c r="J38" s="99">
        <v>54000000</v>
      </c>
      <c r="K38" s="136">
        <f t="shared" si="1"/>
        <v>16653132.717985999</v>
      </c>
      <c r="L38" s="102">
        <v>1.7999999999999999E-2</v>
      </c>
      <c r="M38" s="38">
        <v>0</v>
      </c>
      <c r="N38" s="115">
        <f t="shared" si="4"/>
        <v>8189.7822937974624</v>
      </c>
      <c r="O38" s="83">
        <v>1.7999999999999999E-2</v>
      </c>
      <c r="P38" s="190">
        <f t="shared" si="2"/>
        <v>8189.7822937974624</v>
      </c>
      <c r="Q38" s="150">
        <f t="shared" si="3"/>
        <v>16661322.500279795</v>
      </c>
      <c r="R38" s="101">
        <f t="shared" si="5"/>
        <v>70000000</v>
      </c>
      <c r="S38" s="101">
        <f t="shared" si="6"/>
        <v>70661322.500279799</v>
      </c>
      <c r="T38" s="88"/>
    </row>
    <row r="39" spans="1:20" s="236" customFormat="1" ht="17.25" thickBot="1" x14ac:dyDescent="0.35">
      <c r="A39" s="224"/>
      <c r="B39" s="273"/>
      <c r="C39" s="225">
        <v>12</v>
      </c>
      <c r="D39" s="226">
        <v>0</v>
      </c>
      <c r="E39" s="226">
        <v>0</v>
      </c>
      <c r="F39" s="226">
        <v>0</v>
      </c>
      <c r="G39" s="227">
        <v>0</v>
      </c>
      <c r="H39" s="99">
        <v>0</v>
      </c>
      <c r="I39" s="228">
        <v>70000000</v>
      </c>
      <c r="J39" s="228">
        <v>54000000</v>
      </c>
      <c r="K39" s="229">
        <f t="shared" si="1"/>
        <v>16952889.106909748</v>
      </c>
      <c r="L39" s="230">
        <v>1.7999999999999999E-2</v>
      </c>
      <c r="M39" s="231">
        <v>0</v>
      </c>
      <c r="N39" s="232">
        <f t="shared" si="4"/>
        <v>8337.1983750858162</v>
      </c>
      <c r="O39" s="233">
        <v>1.7999999999999999E-2</v>
      </c>
      <c r="P39" s="231">
        <f t="shared" si="2"/>
        <v>8337.1983750858162</v>
      </c>
      <c r="Q39" s="234">
        <f t="shared" si="3"/>
        <v>16961226.305284835</v>
      </c>
      <c r="R39" s="228">
        <f t="shared" si="5"/>
        <v>70000000</v>
      </c>
      <c r="S39" s="228">
        <f t="shared" si="6"/>
        <v>70961226.305284828</v>
      </c>
      <c r="T39" s="235"/>
    </row>
    <row r="40" spans="1:20" s="26" customFormat="1" x14ac:dyDescent="0.3">
      <c r="A40" s="26">
        <v>4</v>
      </c>
      <c r="B40" s="273">
        <v>2025</v>
      </c>
      <c r="C40" s="27">
        <v>1</v>
      </c>
      <c r="D40" s="144">
        <v>0</v>
      </c>
      <c r="E40" s="144">
        <v>0</v>
      </c>
      <c r="F40" s="144">
        <v>0</v>
      </c>
      <c r="G40" s="130">
        <v>0</v>
      </c>
      <c r="H40" s="99">
        <v>0</v>
      </c>
      <c r="I40" s="99">
        <v>70000000</v>
      </c>
      <c r="J40" s="99">
        <v>54000000</v>
      </c>
      <c r="K40" s="136">
        <f t="shared" si="1"/>
        <v>17258041.110834125</v>
      </c>
      <c r="L40" s="102">
        <v>1.7999999999999999E-2</v>
      </c>
      <c r="M40" s="38">
        <v>0</v>
      </c>
      <c r="N40" s="115">
        <f t="shared" si="4"/>
        <v>8370.5471685861594</v>
      </c>
      <c r="O40" s="82">
        <v>4.0000000000000001E-3</v>
      </c>
      <c r="P40" s="190">
        <f t="shared" si="2"/>
        <v>8370.5471685861594</v>
      </c>
      <c r="Q40" s="150">
        <f t="shared" si="3"/>
        <v>17266411.658002712</v>
      </c>
      <c r="R40" s="101">
        <f t="shared" si="5"/>
        <v>70000000</v>
      </c>
      <c r="S40" s="101">
        <f t="shared" si="6"/>
        <v>71266411.658002704</v>
      </c>
      <c r="T40" s="89"/>
    </row>
    <row r="41" spans="1:20" s="18" customFormat="1" x14ac:dyDescent="0.3">
      <c r="B41" s="273"/>
      <c r="C41" s="28">
        <v>2</v>
      </c>
      <c r="D41" s="144">
        <v>0</v>
      </c>
      <c r="E41" s="144">
        <v>0</v>
      </c>
      <c r="F41" s="144">
        <v>0</v>
      </c>
      <c r="G41" s="130">
        <v>0</v>
      </c>
      <c r="H41" s="99">
        <v>0</v>
      </c>
      <c r="I41" s="99">
        <v>70000000</v>
      </c>
      <c r="J41" s="99">
        <v>54000000</v>
      </c>
      <c r="K41" s="136">
        <f t="shared" si="1"/>
        <v>17568685.850829139</v>
      </c>
      <c r="L41" s="102">
        <v>1.7999999999999999E-2</v>
      </c>
      <c r="M41" s="38">
        <v>0</v>
      </c>
      <c r="N41" s="115">
        <f t="shared" si="4"/>
        <v>8521.217017620711</v>
      </c>
      <c r="O41" s="25">
        <v>1.7999999999999999E-2</v>
      </c>
      <c r="P41" s="190">
        <f t="shared" si="2"/>
        <v>8521.217017620711</v>
      </c>
      <c r="Q41" s="150">
        <f t="shared" si="3"/>
        <v>17577207.06784676</v>
      </c>
      <c r="R41" s="101">
        <f t="shared" si="5"/>
        <v>70000000</v>
      </c>
      <c r="S41" s="101">
        <f t="shared" si="6"/>
        <v>71577207.06784676</v>
      </c>
      <c r="T41" s="87"/>
    </row>
    <row r="42" spans="1:20" s="18" customFormat="1" x14ac:dyDescent="0.3">
      <c r="B42" s="273"/>
      <c r="C42" s="28">
        <v>3</v>
      </c>
      <c r="D42" s="144">
        <v>0</v>
      </c>
      <c r="E42" s="144">
        <v>0</v>
      </c>
      <c r="F42" s="144">
        <v>0</v>
      </c>
      <c r="G42" s="130">
        <v>0</v>
      </c>
      <c r="H42" s="99">
        <v>0</v>
      </c>
      <c r="I42" s="99">
        <v>70000000</v>
      </c>
      <c r="J42" s="99">
        <v>54000000</v>
      </c>
      <c r="K42" s="136">
        <f t="shared" si="1"/>
        <v>17884922.196144063</v>
      </c>
      <c r="L42" s="102">
        <v>1.7999999999999999E-2</v>
      </c>
      <c r="M42" s="38">
        <v>0</v>
      </c>
      <c r="N42" s="115">
        <f t="shared" si="4"/>
        <v>8674.5989239378832</v>
      </c>
      <c r="O42" s="25">
        <v>1.7999999999999999E-2</v>
      </c>
      <c r="P42" s="190">
        <f t="shared" si="2"/>
        <v>8674.5989239378832</v>
      </c>
      <c r="Q42" s="150">
        <f t="shared" si="3"/>
        <v>17893596.795068</v>
      </c>
      <c r="R42" s="101">
        <f t="shared" si="5"/>
        <v>70000000</v>
      </c>
      <c r="S42" s="101">
        <f t="shared" si="6"/>
        <v>71893596.795067996</v>
      </c>
      <c r="T42" s="87"/>
    </row>
    <row r="43" spans="1:20" s="18" customFormat="1" x14ac:dyDescent="0.3">
      <c r="B43" s="273"/>
      <c r="C43" s="28">
        <v>4</v>
      </c>
      <c r="D43" s="144">
        <v>0</v>
      </c>
      <c r="E43" s="144">
        <v>0</v>
      </c>
      <c r="F43" s="144">
        <v>0</v>
      </c>
      <c r="G43" s="130">
        <v>0</v>
      </c>
      <c r="H43" s="99">
        <v>0</v>
      </c>
      <c r="I43" s="99">
        <v>70000000</v>
      </c>
      <c r="J43" s="99">
        <v>54000000</v>
      </c>
      <c r="K43" s="136">
        <f t="shared" si="1"/>
        <v>18206850.795674656</v>
      </c>
      <c r="L43" s="102">
        <v>1.7999999999999999E-2</v>
      </c>
      <c r="M43" s="38">
        <v>0</v>
      </c>
      <c r="N43" s="115">
        <f t="shared" si="4"/>
        <v>8830.7417045687653</v>
      </c>
      <c r="O43" s="25">
        <v>1.7999999999999999E-2</v>
      </c>
      <c r="P43" s="190">
        <f t="shared" si="2"/>
        <v>8830.7417045687653</v>
      </c>
      <c r="Q43" s="150">
        <f t="shared" si="3"/>
        <v>18215681.537379224</v>
      </c>
      <c r="R43" s="101">
        <f t="shared" si="5"/>
        <v>70000000</v>
      </c>
      <c r="S43" s="101">
        <f t="shared" si="6"/>
        <v>72215681.53737922</v>
      </c>
      <c r="T43" s="87"/>
    </row>
    <row r="44" spans="1:20" s="18" customFormat="1" x14ac:dyDescent="0.3">
      <c r="B44" s="273"/>
      <c r="C44" s="28">
        <v>5</v>
      </c>
      <c r="D44" s="144">
        <v>0</v>
      </c>
      <c r="E44" s="144">
        <v>0</v>
      </c>
      <c r="F44" s="144">
        <v>0</v>
      </c>
      <c r="G44" s="130">
        <v>0</v>
      </c>
      <c r="H44" s="99">
        <v>0</v>
      </c>
      <c r="I44" s="99">
        <v>70000000</v>
      </c>
      <c r="J44" s="99">
        <v>54000000</v>
      </c>
      <c r="K44" s="136">
        <f t="shared" si="1"/>
        <v>18534574.109996799</v>
      </c>
      <c r="L44" s="102">
        <v>1.7999999999999999E-2</v>
      </c>
      <c r="M44" s="38">
        <v>0</v>
      </c>
      <c r="N44" s="115">
        <f t="shared" si="4"/>
        <v>8989.6950552510025</v>
      </c>
      <c r="O44" s="25">
        <v>1.7999999999999999E-2</v>
      </c>
      <c r="P44" s="190">
        <f t="shared" si="2"/>
        <v>8989.6950552510025</v>
      </c>
      <c r="Q44" s="150">
        <f t="shared" si="3"/>
        <v>18543563.805052049</v>
      </c>
      <c r="R44" s="101">
        <f t="shared" si="5"/>
        <v>70000000</v>
      </c>
      <c r="S44" s="101">
        <f t="shared" si="6"/>
        <v>72543563.805052042</v>
      </c>
      <c r="T44" s="87"/>
    </row>
    <row r="45" spans="1:20" s="18" customFormat="1" x14ac:dyDescent="0.3">
      <c r="B45" s="273"/>
      <c r="C45" s="28">
        <v>6</v>
      </c>
      <c r="D45" s="144">
        <v>0</v>
      </c>
      <c r="E45" s="144">
        <v>0</v>
      </c>
      <c r="F45" s="144">
        <v>0</v>
      </c>
      <c r="G45" s="130">
        <v>0</v>
      </c>
      <c r="H45" s="99">
        <v>0</v>
      </c>
      <c r="I45" s="99">
        <v>70000000</v>
      </c>
      <c r="J45" s="99">
        <v>54000000</v>
      </c>
      <c r="K45" s="136">
        <f t="shared" si="1"/>
        <v>18868196.443976741</v>
      </c>
      <c r="L45" s="102">
        <v>1.7999999999999999E-2</v>
      </c>
      <c r="M45" s="38">
        <v>0</v>
      </c>
      <c r="N45" s="115">
        <f t="shared" si="4"/>
        <v>9151.5095662455205</v>
      </c>
      <c r="O45" s="25">
        <v>1.7999999999999999E-2</v>
      </c>
      <c r="P45" s="190">
        <f t="shared" si="2"/>
        <v>9151.5095662455205</v>
      </c>
      <c r="Q45" s="150">
        <f t="shared" si="3"/>
        <v>18877347.953542985</v>
      </c>
      <c r="R45" s="101">
        <f t="shared" si="5"/>
        <v>70000000</v>
      </c>
      <c r="S45" s="101">
        <f t="shared" si="6"/>
        <v>72877347.953542978</v>
      </c>
      <c r="T45" s="87"/>
    </row>
    <row r="46" spans="1:20" s="18" customFormat="1" x14ac:dyDescent="0.3">
      <c r="B46" s="273"/>
      <c r="C46" s="28">
        <v>7</v>
      </c>
      <c r="D46" s="144">
        <v>0</v>
      </c>
      <c r="E46" s="144">
        <v>0</v>
      </c>
      <c r="F46" s="144">
        <v>0</v>
      </c>
      <c r="G46" s="130">
        <v>0</v>
      </c>
      <c r="H46" s="99">
        <v>0</v>
      </c>
      <c r="I46" s="99">
        <v>70000000</v>
      </c>
      <c r="J46" s="99">
        <v>54000000</v>
      </c>
      <c r="K46" s="136">
        <f t="shared" si="1"/>
        <v>19207823.979968324</v>
      </c>
      <c r="L46" s="102">
        <v>1.7999999999999999E-2</v>
      </c>
      <c r="M46" s="38">
        <v>0</v>
      </c>
      <c r="N46" s="115">
        <f t="shared" si="4"/>
        <v>9316.2367384379395</v>
      </c>
      <c r="O46" s="25">
        <v>1.7999999999999999E-2</v>
      </c>
      <c r="P46" s="190">
        <f t="shared" si="2"/>
        <v>9316.2367384379395</v>
      </c>
      <c r="Q46" s="150">
        <f t="shared" si="3"/>
        <v>19217140.216706764</v>
      </c>
      <c r="R46" s="101">
        <f t="shared" si="5"/>
        <v>70000000</v>
      </c>
      <c r="S46" s="101">
        <f t="shared" si="6"/>
        <v>73217140.216706768</v>
      </c>
      <c r="T46" s="87"/>
    </row>
    <row r="47" spans="1:20" s="18" customFormat="1" x14ac:dyDescent="0.3">
      <c r="B47" s="273"/>
      <c r="C47" s="28">
        <v>8</v>
      </c>
      <c r="D47" s="144">
        <v>0</v>
      </c>
      <c r="E47" s="144">
        <v>0</v>
      </c>
      <c r="F47" s="144">
        <v>0</v>
      </c>
      <c r="G47" s="130">
        <v>0</v>
      </c>
      <c r="H47" s="99">
        <v>0</v>
      </c>
      <c r="I47" s="99">
        <v>70000000</v>
      </c>
      <c r="J47" s="99">
        <v>54000000</v>
      </c>
      <c r="K47" s="136">
        <f t="shared" si="1"/>
        <v>19553564.811607756</v>
      </c>
      <c r="L47" s="102">
        <v>1.7999999999999999E-2</v>
      </c>
      <c r="M47" s="38">
        <v>0</v>
      </c>
      <c r="N47" s="115">
        <f t="shared" si="4"/>
        <v>9483.928999729822</v>
      </c>
      <c r="O47" s="25">
        <v>1.7999999999999999E-2</v>
      </c>
      <c r="P47" s="190">
        <f t="shared" si="2"/>
        <v>9483.928999729822</v>
      </c>
      <c r="Q47" s="150">
        <f t="shared" si="3"/>
        <v>19563048.740607485</v>
      </c>
      <c r="R47" s="101">
        <f t="shared" si="5"/>
        <v>70000000</v>
      </c>
      <c r="S47" s="101">
        <f t="shared" si="6"/>
        <v>73563048.740607485</v>
      </c>
      <c r="T47" s="87"/>
    </row>
    <row r="48" spans="1:20" s="78" customFormat="1" x14ac:dyDescent="0.3">
      <c r="B48" s="273"/>
      <c r="C48" s="104">
        <v>9</v>
      </c>
      <c r="D48" s="144">
        <v>0</v>
      </c>
      <c r="E48" s="144">
        <v>0</v>
      </c>
      <c r="F48" s="144">
        <v>0</v>
      </c>
      <c r="G48" s="130">
        <v>0</v>
      </c>
      <c r="H48" s="99">
        <v>0</v>
      </c>
      <c r="I48" s="99">
        <v>70000000</v>
      </c>
      <c r="J48" s="99">
        <v>54000000</v>
      </c>
      <c r="K48" s="136">
        <f t="shared" si="1"/>
        <v>19905528.978216697</v>
      </c>
      <c r="L48" s="77">
        <v>1.7999999999999999E-2</v>
      </c>
      <c r="M48" s="38">
        <v>0</v>
      </c>
      <c r="N48" s="115">
        <f t="shared" si="4"/>
        <v>9654.6397217249596</v>
      </c>
      <c r="O48" s="105">
        <v>1.7999999999999999E-2</v>
      </c>
      <c r="P48" s="190">
        <f t="shared" si="2"/>
        <v>9654.6397217249596</v>
      </c>
      <c r="Q48" s="150">
        <f t="shared" si="3"/>
        <v>19915183.617938422</v>
      </c>
      <c r="R48" s="101">
        <f t="shared" si="5"/>
        <v>70000000</v>
      </c>
      <c r="S48" s="101">
        <f t="shared" si="6"/>
        <v>73915183.617938429</v>
      </c>
      <c r="T48" s="106"/>
    </row>
    <row r="49" spans="1:20" s="152" customFormat="1" x14ac:dyDescent="0.3">
      <c r="B49" s="273"/>
      <c r="C49" s="212">
        <v>10</v>
      </c>
      <c r="D49" s="213">
        <v>0</v>
      </c>
      <c r="E49" s="213">
        <v>0</v>
      </c>
      <c r="F49" s="215">
        <v>0</v>
      </c>
      <c r="G49" s="214">
        <v>0</v>
      </c>
      <c r="H49" s="215">
        <v>0</v>
      </c>
      <c r="I49" s="215">
        <v>210000000</v>
      </c>
      <c r="J49" s="215">
        <v>50000000</v>
      </c>
      <c r="K49" s="216">
        <f t="shared" si="1"/>
        <v>20263828.499824598</v>
      </c>
      <c r="L49" s="217">
        <v>1.7999999999999999E-2</v>
      </c>
      <c r="M49" s="218">
        <v>0</v>
      </c>
      <c r="N49" s="219">
        <f t="shared" si="4"/>
        <v>9828.4232367160093</v>
      </c>
      <c r="O49" s="220">
        <v>1.7999999999999999E-2</v>
      </c>
      <c r="P49" s="218">
        <f t="shared" si="2"/>
        <v>9828.4232367160093</v>
      </c>
      <c r="Q49" s="221">
        <f t="shared" si="3"/>
        <v>20273656.923061315</v>
      </c>
      <c r="R49" s="215">
        <f t="shared" si="5"/>
        <v>210000000</v>
      </c>
      <c r="S49" s="215">
        <f t="shared" si="6"/>
        <v>70273656.923061311</v>
      </c>
      <c r="T49" s="222"/>
    </row>
    <row r="50" spans="1:20" s="29" customFormat="1" ht="17.25" thickBot="1" x14ac:dyDescent="0.35">
      <c r="B50" s="273"/>
      <c r="C50" s="30">
        <v>11</v>
      </c>
      <c r="D50" s="144">
        <v>0</v>
      </c>
      <c r="E50" s="144">
        <v>0</v>
      </c>
      <c r="F50" s="99">
        <v>300000</v>
      </c>
      <c r="G50" s="130">
        <v>300000</v>
      </c>
      <c r="H50" s="99">
        <v>0</v>
      </c>
      <c r="I50" s="99">
        <v>210000000</v>
      </c>
      <c r="J50" s="99">
        <v>50000000</v>
      </c>
      <c r="K50" s="136">
        <f t="shared" si="1"/>
        <v>21239377.412821442</v>
      </c>
      <c r="L50" s="102">
        <v>1.7999999999999999E-2</v>
      </c>
      <c r="M50" s="38">
        <v>0</v>
      </c>
      <c r="N50" s="115">
        <f t="shared" si="4"/>
        <v>10005.334854976898</v>
      </c>
      <c r="O50" s="83">
        <v>1.7999999999999999E-2</v>
      </c>
      <c r="P50" s="190">
        <f t="shared" si="2"/>
        <v>10005.334854976898</v>
      </c>
      <c r="Q50" s="150">
        <f t="shared" si="3"/>
        <v>21249382.747676417</v>
      </c>
      <c r="R50" s="101">
        <f t="shared" si="5"/>
        <v>210000000</v>
      </c>
      <c r="S50" s="101">
        <f t="shared" si="6"/>
        <v>71249382.747676417</v>
      </c>
      <c r="T50" s="88"/>
    </row>
    <row r="51" spans="1:20" s="268" customFormat="1" ht="17.25" thickBot="1" x14ac:dyDescent="0.35">
      <c r="A51" s="256"/>
      <c r="B51" s="273"/>
      <c r="C51" s="257">
        <v>12</v>
      </c>
      <c r="D51" s="258">
        <v>0</v>
      </c>
      <c r="E51" s="258">
        <v>0</v>
      </c>
      <c r="F51" s="259">
        <v>300000</v>
      </c>
      <c r="G51" s="260">
        <v>300000</v>
      </c>
      <c r="H51" s="259">
        <v>0</v>
      </c>
      <c r="I51" s="259">
        <v>210000000</v>
      </c>
      <c r="J51" s="259">
        <v>50000000</v>
      </c>
      <c r="K51" s="261">
        <f t="shared" si="1"/>
        <v>22232486.206252228</v>
      </c>
      <c r="L51" s="262">
        <v>1.7999999999999999E-2</v>
      </c>
      <c r="M51" s="263">
        <v>0</v>
      </c>
      <c r="N51" s="264">
        <f t="shared" si="4"/>
        <v>10185.430882366481</v>
      </c>
      <c r="O51" s="265">
        <v>1.7999999999999999E-2</v>
      </c>
      <c r="P51" s="263">
        <f t="shared" si="2"/>
        <v>10185.430882366481</v>
      </c>
      <c r="Q51" s="266">
        <f t="shared" si="3"/>
        <v>22242671.637134597</v>
      </c>
      <c r="R51" s="259">
        <f t="shared" si="5"/>
        <v>210000000</v>
      </c>
      <c r="S51" s="259">
        <f t="shared" si="6"/>
        <v>72242671.637134597</v>
      </c>
      <c r="T51" s="267"/>
    </row>
    <row r="52" spans="1:20" s="26" customFormat="1" x14ac:dyDescent="0.3">
      <c r="A52" s="26">
        <v>4</v>
      </c>
      <c r="B52" s="273">
        <v>2026</v>
      </c>
      <c r="C52" s="27">
        <v>1</v>
      </c>
      <c r="D52" s="144">
        <v>0</v>
      </c>
      <c r="E52" s="144">
        <v>0</v>
      </c>
      <c r="F52" s="99">
        <v>300000</v>
      </c>
      <c r="G52" s="130">
        <v>300000</v>
      </c>
      <c r="H52" s="99">
        <v>0</v>
      </c>
      <c r="I52" s="99">
        <v>210000000</v>
      </c>
      <c r="J52" s="99">
        <v>50000000</v>
      </c>
      <c r="K52" s="136">
        <f t="shared" si="1"/>
        <v>23243470.957964767</v>
      </c>
      <c r="L52" s="102">
        <v>1.7999999999999999E-2</v>
      </c>
      <c r="M52" s="38">
        <v>0</v>
      </c>
      <c r="N52" s="115">
        <f t="shared" si="4"/>
        <v>10226.172605895947</v>
      </c>
      <c r="O52" s="82">
        <v>4.0000000000000001E-3</v>
      </c>
      <c r="P52" s="190">
        <f t="shared" si="2"/>
        <v>10226.172605895947</v>
      </c>
      <c r="Q52" s="150">
        <f t="shared" si="3"/>
        <v>23253697.130570661</v>
      </c>
      <c r="R52" s="101">
        <f t="shared" si="5"/>
        <v>210000000</v>
      </c>
      <c r="S52" s="101">
        <f t="shared" si="6"/>
        <v>73253697.130570665</v>
      </c>
      <c r="T52" s="89"/>
    </row>
    <row r="53" spans="1:20" s="31" customFormat="1" x14ac:dyDescent="0.3">
      <c r="B53" s="273"/>
      <c r="C53" s="32">
        <v>2</v>
      </c>
      <c r="D53" s="144">
        <v>0</v>
      </c>
      <c r="E53" s="144">
        <v>0</v>
      </c>
      <c r="F53" s="99">
        <v>300000</v>
      </c>
      <c r="G53" s="130">
        <v>300000</v>
      </c>
      <c r="H53" s="99">
        <v>0</v>
      </c>
      <c r="I53" s="99">
        <v>210000000</v>
      </c>
      <c r="J53" s="99">
        <v>50000000</v>
      </c>
      <c r="K53" s="136">
        <f t="shared" si="1"/>
        <v>24272653.435208134</v>
      </c>
      <c r="L53" s="102">
        <v>1.7999999999999999E-2</v>
      </c>
      <c r="M53" s="38">
        <v>0</v>
      </c>
      <c r="N53" s="115">
        <f t="shared" si="4"/>
        <v>10410.243712802074</v>
      </c>
      <c r="O53" s="25">
        <v>1.7999999999999999E-2</v>
      </c>
      <c r="P53" s="190">
        <f t="shared" si="2"/>
        <v>10410.243712802074</v>
      </c>
      <c r="Q53" s="150">
        <f t="shared" si="3"/>
        <v>24283063.678920936</v>
      </c>
      <c r="R53" s="101">
        <f t="shared" si="5"/>
        <v>210000000</v>
      </c>
      <c r="S53" s="101">
        <f t="shared" si="6"/>
        <v>74283063.67892094</v>
      </c>
      <c r="T53" s="90"/>
    </row>
    <row r="54" spans="1:20" s="18" customFormat="1" x14ac:dyDescent="0.3">
      <c r="B54" s="273"/>
      <c r="C54" s="28">
        <v>3</v>
      </c>
      <c r="D54" s="144">
        <v>0</v>
      </c>
      <c r="E54" s="144">
        <v>0</v>
      </c>
      <c r="F54" s="99">
        <v>300000</v>
      </c>
      <c r="G54" s="130">
        <v>300000</v>
      </c>
      <c r="H54" s="99">
        <v>0</v>
      </c>
      <c r="I54" s="99">
        <v>210000000</v>
      </c>
      <c r="J54" s="99">
        <v>50000000</v>
      </c>
      <c r="K54" s="136">
        <f t="shared" si="1"/>
        <v>25320361.19704188</v>
      </c>
      <c r="L54" s="102">
        <v>1.7999999999999999E-2</v>
      </c>
      <c r="M54" s="38">
        <v>0</v>
      </c>
      <c r="N54" s="115">
        <f t="shared" si="4"/>
        <v>10597.628099632511</v>
      </c>
      <c r="O54" s="25">
        <v>1.7999999999999999E-2</v>
      </c>
      <c r="P54" s="190">
        <f t="shared" si="2"/>
        <v>10597.628099632511</v>
      </c>
      <c r="Q54" s="150">
        <f t="shared" si="3"/>
        <v>25330958.825141512</v>
      </c>
      <c r="R54" s="101">
        <f t="shared" si="5"/>
        <v>210000000</v>
      </c>
      <c r="S54" s="101">
        <f t="shared" si="6"/>
        <v>75330958.825141519</v>
      </c>
      <c r="T54" s="87"/>
    </row>
    <row r="55" spans="1:20" s="18" customFormat="1" x14ac:dyDescent="0.3">
      <c r="B55" s="273"/>
      <c r="C55" s="28">
        <v>4</v>
      </c>
      <c r="D55" s="144">
        <v>0</v>
      </c>
      <c r="E55" s="144">
        <v>0</v>
      </c>
      <c r="F55" s="99">
        <v>300000</v>
      </c>
      <c r="G55" s="130">
        <v>300000</v>
      </c>
      <c r="H55" s="99">
        <v>0</v>
      </c>
      <c r="I55" s="99">
        <v>210000000</v>
      </c>
      <c r="J55" s="99">
        <v>50000000</v>
      </c>
      <c r="K55" s="136">
        <f t="shared" si="1"/>
        <v>26386927.698588636</v>
      </c>
      <c r="L55" s="102">
        <v>1.7999999999999999E-2</v>
      </c>
      <c r="M55" s="38">
        <v>0</v>
      </c>
      <c r="N55" s="115">
        <f t="shared" si="4"/>
        <v>10788.385405425897</v>
      </c>
      <c r="O55" s="25">
        <v>1.7999999999999999E-2</v>
      </c>
      <c r="P55" s="190">
        <f t="shared" si="2"/>
        <v>10788.385405425897</v>
      </c>
      <c r="Q55" s="150">
        <f t="shared" si="3"/>
        <v>26397716.083994061</v>
      </c>
      <c r="R55" s="101">
        <f t="shared" si="5"/>
        <v>210000000</v>
      </c>
      <c r="S55" s="101">
        <f t="shared" si="6"/>
        <v>76397716.083994061</v>
      </c>
      <c r="T55" s="87"/>
    </row>
    <row r="56" spans="1:20" s="18" customFormat="1" x14ac:dyDescent="0.3">
      <c r="B56" s="273"/>
      <c r="C56" s="28">
        <v>5</v>
      </c>
      <c r="D56" s="144">
        <v>0</v>
      </c>
      <c r="E56" s="144">
        <v>0</v>
      </c>
      <c r="F56" s="99">
        <v>300000</v>
      </c>
      <c r="G56" s="130">
        <v>300000</v>
      </c>
      <c r="H56" s="99">
        <v>0</v>
      </c>
      <c r="I56" s="99">
        <v>210000000</v>
      </c>
      <c r="J56" s="99">
        <v>50000000</v>
      </c>
      <c r="K56" s="136">
        <f t="shared" si="1"/>
        <v>27472692.397163231</v>
      </c>
      <c r="L56" s="102">
        <v>1.7999999999999999E-2</v>
      </c>
      <c r="M56" s="38">
        <v>0</v>
      </c>
      <c r="N56" s="115">
        <f t="shared" si="4"/>
        <v>10982.576342723563</v>
      </c>
      <c r="O56" s="25">
        <v>1.7999999999999999E-2</v>
      </c>
      <c r="P56" s="190">
        <f t="shared" si="2"/>
        <v>10982.576342723563</v>
      </c>
      <c r="Q56" s="150">
        <f t="shared" si="3"/>
        <v>27483674.973505955</v>
      </c>
      <c r="R56" s="101">
        <f t="shared" si="5"/>
        <v>210000000</v>
      </c>
      <c r="S56" s="101">
        <f t="shared" si="6"/>
        <v>77483674.973505959</v>
      </c>
      <c r="T56" s="87"/>
    </row>
    <row r="57" spans="1:20" s="18" customFormat="1" x14ac:dyDescent="0.3">
      <c r="B57" s="273"/>
      <c r="C57" s="28">
        <v>6</v>
      </c>
      <c r="D57" s="144">
        <v>0</v>
      </c>
      <c r="E57" s="144">
        <v>0</v>
      </c>
      <c r="F57" s="99">
        <v>300000</v>
      </c>
      <c r="G57" s="130">
        <v>300000</v>
      </c>
      <c r="H57" s="99">
        <v>0</v>
      </c>
      <c r="I57" s="99">
        <v>210000000</v>
      </c>
      <c r="J57" s="99">
        <v>50000000</v>
      </c>
      <c r="K57" s="136">
        <f t="shared" si="1"/>
        <v>28578000.860312168</v>
      </c>
      <c r="L57" s="102">
        <v>1.7999999999999999E-2</v>
      </c>
      <c r="M57" s="38">
        <v>0</v>
      </c>
      <c r="N57" s="115">
        <f t="shared" si="4"/>
        <v>11180.262716892588</v>
      </c>
      <c r="O57" s="25">
        <v>1.7999999999999999E-2</v>
      </c>
      <c r="P57" s="190">
        <f t="shared" si="2"/>
        <v>11180.262716892588</v>
      </c>
      <c r="Q57" s="150">
        <f t="shared" si="3"/>
        <v>28589181.123029061</v>
      </c>
      <c r="R57" s="101">
        <f t="shared" si="5"/>
        <v>210000000</v>
      </c>
      <c r="S57" s="101">
        <f t="shared" si="6"/>
        <v>78589181.123029053</v>
      </c>
      <c r="T57" s="87"/>
    </row>
    <row r="58" spans="1:20" s="18" customFormat="1" x14ac:dyDescent="0.3">
      <c r="B58" s="273"/>
      <c r="C58" s="28">
        <v>7</v>
      </c>
      <c r="D58" s="144">
        <v>0</v>
      </c>
      <c r="E58" s="144">
        <v>0</v>
      </c>
      <c r="F58" s="99">
        <v>300000</v>
      </c>
      <c r="G58" s="130">
        <v>300000</v>
      </c>
      <c r="H58" s="99">
        <v>0</v>
      </c>
      <c r="I58" s="99">
        <v>210000000</v>
      </c>
      <c r="J58" s="99">
        <v>50000000</v>
      </c>
      <c r="K58" s="136">
        <f t="shared" si="1"/>
        <v>29703204.875797786</v>
      </c>
      <c r="L58" s="102">
        <v>1.7999999999999999E-2</v>
      </c>
      <c r="M58" s="38">
        <v>0</v>
      </c>
      <c r="N58" s="115">
        <f t="shared" si="4"/>
        <v>11381.507445796655</v>
      </c>
      <c r="O58" s="25">
        <v>1.7999999999999999E-2</v>
      </c>
      <c r="P58" s="190">
        <f t="shared" si="2"/>
        <v>11381.507445796655</v>
      </c>
      <c r="Q58" s="150">
        <f t="shared" si="3"/>
        <v>29714586.383243583</v>
      </c>
      <c r="R58" s="101">
        <f t="shared" si="5"/>
        <v>210000000</v>
      </c>
      <c r="S58" s="101">
        <f t="shared" si="6"/>
        <v>79714586.383243591</v>
      </c>
      <c r="T58" s="87"/>
    </row>
    <row r="59" spans="1:20" s="18" customFormat="1" x14ac:dyDescent="0.3">
      <c r="B59" s="273"/>
      <c r="C59" s="28">
        <v>8</v>
      </c>
      <c r="D59" s="144">
        <v>0</v>
      </c>
      <c r="E59" s="144">
        <v>0</v>
      </c>
      <c r="F59" s="99">
        <v>300000</v>
      </c>
      <c r="G59" s="130">
        <v>300000</v>
      </c>
      <c r="H59" s="99">
        <v>0</v>
      </c>
      <c r="I59" s="99">
        <v>210000000</v>
      </c>
      <c r="J59" s="99">
        <v>50000000</v>
      </c>
      <c r="K59" s="136">
        <f t="shared" si="1"/>
        <v>30848662.563562147</v>
      </c>
      <c r="L59" s="102">
        <v>1.7999999999999999E-2</v>
      </c>
      <c r="M59" s="38">
        <v>0</v>
      </c>
      <c r="N59" s="115">
        <f t="shared" si="4"/>
        <v>11586.374579820995</v>
      </c>
      <c r="O59" s="25">
        <v>1.7999999999999999E-2</v>
      </c>
      <c r="P59" s="190">
        <f t="shared" si="2"/>
        <v>11586.374579820995</v>
      </c>
      <c r="Q59" s="150">
        <f t="shared" si="3"/>
        <v>30860248.938141968</v>
      </c>
      <c r="R59" s="101">
        <f t="shared" si="5"/>
        <v>210000000</v>
      </c>
      <c r="S59" s="101">
        <f t="shared" si="6"/>
        <v>80860248.938141972</v>
      </c>
      <c r="T59" s="87"/>
    </row>
    <row r="60" spans="1:20" s="18" customFormat="1" x14ac:dyDescent="0.3">
      <c r="B60" s="273"/>
      <c r="C60" s="28">
        <v>9</v>
      </c>
      <c r="D60" s="144">
        <v>0</v>
      </c>
      <c r="E60" s="144">
        <v>0</v>
      </c>
      <c r="F60" s="99">
        <v>300000</v>
      </c>
      <c r="G60" s="130">
        <v>300000</v>
      </c>
      <c r="H60" s="99">
        <v>0</v>
      </c>
      <c r="I60" s="99">
        <v>210000000</v>
      </c>
      <c r="J60" s="99">
        <v>50000000</v>
      </c>
      <c r="K60" s="136">
        <f t="shared" si="1"/>
        <v>32014738.489706267</v>
      </c>
      <c r="L60" s="102">
        <v>1.7999999999999999E-2</v>
      </c>
      <c r="M60" s="38">
        <v>0</v>
      </c>
      <c r="N60" s="115">
        <f t="shared" si="4"/>
        <v>11794.929322257773</v>
      </c>
      <c r="O60" s="25">
        <v>1.7999999999999999E-2</v>
      </c>
      <c r="P60" s="190">
        <f t="shared" si="2"/>
        <v>11794.929322257773</v>
      </c>
      <c r="Q60" s="150">
        <f t="shared" si="3"/>
        <v>32026533.419028524</v>
      </c>
      <c r="R60" s="101">
        <f t="shared" si="5"/>
        <v>210000000</v>
      </c>
      <c r="S60" s="101">
        <f t="shared" si="6"/>
        <v>82026533.419028521</v>
      </c>
      <c r="T60" s="87"/>
    </row>
    <row r="61" spans="1:20" s="18" customFormat="1" x14ac:dyDescent="0.3">
      <c r="B61" s="273"/>
      <c r="C61" s="28">
        <v>10</v>
      </c>
      <c r="D61" s="144">
        <v>0</v>
      </c>
      <c r="E61" s="144">
        <v>0</v>
      </c>
      <c r="F61" s="99">
        <v>300000</v>
      </c>
      <c r="G61" s="130">
        <v>300000</v>
      </c>
      <c r="H61" s="99">
        <v>0</v>
      </c>
      <c r="I61" s="99">
        <v>210000000</v>
      </c>
      <c r="J61" s="99">
        <v>50000000</v>
      </c>
      <c r="K61" s="136">
        <f t="shared" si="1"/>
        <v>33201803.78252098</v>
      </c>
      <c r="L61" s="102">
        <v>1.7999999999999999E-2</v>
      </c>
      <c r="M61" s="38">
        <v>0</v>
      </c>
      <c r="N61" s="115">
        <f t="shared" si="4"/>
        <v>12007.238050058413</v>
      </c>
      <c r="O61" s="25">
        <v>1.7999999999999999E-2</v>
      </c>
      <c r="P61" s="190">
        <f t="shared" si="2"/>
        <v>12007.238050058413</v>
      </c>
      <c r="Q61" s="150">
        <f t="shared" si="3"/>
        <v>33213811.020571038</v>
      </c>
      <c r="R61" s="101">
        <f t="shared" si="5"/>
        <v>210000000</v>
      </c>
      <c r="S61" s="101">
        <f t="shared" si="6"/>
        <v>83213811.020571038</v>
      </c>
      <c r="T61" s="87"/>
    </row>
    <row r="62" spans="1:20" s="29" customFormat="1" ht="17.25" thickBot="1" x14ac:dyDescent="0.35">
      <c r="B62" s="273"/>
      <c r="C62" s="30">
        <v>11</v>
      </c>
      <c r="D62" s="144">
        <v>0</v>
      </c>
      <c r="E62" s="144">
        <v>0</v>
      </c>
      <c r="F62" s="99">
        <v>300000</v>
      </c>
      <c r="G62" s="130">
        <v>300000</v>
      </c>
      <c r="H62" s="99">
        <v>0</v>
      </c>
      <c r="I62" s="99">
        <v>210000000</v>
      </c>
      <c r="J62" s="99">
        <v>50000000</v>
      </c>
      <c r="K62" s="136">
        <f t="shared" si="1"/>
        <v>34410236.250606358</v>
      </c>
      <c r="L62" s="102">
        <v>1.7999999999999999E-2</v>
      </c>
      <c r="M62" s="38">
        <v>0</v>
      </c>
      <c r="N62" s="115">
        <f t="shared" si="4"/>
        <v>12223.368334959465</v>
      </c>
      <c r="O62" s="83">
        <v>1.7999999999999999E-2</v>
      </c>
      <c r="P62" s="190">
        <f t="shared" si="2"/>
        <v>12223.368334959465</v>
      </c>
      <c r="Q62" s="150">
        <f t="shared" si="3"/>
        <v>34422459.618941315</v>
      </c>
      <c r="R62" s="101">
        <f t="shared" si="5"/>
        <v>210000000</v>
      </c>
      <c r="S62" s="101">
        <f t="shared" si="6"/>
        <v>84422459.618941307</v>
      </c>
      <c r="T62" s="88"/>
    </row>
    <row r="63" spans="1:20" s="268" customFormat="1" ht="17.25" thickBot="1" x14ac:dyDescent="0.35">
      <c r="A63" s="256"/>
      <c r="B63" s="273"/>
      <c r="C63" s="257">
        <v>12</v>
      </c>
      <c r="D63" s="258">
        <v>0</v>
      </c>
      <c r="E63" s="258">
        <v>0</v>
      </c>
      <c r="F63" s="259">
        <v>300000</v>
      </c>
      <c r="G63" s="260">
        <v>300000</v>
      </c>
      <c r="H63" s="259">
        <v>0</v>
      </c>
      <c r="I63" s="259">
        <v>210000000</v>
      </c>
      <c r="J63" s="259">
        <v>50000000</v>
      </c>
      <c r="K63" s="261">
        <f t="shared" si="1"/>
        <v>35640420.503117271</v>
      </c>
      <c r="L63" s="262">
        <v>1.7999999999999999E-2</v>
      </c>
      <c r="M63" s="263">
        <v>0</v>
      </c>
      <c r="N63" s="264">
        <f t="shared" si="4"/>
        <v>12443.388964988735</v>
      </c>
      <c r="O63" s="265">
        <v>1.7999999999999999E-2</v>
      </c>
      <c r="P63" s="263">
        <f t="shared" si="2"/>
        <v>12443.388964988735</v>
      </c>
      <c r="Q63" s="266">
        <f t="shared" si="3"/>
        <v>35652863.892082259</v>
      </c>
      <c r="R63" s="259">
        <f t="shared" si="5"/>
        <v>210000000</v>
      </c>
      <c r="S63" s="259">
        <f t="shared" si="6"/>
        <v>85652863.892082259</v>
      </c>
      <c r="T63" s="267"/>
    </row>
    <row r="64" spans="1:20" s="26" customFormat="1" x14ac:dyDescent="0.3">
      <c r="A64" s="26">
        <v>6</v>
      </c>
      <c r="B64" s="273">
        <v>2027</v>
      </c>
      <c r="C64" s="27">
        <v>1</v>
      </c>
      <c r="D64" s="144">
        <v>0</v>
      </c>
      <c r="E64" s="144">
        <v>0</v>
      </c>
      <c r="F64" s="99">
        <v>300000</v>
      </c>
      <c r="G64" s="130">
        <v>300000</v>
      </c>
      <c r="H64" s="99">
        <v>0</v>
      </c>
      <c r="I64" s="99">
        <v>210000000</v>
      </c>
      <c r="J64" s="99">
        <v>50000000</v>
      </c>
      <c r="K64" s="136">
        <f t="shared" si="1"/>
        <v>36892748.072173379</v>
      </c>
      <c r="L64" s="102">
        <v>1.7999999999999999E-2</v>
      </c>
      <c r="M64" s="38">
        <v>0</v>
      </c>
      <c r="N64" s="115">
        <f t="shared" si="4"/>
        <v>12493.162520848689</v>
      </c>
      <c r="O64" s="82">
        <v>4.0000000000000001E-3</v>
      </c>
      <c r="P64" s="190">
        <f t="shared" si="2"/>
        <v>12493.162520848689</v>
      </c>
      <c r="Q64" s="150">
        <f t="shared" si="3"/>
        <v>36905241.234694228</v>
      </c>
      <c r="R64" s="101">
        <f t="shared" si="5"/>
        <v>210000000</v>
      </c>
      <c r="S64" s="101">
        <f t="shared" si="6"/>
        <v>86905241.234694228</v>
      </c>
      <c r="T64" s="89"/>
    </row>
    <row r="65" spans="1:20" s="18" customFormat="1" x14ac:dyDescent="0.3">
      <c r="B65" s="273"/>
      <c r="C65" s="28">
        <v>2</v>
      </c>
      <c r="D65" s="144">
        <v>0</v>
      </c>
      <c r="E65" s="144">
        <v>0</v>
      </c>
      <c r="F65" s="99">
        <v>300000</v>
      </c>
      <c r="G65" s="130">
        <v>300000</v>
      </c>
      <c r="H65" s="99">
        <v>0</v>
      </c>
      <c r="I65" s="99">
        <v>210000000</v>
      </c>
      <c r="J65" s="99">
        <v>50000000</v>
      </c>
      <c r="K65" s="136">
        <f t="shared" si="1"/>
        <v>38167617.537472501</v>
      </c>
      <c r="L65" s="102">
        <v>1.7999999999999999E-2</v>
      </c>
      <c r="M65" s="38">
        <v>0</v>
      </c>
      <c r="N65" s="115">
        <f t="shared" si="4"/>
        <v>12718.039446223966</v>
      </c>
      <c r="O65" s="25">
        <v>1.7999999999999999E-2</v>
      </c>
      <c r="P65" s="190">
        <f t="shared" si="2"/>
        <v>12718.039446223966</v>
      </c>
      <c r="Q65" s="150">
        <f t="shared" si="3"/>
        <v>38180335.576918729</v>
      </c>
      <c r="R65" s="101">
        <f t="shared" si="5"/>
        <v>210000000</v>
      </c>
      <c r="S65" s="101">
        <f t="shared" si="6"/>
        <v>88180335.576918721</v>
      </c>
      <c r="T65" s="87"/>
    </row>
    <row r="66" spans="1:20" s="18" customFormat="1" x14ac:dyDescent="0.3">
      <c r="B66" s="273"/>
      <c r="C66" s="28">
        <v>3</v>
      </c>
      <c r="D66" s="144">
        <v>0</v>
      </c>
      <c r="E66" s="144">
        <v>0</v>
      </c>
      <c r="F66" s="99">
        <v>300000</v>
      </c>
      <c r="G66" s="130">
        <v>300000</v>
      </c>
      <c r="H66" s="99">
        <v>0</v>
      </c>
      <c r="I66" s="99">
        <v>210000000</v>
      </c>
      <c r="J66" s="99">
        <v>50000000</v>
      </c>
      <c r="K66" s="136">
        <f t="shared" si="1"/>
        <v>39465434.653147005</v>
      </c>
      <c r="L66" s="102">
        <v>1.7999999999999999E-2</v>
      </c>
      <c r="M66" s="38">
        <v>0</v>
      </c>
      <c r="N66" s="115">
        <f t="shared" si="4"/>
        <v>12946.964156255997</v>
      </c>
      <c r="O66" s="25">
        <v>1.7999999999999999E-2</v>
      </c>
      <c r="P66" s="190">
        <f t="shared" si="2"/>
        <v>12946.964156255997</v>
      </c>
      <c r="Q66" s="150">
        <f t="shared" si="3"/>
        <v>39478381.61730326</v>
      </c>
      <c r="R66" s="101">
        <f t="shared" si="5"/>
        <v>210000000</v>
      </c>
      <c r="S66" s="101">
        <f t="shared" si="6"/>
        <v>89478381.617303252</v>
      </c>
      <c r="T66" s="87"/>
    </row>
    <row r="67" spans="1:20" s="18" customFormat="1" x14ac:dyDescent="0.3">
      <c r="B67" s="273"/>
      <c r="C67" s="28">
        <v>4</v>
      </c>
      <c r="D67" s="144">
        <v>0</v>
      </c>
      <c r="E67" s="144">
        <v>0</v>
      </c>
      <c r="F67" s="99">
        <v>300000</v>
      </c>
      <c r="G67" s="130">
        <v>300000</v>
      </c>
      <c r="H67" s="99">
        <v>0</v>
      </c>
      <c r="I67" s="99">
        <v>210000000</v>
      </c>
      <c r="J67" s="99">
        <v>50000000</v>
      </c>
      <c r="K67" s="136">
        <f t="shared" si="1"/>
        <v>40786612.476903647</v>
      </c>
      <c r="L67" s="102">
        <v>1.7999999999999999E-2</v>
      </c>
      <c r="M67" s="38">
        <v>0</v>
      </c>
      <c r="N67" s="115">
        <f t="shared" si="4"/>
        <v>13180.009511068605</v>
      </c>
      <c r="O67" s="25">
        <v>1.7999999999999999E-2</v>
      </c>
      <c r="P67" s="190">
        <f t="shared" si="2"/>
        <v>13180.009511068605</v>
      </c>
      <c r="Q67" s="150">
        <f t="shared" si="3"/>
        <v>40799792.486414716</v>
      </c>
      <c r="R67" s="101">
        <f t="shared" si="5"/>
        <v>210000000</v>
      </c>
      <c r="S67" s="101">
        <f t="shared" si="6"/>
        <v>90799792.486414716</v>
      </c>
      <c r="T67" s="87"/>
    </row>
    <row r="68" spans="1:20" s="18" customFormat="1" x14ac:dyDescent="0.3">
      <c r="B68" s="273"/>
      <c r="C68" s="28">
        <v>5</v>
      </c>
      <c r="D68" s="144">
        <v>0</v>
      </c>
      <c r="E68" s="144">
        <v>0</v>
      </c>
      <c r="F68" s="99">
        <v>300000</v>
      </c>
      <c r="G68" s="130">
        <v>300000</v>
      </c>
      <c r="H68" s="99">
        <v>0</v>
      </c>
      <c r="I68" s="99">
        <v>210000000</v>
      </c>
      <c r="J68" s="99">
        <v>50000000</v>
      </c>
      <c r="K68" s="136">
        <f t="shared" si="1"/>
        <v>42131571.501487911</v>
      </c>
      <c r="L68" s="102">
        <v>1.7999999999999999E-2</v>
      </c>
      <c r="M68" s="38">
        <v>0</v>
      </c>
      <c r="N68" s="115">
        <f t="shared" si="4"/>
        <v>13417.24968226784</v>
      </c>
      <c r="O68" s="25">
        <v>1.7999999999999999E-2</v>
      </c>
      <c r="P68" s="190">
        <f t="shared" si="2"/>
        <v>13417.24968226784</v>
      </c>
      <c r="Q68" s="150">
        <f t="shared" si="3"/>
        <v>42144988.751170181</v>
      </c>
      <c r="R68" s="101">
        <f t="shared" si="5"/>
        <v>210000000</v>
      </c>
      <c r="S68" s="101">
        <f t="shared" si="6"/>
        <v>92144988.751170188</v>
      </c>
      <c r="T68" s="87"/>
    </row>
    <row r="69" spans="1:20" s="18" customFormat="1" x14ac:dyDescent="0.3">
      <c r="B69" s="273"/>
      <c r="C69" s="28">
        <v>6</v>
      </c>
      <c r="D69" s="144">
        <v>0</v>
      </c>
      <c r="E69" s="144">
        <v>0</v>
      </c>
      <c r="F69" s="99">
        <v>300000</v>
      </c>
      <c r="G69" s="130">
        <v>300000</v>
      </c>
      <c r="H69" s="99">
        <v>0</v>
      </c>
      <c r="I69" s="99">
        <v>210000000</v>
      </c>
      <c r="J69" s="99">
        <v>50000000</v>
      </c>
      <c r="K69" s="136">
        <f t="shared" si="1"/>
        <v>43500739.788514696</v>
      </c>
      <c r="L69" s="102">
        <v>1.7999999999999999E-2</v>
      </c>
      <c r="M69" s="38">
        <v>0</v>
      </c>
      <c r="N69" s="115">
        <f t="shared" si="4"/>
        <v>13658.760176548662</v>
      </c>
      <c r="O69" s="25">
        <v>1.7999999999999999E-2</v>
      </c>
      <c r="P69" s="190">
        <f t="shared" si="2"/>
        <v>13658.760176548662</v>
      </c>
      <c r="Q69" s="150">
        <f t="shared" si="3"/>
        <v>43514398.548691243</v>
      </c>
      <c r="R69" s="101">
        <f t="shared" si="5"/>
        <v>210000000</v>
      </c>
      <c r="S69" s="101">
        <f t="shared" si="6"/>
        <v>93514398.548691243</v>
      </c>
      <c r="T69" s="87"/>
    </row>
    <row r="70" spans="1:20" s="18" customFormat="1" x14ac:dyDescent="0.3">
      <c r="B70" s="273"/>
      <c r="C70" s="28">
        <v>7</v>
      </c>
      <c r="D70" s="144">
        <v>0</v>
      </c>
      <c r="E70" s="144">
        <v>0</v>
      </c>
      <c r="F70" s="99">
        <v>300000</v>
      </c>
      <c r="G70" s="130">
        <v>300000</v>
      </c>
      <c r="H70" s="99">
        <v>0</v>
      </c>
      <c r="I70" s="99">
        <v>210000000</v>
      </c>
      <c r="J70" s="99">
        <v>50000000</v>
      </c>
      <c r="K70" s="136">
        <f t="shared" si="1"/>
        <v>44894553.104707964</v>
      </c>
      <c r="L70" s="102">
        <v>1.7999999999999999E-2</v>
      </c>
      <c r="M70" s="38">
        <v>0</v>
      </c>
      <c r="N70" s="115">
        <f t="shared" si="4"/>
        <v>13904.617859726537</v>
      </c>
      <c r="O70" s="25">
        <v>1.7999999999999999E-2</v>
      </c>
      <c r="P70" s="190">
        <f t="shared" si="2"/>
        <v>13904.617859726537</v>
      </c>
      <c r="Q70" s="150">
        <f t="shared" si="3"/>
        <v>44908457.722567692</v>
      </c>
      <c r="R70" s="101">
        <f t="shared" si="5"/>
        <v>210000000</v>
      </c>
      <c r="S70" s="101">
        <f t="shared" si="6"/>
        <v>94908457.722567692</v>
      </c>
      <c r="T70" s="87"/>
    </row>
    <row r="71" spans="1:20" s="18" customFormat="1" x14ac:dyDescent="0.3">
      <c r="B71" s="273"/>
      <c r="C71" s="28">
        <v>8</v>
      </c>
      <c r="D71" s="144">
        <v>0</v>
      </c>
      <c r="E71" s="144">
        <v>0</v>
      </c>
      <c r="F71" s="99">
        <v>300000</v>
      </c>
      <c r="G71" s="130">
        <v>300000</v>
      </c>
      <c r="H71" s="99">
        <v>0</v>
      </c>
      <c r="I71" s="99">
        <v>210000000</v>
      </c>
      <c r="J71" s="99">
        <v>50000000</v>
      </c>
      <c r="K71" s="136">
        <f t="shared" si="1"/>
        <v>46313455.060592704</v>
      </c>
      <c r="L71" s="102">
        <v>1.7999999999999999E-2</v>
      </c>
      <c r="M71" s="38">
        <v>0</v>
      </c>
      <c r="N71" s="115">
        <f t="shared" si="4"/>
        <v>14154.900981201614</v>
      </c>
      <c r="O71" s="25">
        <v>1.7999999999999999E-2</v>
      </c>
      <c r="P71" s="190">
        <f t="shared" si="2"/>
        <v>14154.900981201614</v>
      </c>
      <c r="Q71" s="150">
        <f t="shared" si="3"/>
        <v>46327609.961573906</v>
      </c>
      <c r="R71" s="101">
        <f t="shared" si="5"/>
        <v>210000000</v>
      </c>
      <c r="S71" s="101">
        <f t="shared" si="6"/>
        <v>96327609.961573899</v>
      </c>
      <c r="T71" s="87"/>
    </row>
    <row r="72" spans="1:20" s="18" customFormat="1" x14ac:dyDescent="0.3">
      <c r="B72" s="273"/>
      <c r="C72" s="28">
        <v>9</v>
      </c>
      <c r="D72" s="144">
        <v>0</v>
      </c>
      <c r="E72" s="144">
        <v>0</v>
      </c>
      <c r="F72" s="99">
        <v>300000</v>
      </c>
      <c r="G72" s="130">
        <v>300000</v>
      </c>
      <c r="H72" s="99">
        <v>0</v>
      </c>
      <c r="I72" s="99">
        <v>210000000</v>
      </c>
      <c r="J72" s="99">
        <v>50000000</v>
      </c>
      <c r="K72" s="136">
        <f t="shared" si="1"/>
        <v>47757897.251683369</v>
      </c>
      <c r="L72" s="102">
        <v>1.7999999999999999E-2</v>
      </c>
      <c r="M72" s="38">
        <v>0</v>
      </c>
      <c r="N72" s="115">
        <f t="shared" si="4"/>
        <v>14409.689198863243</v>
      </c>
      <c r="O72" s="25">
        <v>1.7999999999999999E-2</v>
      </c>
      <c r="P72" s="190">
        <f t="shared" si="2"/>
        <v>14409.689198863243</v>
      </c>
      <c r="Q72" s="150">
        <f t="shared" si="3"/>
        <v>47772306.940882236</v>
      </c>
      <c r="R72" s="101">
        <f t="shared" si="5"/>
        <v>210000000</v>
      </c>
      <c r="S72" s="101">
        <f t="shared" si="6"/>
        <v>97772306.940882236</v>
      </c>
      <c r="T72" s="87"/>
    </row>
    <row r="73" spans="1:20" s="166" customFormat="1" x14ac:dyDescent="0.3">
      <c r="B73" s="273"/>
      <c r="C73" s="167">
        <v>10</v>
      </c>
      <c r="D73" s="144">
        <v>0</v>
      </c>
      <c r="E73" s="168">
        <v>0</v>
      </c>
      <c r="F73" s="169">
        <v>300000</v>
      </c>
      <c r="G73" s="130">
        <v>300000</v>
      </c>
      <c r="H73" s="99">
        <v>0</v>
      </c>
      <c r="I73" s="99">
        <v>210000000</v>
      </c>
      <c r="J73" s="99">
        <v>50000000</v>
      </c>
      <c r="K73" s="170">
        <f t="shared" si="1"/>
        <v>49228339.40221367</v>
      </c>
      <c r="L73" s="171">
        <v>1.7999999999999999E-2</v>
      </c>
      <c r="M73" s="172">
        <v>0</v>
      </c>
      <c r="N73" s="173">
        <f t="shared" si="4"/>
        <v>14669.063604442781</v>
      </c>
      <c r="O73" s="174">
        <v>1.7999999999999999E-2</v>
      </c>
      <c r="P73" s="190">
        <f t="shared" si="2"/>
        <v>14669.063604442781</v>
      </c>
      <c r="Q73" s="175">
        <f t="shared" si="3"/>
        <v>49243008.465818115</v>
      </c>
      <c r="R73" s="169">
        <f t="shared" si="5"/>
        <v>210000000</v>
      </c>
      <c r="S73" s="169">
        <f t="shared" si="6"/>
        <v>99243008.465818107</v>
      </c>
      <c r="T73" s="176"/>
    </row>
    <row r="74" spans="1:20" s="29" customFormat="1" ht="17.25" thickBot="1" x14ac:dyDescent="0.35">
      <c r="B74" s="273"/>
      <c r="C74" s="30">
        <v>11</v>
      </c>
      <c r="D74" s="144">
        <v>0</v>
      </c>
      <c r="E74" s="144">
        <v>0</v>
      </c>
      <c r="F74" s="99">
        <v>300000</v>
      </c>
      <c r="G74" s="130">
        <v>300000</v>
      </c>
      <c r="H74" s="99">
        <v>0</v>
      </c>
      <c r="I74" s="99">
        <v>210000000</v>
      </c>
      <c r="J74" s="99">
        <v>50000000</v>
      </c>
      <c r="K74" s="136">
        <f t="shared" si="1"/>
        <v>50725249.511453517</v>
      </c>
      <c r="L74" s="102">
        <v>1.7999999999999999E-2</v>
      </c>
      <c r="M74" s="38">
        <v>0</v>
      </c>
      <c r="N74" s="115">
        <f t="shared" si="4"/>
        <v>14933.106749322751</v>
      </c>
      <c r="O74" s="83">
        <v>1.7999999999999999E-2</v>
      </c>
      <c r="P74" s="190">
        <f t="shared" si="2"/>
        <v>14933.106749322751</v>
      </c>
      <c r="Q74" s="150">
        <f t="shared" si="3"/>
        <v>50740182.618202843</v>
      </c>
      <c r="R74" s="101">
        <f t="shared" si="5"/>
        <v>210000000</v>
      </c>
      <c r="S74" s="101">
        <f t="shared" si="6"/>
        <v>100740182.61820284</v>
      </c>
      <c r="T74" s="88"/>
    </row>
    <row r="75" spans="1:20" s="268" customFormat="1" ht="17.25" thickBot="1" x14ac:dyDescent="0.35">
      <c r="A75" s="256"/>
      <c r="B75" s="273"/>
      <c r="C75" s="257">
        <v>12</v>
      </c>
      <c r="D75" s="258">
        <v>0</v>
      </c>
      <c r="E75" s="258">
        <v>0</v>
      </c>
      <c r="F75" s="259">
        <v>300000</v>
      </c>
      <c r="G75" s="260">
        <v>300000</v>
      </c>
      <c r="H75" s="259">
        <v>0</v>
      </c>
      <c r="I75" s="259">
        <v>210000000</v>
      </c>
      <c r="J75" s="259">
        <v>50000000</v>
      </c>
      <c r="K75" s="261">
        <f t="shared" si="1"/>
        <v>52249104.002659678</v>
      </c>
      <c r="L75" s="262">
        <v>1.7999999999999999E-2</v>
      </c>
      <c r="M75" s="263">
        <v>0</v>
      </c>
      <c r="N75" s="264">
        <f t="shared" si="4"/>
        <v>15201.902670810561</v>
      </c>
      <c r="O75" s="265">
        <v>1.7999999999999999E-2</v>
      </c>
      <c r="P75" s="263">
        <f t="shared" si="2"/>
        <v>15201.902670810561</v>
      </c>
      <c r="Q75" s="266">
        <f t="shared" si="3"/>
        <v>52264305.905330487</v>
      </c>
      <c r="R75" s="259">
        <f t="shared" si="5"/>
        <v>210000000</v>
      </c>
      <c r="S75" s="259">
        <f t="shared" si="6"/>
        <v>102264305.90533048</v>
      </c>
      <c r="T75" s="267"/>
    </row>
    <row r="76" spans="1:20" s="26" customFormat="1" x14ac:dyDescent="0.3">
      <c r="A76" s="26">
        <v>7</v>
      </c>
      <c r="B76" s="273">
        <v>2028</v>
      </c>
      <c r="C76" s="27">
        <v>1</v>
      </c>
      <c r="D76" s="144">
        <v>0</v>
      </c>
      <c r="E76" s="144">
        <v>0</v>
      </c>
      <c r="F76" s="99">
        <v>300000</v>
      </c>
      <c r="G76" s="130">
        <v>300000</v>
      </c>
      <c r="H76" s="99">
        <v>0</v>
      </c>
      <c r="I76" s="99">
        <v>210000000</v>
      </c>
      <c r="J76" s="99">
        <v>50000000</v>
      </c>
      <c r="K76" s="136">
        <f t="shared" si="1"/>
        <v>53800387.87470755</v>
      </c>
      <c r="L76" s="102">
        <v>1.7999999999999999E-2</v>
      </c>
      <c r="M76" s="38">
        <v>0</v>
      </c>
      <c r="N76" s="115">
        <f t="shared" si="4"/>
        <v>15262.710281493803</v>
      </c>
      <c r="O76" s="82">
        <v>4.0000000000000001E-3</v>
      </c>
      <c r="P76" s="190">
        <f t="shared" si="2"/>
        <v>15262.710281493803</v>
      </c>
      <c r="Q76" s="150">
        <f t="shared" si="3"/>
        <v>53815650.584989041</v>
      </c>
      <c r="R76" s="101">
        <f t="shared" si="5"/>
        <v>210000000</v>
      </c>
      <c r="S76" s="101">
        <f t="shared" si="6"/>
        <v>103815650.58498904</v>
      </c>
      <c r="T76" s="89"/>
    </row>
    <row r="77" spans="1:20" s="18" customFormat="1" x14ac:dyDescent="0.3">
      <c r="B77" s="273"/>
      <c r="C77" s="28">
        <v>2</v>
      </c>
      <c r="D77" s="144">
        <v>0</v>
      </c>
      <c r="E77" s="144">
        <v>0</v>
      </c>
      <c r="F77" s="99">
        <v>300000</v>
      </c>
      <c r="G77" s="130">
        <v>300000</v>
      </c>
      <c r="H77" s="99">
        <v>0</v>
      </c>
      <c r="I77" s="99">
        <v>210000000</v>
      </c>
      <c r="J77" s="99">
        <v>50000000</v>
      </c>
      <c r="K77" s="136">
        <f t="shared" si="1"/>
        <v>55379594.856452286</v>
      </c>
      <c r="L77" s="102">
        <v>1.7999999999999999E-2</v>
      </c>
      <c r="M77" s="38">
        <v>0</v>
      </c>
      <c r="N77" s="115">
        <f t="shared" si="4"/>
        <v>15537.439066560692</v>
      </c>
      <c r="O77" s="25">
        <v>1.7999999999999999E-2</v>
      </c>
      <c r="P77" s="190">
        <f t="shared" si="2"/>
        <v>15537.439066560692</v>
      </c>
      <c r="Q77" s="150">
        <f t="shared" si="3"/>
        <v>55395132.295518845</v>
      </c>
      <c r="R77" s="101">
        <f t="shared" si="5"/>
        <v>210000000</v>
      </c>
      <c r="S77" s="101">
        <f t="shared" si="6"/>
        <v>105395132.29551885</v>
      </c>
      <c r="T77" s="87"/>
    </row>
    <row r="78" spans="1:20" s="18" customFormat="1" x14ac:dyDescent="0.3">
      <c r="B78" s="273"/>
      <c r="C78" s="28">
        <v>3</v>
      </c>
      <c r="D78" s="144">
        <v>0</v>
      </c>
      <c r="E78" s="144">
        <v>0</v>
      </c>
      <c r="F78" s="99">
        <v>300000</v>
      </c>
      <c r="G78" s="130">
        <v>300000</v>
      </c>
      <c r="H78" s="99">
        <v>0</v>
      </c>
      <c r="I78" s="99">
        <v>210000000</v>
      </c>
      <c r="J78" s="99">
        <v>50000000</v>
      </c>
      <c r="K78" s="136">
        <f t="shared" si="1"/>
        <v>56987227.563868426</v>
      </c>
      <c r="L78" s="102">
        <v>1.7999999999999999E-2</v>
      </c>
      <c r="M78" s="38">
        <v>0</v>
      </c>
      <c r="N78" s="115">
        <f t="shared" si="4"/>
        <v>15817.112969758784</v>
      </c>
      <c r="O78" s="25">
        <v>1.7999999999999999E-2</v>
      </c>
      <c r="P78" s="190">
        <f t="shared" si="2"/>
        <v>15817.112969758784</v>
      </c>
      <c r="Q78" s="150">
        <f t="shared" si="3"/>
        <v>57003044.676838182</v>
      </c>
      <c r="R78" s="101">
        <f t="shared" si="5"/>
        <v>210000000</v>
      </c>
      <c r="S78" s="101">
        <f t="shared" si="6"/>
        <v>107003044.67683819</v>
      </c>
      <c r="T78" s="87"/>
    </row>
    <row r="79" spans="1:20" s="18" customFormat="1" x14ac:dyDescent="0.3">
      <c r="B79" s="273"/>
      <c r="C79" s="28">
        <v>4</v>
      </c>
      <c r="D79" s="144">
        <v>0</v>
      </c>
      <c r="E79" s="144">
        <v>0</v>
      </c>
      <c r="F79" s="99">
        <v>300000</v>
      </c>
      <c r="G79" s="130">
        <v>300000</v>
      </c>
      <c r="H79" s="99">
        <v>0</v>
      </c>
      <c r="I79" s="99">
        <v>210000000</v>
      </c>
      <c r="J79" s="99">
        <v>50000000</v>
      </c>
      <c r="K79" s="136">
        <f t="shared" si="1"/>
        <v>58623797.660018057</v>
      </c>
      <c r="L79" s="102">
        <v>1.7999999999999999E-2</v>
      </c>
      <c r="M79" s="38">
        <v>0</v>
      </c>
      <c r="N79" s="115">
        <f t="shared" si="4"/>
        <v>16101.821003214442</v>
      </c>
      <c r="O79" s="25">
        <v>1.7999999999999999E-2</v>
      </c>
      <c r="P79" s="190">
        <f t="shared" si="2"/>
        <v>16101.821003214442</v>
      </c>
      <c r="Q79" s="150">
        <f t="shared" si="3"/>
        <v>58639899.48102127</v>
      </c>
      <c r="R79" s="101">
        <f t="shared" si="5"/>
        <v>210000000</v>
      </c>
      <c r="S79" s="101">
        <f t="shared" si="6"/>
        <v>108639899.48102127</v>
      </c>
      <c r="T79" s="87"/>
    </row>
    <row r="80" spans="1:20" s="18" customFormat="1" x14ac:dyDescent="0.3">
      <c r="B80" s="273"/>
      <c r="C80" s="28">
        <v>5</v>
      </c>
      <c r="D80" s="144">
        <v>0</v>
      </c>
      <c r="E80" s="144">
        <v>0</v>
      </c>
      <c r="F80" s="99">
        <v>300000</v>
      </c>
      <c r="G80" s="130">
        <v>300000</v>
      </c>
      <c r="H80" s="99">
        <v>0</v>
      </c>
      <c r="I80" s="99">
        <v>210000000</v>
      </c>
      <c r="J80" s="99">
        <v>50000000</v>
      </c>
      <c r="K80" s="136">
        <f t="shared" si="1"/>
        <v>60289826.017898381</v>
      </c>
      <c r="L80" s="102">
        <v>1.7999999999999999E-2</v>
      </c>
      <c r="M80" s="38">
        <v>0</v>
      </c>
      <c r="N80" s="115">
        <f t="shared" si="4"/>
        <v>16391.6537812723</v>
      </c>
      <c r="O80" s="25">
        <v>1.7999999999999999E-2</v>
      </c>
      <c r="P80" s="190">
        <f t="shared" si="2"/>
        <v>16391.6537812723</v>
      </c>
      <c r="Q80" s="150">
        <f t="shared" si="3"/>
        <v>60306217.671679653</v>
      </c>
      <c r="R80" s="101">
        <f t="shared" si="5"/>
        <v>210000000</v>
      </c>
      <c r="S80" s="101">
        <f t="shared" si="6"/>
        <v>110306217.67167965</v>
      </c>
      <c r="T80" s="87"/>
    </row>
    <row r="81" spans="1:20" s="18" customFormat="1" x14ac:dyDescent="0.3">
      <c r="B81" s="273"/>
      <c r="C81" s="28">
        <v>6</v>
      </c>
      <c r="D81" s="144">
        <v>0</v>
      </c>
      <c r="E81" s="144">
        <v>0</v>
      </c>
      <c r="F81" s="99">
        <v>300000</v>
      </c>
      <c r="G81" s="130">
        <v>300000</v>
      </c>
      <c r="H81" s="99">
        <v>0</v>
      </c>
      <c r="I81" s="99">
        <v>210000000</v>
      </c>
      <c r="J81" s="99">
        <v>50000000</v>
      </c>
      <c r="K81" s="136">
        <f t="shared" si="1"/>
        <v>61985842.886220552</v>
      </c>
      <c r="L81" s="102">
        <v>1.7999999999999999E-2</v>
      </c>
      <c r="M81" s="38">
        <v>0</v>
      </c>
      <c r="N81" s="115">
        <f t="shared" si="4"/>
        <v>16686.703549335201</v>
      </c>
      <c r="O81" s="25">
        <v>1.7999999999999999E-2</v>
      </c>
      <c r="P81" s="190">
        <f t="shared" si="2"/>
        <v>16686.703549335201</v>
      </c>
      <c r="Q81" s="150">
        <f t="shared" si="3"/>
        <v>62002529.589769885</v>
      </c>
      <c r="R81" s="101">
        <f t="shared" si="5"/>
        <v>210000000</v>
      </c>
      <c r="S81" s="101">
        <f t="shared" si="6"/>
        <v>112002529.58976988</v>
      </c>
      <c r="T81" s="87"/>
    </row>
    <row r="82" spans="1:20" s="18" customFormat="1" x14ac:dyDescent="0.3">
      <c r="B82" s="273"/>
      <c r="C82" s="28">
        <v>7</v>
      </c>
      <c r="D82" s="144">
        <v>0</v>
      </c>
      <c r="E82" s="144">
        <v>0</v>
      </c>
      <c r="F82" s="99">
        <v>300000</v>
      </c>
      <c r="G82" s="130">
        <v>300000</v>
      </c>
      <c r="H82" s="99">
        <v>0</v>
      </c>
      <c r="I82" s="99">
        <v>210000000</v>
      </c>
      <c r="J82" s="99">
        <v>50000000</v>
      </c>
      <c r="K82" s="136">
        <f t="shared" si="1"/>
        <v>63712388.058172524</v>
      </c>
      <c r="L82" s="102">
        <v>1.7999999999999999E-2</v>
      </c>
      <c r="M82" s="38">
        <v>0</v>
      </c>
      <c r="N82" s="115">
        <f t="shared" si="4"/>
        <v>16987.064213223235</v>
      </c>
      <c r="O82" s="25">
        <v>1.7999999999999999E-2</v>
      </c>
      <c r="P82" s="190">
        <f t="shared" si="2"/>
        <v>16987.064213223235</v>
      </c>
      <c r="Q82" s="150">
        <f t="shared" si="3"/>
        <v>63729375.122385748</v>
      </c>
      <c r="R82" s="101">
        <f t="shared" si="5"/>
        <v>210000000</v>
      </c>
      <c r="S82" s="101">
        <f t="shared" si="6"/>
        <v>113729375.12238574</v>
      </c>
      <c r="T82" s="87"/>
    </row>
    <row r="83" spans="1:20" s="18" customFormat="1" x14ac:dyDescent="0.3">
      <c r="B83" s="273"/>
      <c r="C83" s="28">
        <v>8</v>
      </c>
      <c r="D83" s="144">
        <v>0</v>
      </c>
      <c r="E83" s="144">
        <v>0</v>
      </c>
      <c r="F83" s="99">
        <v>300000</v>
      </c>
      <c r="G83" s="130">
        <v>300000</v>
      </c>
      <c r="H83" s="99">
        <v>0</v>
      </c>
      <c r="I83" s="99">
        <v>210000000</v>
      </c>
      <c r="J83" s="99">
        <v>50000000</v>
      </c>
      <c r="K83" s="136">
        <f t="shared" si="1"/>
        <v>65470011.043219626</v>
      </c>
      <c r="L83" s="102">
        <v>1.7999999999999999E-2</v>
      </c>
      <c r="M83" s="38">
        <v>0</v>
      </c>
      <c r="N83" s="115">
        <f t="shared" si="4"/>
        <v>17292.831369061252</v>
      </c>
      <c r="O83" s="25">
        <v>1.7999999999999999E-2</v>
      </c>
      <c r="P83" s="190">
        <f t="shared" si="2"/>
        <v>17292.831369061252</v>
      </c>
      <c r="Q83" s="150">
        <f t="shared" si="3"/>
        <v>65487303.874588691</v>
      </c>
      <c r="R83" s="101">
        <f t="shared" si="5"/>
        <v>210000000</v>
      </c>
      <c r="S83" s="101">
        <f t="shared" si="6"/>
        <v>115487303.8745887</v>
      </c>
      <c r="T83" s="87"/>
    </row>
    <row r="84" spans="1:20" s="18" customFormat="1" x14ac:dyDescent="0.3">
      <c r="B84" s="273"/>
      <c r="C84" s="28">
        <v>9</v>
      </c>
      <c r="D84" s="144">
        <v>0</v>
      </c>
      <c r="E84" s="144">
        <v>0</v>
      </c>
      <c r="F84" s="99">
        <v>300000</v>
      </c>
      <c r="G84" s="130">
        <v>300000</v>
      </c>
      <c r="H84" s="99">
        <v>0</v>
      </c>
      <c r="I84" s="99">
        <v>210000000</v>
      </c>
      <c r="J84" s="99">
        <v>50000000</v>
      </c>
      <c r="K84" s="136">
        <f t="shared" si="1"/>
        <v>67259271.241997585</v>
      </c>
      <c r="L84" s="102">
        <v>1.7999999999999999E-2</v>
      </c>
      <c r="M84" s="38">
        <v>0</v>
      </c>
      <c r="N84" s="115">
        <f t="shared" si="4"/>
        <v>17604.102333704355</v>
      </c>
      <c r="O84" s="25">
        <v>1.7999999999999999E-2</v>
      </c>
      <c r="P84" s="190">
        <f t="shared" si="2"/>
        <v>17604.102333704355</v>
      </c>
      <c r="Q84" s="150">
        <f t="shared" si="3"/>
        <v>67276875.344331294</v>
      </c>
      <c r="R84" s="101">
        <f t="shared" si="5"/>
        <v>210000000</v>
      </c>
      <c r="S84" s="101">
        <f t="shared" si="6"/>
        <v>117276875.34433129</v>
      </c>
      <c r="T84" s="87"/>
    </row>
    <row r="85" spans="1:20" s="18" customFormat="1" x14ac:dyDescent="0.3">
      <c r="B85" s="273"/>
      <c r="C85" s="28">
        <v>10</v>
      </c>
      <c r="D85" s="144">
        <v>0</v>
      </c>
      <c r="E85" s="144">
        <v>0</v>
      </c>
      <c r="F85" s="99">
        <v>300000</v>
      </c>
      <c r="G85" s="130">
        <v>300000</v>
      </c>
      <c r="H85" s="99">
        <v>0</v>
      </c>
      <c r="I85" s="99">
        <v>210000000</v>
      </c>
      <c r="J85" s="99">
        <v>50000000</v>
      </c>
      <c r="K85" s="136">
        <f t="shared" si="1"/>
        <v>69080738.124353543</v>
      </c>
      <c r="L85" s="102">
        <v>1.7999999999999999E-2</v>
      </c>
      <c r="M85" s="38">
        <v>0</v>
      </c>
      <c r="N85" s="115">
        <f t="shared" si="4"/>
        <v>17920.976175711032</v>
      </c>
      <c r="O85" s="25">
        <v>1.7999999999999999E-2</v>
      </c>
      <c r="P85" s="190">
        <f t="shared" si="2"/>
        <v>17920.976175711032</v>
      </c>
      <c r="Q85" s="150">
        <f t="shared" si="3"/>
        <v>69098659.100529253</v>
      </c>
      <c r="R85" s="101">
        <f t="shared" si="5"/>
        <v>210000000</v>
      </c>
      <c r="S85" s="101">
        <f t="shared" si="6"/>
        <v>119098659.10052925</v>
      </c>
      <c r="T85" s="87"/>
    </row>
    <row r="86" spans="1:20" s="18" customFormat="1" ht="17.25" thickBot="1" x14ac:dyDescent="0.35">
      <c r="B86" s="273"/>
      <c r="C86" s="30">
        <v>11</v>
      </c>
      <c r="D86" s="144">
        <v>0</v>
      </c>
      <c r="E86" s="144">
        <v>0</v>
      </c>
      <c r="F86" s="99">
        <v>300000</v>
      </c>
      <c r="G86" s="130">
        <v>300000</v>
      </c>
      <c r="H86" s="99">
        <v>0</v>
      </c>
      <c r="I86" s="99">
        <v>210000000</v>
      </c>
      <c r="J86" s="99">
        <v>50000000</v>
      </c>
      <c r="K86" s="136">
        <f t="shared" ref="K86:K147" si="8" xml:space="preserve"> (K85 + G86 + F86) + ((K85 + G86 + F86) * L86 )</f>
        <v>70934991.4105919</v>
      </c>
      <c r="L86" s="102">
        <v>1.7999999999999999E-2</v>
      </c>
      <c r="M86" s="38">
        <v>0</v>
      </c>
      <c r="N86" s="115">
        <f t="shared" si="4"/>
        <v>18243.553746873829</v>
      </c>
      <c r="O86" s="83">
        <v>1.7999999999999999E-2</v>
      </c>
      <c r="P86" s="190">
        <f t="shared" ref="P86:P147" si="9" xml:space="preserve"> M86 + N86</f>
        <v>18243.553746873829</v>
      </c>
      <c r="Q86" s="150">
        <f t="shared" ref="Q86:Q147" si="10" xml:space="preserve"> K86 + P86</f>
        <v>70953234.964338779</v>
      </c>
      <c r="R86" s="101">
        <f t="shared" si="5"/>
        <v>210000000</v>
      </c>
      <c r="S86" s="101">
        <f t="shared" si="6"/>
        <v>120953234.96433878</v>
      </c>
      <c r="T86" s="87"/>
    </row>
    <row r="87" spans="1:20" s="94" customFormat="1" ht="17.25" thickBot="1" x14ac:dyDescent="0.35">
      <c r="B87" s="273"/>
      <c r="C87" s="91">
        <v>12</v>
      </c>
      <c r="D87" s="144">
        <v>0</v>
      </c>
      <c r="E87" s="145">
        <v>0</v>
      </c>
      <c r="F87" s="99">
        <v>300000</v>
      </c>
      <c r="G87" s="130">
        <v>300000</v>
      </c>
      <c r="H87" s="99">
        <v>0</v>
      </c>
      <c r="I87" s="99">
        <v>210000000</v>
      </c>
      <c r="J87" s="99">
        <v>50000000</v>
      </c>
      <c r="K87" s="137">
        <f t="shared" si="8"/>
        <v>72822621.255982548</v>
      </c>
      <c r="L87" s="92">
        <v>1.7999999999999999E-2</v>
      </c>
      <c r="M87" s="38">
        <v>0</v>
      </c>
      <c r="N87" s="115">
        <f t="shared" si="4"/>
        <v>18571.937714317559</v>
      </c>
      <c r="O87" s="93">
        <v>1.7999999999999999E-2</v>
      </c>
      <c r="P87" s="190">
        <f t="shared" si="9"/>
        <v>18571.937714317559</v>
      </c>
      <c r="Q87" s="150">
        <f t="shared" si="10"/>
        <v>72841193.193696871</v>
      </c>
      <c r="R87" s="101">
        <f t="shared" si="5"/>
        <v>210000000</v>
      </c>
      <c r="S87" s="101">
        <f t="shared" si="6"/>
        <v>122841193.19369687</v>
      </c>
      <c r="T87" s="107"/>
    </row>
    <row r="88" spans="1:20" s="18" customFormat="1" x14ac:dyDescent="0.3">
      <c r="A88" s="18">
        <v>8</v>
      </c>
      <c r="B88" s="273">
        <v>2029</v>
      </c>
      <c r="C88" s="27">
        <v>1</v>
      </c>
      <c r="D88" s="144">
        <v>0</v>
      </c>
      <c r="E88" s="144">
        <v>0</v>
      </c>
      <c r="F88" s="99">
        <v>300000</v>
      </c>
      <c r="G88" s="130">
        <v>300000</v>
      </c>
      <c r="H88" s="99">
        <v>0</v>
      </c>
      <c r="I88" s="99">
        <v>210000000</v>
      </c>
      <c r="J88" s="99">
        <v>50000000</v>
      </c>
      <c r="K88" s="136">
        <f t="shared" si="8"/>
        <v>74744228.438590229</v>
      </c>
      <c r="L88" s="102">
        <v>1.7999999999999999E-2</v>
      </c>
      <c r="M88" s="38">
        <v>0</v>
      </c>
      <c r="N88" s="115">
        <f t="shared" ref="N88:N147" si="11" xml:space="preserve"> (N87 + D88 - E88 - M88) + ((N87 + D88 - E88 - M88) * O88)</f>
        <v>18646.22546517483</v>
      </c>
      <c r="O88" s="82">
        <v>4.0000000000000001E-3</v>
      </c>
      <c r="P88" s="190">
        <f t="shared" si="9"/>
        <v>18646.22546517483</v>
      </c>
      <c r="Q88" s="150">
        <f t="shared" si="10"/>
        <v>74762874.664055407</v>
      </c>
      <c r="R88" s="101">
        <f t="shared" si="5"/>
        <v>210000000</v>
      </c>
      <c r="S88" s="101">
        <f t="shared" si="6"/>
        <v>124762874.66405541</v>
      </c>
      <c r="T88" s="87"/>
    </row>
    <row r="89" spans="1:20" s="18" customFormat="1" x14ac:dyDescent="0.3">
      <c r="B89" s="273"/>
      <c r="C89" s="28">
        <v>2</v>
      </c>
      <c r="D89" s="144">
        <v>0</v>
      </c>
      <c r="E89" s="144">
        <v>0</v>
      </c>
      <c r="F89" s="99">
        <v>300000</v>
      </c>
      <c r="G89" s="130">
        <v>300000</v>
      </c>
      <c r="H89" s="99">
        <v>0</v>
      </c>
      <c r="I89" s="99">
        <v>210000000</v>
      </c>
      <c r="J89" s="99">
        <v>50000000</v>
      </c>
      <c r="K89" s="136">
        <f t="shared" si="8"/>
        <v>76700424.550484851</v>
      </c>
      <c r="L89" s="102">
        <v>1.7999999999999999E-2</v>
      </c>
      <c r="M89" s="38">
        <v>0</v>
      </c>
      <c r="N89" s="115">
        <f t="shared" si="11"/>
        <v>18981.857523547977</v>
      </c>
      <c r="O89" s="25">
        <v>1.7999999999999999E-2</v>
      </c>
      <c r="P89" s="190">
        <f t="shared" si="9"/>
        <v>18981.857523547977</v>
      </c>
      <c r="Q89" s="150">
        <f t="shared" si="10"/>
        <v>76719406.408008397</v>
      </c>
      <c r="R89" s="101">
        <f t="shared" si="5"/>
        <v>210000000</v>
      </c>
      <c r="S89" s="101">
        <f t="shared" si="6"/>
        <v>126719406.4080084</v>
      </c>
      <c r="T89" s="87"/>
    </row>
    <row r="90" spans="1:20" s="18" customFormat="1" x14ac:dyDescent="0.3">
      <c r="B90" s="273"/>
      <c r="C90" s="28">
        <v>3</v>
      </c>
      <c r="D90" s="144">
        <v>0</v>
      </c>
      <c r="E90" s="144">
        <v>0</v>
      </c>
      <c r="F90" s="99">
        <v>300000</v>
      </c>
      <c r="G90" s="130">
        <v>300000</v>
      </c>
      <c r="H90" s="99">
        <v>0</v>
      </c>
      <c r="I90" s="99">
        <v>210000000</v>
      </c>
      <c r="J90" s="99">
        <v>50000000</v>
      </c>
      <c r="K90" s="136">
        <f t="shared" si="8"/>
        <v>78691832.192393571</v>
      </c>
      <c r="L90" s="102">
        <v>1.7999999999999999E-2</v>
      </c>
      <c r="M90" s="38">
        <v>0</v>
      </c>
      <c r="N90" s="115">
        <f t="shared" si="11"/>
        <v>19323.530958971842</v>
      </c>
      <c r="O90" s="25">
        <v>1.7999999999999999E-2</v>
      </c>
      <c r="P90" s="190">
        <f t="shared" si="9"/>
        <v>19323.530958971842</v>
      </c>
      <c r="Q90" s="150">
        <f t="shared" si="10"/>
        <v>78711155.723352537</v>
      </c>
      <c r="R90" s="101">
        <f t="shared" si="5"/>
        <v>210000000</v>
      </c>
      <c r="S90" s="101">
        <f t="shared" si="6"/>
        <v>128711155.72335254</v>
      </c>
      <c r="T90" s="87"/>
    </row>
    <row r="91" spans="1:20" s="18" customFormat="1" x14ac:dyDescent="0.3">
      <c r="B91" s="273"/>
      <c r="C91" s="28">
        <v>4</v>
      </c>
      <c r="D91" s="144">
        <v>0</v>
      </c>
      <c r="E91" s="144">
        <v>0</v>
      </c>
      <c r="F91" s="99">
        <v>300000</v>
      </c>
      <c r="G91" s="130">
        <v>300000</v>
      </c>
      <c r="H91" s="99">
        <v>0</v>
      </c>
      <c r="I91" s="99">
        <v>210000000</v>
      </c>
      <c r="J91" s="99">
        <v>50000000</v>
      </c>
      <c r="K91" s="136">
        <f t="shared" si="8"/>
        <v>80719085.171856657</v>
      </c>
      <c r="L91" s="102">
        <v>1.7999999999999999E-2</v>
      </c>
      <c r="M91" s="38">
        <v>0</v>
      </c>
      <c r="N91" s="115">
        <f t="shared" si="11"/>
        <v>19671.354516233336</v>
      </c>
      <c r="O91" s="25">
        <v>1.7999999999999999E-2</v>
      </c>
      <c r="P91" s="190">
        <f t="shared" si="9"/>
        <v>19671.354516233336</v>
      </c>
      <c r="Q91" s="150">
        <f t="shared" si="10"/>
        <v>80738756.526372895</v>
      </c>
      <c r="R91" s="101">
        <f t="shared" ref="R91:R147" si="12" xml:space="preserve"> H91 + I91</f>
        <v>210000000</v>
      </c>
      <c r="S91" s="101">
        <f t="shared" ref="S91:S147" si="13" xml:space="preserve"> J91 + Q91</f>
        <v>130738756.52637289</v>
      </c>
      <c r="T91" s="87"/>
    </row>
    <row r="92" spans="1:20" s="18" customFormat="1" x14ac:dyDescent="0.3">
      <c r="B92" s="273"/>
      <c r="C92" s="28">
        <v>5</v>
      </c>
      <c r="D92" s="144">
        <v>0</v>
      </c>
      <c r="E92" s="144">
        <v>0</v>
      </c>
      <c r="F92" s="99">
        <v>300000</v>
      </c>
      <c r="G92" s="130">
        <v>300000</v>
      </c>
      <c r="H92" s="99">
        <v>0</v>
      </c>
      <c r="I92" s="99">
        <v>210000000</v>
      </c>
      <c r="J92" s="99">
        <v>50000000</v>
      </c>
      <c r="K92" s="136">
        <f t="shared" si="8"/>
        <v>82782828.704950079</v>
      </c>
      <c r="L92" s="102">
        <v>1.7999999999999999E-2</v>
      </c>
      <c r="M92" s="38">
        <v>0</v>
      </c>
      <c r="N92" s="115">
        <f t="shared" si="11"/>
        <v>20025.438897525535</v>
      </c>
      <c r="O92" s="25">
        <v>1.7999999999999999E-2</v>
      </c>
      <c r="P92" s="190">
        <f t="shared" si="9"/>
        <v>20025.438897525535</v>
      </c>
      <c r="Q92" s="150">
        <f t="shared" si="10"/>
        <v>82802854.1438476</v>
      </c>
      <c r="R92" s="101">
        <f t="shared" si="12"/>
        <v>210000000</v>
      </c>
      <c r="S92" s="101">
        <f t="shared" si="13"/>
        <v>132802854.1438476</v>
      </c>
      <c r="T92" s="87"/>
    </row>
    <row r="93" spans="1:20" s="18" customFormat="1" x14ac:dyDescent="0.3">
      <c r="B93" s="273"/>
      <c r="C93" s="28">
        <v>6</v>
      </c>
      <c r="D93" s="144">
        <v>0</v>
      </c>
      <c r="E93" s="144">
        <v>0</v>
      </c>
      <c r="F93" s="99">
        <v>300000</v>
      </c>
      <c r="G93" s="130">
        <v>300000</v>
      </c>
      <c r="H93" s="99">
        <v>0</v>
      </c>
      <c r="I93" s="99">
        <v>210000000</v>
      </c>
      <c r="J93" s="99">
        <v>50000000</v>
      </c>
      <c r="K93" s="136">
        <f t="shared" si="8"/>
        <v>84883719.621639177</v>
      </c>
      <c r="L93" s="102">
        <v>1.7999999999999999E-2</v>
      </c>
      <c r="M93" s="38">
        <v>0</v>
      </c>
      <c r="N93" s="115">
        <f t="shared" si="11"/>
        <v>20385.896797680994</v>
      </c>
      <c r="O93" s="25">
        <v>1.7999999999999999E-2</v>
      </c>
      <c r="P93" s="190">
        <f t="shared" si="9"/>
        <v>20385.896797680994</v>
      </c>
      <c r="Q93" s="150">
        <f t="shared" si="10"/>
        <v>84904105.518436864</v>
      </c>
      <c r="R93" s="101">
        <f t="shared" si="12"/>
        <v>210000000</v>
      </c>
      <c r="S93" s="101">
        <f t="shared" si="13"/>
        <v>134904105.51843685</v>
      </c>
      <c r="T93" s="87"/>
    </row>
    <row r="94" spans="1:20" s="18" customFormat="1" x14ac:dyDescent="0.3">
      <c r="B94" s="273"/>
      <c r="C94" s="28">
        <v>7</v>
      </c>
      <c r="D94" s="144">
        <v>0</v>
      </c>
      <c r="E94" s="144">
        <v>0</v>
      </c>
      <c r="F94" s="99">
        <v>300000</v>
      </c>
      <c r="G94" s="130">
        <v>300000</v>
      </c>
      <c r="H94" s="99">
        <v>0</v>
      </c>
      <c r="I94" s="99">
        <v>210000000</v>
      </c>
      <c r="J94" s="99">
        <v>50000000</v>
      </c>
      <c r="K94" s="136">
        <f t="shared" si="8"/>
        <v>87022426.574828684</v>
      </c>
      <c r="L94" s="102">
        <v>1.7999999999999999E-2</v>
      </c>
      <c r="M94" s="38">
        <v>0</v>
      </c>
      <c r="N94" s="115">
        <f t="shared" si="11"/>
        <v>20752.842940039252</v>
      </c>
      <c r="O94" s="25">
        <v>1.7999999999999999E-2</v>
      </c>
      <c r="P94" s="190">
        <f t="shared" si="9"/>
        <v>20752.842940039252</v>
      </c>
      <c r="Q94" s="150">
        <f t="shared" si="10"/>
        <v>87043179.417768717</v>
      </c>
      <c r="R94" s="101">
        <f t="shared" si="12"/>
        <v>210000000</v>
      </c>
      <c r="S94" s="101">
        <f t="shared" si="13"/>
        <v>137043179.41776872</v>
      </c>
      <c r="T94" s="87"/>
    </row>
    <row r="95" spans="1:20" s="18" customFormat="1" x14ac:dyDescent="0.3">
      <c r="B95" s="273"/>
      <c r="C95" s="28">
        <v>8</v>
      </c>
      <c r="D95" s="144">
        <v>0</v>
      </c>
      <c r="E95" s="144">
        <v>0</v>
      </c>
      <c r="F95" s="99">
        <v>300000</v>
      </c>
      <c r="G95" s="130">
        <v>300000</v>
      </c>
      <c r="H95" s="99">
        <v>0</v>
      </c>
      <c r="I95" s="99">
        <v>210000000</v>
      </c>
      <c r="J95" s="99">
        <v>50000000</v>
      </c>
      <c r="K95" s="136">
        <f t="shared" si="8"/>
        <v>89199630.253175601</v>
      </c>
      <c r="L95" s="102">
        <v>1.7999999999999999E-2</v>
      </c>
      <c r="M95" s="38">
        <v>0</v>
      </c>
      <c r="N95" s="115">
        <f t="shared" si="11"/>
        <v>21126.394112959959</v>
      </c>
      <c r="O95" s="25">
        <v>1.7999999999999999E-2</v>
      </c>
      <c r="P95" s="190">
        <f t="shared" si="9"/>
        <v>21126.394112959959</v>
      </c>
      <c r="Q95" s="150">
        <f t="shared" si="10"/>
        <v>89220756.647288561</v>
      </c>
      <c r="R95" s="101">
        <f t="shared" si="12"/>
        <v>210000000</v>
      </c>
      <c r="S95" s="101">
        <f t="shared" si="13"/>
        <v>139220756.64728856</v>
      </c>
      <c r="T95" s="87"/>
    </row>
    <row r="96" spans="1:20" s="18" customFormat="1" x14ac:dyDescent="0.3">
      <c r="B96" s="273"/>
      <c r="C96" s="28">
        <v>9</v>
      </c>
      <c r="D96" s="144">
        <v>0</v>
      </c>
      <c r="E96" s="144">
        <v>0</v>
      </c>
      <c r="F96" s="99">
        <v>300000</v>
      </c>
      <c r="G96" s="130">
        <v>300000</v>
      </c>
      <c r="H96" s="99">
        <v>0</v>
      </c>
      <c r="I96" s="99">
        <v>210000000</v>
      </c>
      <c r="J96" s="99">
        <v>50000000</v>
      </c>
      <c r="K96" s="136">
        <f t="shared" si="8"/>
        <v>91416023.597732767</v>
      </c>
      <c r="L96" s="102">
        <v>1.7999999999999999E-2</v>
      </c>
      <c r="M96" s="38">
        <v>0</v>
      </c>
      <c r="N96" s="115">
        <f t="shared" si="11"/>
        <v>21506.66920699324</v>
      </c>
      <c r="O96" s="25">
        <v>1.7999999999999999E-2</v>
      </c>
      <c r="P96" s="190">
        <f t="shared" si="9"/>
        <v>21506.66920699324</v>
      </c>
      <c r="Q96" s="150">
        <f t="shared" si="10"/>
        <v>91437530.266939759</v>
      </c>
      <c r="R96" s="101">
        <f t="shared" si="12"/>
        <v>210000000</v>
      </c>
      <c r="S96" s="101">
        <f t="shared" si="13"/>
        <v>141437530.26693976</v>
      </c>
      <c r="T96" s="87"/>
    </row>
    <row r="97" spans="1:20" s="18" customFormat="1" x14ac:dyDescent="0.3">
      <c r="B97" s="273"/>
      <c r="C97" s="28">
        <v>10</v>
      </c>
      <c r="D97" s="144">
        <v>0</v>
      </c>
      <c r="E97" s="144">
        <v>0</v>
      </c>
      <c r="F97" s="99">
        <v>300000</v>
      </c>
      <c r="G97" s="130">
        <v>300000</v>
      </c>
      <c r="H97" s="99">
        <v>0</v>
      </c>
      <c r="I97" s="99">
        <v>210000000</v>
      </c>
      <c r="J97" s="99">
        <v>50000000</v>
      </c>
      <c r="K97" s="136">
        <f t="shared" si="8"/>
        <v>93672312.022491962</v>
      </c>
      <c r="L97" s="102">
        <v>1.7999999999999999E-2</v>
      </c>
      <c r="M97" s="38">
        <v>0</v>
      </c>
      <c r="N97" s="115">
        <f t="shared" si="11"/>
        <v>21893.789252719118</v>
      </c>
      <c r="O97" s="25">
        <v>1.7999999999999999E-2</v>
      </c>
      <c r="P97" s="190">
        <f t="shared" si="9"/>
        <v>21893.789252719118</v>
      </c>
      <c r="Q97" s="150">
        <f t="shared" si="10"/>
        <v>93694205.811744675</v>
      </c>
      <c r="R97" s="101">
        <f t="shared" si="12"/>
        <v>210000000</v>
      </c>
      <c r="S97" s="101">
        <f t="shared" si="13"/>
        <v>143694205.81174469</v>
      </c>
      <c r="T97" s="87"/>
    </row>
    <row r="98" spans="1:20" s="18" customFormat="1" ht="17.25" thickBot="1" x14ac:dyDescent="0.35">
      <c r="B98" s="273"/>
      <c r="C98" s="30">
        <v>11</v>
      </c>
      <c r="D98" s="144">
        <v>0</v>
      </c>
      <c r="E98" s="144">
        <v>0</v>
      </c>
      <c r="F98" s="99">
        <v>300000</v>
      </c>
      <c r="G98" s="130">
        <v>300000</v>
      </c>
      <c r="H98" s="99">
        <v>0</v>
      </c>
      <c r="I98" s="99">
        <v>210000000</v>
      </c>
      <c r="J98" s="99">
        <v>50000000</v>
      </c>
      <c r="K98" s="136">
        <f t="shared" si="8"/>
        <v>95969213.638896823</v>
      </c>
      <c r="L98" s="102">
        <v>1.7999999999999999E-2</v>
      </c>
      <c r="M98" s="38">
        <v>0</v>
      </c>
      <c r="N98" s="115">
        <f t="shared" si="11"/>
        <v>22287.877459268064</v>
      </c>
      <c r="O98" s="83">
        <v>1.7999999999999999E-2</v>
      </c>
      <c r="P98" s="190">
        <f t="shared" si="9"/>
        <v>22287.877459268064</v>
      </c>
      <c r="Q98" s="150">
        <f t="shared" si="10"/>
        <v>95991501.516356096</v>
      </c>
      <c r="R98" s="101">
        <f t="shared" si="12"/>
        <v>210000000</v>
      </c>
      <c r="S98" s="101">
        <f t="shared" si="13"/>
        <v>145991501.51635611</v>
      </c>
      <c r="T98" s="87"/>
    </row>
    <row r="99" spans="1:20" s="94" customFormat="1" ht="17.25" thickBot="1" x14ac:dyDescent="0.35">
      <c r="B99" s="273"/>
      <c r="C99" s="91">
        <v>12</v>
      </c>
      <c r="D99" s="144">
        <v>0</v>
      </c>
      <c r="E99" s="145">
        <v>0</v>
      </c>
      <c r="F99" s="99">
        <v>300000</v>
      </c>
      <c r="G99" s="130">
        <v>300000</v>
      </c>
      <c r="H99" s="99">
        <v>0</v>
      </c>
      <c r="I99" s="99">
        <v>210000000</v>
      </c>
      <c r="J99" s="99">
        <v>50000000</v>
      </c>
      <c r="K99" s="137">
        <f t="shared" si="8"/>
        <v>98307459.484396964</v>
      </c>
      <c r="L99" s="92">
        <v>1.7999999999999999E-2</v>
      </c>
      <c r="M99" s="38">
        <v>0</v>
      </c>
      <c r="N99" s="115">
        <f t="shared" si="11"/>
        <v>22689.059253534888</v>
      </c>
      <c r="O99" s="93">
        <v>1.7999999999999999E-2</v>
      </c>
      <c r="P99" s="190">
        <f t="shared" si="9"/>
        <v>22689.059253534888</v>
      </c>
      <c r="Q99" s="150">
        <f t="shared" si="10"/>
        <v>98330148.543650493</v>
      </c>
      <c r="R99" s="101">
        <f t="shared" si="12"/>
        <v>210000000</v>
      </c>
      <c r="S99" s="101">
        <f t="shared" si="13"/>
        <v>148330148.54365051</v>
      </c>
      <c r="T99" s="107"/>
    </row>
    <row r="100" spans="1:20" s="18" customFormat="1" x14ac:dyDescent="0.3">
      <c r="A100" s="18">
        <v>9</v>
      </c>
      <c r="B100" s="273">
        <v>2030</v>
      </c>
      <c r="C100" s="27">
        <v>1</v>
      </c>
      <c r="D100" s="144">
        <v>0</v>
      </c>
      <c r="E100" s="144">
        <v>0</v>
      </c>
      <c r="F100" s="99">
        <v>300000</v>
      </c>
      <c r="G100" s="130">
        <v>300000</v>
      </c>
      <c r="H100" s="99">
        <v>0</v>
      </c>
      <c r="I100" s="99">
        <v>210000000</v>
      </c>
      <c r="J100" s="99">
        <v>50000000</v>
      </c>
      <c r="K100" s="136">
        <f t="shared" si="8"/>
        <v>100687793.75511611</v>
      </c>
      <c r="L100" s="102">
        <v>1.7999999999999999E-2</v>
      </c>
      <c r="M100" s="38">
        <v>0</v>
      </c>
      <c r="N100" s="115">
        <f t="shared" si="11"/>
        <v>22779.815490549026</v>
      </c>
      <c r="O100" s="82">
        <v>4.0000000000000001E-3</v>
      </c>
      <c r="P100" s="190">
        <f t="shared" si="9"/>
        <v>22779.815490549026</v>
      </c>
      <c r="Q100" s="150">
        <f t="shared" si="10"/>
        <v>100710573.57060665</v>
      </c>
      <c r="R100" s="101">
        <f t="shared" si="12"/>
        <v>210000000</v>
      </c>
      <c r="S100" s="101">
        <f t="shared" si="13"/>
        <v>150710573.57060665</v>
      </c>
      <c r="T100" s="87"/>
    </row>
    <row r="101" spans="1:20" s="18" customFormat="1" x14ac:dyDescent="0.3">
      <c r="B101" s="273"/>
      <c r="C101" s="28">
        <v>2</v>
      </c>
      <c r="D101" s="144">
        <v>0</v>
      </c>
      <c r="E101" s="144">
        <v>0</v>
      </c>
      <c r="F101" s="99">
        <v>300000</v>
      </c>
      <c r="G101" s="130">
        <v>300000</v>
      </c>
      <c r="H101" s="99">
        <v>0</v>
      </c>
      <c r="I101" s="99">
        <v>210000000</v>
      </c>
      <c r="J101" s="99">
        <v>50000000</v>
      </c>
      <c r="K101" s="136">
        <f t="shared" si="8"/>
        <v>103110974.04270819</v>
      </c>
      <c r="L101" s="102">
        <v>1.7999999999999999E-2</v>
      </c>
      <c r="M101" s="38">
        <v>0</v>
      </c>
      <c r="N101" s="115">
        <f t="shared" si="11"/>
        <v>23189.852169378908</v>
      </c>
      <c r="O101" s="25">
        <v>1.7999999999999999E-2</v>
      </c>
      <c r="P101" s="190">
        <f t="shared" si="9"/>
        <v>23189.852169378908</v>
      </c>
      <c r="Q101" s="150">
        <f t="shared" si="10"/>
        <v>103134163.89487757</v>
      </c>
      <c r="R101" s="101">
        <f t="shared" si="12"/>
        <v>210000000</v>
      </c>
      <c r="S101" s="101">
        <f t="shared" si="13"/>
        <v>153134163.89487755</v>
      </c>
      <c r="T101" s="87"/>
    </row>
    <row r="102" spans="1:20" s="18" customFormat="1" x14ac:dyDescent="0.3">
      <c r="B102" s="273"/>
      <c r="C102" s="28">
        <v>3</v>
      </c>
      <c r="D102" s="144">
        <v>0</v>
      </c>
      <c r="E102" s="144">
        <v>0</v>
      </c>
      <c r="F102" s="99">
        <v>300000</v>
      </c>
      <c r="G102" s="130">
        <v>300000</v>
      </c>
      <c r="H102" s="99">
        <v>0</v>
      </c>
      <c r="I102" s="99">
        <v>210000000</v>
      </c>
      <c r="J102" s="99">
        <v>50000000</v>
      </c>
      <c r="K102" s="136">
        <f t="shared" si="8"/>
        <v>105577771.57547693</v>
      </c>
      <c r="L102" s="102">
        <v>1.7999999999999999E-2</v>
      </c>
      <c r="M102" s="38">
        <v>0</v>
      </c>
      <c r="N102" s="115">
        <f t="shared" si="11"/>
        <v>23607.269508427729</v>
      </c>
      <c r="O102" s="25">
        <v>1.7999999999999999E-2</v>
      </c>
      <c r="P102" s="190">
        <f t="shared" si="9"/>
        <v>23607.269508427729</v>
      </c>
      <c r="Q102" s="150">
        <f t="shared" si="10"/>
        <v>105601378.84498535</v>
      </c>
      <c r="R102" s="101">
        <f t="shared" si="12"/>
        <v>210000000</v>
      </c>
      <c r="S102" s="101">
        <f t="shared" si="13"/>
        <v>155601378.84498537</v>
      </c>
      <c r="T102" s="87"/>
    </row>
    <row r="103" spans="1:20" s="18" customFormat="1" x14ac:dyDescent="0.3">
      <c r="B103" s="273"/>
      <c r="C103" s="28">
        <v>4</v>
      </c>
      <c r="D103" s="144">
        <v>0</v>
      </c>
      <c r="E103" s="144">
        <v>0</v>
      </c>
      <c r="F103" s="99">
        <v>300000</v>
      </c>
      <c r="G103" s="130">
        <v>300000</v>
      </c>
      <c r="H103" s="99">
        <v>0</v>
      </c>
      <c r="I103" s="99">
        <v>210000000</v>
      </c>
      <c r="J103" s="99">
        <v>50000000</v>
      </c>
      <c r="K103" s="136">
        <f t="shared" si="8"/>
        <v>108088971.46383551</v>
      </c>
      <c r="L103" s="102">
        <v>1.7999999999999999E-2</v>
      </c>
      <c r="M103" s="38">
        <v>0</v>
      </c>
      <c r="N103" s="115">
        <f t="shared" si="11"/>
        <v>24032.200359579427</v>
      </c>
      <c r="O103" s="25">
        <v>1.7999999999999999E-2</v>
      </c>
      <c r="P103" s="190">
        <f t="shared" si="9"/>
        <v>24032.200359579427</v>
      </c>
      <c r="Q103" s="150">
        <f t="shared" si="10"/>
        <v>108113003.66419509</v>
      </c>
      <c r="R103" s="101">
        <f t="shared" si="12"/>
        <v>210000000</v>
      </c>
      <c r="S103" s="101">
        <f t="shared" si="13"/>
        <v>158113003.66419509</v>
      </c>
      <c r="T103" s="87"/>
    </row>
    <row r="104" spans="1:20" s="18" customFormat="1" x14ac:dyDescent="0.3">
      <c r="B104" s="273"/>
      <c r="C104" s="28">
        <v>5</v>
      </c>
      <c r="D104" s="144">
        <v>0</v>
      </c>
      <c r="E104" s="144">
        <v>0</v>
      </c>
      <c r="F104" s="99">
        <v>300000</v>
      </c>
      <c r="G104" s="130">
        <v>300000</v>
      </c>
      <c r="H104" s="99">
        <v>0</v>
      </c>
      <c r="I104" s="99">
        <v>210000000</v>
      </c>
      <c r="J104" s="99">
        <v>50000000</v>
      </c>
      <c r="K104" s="136">
        <f t="shared" si="8"/>
        <v>110645372.95018455</v>
      </c>
      <c r="L104" s="102">
        <v>1.7999999999999999E-2</v>
      </c>
      <c r="M104" s="38">
        <v>0</v>
      </c>
      <c r="N104" s="115">
        <f t="shared" si="11"/>
        <v>24464.779966051858</v>
      </c>
      <c r="O104" s="25">
        <v>1.7999999999999999E-2</v>
      </c>
      <c r="P104" s="190">
        <f t="shared" si="9"/>
        <v>24464.779966051858</v>
      </c>
      <c r="Q104" s="150">
        <f t="shared" si="10"/>
        <v>110669837.73015061</v>
      </c>
      <c r="R104" s="101">
        <f t="shared" si="12"/>
        <v>210000000</v>
      </c>
      <c r="S104" s="101">
        <f t="shared" si="13"/>
        <v>160669837.73015061</v>
      </c>
      <c r="T104" s="87"/>
    </row>
    <row r="105" spans="1:20" s="18" customFormat="1" x14ac:dyDescent="0.3">
      <c r="B105" s="273"/>
      <c r="C105" s="28">
        <v>6</v>
      </c>
      <c r="D105" s="144">
        <v>0</v>
      </c>
      <c r="E105" s="144">
        <v>0</v>
      </c>
      <c r="F105" s="99">
        <v>300000</v>
      </c>
      <c r="G105" s="130">
        <v>300000</v>
      </c>
      <c r="H105" s="99">
        <v>0</v>
      </c>
      <c r="I105" s="99">
        <v>210000000</v>
      </c>
      <c r="J105" s="99">
        <v>50000000</v>
      </c>
      <c r="K105" s="136">
        <f t="shared" si="8"/>
        <v>113247789.66328788</v>
      </c>
      <c r="L105" s="102">
        <v>1.7999999999999999E-2</v>
      </c>
      <c r="M105" s="38">
        <v>0</v>
      </c>
      <c r="N105" s="115">
        <f t="shared" si="11"/>
        <v>24905.146005440791</v>
      </c>
      <c r="O105" s="25">
        <v>1.7999999999999999E-2</v>
      </c>
      <c r="P105" s="190">
        <f t="shared" si="9"/>
        <v>24905.146005440791</v>
      </c>
      <c r="Q105" s="150">
        <f t="shared" si="10"/>
        <v>113272694.80929331</v>
      </c>
      <c r="R105" s="101">
        <f t="shared" si="12"/>
        <v>210000000</v>
      </c>
      <c r="S105" s="101">
        <f t="shared" si="13"/>
        <v>163272694.80929333</v>
      </c>
      <c r="T105" s="87"/>
    </row>
    <row r="106" spans="1:20" s="18" customFormat="1" x14ac:dyDescent="0.3">
      <c r="B106" s="273"/>
      <c r="C106" s="28">
        <v>7</v>
      </c>
      <c r="D106" s="144">
        <v>0</v>
      </c>
      <c r="E106" s="144">
        <v>0</v>
      </c>
      <c r="F106" s="99">
        <v>300000</v>
      </c>
      <c r="G106" s="130">
        <v>300000</v>
      </c>
      <c r="H106" s="99">
        <v>0</v>
      </c>
      <c r="I106" s="99">
        <v>210000000</v>
      </c>
      <c r="J106" s="99">
        <v>50000000</v>
      </c>
      <c r="K106" s="136">
        <f t="shared" si="8"/>
        <v>115897049.87722705</v>
      </c>
      <c r="L106" s="102">
        <v>1.7999999999999999E-2</v>
      </c>
      <c r="M106" s="38">
        <v>0</v>
      </c>
      <c r="N106" s="115">
        <f t="shared" si="11"/>
        <v>25353.438633538724</v>
      </c>
      <c r="O106" s="25">
        <v>1.7999999999999999E-2</v>
      </c>
      <c r="P106" s="190">
        <f t="shared" si="9"/>
        <v>25353.438633538724</v>
      </c>
      <c r="Q106" s="150">
        <f t="shared" si="10"/>
        <v>115922403.31586058</v>
      </c>
      <c r="R106" s="101">
        <f t="shared" si="12"/>
        <v>210000000</v>
      </c>
      <c r="S106" s="101">
        <f t="shared" si="13"/>
        <v>165922403.31586057</v>
      </c>
      <c r="T106" s="87"/>
    </row>
    <row r="107" spans="1:20" s="18" customFormat="1" x14ac:dyDescent="0.3">
      <c r="B107" s="273"/>
      <c r="C107" s="28">
        <v>8</v>
      </c>
      <c r="D107" s="144">
        <v>0</v>
      </c>
      <c r="E107" s="144">
        <v>0</v>
      </c>
      <c r="F107" s="99">
        <v>300000</v>
      </c>
      <c r="G107" s="130">
        <v>300000</v>
      </c>
      <c r="H107" s="99">
        <v>0</v>
      </c>
      <c r="I107" s="99">
        <v>210000000</v>
      </c>
      <c r="J107" s="99">
        <v>50000000</v>
      </c>
      <c r="K107" s="136">
        <f t="shared" si="8"/>
        <v>118593996.77501714</v>
      </c>
      <c r="L107" s="102">
        <v>1.7999999999999999E-2</v>
      </c>
      <c r="M107" s="38">
        <v>0</v>
      </c>
      <c r="N107" s="115">
        <f t="shared" si="11"/>
        <v>25809.800528942422</v>
      </c>
      <c r="O107" s="25">
        <v>1.7999999999999999E-2</v>
      </c>
      <c r="P107" s="190">
        <f t="shared" si="9"/>
        <v>25809.800528942422</v>
      </c>
      <c r="Q107" s="150">
        <f t="shared" si="10"/>
        <v>118619806.57554609</v>
      </c>
      <c r="R107" s="101">
        <f t="shared" si="12"/>
        <v>210000000</v>
      </c>
      <c r="S107" s="101">
        <f t="shared" si="13"/>
        <v>168619806.57554609</v>
      </c>
      <c r="T107" s="87"/>
    </row>
    <row r="108" spans="1:20" s="18" customFormat="1" x14ac:dyDescent="0.3">
      <c r="B108" s="273"/>
      <c r="C108" s="28">
        <v>9</v>
      </c>
      <c r="D108" s="144">
        <v>0</v>
      </c>
      <c r="E108" s="144">
        <v>0</v>
      </c>
      <c r="F108" s="99">
        <v>300000</v>
      </c>
      <c r="G108" s="130">
        <v>300000</v>
      </c>
      <c r="H108" s="99">
        <v>0</v>
      </c>
      <c r="I108" s="99">
        <v>210000000</v>
      </c>
      <c r="J108" s="99">
        <v>50000000</v>
      </c>
      <c r="K108" s="136">
        <f t="shared" si="8"/>
        <v>121339488.71696745</v>
      </c>
      <c r="L108" s="102">
        <v>1.7999999999999999E-2</v>
      </c>
      <c r="M108" s="38">
        <v>0</v>
      </c>
      <c r="N108" s="115">
        <f t="shared" si="11"/>
        <v>26274.376938463385</v>
      </c>
      <c r="O108" s="25">
        <v>1.7999999999999999E-2</v>
      </c>
      <c r="P108" s="190">
        <f t="shared" si="9"/>
        <v>26274.376938463385</v>
      </c>
      <c r="Q108" s="150">
        <f t="shared" si="10"/>
        <v>121365763.09390591</v>
      </c>
      <c r="R108" s="101">
        <f t="shared" si="12"/>
        <v>210000000</v>
      </c>
      <c r="S108" s="101">
        <f t="shared" si="13"/>
        <v>171365763.09390593</v>
      </c>
      <c r="T108" s="87"/>
    </row>
    <row r="109" spans="1:20" s="18" customFormat="1" x14ac:dyDescent="0.3">
      <c r="B109" s="273"/>
      <c r="C109" s="28">
        <v>10</v>
      </c>
      <c r="D109" s="144">
        <v>0</v>
      </c>
      <c r="E109" s="144">
        <v>0</v>
      </c>
      <c r="F109" s="99">
        <v>300000</v>
      </c>
      <c r="G109" s="130">
        <v>300000</v>
      </c>
      <c r="H109" s="99">
        <v>0</v>
      </c>
      <c r="I109" s="99">
        <v>210000000</v>
      </c>
      <c r="J109" s="99">
        <v>50000000</v>
      </c>
      <c r="K109" s="136">
        <f t="shared" si="8"/>
        <v>124134399.51387286</v>
      </c>
      <c r="L109" s="102">
        <v>1.7999999999999999E-2</v>
      </c>
      <c r="M109" s="38">
        <v>0</v>
      </c>
      <c r="N109" s="115">
        <f t="shared" si="11"/>
        <v>26747.315723355725</v>
      </c>
      <c r="O109" s="25">
        <v>1.7999999999999999E-2</v>
      </c>
      <c r="P109" s="190">
        <f t="shared" si="9"/>
        <v>26747.315723355725</v>
      </c>
      <c r="Q109" s="150">
        <f t="shared" si="10"/>
        <v>124161146.82959622</v>
      </c>
      <c r="R109" s="101">
        <f t="shared" si="12"/>
        <v>210000000</v>
      </c>
      <c r="S109" s="101">
        <f t="shared" si="13"/>
        <v>174161146.82959622</v>
      </c>
      <c r="T109" s="87"/>
    </row>
    <row r="110" spans="1:20" s="18" customFormat="1" ht="17.25" thickBot="1" x14ac:dyDescent="0.35">
      <c r="B110" s="273"/>
      <c r="C110" s="30">
        <v>11</v>
      </c>
      <c r="D110" s="144">
        <v>0</v>
      </c>
      <c r="E110" s="144">
        <v>0</v>
      </c>
      <c r="F110" s="99">
        <v>300000</v>
      </c>
      <c r="G110" s="130">
        <v>300000</v>
      </c>
      <c r="H110" s="99">
        <v>0</v>
      </c>
      <c r="I110" s="99">
        <v>210000000</v>
      </c>
      <c r="J110" s="99">
        <v>50000000</v>
      </c>
      <c r="K110" s="136">
        <f t="shared" si="8"/>
        <v>126979618.70512258</v>
      </c>
      <c r="L110" s="102">
        <v>1.7999999999999999E-2</v>
      </c>
      <c r="M110" s="38">
        <v>0</v>
      </c>
      <c r="N110" s="115">
        <f t="shared" si="11"/>
        <v>27228.76740637613</v>
      </c>
      <c r="O110" s="83">
        <v>1.7999999999999999E-2</v>
      </c>
      <c r="P110" s="190">
        <f t="shared" si="9"/>
        <v>27228.76740637613</v>
      </c>
      <c r="Q110" s="150">
        <f t="shared" si="10"/>
        <v>127006847.47252895</v>
      </c>
      <c r="R110" s="101">
        <f t="shared" si="12"/>
        <v>210000000</v>
      </c>
      <c r="S110" s="101">
        <f t="shared" si="13"/>
        <v>177006847.47252893</v>
      </c>
      <c r="T110" s="87"/>
    </row>
    <row r="111" spans="1:20" s="94" customFormat="1" ht="17.25" thickBot="1" x14ac:dyDescent="0.35">
      <c r="B111" s="273"/>
      <c r="C111" s="91">
        <v>12</v>
      </c>
      <c r="D111" s="144">
        <v>0</v>
      </c>
      <c r="E111" s="145">
        <v>0</v>
      </c>
      <c r="F111" s="99">
        <v>300000</v>
      </c>
      <c r="G111" s="130">
        <v>300000</v>
      </c>
      <c r="H111" s="99">
        <v>0</v>
      </c>
      <c r="I111" s="99">
        <v>210000000</v>
      </c>
      <c r="J111" s="99">
        <v>50000000</v>
      </c>
      <c r="K111" s="137">
        <f t="shared" si="8"/>
        <v>129876051.84181479</v>
      </c>
      <c r="L111" s="92">
        <v>1.7999999999999999E-2</v>
      </c>
      <c r="M111" s="38">
        <v>0</v>
      </c>
      <c r="N111" s="115">
        <f t="shared" si="11"/>
        <v>27718.885219690899</v>
      </c>
      <c r="O111" s="93">
        <v>1.7999999999999999E-2</v>
      </c>
      <c r="P111" s="190">
        <f t="shared" si="9"/>
        <v>27718.885219690899</v>
      </c>
      <c r="Q111" s="150">
        <f t="shared" si="10"/>
        <v>129903770.72703448</v>
      </c>
      <c r="R111" s="101">
        <f t="shared" si="12"/>
        <v>210000000</v>
      </c>
      <c r="S111" s="101">
        <f t="shared" si="13"/>
        <v>179903770.72703448</v>
      </c>
      <c r="T111" s="107"/>
    </row>
    <row r="112" spans="1:20" s="18" customFormat="1" x14ac:dyDescent="0.3">
      <c r="A112" s="18">
        <v>10</v>
      </c>
      <c r="B112" s="273">
        <v>2031</v>
      </c>
      <c r="C112" s="27">
        <v>1</v>
      </c>
      <c r="D112" s="144">
        <v>0</v>
      </c>
      <c r="E112" s="144">
        <v>0</v>
      </c>
      <c r="F112" s="99">
        <v>300000</v>
      </c>
      <c r="G112" s="130">
        <v>300000</v>
      </c>
      <c r="H112" s="99">
        <v>0</v>
      </c>
      <c r="I112" s="99">
        <v>210000000</v>
      </c>
      <c r="J112" s="99">
        <v>50000000</v>
      </c>
      <c r="K112" s="136">
        <f t="shared" si="8"/>
        <v>132824620.77496745</v>
      </c>
      <c r="L112" s="102">
        <v>1.7999999999999999E-2</v>
      </c>
      <c r="M112" s="38">
        <v>0</v>
      </c>
      <c r="N112" s="115">
        <f t="shared" si="11"/>
        <v>27829.760760569661</v>
      </c>
      <c r="O112" s="82">
        <v>4.0000000000000001E-3</v>
      </c>
      <c r="P112" s="190">
        <f t="shared" si="9"/>
        <v>27829.760760569661</v>
      </c>
      <c r="Q112" s="150">
        <f t="shared" si="10"/>
        <v>132852450.53572802</v>
      </c>
      <c r="R112" s="101">
        <f t="shared" si="12"/>
        <v>210000000</v>
      </c>
      <c r="S112" s="101">
        <f t="shared" si="13"/>
        <v>182852450.53572804</v>
      </c>
      <c r="T112" s="87"/>
    </row>
    <row r="113" spans="1:20" s="18" customFormat="1" x14ac:dyDescent="0.3">
      <c r="B113" s="273"/>
      <c r="C113" s="28">
        <v>2</v>
      </c>
      <c r="D113" s="144">
        <v>0</v>
      </c>
      <c r="E113" s="144">
        <v>0</v>
      </c>
      <c r="F113" s="99">
        <v>300000</v>
      </c>
      <c r="G113" s="130">
        <v>300000</v>
      </c>
      <c r="H113" s="99">
        <v>0</v>
      </c>
      <c r="I113" s="99">
        <v>210000000</v>
      </c>
      <c r="J113" s="99">
        <v>50000000</v>
      </c>
      <c r="K113" s="136">
        <f t="shared" si="8"/>
        <v>135826263.94891685</v>
      </c>
      <c r="L113" s="102">
        <v>1.7999999999999999E-2</v>
      </c>
      <c r="M113" s="38">
        <v>0</v>
      </c>
      <c r="N113" s="115">
        <f t="shared" si="11"/>
        <v>28330.696454259916</v>
      </c>
      <c r="O113" s="25">
        <v>1.7999999999999999E-2</v>
      </c>
      <c r="P113" s="190">
        <f t="shared" si="9"/>
        <v>28330.696454259916</v>
      </c>
      <c r="Q113" s="150">
        <f t="shared" si="10"/>
        <v>135854594.64537111</v>
      </c>
      <c r="R113" s="101">
        <f t="shared" si="12"/>
        <v>210000000</v>
      </c>
      <c r="S113" s="101">
        <f t="shared" si="13"/>
        <v>185854594.64537111</v>
      </c>
      <c r="T113" s="87"/>
    </row>
    <row r="114" spans="1:20" s="18" customFormat="1" x14ac:dyDescent="0.3">
      <c r="B114" s="273"/>
      <c r="C114" s="28">
        <v>3</v>
      </c>
      <c r="D114" s="144">
        <v>0</v>
      </c>
      <c r="E114" s="144">
        <v>0</v>
      </c>
      <c r="F114" s="99">
        <v>300000</v>
      </c>
      <c r="G114" s="130">
        <v>300000</v>
      </c>
      <c r="H114" s="99">
        <v>0</v>
      </c>
      <c r="I114" s="99">
        <v>210000000</v>
      </c>
      <c r="J114" s="99">
        <v>50000000</v>
      </c>
      <c r="K114" s="136">
        <f t="shared" si="8"/>
        <v>138881936.69999737</v>
      </c>
      <c r="L114" s="102">
        <v>1.7999999999999999E-2</v>
      </c>
      <c r="M114" s="38">
        <v>0</v>
      </c>
      <c r="N114" s="115">
        <f t="shared" si="11"/>
        <v>28840.648990436595</v>
      </c>
      <c r="O114" s="25">
        <v>1.7999999999999999E-2</v>
      </c>
      <c r="P114" s="190">
        <f t="shared" si="9"/>
        <v>28840.648990436595</v>
      </c>
      <c r="Q114" s="150">
        <f t="shared" si="10"/>
        <v>138910777.34898779</v>
      </c>
      <c r="R114" s="101">
        <f t="shared" si="12"/>
        <v>210000000</v>
      </c>
      <c r="S114" s="101">
        <f t="shared" si="13"/>
        <v>188910777.34898779</v>
      </c>
      <c r="T114" s="87"/>
    </row>
    <row r="115" spans="1:20" s="18" customFormat="1" x14ac:dyDescent="0.3">
      <c r="B115" s="273"/>
      <c r="C115" s="28">
        <v>4</v>
      </c>
      <c r="D115" s="144">
        <v>0</v>
      </c>
      <c r="E115" s="144">
        <v>0</v>
      </c>
      <c r="F115" s="99">
        <v>300000</v>
      </c>
      <c r="G115" s="130">
        <v>300000</v>
      </c>
      <c r="H115" s="99">
        <v>0</v>
      </c>
      <c r="I115" s="99">
        <v>210000000</v>
      </c>
      <c r="J115" s="99">
        <v>50000000</v>
      </c>
      <c r="K115" s="136">
        <f t="shared" si="8"/>
        <v>141992611.56059733</v>
      </c>
      <c r="L115" s="102">
        <v>1.7999999999999999E-2</v>
      </c>
      <c r="M115" s="38">
        <v>0</v>
      </c>
      <c r="N115" s="115">
        <f t="shared" si="11"/>
        <v>29359.780672264453</v>
      </c>
      <c r="O115" s="25">
        <v>1.7999999999999999E-2</v>
      </c>
      <c r="P115" s="190">
        <f t="shared" si="9"/>
        <v>29359.780672264453</v>
      </c>
      <c r="Q115" s="150">
        <f t="shared" si="10"/>
        <v>142021971.34126958</v>
      </c>
      <c r="R115" s="101">
        <f t="shared" si="12"/>
        <v>210000000</v>
      </c>
      <c r="S115" s="101">
        <f t="shared" si="13"/>
        <v>192021971.34126958</v>
      </c>
      <c r="T115" s="87"/>
    </row>
    <row r="116" spans="1:20" s="18" customFormat="1" x14ac:dyDescent="0.3">
      <c r="B116" s="273"/>
      <c r="C116" s="28">
        <v>5</v>
      </c>
      <c r="D116" s="144">
        <v>0</v>
      </c>
      <c r="E116" s="144">
        <v>0</v>
      </c>
      <c r="F116" s="99">
        <v>300000</v>
      </c>
      <c r="G116" s="130">
        <v>300000</v>
      </c>
      <c r="H116" s="99">
        <v>0</v>
      </c>
      <c r="I116" s="99">
        <v>210000000</v>
      </c>
      <c r="J116" s="99">
        <v>50000000</v>
      </c>
      <c r="K116" s="136">
        <f t="shared" si="8"/>
        <v>145159278.56868809</v>
      </c>
      <c r="L116" s="102">
        <v>1.7999999999999999E-2</v>
      </c>
      <c r="M116" s="38">
        <v>0</v>
      </c>
      <c r="N116" s="115">
        <f t="shared" si="11"/>
        <v>29888.256724365212</v>
      </c>
      <c r="O116" s="25">
        <v>1.7999999999999999E-2</v>
      </c>
      <c r="P116" s="190">
        <f t="shared" si="9"/>
        <v>29888.256724365212</v>
      </c>
      <c r="Q116" s="150">
        <f t="shared" si="10"/>
        <v>145189166.82541245</v>
      </c>
      <c r="R116" s="101">
        <f t="shared" si="12"/>
        <v>210000000</v>
      </c>
      <c r="S116" s="101">
        <f t="shared" si="13"/>
        <v>195189166.82541245</v>
      </c>
      <c r="T116" s="87"/>
    </row>
    <row r="117" spans="1:20" s="18" customFormat="1" x14ac:dyDescent="0.3">
      <c r="B117" s="273"/>
      <c r="C117" s="28">
        <v>6</v>
      </c>
      <c r="D117" s="144">
        <v>0</v>
      </c>
      <c r="E117" s="144">
        <v>0</v>
      </c>
      <c r="F117" s="99">
        <v>300000</v>
      </c>
      <c r="G117" s="130">
        <v>300000</v>
      </c>
      <c r="H117" s="99">
        <v>0</v>
      </c>
      <c r="I117" s="99">
        <v>210000000</v>
      </c>
      <c r="J117" s="99">
        <v>50000000</v>
      </c>
      <c r="K117" s="136">
        <f t="shared" si="8"/>
        <v>148382945.58292449</v>
      </c>
      <c r="L117" s="102">
        <v>1.7999999999999999E-2</v>
      </c>
      <c r="M117" s="38">
        <v>0</v>
      </c>
      <c r="N117" s="115">
        <f t="shared" si="11"/>
        <v>30426.245345403786</v>
      </c>
      <c r="O117" s="25">
        <v>1.7999999999999999E-2</v>
      </c>
      <c r="P117" s="190">
        <f t="shared" si="9"/>
        <v>30426.245345403786</v>
      </c>
      <c r="Q117" s="150">
        <f t="shared" si="10"/>
        <v>148413371.8282699</v>
      </c>
      <c r="R117" s="101">
        <f t="shared" si="12"/>
        <v>210000000</v>
      </c>
      <c r="S117" s="101">
        <f t="shared" si="13"/>
        <v>198413371.8282699</v>
      </c>
      <c r="T117" s="87"/>
    </row>
    <row r="118" spans="1:20" s="18" customFormat="1" x14ac:dyDescent="0.3">
      <c r="B118" s="273"/>
      <c r="C118" s="28">
        <v>7</v>
      </c>
      <c r="D118" s="144">
        <v>0</v>
      </c>
      <c r="E118" s="144">
        <v>0</v>
      </c>
      <c r="F118" s="99">
        <v>300000</v>
      </c>
      <c r="G118" s="130">
        <v>300000</v>
      </c>
      <c r="H118" s="99">
        <v>0</v>
      </c>
      <c r="I118" s="99">
        <v>210000000</v>
      </c>
      <c r="J118" s="99">
        <v>50000000</v>
      </c>
      <c r="K118" s="136">
        <f t="shared" si="8"/>
        <v>151664638.60341713</v>
      </c>
      <c r="L118" s="102">
        <v>1.7999999999999999E-2</v>
      </c>
      <c r="M118" s="38">
        <v>0</v>
      </c>
      <c r="N118" s="115">
        <f t="shared" si="11"/>
        <v>30973.917761621055</v>
      </c>
      <c r="O118" s="25">
        <v>1.7999999999999999E-2</v>
      </c>
      <c r="P118" s="190">
        <f t="shared" si="9"/>
        <v>30973.917761621055</v>
      </c>
      <c r="Q118" s="150">
        <f t="shared" si="10"/>
        <v>151695612.52117875</v>
      </c>
      <c r="R118" s="101">
        <f t="shared" si="12"/>
        <v>210000000</v>
      </c>
      <c r="S118" s="101">
        <f t="shared" si="13"/>
        <v>201695612.52117875</v>
      </c>
      <c r="T118" s="87"/>
    </row>
    <row r="119" spans="1:20" s="18" customFormat="1" x14ac:dyDescent="0.3">
      <c r="B119" s="273"/>
      <c r="C119" s="28">
        <v>8</v>
      </c>
      <c r="D119" s="144">
        <v>0</v>
      </c>
      <c r="E119" s="144">
        <v>0</v>
      </c>
      <c r="F119" s="99">
        <v>300000</v>
      </c>
      <c r="G119" s="130">
        <v>300000</v>
      </c>
      <c r="H119" s="99">
        <v>0</v>
      </c>
      <c r="I119" s="99">
        <v>210000000</v>
      </c>
      <c r="J119" s="99">
        <v>50000000</v>
      </c>
      <c r="K119" s="136">
        <f t="shared" si="8"/>
        <v>155005402.09827864</v>
      </c>
      <c r="L119" s="102">
        <v>1.7999999999999999E-2</v>
      </c>
      <c r="M119" s="38">
        <v>0</v>
      </c>
      <c r="N119" s="115">
        <f t="shared" si="11"/>
        <v>31531.448281330235</v>
      </c>
      <c r="O119" s="25">
        <v>1.7999999999999999E-2</v>
      </c>
      <c r="P119" s="190">
        <f t="shared" si="9"/>
        <v>31531.448281330235</v>
      </c>
      <c r="Q119" s="150">
        <f t="shared" si="10"/>
        <v>155036933.54655996</v>
      </c>
      <c r="R119" s="101">
        <f t="shared" si="12"/>
        <v>210000000</v>
      </c>
      <c r="S119" s="101">
        <f t="shared" si="13"/>
        <v>205036933.54655996</v>
      </c>
      <c r="T119" s="87"/>
    </row>
    <row r="120" spans="1:20" s="18" customFormat="1" x14ac:dyDescent="0.3">
      <c r="B120" s="273"/>
      <c r="C120" s="28">
        <v>9</v>
      </c>
      <c r="D120" s="144">
        <v>0</v>
      </c>
      <c r="E120" s="144">
        <v>0</v>
      </c>
      <c r="F120" s="99">
        <v>300000</v>
      </c>
      <c r="G120" s="130">
        <v>300000</v>
      </c>
      <c r="H120" s="99">
        <v>0</v>
      </c>
      <c r="I120" s="99">
        <v>210000000</v>
      </c>
      <c r="J120" s="99">
        <v>50000000</v>
      </c>
      <c r="K120" s="136">
        <f t="shared" si="8"/>
        <v>158406299.33604765</v>
      </c>
      <c r="L120" s="102">
        <v>1.7999999999999999E-2</v>
      </c>
      <c r="M120" s="38">
        <v>0</v>
      </c>
      <c r="N120" s="115">
        <f t="shared" si="11"/>
        <v>32099.01435039418</v>
      </c>
      <c r="O120" s="25">
        <v>1.7999999999999999E-2</v>
      </c>
      <c r="P120" s="190">
        <f t="shared" si="9"/>
        <v>32099.01435039418</v>
      </c>
      <c r="Q120" s="150">
        <f t="shared" si="10"/>
        <v>158438398.35039803</v>
      </c>
      <c r="R120" s="101">
        <f t="shared" si="12"/>
        <v>210000000</v>
      </c>
      <c r="S120" s="101">
        <f t="shared" si="13"/>
        <v>208438398.35039803</v>
      </c>
      <c r="T120" s="87"/>
    </row>
    <row r="121" spans="1:20" s="18" customFormat="1" x14ac:dyDescent="0.3">
      <c r="B121" s="273"/>
      <c r="C121" s="28">
        <v>10</v>
      </c>
      <c r="D121" s="144">
        <v>0</v>
      </c>
      <c r="E121" s="144">
        <v>0</v>
      </c>
      <c r="F121" s="99">
        <v>300000</v>
      </c>
      <c r="G121" s="130">
        <v>300000</v>
      </c>
      <c r="H121" s="99">
        <v>0</v>
      </c>
      <c r="I121" s="99">
        <v>210000000</v>
      </c>
      <c r="J121" s="99">
        <v>50000000</v>
      </c>
      <c r="K121" s="136">
        <f t="shared" si="8"/>
        <v>161868412.72409651</v>
      </c>
      <c r="L121" s="102">
        <v>1.7999999999999999E-2</v>
      </c>
      <c r="M121" s="38">
        <v>0</v>
      </c>
      <c r="N121" s="115">
        <f t="shared" si="11"/>
        <v>32676.796608701276</v>
      </c>
      <c r="O121" s="25">
        <v>1.7999999999999999E-2</v>
      </c>
      <c r="P121" s="190">
        <f t="shared" si="9"/>
        <v>32676.796608701276</v>
      </c>
      <c r="Q121" s="150">
        <f t="shared" si="10"/>
        <v>161901089.52070519</v>
      </c>
      <c r="R121" s="101">
        <f t="shared" si="12"/>
        <v>210000000</v>
      </c>
      <c r="S121" s="101">
        <f t="shared" si="13"/>
        <v>211901089.52070519</v>
      </c>
      <c r="T121" s="87"/>
    </row>
    <row r="122" spans="1:20" s="18" customFormat="1" ht="17.25" thickBot="1" x14ac:dyDescent="0.35">
      <c r="B122" s="273"/>
      <c r="C122" s="30">
        <v>11</v>
      </c>
      <c r="D122" s="144">
        <v>0</v>
      </c>
      <c r="E122" s="144">
        <v>0</v>
      </c>
      <c r="F122" s="99">
        <v>300000</v>
      </c>
      <c r="G122" s="130">
        <v>300000</v>
      </c>
      <c r="H122" s="99">
        <v>0</v>
      </c>
      <c r="I122" s="99">
        <v>210000000</v>
      </c>
      <c r="J122" s="99">
        <v>50000000</v>
      </c>
      <c r="K122" s="136">
        <f t="shared" si="8"/>
        <v>165392844.15313023</v>
      </c>
      <c r="L122" s="102">
        <v>1.7999999999999999E-2</v>
      </c>
      <c r="M122" s="38">
        <v>0</v>
      </c>
      <c r="N122" s="115">
        <f t="shared" si="11"/>
        <v>33264.978947657895</v>
      </c>
      <c r="O122" s="83">
        <v>1.7999999999999999E-2</v>
      </c>
      <c r="P122" s="190">
        <f t="shared" si="9"/>
        <v>33264.978947657895</v>
      </c>
      <c r="Q122" s="150">
        <f t="shared" si="10"/>
        <v>165426109.1320779</v>
      </c>
      <c r="R122" s="101">
        <f t="shared" si="12"/>
        <v>210000000</v>
      </c>
      <c r="S122" s="101">
        <f t="shared" si="13"/>
        <v>215426109.1320779</v>
      </c>
      <c r="T122" s="87"/>
    </row>
    <row r="123" spans="1:20" s="94" customFormat="1" ht="17.25" thickBot="1" x14ac:dyDescent="0.35">
      <c r="B123" s="273"/>
      <c r="C123" s="91">
        <v>12</v>
      </c>
      <c r="D123" s="144">
        <v>0</v>
      </c>
      <c r="E123" s="145">
        <v>0</v>
      </c>
      <c r="F123" s="99">
        <v>300000</v>
      </c>
      <c r="G123" s="130">
        <v>300000</v>
      </c>
      <c r="H123" s="99">
        <v>0</v>
      </c>
      <c r="I123" s="99">
        <v>210000000</v>
      </c>
      <c r="J123" s="99">
        <v>50000000</v>
      </c>
      <c r="K123" s="137">
        <f t="shared" si="8"/>
        <v>168980715.34788656</v>
      </c>
      <c r="L123" s="92">
        <v>1.7999999999999999E-2</v>
      </c>
      <c r="M123" s="38">
        <v>0</v>
      </c>
      <c r="N123" s="115">
        <f t="shared" si="11"/>
        <v>33863.748568715739</v>
      </c>
      <c r="O123" s="93">
        <v>1.7999999999999999E-2</v>
      </c>
      <c r="P123" s="190">
        <f t="shared" si="9"/>
        <v>33863.748568715739</v>
      </c>
      <c r="Q123" s="150">
        <f t="shared" si="10"/>
        <v>169014579.09645528</v>
      </c>
      <c r="R123" s="101">
        <f t="shared" si="12"/>
        <v>210000000</v>
      </c>
      <c r="S123" s="101">
        <f t="shared" si="13"/>
        <v>219014579.09645528</v>
      </c>
      <c r="T123" s="107"/>
    </row>
    <row r="124" spans="1:20" s="18" customFormat="1" x14ac:dyDescent="0.3">
      <c r="A124" s="18">
        <v>11</v>
      </c>
      <c r="B124" s="273">
        <v>2032</v>
      </c>
      <c r="C124" s="27">
        <v>1</v>
      </c>
      <c r="D124" s="144">
        <v>0</v>
      </c>
      <c r="E124" s="144">
        <v>0</v>
      </c>
      <c r="F124" s="99">
        <v>300000</v>
      </c>
      <c r="G124" s="130">
        <v>300000</v>
      </c>
      <c r="H124" s="99">
        <v>0</v>
      </c>
      <c r="I124" s="99">
        <v>210000000</v>
      </c>
      <c r="J124" s="99">
        <v>50000000</v>
      </c>
      <c r="K124" s="136">
        <f t="shared" si="8"/>
        <v>172633168.22414851</v>
      </c>
      <c r="L124" s="102">
        <v>1.7999999999999999E-2</v>
      </c>
      <c r="M124" s="38">
        <v>0</v>
      </c>
      <c r="N124" s="115">
        <f t="shared" si="11"/>
        <v>33999.203562990602</v>
      </c>
      <c r="O124" s="82">
        <v>4.0000000000000001E-3</v>
      </c>
      <c r="P124" s="190">
        <f t="shared" si="9"/>
        <v>33999.203562990602</v>
      </c>
      <c r="Q124" s="150">
        <f t="shared" si="10"/>
        <v>172667167.42771152</v>
      </c>
      <c r="R124" s="101">
        <f t="shared" si="12"/>
        <v>210000000</v>
      </c>
      <c r="S124" s="101">
        <f t="shared" si="13"/>
        <v>222667167.42771152</v>
      </c>
      <c r="T124" s="87"/>
    </row>
    <row r="125" spans="1:20" s="18" customFormat="1" x14ac:dyDescent="0.3">
      <c r="B125" s="273"/>
      <c r="C125" s="28">
        <v>2</v>
      </c>
      <c r="D125" s="144">
        <v>0</v>
      </c>
      <c r="E125" s="144">
        <v>0</v>
      </c>
      <c r="F125" s="99">
        <v>300000</v>
      </c>
      <c r="G125" s="130">
        <v>300000</v>
      </c>
      <c r="H125" s="99">
        <v>0</v>
      </c>
      <c r="I125" s="99">
        <v>210000000</v>
      </c>
      <c r="J125" s="99">
        <v>50000000</v>
      </c>
      <c r="K125" s="136">
        <f t="shared" si="8"/>
        <v>176351365.2521832</v>
      </c>
      <c r="L125" s="102">
        <v>1.7999999999999999E-2</v>
      </c>
      <c r="M125" s="38">
        <v>0</v>
      </c>
      <c r="N125" s="115">
        <f t="shared" si="11"/>
        <v>34611.189227124436</v>
      </c>
      <c r="O125" s="25">
        <v>1.7999999999999999E-2</v>
      </c>
      <c r="P125" s="190">
        <f t="shared" si="9"/>
        <v>34611.189227124436</v>
      </c>
      <c r="Q125" s="150">
        <f t="shared" si="10"/>
        <v>176385976.44141033</v>
      </c>
      <c r="R125" s="101">
        <f t="shared" si="12"/>
        <v>210000000</v>
      </c>
      <c r="S125" s="101">
        <f t="shared" si="13"/>
        <v>226385976.44141033</v>
      </c>
      <c r="T125" s="87"/>
    </row>
    <row r="126" spans="1:20" s="18" customFormat="1" x14ac:dyDescent="0.3">
      <c r="B126" s="273"/>
      <c r="C126" s="28">
        <v>3</v>
      </c>
      <c r="D126" s="144">
        <v>0</v>
      </c>
      <c r="E126" s="144">
        <v>0</v>
      </c>
      <c r="F126" s="99">
        <v>300000</v>
      </c>
      <c r="G126" s="130">
        <v>300000</v>
      </c>
      <c r="H126" s="99">
        <v>0</v>
      </c>
      <c r="I126" s="99">
        <v>210000000</v>
      </c>
      <c r="J126" s="99">
        <v>50000000</v>
      </c>
      <c r="K126" s="136">
        <f t="shared" si="8"/>
        <v>180136489.8267225</v>
      </c>
      <c r="L126" s="102">
        <v>1.7999999999999999E-2</v>
      </c>
      <c r="M126" s="38">
        <v>0</v>
      </c>
      <c r="N126" s="115">
        <f t="shared" si="11"/>
        <v>35234.190633212675</v>
      </c>
      <c r="O126" s="25">
        <v>1.7999999999999999E-2</v>
      </c>
      <c r="P126" s="190">
        <f t="shared" si="9"/>
        <v>35234.190633212675</v>
      </c>
      <c r="Q126" s="150">
        <f t="shared" si="10"/>
        <v>180171724.01735571</v>
      </c>
      <c r="R126" s="101">
        <f t="shared" si="12"/>
        <v>210000000</v>
      </c>
      <c r="S126" s="101">
        <f t="shared" si="13"/>
        <v>230171724.01735571</v>
      </c>
      <c r="T126" s="87"/>
    </row>
    <row r="127" spans="1:20" s="18" customFormat="1" x14ac:dyDescent="0.3">
      <c r="B127" s="273"/>
      <c r="C127" s="28">
        <v>4</v>
      </c>
      <c r="D127" s="144">
        <v>0</v>
      </c>
      <c r="E127" s="144">
        <v>0</v>
      </c>
      <c r="F127" s="99">
        <v>300000</v>
      </c>
      <c r="G127" s="130">
        <v>300000</v>
      </c>
      <c r="H127" s="99">
        <v>0</v>
      </c>
      <c r="I127" s="99">
        <v>210000000</v>
      </c>
      <c r="J127" s="99">
        <v>50000000</v>
      </c>
      <c r="K127" s="136">
        <f t="shared" si="8"/>
        <v>183989746.6436035</v>
      </c>
      <c r="L127" s="102">
        <v>1.7999999999999999E-2</v>
      </c>
      <c r="M127" s="38">
        <v>0</v>
      </c>
      <c r="N127" s="115">
        <f t="shared" si="11"/>
        <v>35868.406064610506</v>
      </c>
      <c r="O127" s="25">
        <v>1.7999999999999999E-2</v>
      </c>
      <c r="P127" s="190">
        <f t="shared" si="9"/>
        <v>35868.406064610506</v>
      </c>
      <c r="Q127" s="150">
        <f t="shared" si="10"/>
        <v>184025615.0496681</v>
      </c>
      <c r="R127" s="101">
        <f t="shared" si="12"/>
        <v>210000000</v>
      </c>
      <c r="S127" s="101">
        <f t="shared" si="13"/>
        <v>234025615.0496681</v>
      </c>
      <c r="T127" s="87"/>
    </row>
    <row r="128" spans="1:20" s="18" customFormat="1" x14ac:dyDescent="0.3">
      <c r="B128" s="273"/>
      <c r="C128" s="28">
        <v>5</v>
      </c>
      <c r="D128" s="144">
        <v>0</v>
      </c>
      <c r="E128" s="144">
        <v>0</v>
      </c>
      <c r="F128" s="99">
        <v>300000</v>
      </c>
      <c r="G128" s="130">
        <v>300000</v>
      </c>
      <c r="H128" s="99">
        <v>0</v>
      </c>
      <c r="I128" s="99">
        <v>210000000</v>
      </c>
      <c r="J128" s="99">
        <v>50000000</v>
      </c>
      <c r="K128" s="136">
        <f t="shared" si="8"/>
        <v>187912362.08318835</v>
      </c>
      <c r="L128" s="102">
        <v>1.7999999999999999E-2</v>
      </c>
      <c r="M128" s="38">
        <v>0</v>
      </c>
      <c r="N128" s="115">
        <f t="shared" si="11"/>
        <v>36514.037373773492</v>
      </c>
      <c r="O128" s="25">
        <v>1.7999999999999999E-2</v>
      </c>
      <c r="P128" s="190">
        <f t="shared" si="9"/>
        <v>36514.037373773492</v>
      </c>
      <c r="Q128" s="150">
        <f t="shared" si="10"/>
        <v>187948876.12056214</v>
      </c>
      <c r="R128" s="101">
        <f t="shared" si="12"/>
        <v>210000000</v>
      </c>
      <c r="S128" s="101">
        <f t="shared" si="13"/>
        <v>237948876.12056214</v>
      </c>
      <c r="T128" s="87"/>
    </row>
    <row r="129" spans="1:20" s="18" customFormat="1" x14ac:dyDescent="0.3">
      <c r="B129" s="273"/>
      <c r="C129" s="28">
        <v>6</v>
      </c>
      <c r="D129" s="144">
        <v>0</v>
      </c>
      <c r="E129" s="144">
        <v>0</v>
      </c>
      <c r="F129" s="99">
        <v>300000</v>
      </c>
      <c r="G129" s="130">
        <v>300000</v>
      </c>
      <c r="H129" s="99">
        <v>0</v>
      </c>
      <c r="I129" s="99">
        <v>210000000</v>
      </c>
      <c r="J129" s="99">
        <v>50000000</v>
      </c>
      <c r="K129" s="136">
        <f t="shared" si="8"/>
        <v>191905584.60068575</v>
      </c>
      <c r="L129" s="102">
        <v>1.7999999999999999E-2</v>
      </c>
      <c r="M129" s="38">
        <v>0</v>
      </c>
      <c r="N129" s="115">
        <f t="shared" si="11"/>
        <v>37171.290046501417</v>
      </c>
      <c r="O129" s="25">
        <v>1.7999999999999999E-2</v>
      </c>
      <c r="P129" s="190">
        <f t="shared" si="9"/>
        <v>37171.290046501417</v>
      </c>
      <c r="Q129" s="150">
        <f t="shared" si="10"/>
        <v>191942755.89073226</v>
      </c>
      <c r="R129" s="101">
        <f t="shared" si="12"/>
        <v>210000000</v>
      </c>
      <c r="S129" s="101">
        <f t="shared" si="13"/>
        <v>241942755.89073226</v>
      </c>
      <c r="T129" s="87"/>
    </row>
    <row r="130" spans="1:20" s="18" customFormat="1" x14ac:dyDescent="0.3">
      <c r="B130" s="273"/>
      <c r="C130" s="28">
        <v>7</v>
      </c>
      <c r="D130" s="144">
        <v>0</v>
      </c>
      <c r="E130" s="144">
        <v>0</v>
      </c>
      <c r="F130" s="99">
        <v>300000</v>
      </c>
      <c r="G130" s="130">
        <v>300000</v>
      </c>
      <c r="H130" s="99">
        <v>0</v>
      </c>
      <c r="I130" s="99">
        <v>210000000</v>
      </c>
      <c r="J130" s="99">
        <v>50000000</v>
      </c>
      <c r="K130" s="136">
        <f t="shared" si="8"/>
        <v>195970685.12349808</v>
      </c>
      <c r="L130" s="102">
        <v>1.7999999999999999E-2</v>
      </c>
      <c r="M130" s="38">
        <v>0</v>
      </c>
      <c r="N130" s="115">
        <f t="shared" si="11"/>
        <v>37840.373267338444</v>
      </c>
      <c r="O130" s="25">
        <v>1.7999999999999999E-2</v>
      </c>
      <c r="P130" s="190">
        <f t="shared" si="9"/>
        <v>37840.373267338444</v>
      </c>
      <c r="Q130" s="150">
        <f t="shared" si="10"/>
        <v>196008525.49676543</v>
      </c>
      <c r="R130" s="101">
        <f t="shared" si="12"/>
        <v>210000000</v>
      </c>
      <c r="S130" s="101">
        <f t="shared" si="13"/>
        <v>246008525.49676543</v>
      </c>
      <c r="T130" s="87"/>
    </row>
    <row r="131" spans="1:20" s="18" customFormat="1" x14ac:dyDescent="0.3">
      <c r="B131" s="273"/>
      <c r="C131" s="28">
        <v>8</v>
      </c>
      <c r="D131" s="144">
        <v>0</v>
      </c>
      <c r="E131" s="144">
        <v>0</v>
      </c>
      <c r="F131" s="99">
        <v>300000</v>
      </c>
      <c r="G131" s="130">
        <v>300000</v>
      </c>
      <c r="H131" s="99">
        <v>0</v>
      </c>
      <c r="I131" s="99">
        <v>210000000</v>
      </c>
      <c r="J131" s="99">
        <v>50000000</v>
      </c>
      <c r="K131" s="136">
        <f t="shared" si="8"/>
        <v>200108957.45572105</v>
      </c>
      <c r="L131" s="102">
        <v>1.7999999999999999E-2</v>
      </c>
      <c r="M131" s="38">
        <v>0</v>
      </c>
      <c r="N131" s="115">
        <f t="shared" si="11"/>
        <v>38521.499986150535</v>
      </c>
      <c r="O131" s="25">
        <v>1.7999999999999999E-2</v>
      </c>
      <c r="P131" s="190">
        <f t="shared" si="9"/>
        <v>38521.499986150535</v>
      </c>
      <c r="Q131" s="150">
        <f t="shared" si="10"/>
        <v>200147478.95570719</v>
      </c>
      <c r="R131" s="101">
        <f t="shared" si="12"/>
        <v>210000000</v>
      </c>
      <c r="S131" s="101">
        <f t="shared" si="13"/>
        <v>250147478.95570719</v>
      </c>
      <c r="T131" s="87"/>
    </row>
    <row r="132" spans="1:20" s="18" customFormat="1" x14ac:dyDescent="0.3">
      <c r="B132" s="273"/>
      <c r="C132" s="28">
        <v>9</v>
      </c>
      <c r="D132" s="144">
        <v>0</v>
      </c>
      <c r="E132" s="144">
        <v>0</v>
      </c>
      <c r="F132" s="99">
        <v>300000</v>
      </c>
      <c r="G132" s="130">
        <v>300000</v>
      </c>
      <c r="H132" s="99">
        <v>0</v>
      </c>
      <c r="I132" s="99">
        <v>210000000</v>
      </c>
      <c r="J132" s="99">
        <v>50000000</v>
      </c>
      <c r="K132" s="136">
        <f t="shared" si="8"/>
        <v>204321718.68992403</v>
      </c>
      <c r="L132" s="102">
        <v>1.7999999999999999E-2</v>
      </c>
      <c r="M132" s="38">
        <v>0</v>
      </c>
      <c r="N132" s="115">
        <f t="shared" si="11"/>
        <v>39214.886985901241</v>
      </c>
      <c r="O132" s="25">
        <v>1.7999999999999999E-2</v>
      </c>
      <c r="P132" s="190">
        <f t="shared" si="9"/>
        <v>39214.886985901241</v>
      </c>
      <c r="Q132" s="150">
        <f t="shared" si="10"/>
        <v>204360933.57690993</v>
      </c>
      <c r="R132" s="101">
        <f t="shared" si="12"/>
        <v>210000000</v>
      </c>
      <c r="S132" s="101">
        <f t="shared" si="13"/>
        <v>254360933.57690993</v>
      </c>
      <c r="T132" s="87"/>
    </row>
    <row r="133" spans="1:20" s="18" customFormat="1" x14ac:dyDescent="0.3">
      <c r="B133" s="273"/>
      <c r="C133" s="28">
        <v>10</v>
      </c>
      <c r="D133" s="144">
        <v>0</v>
      </c>
      <c r="E133" s="144">
        <v>0</v>
      </c>
      <c r="F133" s="99">
        <v>300000</v>
      </c>
      <c r="G133" s="130">
        <v>300000</v>
      </c>
      <c r="H133" s="99">
        <v>0</v>
      </c>
      <c r="I133" s="99">
        <v>210000000</v>
      </c>
      <c r="J133" s="99">
        <v>50000000</v>
      </c>
      <c r="K133" s="136">
        <f t="shared" si="8"/>
        <v>208610309.62634265</v>
      </c>
      <c r="L133" s="102">
        <v>1.7999999999999999E-2</v>
      </c>
      <c r="M133" s="38">
        <v>0</v>
      </c>
      <c r="N133" s="115">
        <f t="shared" si="11"/>
        <v>39920.754951647461</v>
      </c>
      <c r="O133" s="25">
        <v>1.7999999999999999E-2</v>
      </c>
      <c r="P133" s="190">
        <f t="shared" si="9"/>
        <v>39920.754951647461</v>
      </c>
      <c r="Q133" s="150">
        <f t="shared" si="10"/>
        <v>208650230.38129431</v>
      </c>
      <c r="R133" s="101">
        <f t="shared" si="12"/>
        <v>210000000</v>
      </c>
      <c r="S133" s="101">
        <f t="shared" si="13"/>
        <v>258650230.38129431</v>
      </c>
      <c r="T133" s="87"/>
    </row>
    <row r="134" spans="1:20" s="18" customFormat="1" ht="18" customHeight="1" thickBot="1" x14ac:dyDescent="0.35">
      <c r="B134" s="273"/>
      <c r="C134" s="30">
        <v>11</v>
      </c>
      <c r="D134" s="144">
        <v>0</v>
      </c>
      <c r="E134" s="144">
        <v>0</v>
      </c>
      <c r="F134" s="99">
        <v>300000</v>
      </c>
      <c r="G134" s="130">
        <v>300000</v>
      </c>
      <c r="H134" s="99">
        <v>0</v>
      </c>
      <c r="I134" s="99">
        <v>210000000</v>
      </c>
      <c r="J134" s="99">
        <v>50000000</v>
      </c>
      <c r="K134" s="136">
        <f t="shared" si="8"/>
        <v>212976095.19961682</v>
      </c>
      <c r="L134" s="102">
        <v>1.7999999999999999E-2</v>
      </c>
      <c r="M134" s="38">
        <v>0</v>
      </c>
      <c r="N134" s="115">
        <f t="shared" si="11"/>
        <v>40639.328540777118</v>
      </c>
      <c r="O134" s="83">
        <v>1.7999999999999999E-2</v>
      </c>
      <c r="P134" s="190">
        <f t="shared" si="9"/>
        <v>40639.328540777118</v>
      </c>
      <c r="Q134" s="150">
        <f t="shared" si="10"/>
        <v>213016734.52815759</v>
      </c>
      <c r="R134" s="101">
        <f t="shared" si="12"/>
        <v>210000000</v>
      </c>
      <c r="S134" s="101">
        <f t="shared" si="13"/>
        <v>263016734.52815759</v>
      </c>
      <c r="T134" s="87"/>
    </row>
    <row r="135" spans="1:20" s="39" customFormat="1" ht="17.25" thickBot="1" x14ac:dyDescent="0.35">
      <c r="B135" s="273"/>
      <c r="C135" s="20">
        <v>12</v>
      </c>
      <c r="D135" s="144">
        <v>0</v>
      </c>
      <c r="E135" s="143">
        <v>0</v>
      </c>
      <c r="F135" s="100">
        <v>300000</v>
      </c>
      <c r="G135" s="130">
        <v>300000</v>
      </c>
      <c r="H135" s="100">
        <v>0</v>
      </c>
      <c r="I135" s="99">
        <v>210000000</v>
      </c>
      <c r="J135" s="99">
        <v>50000000</v>
      </c>
      <c r="K135" s="183">
        <f t="shared" si="8"/>
        <v>217420464.91320992</v>
      </c>
      <c r="L135" s="184">
        <v>1.7999999999999999E-2</v>
      </c>
      <c r="M135" s="185">
        <v>0</v>
      </c>
      <c r="N135" s="115">
        <f t="shared" si="11"/>
        <v>41370.836454511104</v>
      </c>
      <c r="O135" s="186">
        <v>1.7999999999999999E-2</v>
      </c>
      <c r="P135" s="190">
        <f t="shared" si="9"/>
        <v>41370.836454511104</v>
      </c>
      <c r="Q135" s="187">
        <f t="shared" si="10"/>
        <v>217461835.74966443</v>
      </c>
      <c r="R135" s="100">
        <f t="shared" si="12"/>
        <v>210000000</v>
      </c>
      <c r="S135" s="100">
        <f t="shared" si="13"/>
        <v>267461835.74966443</v>
      </c>
      <c r="T135" s="188"/>
    </row>
    <row r="136" spans="1:20" s="36" customFormat="1" x14ac:dyDescent="0.3">
      <c r="A136" s="31">
        <v>12</v>
      </c>
      <c r="B136" s="273">
        <v>2033</v>
      </c>
      <c r="C136" s="35">
        <v>1</v>
      </c>
      <c r="D136" s="144">
        <v>0</v>
      </c>
      <c r="E136" s="144">
        <v>0</v>
      </c>
      <c r="F136" s="99">
        <v>300000</v>
      </c>
      <c r="G136" s="130">
        <v>300000</v>
      </c>
      <c r="H136" s="99">
        <v>0</v>
      </c>
      <c r="I136" s="99">
        <v>210000000</v>
      </c>
      <c r="J136" s="99">
        <v>50000000</v>
      </c>
      <c r="K136" s="136">
        <f t="shared" si="8"/>
        <v>221944833.28164768</v>
      </c>
      <c r="L136" s="102">
        <v>1.7999999999999999E-2</v>
      </c>
      <c r="M136" s="38">
        <v>0</v>
      </c>
      <c r="N136" s="115">
        <f t="shared" si="11"/>
        <v>41536.319800329147</v>
      </c>
      <c r="O136" s="82">
        <v>4.0000000000000001E-3</v>
      </c>
      <c r="P136" s="190">
        <f t="shared" si="9"/>
        <v>41536.319800329147</v>
      </c>
      <c r="Q136" s="150">
        <f t="shared" si="10"/>
        <v>221986369.601448</v>
      </c>
      <c r="R136" s="101">
        <f t="shared" si="12"/>
        <v>210000000</v>
      </c>
      <c r="S136" s="101">
        <f t="shared" si="13"/>
        <v>271986369.601448</v>
      </c>
    </row>
    <row r="137" spans="1:20" x14ac:dyDescent="0.3">
      <c r="A137" s="18"/>
      <c r="B137" s="273"/>
      <c r="C137" s="28">
        <v>2</v>
      </c>
      <c r="D137" s="144">
        <v>0</v>
      </c>
      <c r="E137" s="144">
        <v>0</v>
      </c>
      <c r="F137" s="99">
        <v>300000</v>
      </c>
      <c r="G137" s="130">
        <v>300000</v>
      </c>
      <c r="H137" s="99">
        <v>0</v>
      </c>
      <c r="I137" s="99">
        <v>210000000</v>
      </c>
      <c r="J137" s="99">
        <v>50000000</v>
      </c>
      <c r="K137" s="136">
        <f t="shared" si="8"/>
        <v>226550640.28071734</v>
      </c>
      <c r="L137" s="102">
        <v>1.7999999999999999E-2</v>
      </c>
      <c r="M137" s="38">
        <v>0</v>
      </c>
      <c r="N137" s="115">
        <f t="shared" si="11"/>
        <v>42283.973556735073</v>
      </c>
      <c r="O137" s="25">
        <v>1.7999999999999999E-2</v>
      </c>
      <c r="P137" s="190">
        <f t="shared" si="9"/>
        <v>42283.973556735073</v>
      </c>
      <c r="Q137" s="150">
        <f t="shared" si="10"/>
        <v>226592924.25427407</v>
      </c>
      <c r="R137" s="101">
        <f t="shared" si="12"/>
        <v>210000000</v>
      </c>
      <c r="S137" s="101">
        <f t="shared" si="13"/>
        <v>276592924.25427407</v>
      </c>
    </row>
    <row r="138" spans="1:20" x14ac:dyDescent="0.3">
      <c r="A138" s="18"/>
      <c r="B138" s="273"/>
      <c r="C138" s="28">
        <v>3</v>
      </c>
      <c r="D138" s="144">
        <v>0</v>
      </c>
      <c r="E138" s="144">
        <v>0</v>
      </c>
      <c r="F138" s="99">
        <v>300000</v>
      </c>
      <c r="G138" s="130">
        <v>300000</v>
      </c>
      <c r="H138" s="99">
        <v>0</v>
      </c>
      <c r="I138" s="99">
        <v>210000000</v>
      </c>
      <c r="J138" s="99">
        <v>50000000</v>
      </c>
      <c r="K138" s="136">
        <f t="shared" si="8"/>
        <v>231239351.80577025</v>
      </c>
      <c r="L138" s="102">
        <v>1.7999999999999999E-2</v>
      </c>
      <c r="M138" s="38">
        <v>0</v>
      </c>
      <c r="N138" s="115">
        <f t="shared" si="11"/>
        <v>43045.085080756304</v>
      </c>
      <c r="O138" s="25">
        <v>1.7999999999999999E-2</v>
      </c>
      <c r="P138" s="190">
        <f t="shared" si="9"/>
        <v>43045.085080756304</v>
      </c>
      <c r="Q138" s="150">
        <f t="shared" si="10"/>
        <v>231282396.89085099</v>
      </c>
      <c r="R138" s="101">
        <f t="shared" si="12"/>
        <v>210000000</v>
      </c>
      <c r="S138" s="101">
        <f t="shared" si="13"/>
        <v>281282396.89085102</v>
      </c>
    </row>
    <row r="139" spans="1:20" x14ac:dyDescent="0.3">
      <c r="A139" s="18"/>
      <c r="B139" s="273"/>
      <c r="C139" s="28">
        <v>4</v>
      </c>
      <c r="D139" s="144">
        <v>0</v>
      </c>
      <c r="E139" s="144">
        <v>0</v>
      </c>
      <c r="F139" s="99">
        <v>300000</v>
      </c>
      <c r="G139" s="130">
        <v>300000</v>
      </c>
      <c r="H139" s="99">
        <v>0</v>
      </c>
      <c r="I139" s="99">
        <v>210000000</v>
      </c>
      <c r="J139" s="99">
        <v>50000000</v>
      </c>
      <c r="K139" s="136">
        <f t="shared" si="8"/>
        <v>236012460.1382741</v>
      </c>
      <c r="L139" s="102">
        <v>1.7999999999999999E-2</v>
      </c>
      <c r="M139" s="38">
        <v>0</v>
      </c>
      <c r="N139" s="115">
        <f t="shared" si="11"/>
        <v>43819.896612209915</v>
      </c>
      <c r="O139" s="25">
        <v>1.7999999999999999E-2</v>
      </c>
      <c r="P139" s="190">
        <f t="shared" si="9"/>
        <v>43819.896612209915</v>
      </c>
      <c r="Q139" s="150">
        <f t="shared" si="10"/>
        <v>236056280.0348863</v>
      </c>
      <c r="R139" s="101">
        <f t="shared" si="12"/>
        <v>210000000</v>
      </c>
      <c r="S139" s="101">
        <f t="shared" si="13"/>
        <v>286056280.0348863</v>
      </c>
    </row>
    <row r="140" spans="1:20" x14ac:dyDescent="0.3">
      <c r="A140" s="18"/>
      <c r="B140" s="273"/>
      <c r="C140" s="28">
        <v>5</v>
      </c>
      <c r="D140" s="144">
        <v>0</v>
      </c>
      <c r="E140" s="144">
        <v>0</v>
      </c>
      <c r="F140" s="99">
        <v>300000</v>
      </c>
      <c r="G140" s="130">
        <v>300000</v>
      </c>
      <c r="H140" s="99">
        <v>0</v>
      </c>
      <c r="I140" s="99">
        <v>210000000</v>
      </c>
      <c r="J140" s="99">
        <v>50000000</v>
      </c>
      <c r="K140" s="136">
        <f t="shared" si="8"/>
        <v>240871484.42076305</v>
      </c>
      <c r="L140" s="102">
        <v>1.7999999999999999E-2</v>
      </c>
      <c r="M140" s="38">
        <v>0</v>
      </c>
      <c r="N140" s="115">
        <f t="shared" si="11"/>
        <v>44608.654751229697</v>
      </c>
      <c r="O140" s="25">
        <v>1.7999999999999999E-2</v>
      </c>
      <c r="P140" s="190">
        <f t="shared" si="9"/>
        <v>44608.654751229697</v>
      </c>
      <c r="Q140" s="150">
        <f t="shared" si="10"/>
        <v>240916093.07551429</v>
      </c>
      <c r="R140" s="101">
        <f t="shared" si="12"/>
        <v>210000000</v>
      </c>
      <c r="S140" s="101">
        <f t="shared" si="13"/>
        <v>290916093.07551432</v>
      </c>
    </row>
    <row r="141" spans="1:20" x14ac:dyDescent="0.3">
      <c r="A141" s="18"/>
      <c r="B141" s="273"/>
      <c r="C141" s="28">
        <v>6</v>
      </c>
      <c r="D141" s="144">
        <v>0</v>
      </c>
      <c r="E141" s="144">
        <v>0</v>
      </c>
      <c r="F141" s="99">
        <v>300000</v>
      </c>
      <c r="G141" s="130">
        <v>300000</v>
      </c>
      <c r="H141" s="99">
        <v>0</v>
      </c>
      <c r="I141" s="99">
        <v>210000000</v>
      </c>
      <c r="J141" s="99">
        <v>50000000</v>
      </c>
      <c r="K141" s="136">
        <f t="shared" si="8"/>
        <v>245817971.14033678</v>
      </c>
      <c r="L141" s="102">
        <v>1.7999999999999999E-2</v>
      </c>
      <c r="M141" s="38">
        <v>0</v>
      </c>
      <c r="N141" s="115">
        <f t="shared" si="11"/>
        <v>45411.610536751832</v>
      </c>
      <c r="O141" s="25">
        <v>1.7999999999999999E-2</v>
      </c>
      <c r="P141" s="190">
        <f t="shared" si="9"/>
        <v>45411.610536751832</v>
      </c>
      <c r="Q141" s="150">
        <f t="shared" si="10"/>
        <v>245863382.75087354</v>
      </c>
      <c r="R141" s="101">
        <f t="shared" si="12"/>
        <v>210000000</v>
      </c>
      <c r="S141" s="101">
        <f t="shared" si="13"/>
        <v>295863382.75087357</v>
      </c>
    </row>
    <row r="142" spans="1:20" x14ac:dyDescent="0.3">
      <c r="A142" s="18"/>
      <c r="B142" s="273"/>
      <c r="C142" s="28">
        <v>7</v>
      </c>
      <c r="D142" s="144">
        <v>0</v>
      </c>
      <c r="E142" s="144">
        <v>0</v>
      </c>
      <c r="F142" s="99">
        <v>300000</v>
      </c>
      <c r="G142" s="130">
        <v>300000</v>
      </c>
      <c r="H142" s="99">
        <v>0</v>
      </c>
      <c r="I142" s="99">
        <v>210000000</v>
      </c>
      <c r="J142" s="99">
        <v>50000000</v>
      </c>
      <c r="K142" s="136">
        <f t="shared" si="8"/>
        <v>250853494.62086284</v>
      </c>
      <c r="L142" s="102">
        <v>1.7999999999999999E-2</v>
      </c>
      <c r="M142" s="38">
        <v>0</v>
      </c>
      <c r="N142" s="115">
        <f t="shared" si="11"/>
        <v>46229.019526413365</v>
      </c>
      <c r="O142" s="25">
        <v>1.7999999999999999E-2</v>
      </c>
      <c r="P142" s="190">
        <f t="shared" si="9"/>
        <v>46229.019526413365</v>
      </c>
      <c r="Q142" s="150">
        <f t="shared" si="10"/>
        <v>250899723.64038926</v>
      </c>
      <c r="R142" s="101">
        <f t="shared" si="12"/>
        <v>210000000</v>
      </c>
      <c r="S142" s="101">
        <f t="shared" si="13"/>
        <v>300899723.64038926</v>
      </c>
    </row>
    <row r="143" spans="1:20" x14ac:dyDescent="0.3">
      <c r="A143" s="18"/>
      <c r="B143" s="273"/>
      <c r="C143" s="28">
        <v>8</v>
      </c>
      <c r="D143" s="144">
        <v>0</v>
      </c>
      <c r="E143" s="144">
        <v>0</v>
      </c>
      <c r="F143" s="99">
        <v>300000</v>
      </c>
      <c r="G143" s="130">
        <v>300000</v>
      </c>
      <c r="H143" s="99">
        <v>0</v>
      </c>
      <c r="I143" s="99">
        <v>210000000</v>
      </c>
      <c r="J143" s="99">
        <v>50000000</v>
      </c>
      <c r="K143" s="136">
        <f t="shared" si="8"/>
        <v>255979657.52403837</v>
      </c>
      <c r="L143" s="102">
        <v>1.7999999999999999E-2</v>
      </c>
      <c r="M143" s="38">
        <v>0</v>
      </c>
      <c r="N143" s="115">
        <f t="shared" si="11"/>
        <v>47061.141877888804</v>
      </c>
      <c r="O143" s="25">
        <v>1.7999999999999999E-2</v>
      </c>
      <c r="P143" s="190">
        <f t="shared" si="9"/>
        <v>47061.141877888804</v>
      </c>
      <c r="Q143" s="150">
        <f t="shared" si="10"/>
        <v>256026718.66591626</v>
      </c>
      <c r="R143" s="101">
        <f t="shared" si="12"/>
        <v>210000000</v>
      </c>
      <c r="S143" s="101">
        <f t="shared" si="13"/>
        <v>306026718.66591626</v>
      </c>
    </row>
    <row r="144" spans="1:20" x14ac:dyDescent="0.3">
      <c r="A144" s="18"/>
      <c r="B144" s="273"/>
      <c r="C144" s="28">
        <v>9</v>
      </c>
      <c r="D144" s="144">
        <v>0</v>
      </c>
      <c r="E144" s="144">
        <v>0</v>
      </c>
      <c r="F144" s="99">
        <v>300000</v>
      </c>
      <c r="G144" s="130">
        <v>300000</v>
      </c>
      <c r="H144" s="99">
        <v>0</v>
      </c>
      <c r="I144" s="99">
        <v>210000000</v>
      </c>
      <c r="J144" s="99">
        <v>50000000</v>
      </c>
      <c r="K144" s="136">
        <f t="shared" si="8"/>
        <v>261198091.35947105</v>
      </c>
      <c r="L144" s="102">
        <v>1.7999999999999999E-2</v>
      </c>
      <c r="M144" s="38">
        <v>0</v>
      </c>
      <c r="N144" s="115">
        <f t="shared" si="11"/>
        <v>47908.2424316908</v>
      </c>
      <c r="O144" s="25">
        <v>1.7999999999999999E-2</v>
      </c>
      <c r="P144" s="190">
        <f t="shared" si="9"/>
        <v>47908.2424316908</v>
      </c>
      <c r="Q144" s="150">
        <f t="shared" si="10"/>
        <v>261245999.60190275</v>
      </c>
      <c r="R144" s="101">
        <f t="shared" si="12"/>
        <v>210000000</v>
      </c>
      <c r="S144" s="101">
        <f t="shared" si="13"/>
        <v>311245999.60190272</v>
      </c>
    </row>
    <row r="145" spans="1:19" x14ac:dyDescent="0.3">
      <c r="A145" s="18"/>
      <c r="B145" s="273"/>
      <c r="C145" s="28">
        <v>10</v>
      </c>
      <c r="D145" s="144">
        <v>0</v>
      </c>
      <c r="E145" s="144">
        <v>0</v>
      </c>
      <c r="F145" s="99">
        <v>300000</v>
      </c>
      <c r="G145" s="130">
        <v>300000</v>
      </c>
      <c r="H145" s="99">
        <v>0</v>
      </c>
      <c r="I145" s="99">
        <v>210000000</v>
      </c>
      <c r="J145" s="99">
        <v>50000000</v>
      </c>
      <c r="K145" s="136">
        <f t="shared" si="8"/>
        <v>266510457.00394154</v>
      </c>
      <c r="L145" s="102">
        <v>1.7999999999999999E-2</v>
      </c>
      <c r="M145" s="38">
        <v>0</v>
      </c>
      <c r="N145" s="115">
        <f t="shared" si="11"/>
        <v>48770.590795461234</v>
      </c>
      <c r="O145" s="25">
        <v>1.7999999999999999E-2</v>
      </c>
      <c r="P145" s="190">
        <f t="shared" si="9"/>
        <v>48770.590795461234</v>
      </c>
      <c r="Q145" s="150">
        <f t="shared" si="10"/>
        <v>266559227.59473699</v>
      </c>
      <c r="R145" s="101">
        <f t="shared" si="12"/>
        <v>210000000</v>
      </c>
      <c r="S145" s="101">
        <f t="shared" si="13"/>
        <v>316559227.59473699</v>
      </c>
    </row>
    <row r="146" spans="1:19" ht="17.25" thickBot="1" x14ac:dyDescent="0.35">
      <c r="A146" s="18"/>
      <c r="B146" s="273"/>
      <c r="C146" s="30">
        <v>11</v>
      </c>
      <c r="D146" s="144">
        <v>0</v>
      </c>
      <c r="E146" s="144">
        <v>0</v>
      </c>
      <c r="F146" s="99">
        <v>300000</v>
      </c>
      <c r="G146" s="130">
        <v>300000</v>
      </c>
      <c r="H146" s="99">
        <v>0</v>
      </c>
      <c r="I146" s="99">
        <v>210000000</v>
      </c>
      <c r="J146" s="99">
        <v>50000000</v>
      </c>
      <c r="K146" s="136">
        <f t="shared" si="8"/>
        <v>271918445.23001248</v>
      </c>
      <c r="L146" s="102">
        <v>1.7999999999999999E-2</v>
      </c>
      <c r="M146" s="38">
        <v>0</v>
      </c>
      <c r="N146" s="115">
        <f t="shared" si="11"/>
        <v>49648.461429779534</v>
      </c>
      <c r="O146" s="83">
        <v>1.7999999999999999E-2</v>
      </c>
      <c r="P146" s="190">
        <f t="shared" si="9"/>
        <v>49648.461429779534</v>
      </c>
      <c r="Q146" s="150">
        <f t="shared" si="10"/>
        <v>271968093.69144225</v>
      </c>
      <c r="R146" s="101">
        <f t="shared" si="12"/>
        <v>210000000</v>
      </c>
      <c r="S146" s="101">
        <f t="shared" si="13"/>
        <v>321968093.69144225</v>
      </c>
    </row>
    <row r="147" spans="1:19" s="108" customFormat="1" ht="17.25" thickBot="1" x14ac:dyDescent="0.35">
      <c r="A147" s="94"/>
      <c r="B147" s="273"/>
      <c r="C147" s="91">
        <v>12</v>
      </c>
      <c r="D147" s="144">
        <v>0</v>
      </c>
      <c r="E147" s="145">
        <v>0</v>
      </c>
      <c r="F147" s="99">
        <v>300000</v>
      </c>
      <c r="G147" s="130">
        <v>300000</v>
      </c>
      <c r="H147" s="99">
        <v>0</v>
      </c>
      <c r="I147" s="99">
        <v>210000000</v>
      </c>
      <c r="J147" s="99">
        <v>50000000</v>
      </c>
      <c r="K147" s="137">
        <f t="shared" si="8"/>
        <v>277423777.24415272</v>
      </c>
      <c r="L147" s="92">
        <v>1.7999999999999999E-2</v>
      </c>
      <c r="M147" s="38">
        <v>0</v>
      </c>
      <c r="N147" s="115">
        <f t="shared" si="11"/>
        <v>50542.133735515563</v>
      </c>
      <c r="O147" s="93">
        <v>1.7999999999999999E-2</v>
      </c>
      <c r="P147" s="190">
        <f t="shared" si="9"/>
        <v>50542.133735515563</v>
      </c>
      <c r="Q147" s="150">
        <f t="shared" si="10"/>
        <v>277474319.37788826</v>
      </c>
      <c r="R147" s="101">
        <f t="shared" si="12"/>
        <v>210000000</v>
      </c>
      <c r="S147" s="101">
        <f t="shared" si="13"/>
        <v>327474319.37788826</v>
      </c>
    </row>
  </sheetData>
  <mergeCells count="20">
    <mergeCell ref="B100:B111"/>
    <mergeCell ref="B112:B123"/>
    <mergeCell ref="B124:B135"/>
    <mergeCell ref="B136:B147"/>
    <mergeCell ref="B76:B87"/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"/>
  <sheetViews>
    <sheetView tabSelected="1" topLeftCell="J7" zoomScaleNormal="100" workbookViewId="0">
      <selection activeCell="W21" sqref="W21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1" style="18" customWidth="1"/>
    <col min="5" max="5" width="13.125" style="78" bestFit="1" customWidth="1"/>
    <col min="6" max="6" width="12.125" style="1" customWidth="1"/>
    <col min="7" max="7" width="13.875" style="1" bestFit="1" customWidth="1"/>
    <col min="8" max="8" width="9.875" style="78" bestFit="1" customWidth="1"/>
    <col min="9" max="9" width="11.75" style="1" bestFit="1" customWidth="1"/>
    <col min="10" max="10" width="11.375" style="1" bestFit="1" customWidth="1"/>
    <col min="11" max="11" width="9.25" style="1" bestFit="1" customWidth="1"/>
    <col min="12" max="12" width="14.75" style="1" customWidth="1"/>
    <col min="13" max="13" width="10.75" style="1" bestFit="1" customWidth="1"/>
    <col min="14" max="14" width="7" style="1" customWidth="1"/>
    <col min="15" max="15" width="11.5" style="1" bestFit="1" customWidth="1"/>
    <col min="16" max="16" width="10.75" style="1" bestFit="1" customWidth="1"/>
    <col min="17" max="17" width="16.75" style="1" customWidth="1"/>
    <col min="18" max="18" width="12.625" style="18" bestFit="1" customWidth="1"/>
    <col min="19" max="19" width="12.625" style="18" customWidth="1"/>
    <col min="20" max="20" width="12" style="1" bestFit="1" customWidth="1"/>
    <col min="21" max="21" width="13.125" style="1" bestFit="1" customWidth="1"/>
    <col min="22" max="22" width="12.875" style="1" bestFit="1" customWidth="1"/>
    <col min="23" max="23" width="27.625" style="1" customWidth="1"/>
    <col min="24" max="24" width="9.375" style="1" bestFit="1" customWidth="1"/>
    <col min="25" max="16384" width="9" style="1"/>
  </cols>
  <sheetData>
    <row r="1" spans="1:23" x14ac:dyDescent="0.3">
      <c r="G1" s="287" t="s">
        <v>159</v>
      </c>
      <c r="H1" s="287"/>
    </row>
    <row r="2" spans="1:23" s="118" customFormat="1" x14ac:dyDescent="0.3">
      <c r="C2" s="118" t="s">
        <v>179</v>
      </c>
      <c r="D2" s="118" t="s">
        <v>0</v>
      </c>
      <c r="E2" s="118" t="s">
        <v>1</v>
      </c>
      <c r="F2" s="118" t="s">
        <v>162</v>
      </c>
      <c r="G2" s="118" t="s">
        <v>163</v>
      </c>
      <c r="H2" s="118" t="s">
        <v>158</v>
      </c>
      <c r="I2" s="118" t="s">
        <v>2</v>
      </c>
      <c r="J2" s="118" t="s">
        <v>181</v>
      </c>
      <c r="K2" s="118" t="s">
        <v>3</v>
      </c>
      <c r="L2" s="118" t="s">
        <v>182</v>
      </c>
      <c r="M2" s="118" t="s">
        <v>4</v>
      </c>
      <c r="N2" s="118" t="s">
        <v>5</v>
      </c>
      <c r="O2" s="118" t="s">
        <v>8</v>
      </c>
      <c r="P2" s="118" t="s">
        <v>6</v>
      </c>
      <c r="Q2" s="118" t="s">
        <v>183</v>
      </c>
      <c r="R2" s="118" t="s">
        <v>185</v>
      </c>
      <c r="S2" s="118" t="s">
        <v>190</v>
      </c>
      <c r="T2" s="118" t="s">
        <v>184</v>
      </c>
      <c r="U2" s="118" t="s">
        <v>9</v>
      </c>
      <c r="V2" s="118" t="s">
        <v>7</v>
      </c>
      <c r="W2" s="118" t="s">
        <v>187</v>
      </c>
    </row>
    <row r="3" spans="1:23" s="153" customFormat="1" x14ac:dyDescent="0.3">
      <c r="A3" s="288">
        <v>2023</v>
      </c>
      <c r="B3" s="153" t="s">
        <v>72</v>
      </c>
      <c r="C3" s="154">
        <v>8340000</v>
      </c>
      <c r="D3" s="154">
        <v>0</v>
      </c>
      <c r="E3" s="154">
        <v>2500000</v>
      </c>
      <c r="F3" s="154"/>
      <c r="G3" s="148"/>
      <c r="H3" s="148"/>
      <c r="I3" s="148">
        <v>300000</v>
      </c>
      <c r="J3" s="148">
        <v>100000</v>
      </c>
      <c r="K3" s="148">
        <v>450000</v>
      </c>
      <c r="L3" s="148">
        <v>100000</v>
      </c>
      <c r="M3" s="148">
        <v>170000</v>
      </c>
      <c r="N3" s="148">
        <v>0</v>
      </c>
      <c r="O3" s="148">
        <v>100000</v>
      </c>
      <c r="P3" s="148">
        <v>0</v>
      </c>
      <c r="Q3" s="148">
        <v>3300000</v>
      </c>
      <c r="R3" s="148">
        <v>0</v>
      </c>
      <c r="S3" s="148"/>
      <c r="T3" s="148">
        <v>1300000</v>
      </c>
      <c r="U3" s="148">
        <f t="shared" ref="U3:U34" si="0">SUM(D3:T3)</f>
        <v>8320000</v>
      </c>
      <c r="V3" s="148">
        <f xml:space="preserve"> C3 - U3</f>
        <v>20000</v>
      </c>
      <c r="W3" s="206"/>
    </row>
    <row r="4" spans="1:23" s="153" customFormat="1" x14ac:dyDescent="0.3">
      <c r="A4" s="288"/>
      <c r="B4" s="153" t="s">
        <v>73</v>
      </c>
      <c r="C4" s="154"/>
      <c r="D4" s="154">
        <v>0</v>
      </c>
      <c r="E4" s="154">
        <v>2500000</v>
      </c>
      <c r="F4" s="154"/>
      <c r="G4" s="148"/>
      <c r="H4" s="148"/>
      <c r="I4" s="148">
        <v>300000</v>
      </c>
      <c r="J4" s="148">
        <v>100000</v>
      </c>
      <c r="K4" s="148">
        <v>450000</v>
      </c>
      <c r="L4" s="148">
        <v>100000</v>
      </c>
      <c r="M4" s="148">
        <v>170000</v>
      </c>
      <c r="N4" s="148">
        <v>0</v>
      </c>
      <c r="O4" s="148">
        <v>100000</v>
      </c>
      <c r="P4" s="148">
        <v>0</v>
      </c>
      <c r="Q4" s="148">
        <v>3500000</v>
      </c>
      <c r="R4" s="148">
        <v>0</v>
      </c>
      <c r="S4" s="148"/>
      <c r="T4" s="148">
        <v>0</v>
      </c>
      <c r="U4" s="148">
        <f t="shared" si="0"/>
        <v>7220000</v>
      </c>
      <c r="V4" s="22"/>
      <c r="W4" s="206"/>
    </row>
    <row r="5" spans="1:23" s="155" customFormat="1" x14ac:dyDescent="0.3">
      <c r="A5" s="288"/>
      <c r="B5" s="155" t="s">
        <v>74</v>
      </c>
      <c r="C5" s="156"/>
      <c r="D5" s="156">
        <v>650000</v>
      </c>
      <c r="E5" s="156">
        <v>2500000</v>
      </c>
      <c r="F5" s="156"/>
      <c r="G5" s="200"/>
      <c r="H5" s="200"/>
      <c r="I5" s="200">
        <v>300000</v>
      </c>
      <c r="J5" s="200">
        <v>100000</v>
      </c>
      <c r="K5" s="200">
        <v>450000</v>
      </c>
      <c r="L5" s="200">
        <v>100000</v>
      </c>
      <c r="M5" s="200">
        <v>170000</v>
      </c>
      <c r="N5" s="200">
        <v>0</v>
      </c>
      <c r="O5" s="200">
        <v>100000</v>
      </c>
      <c r="P5" s="200">
        <v>0</v>
      </c>
      <c r="Q5" s="200">
        <v>2500000</v>
      </c>
      <c r="R5" s="200">
        <v>0</v>
      </c>
      <c r="S5" s="200"/>
      <c r="T5" s="200">
        <v>0</v>
      </c>
      <c r="U5" s="200">
        <f t="shared" si="0"/>
        <v>6870000</v>
      </c>
      <c r="V5" s="201"/>
      <c r="W5" s="207"/>
    </row>
    <row r="6" spans="1:23" s="153" customFormat="1" x14ac:dyDescent="0.3">
      <c r="A6" s="288"/>
      <c r="B6" s="153" t="s">
        <v>75</v>
      </c>
      <c r="C6" s="154"/>
      <c r="D6" s="154">
        <v>1885000</v>
      </c>
      <c r="E6" s="154">
        <v>500000</v>
      </c>
      <c r="F6" s="154"/>
      <c r="G6" s="148"/>
      <c r="H6" s="148"/>
      <c r="I6" s="148">
        <v>500000</v>
      </c>
      <c r="J6" s="148">
        <v>100000</v>
      </c>
      <c r="K6" s="148">
        <v>450000</v>
      </c>
      <c r="L6" s="148">
        <v>100000</v>
      </c>
      <c r="M6" s="148">
        <v>170000</v>
      </c>
      <c r="N6" s="148">
        <v>0</v>
      </c>
      <c r="O6" s="148">
        <v>100000</v>
      </c>
      <c r="P6" s="148">
        <v>0</v>
      </c>
      <c r="Q6" s="148">
        <v>2550000</v>
      </c>
      <c r="R6" s="148">
        <v>0</v>
      </c>
      <c r="S6" s="148"/>
      <c r="T6" s="148">
        <v>0</v>
      </c>
      <c r="U6" s="148">
        <f t="shared" si="0"/>
        <v>6355000</v>
      </c>
      <c r="V6" s="22"/>
      <c r="W6" s="206"/>
    </row>
    <row r="7" spans="1:23" s="153" customFormat="1" x14ac:dyDescent="0.3">
      <c r="A7" s="288"/>
      <c r="B7" s="153" t="s">
        <v>76</v>
      </c>
      <c r="C7" s="154"/>
      <c r="D7" s="154">
        <v>1000000</v>
      </c>
      <c r="E7" s="154">
        <v>100000</v>
      </c>
      <c r="F7" s="154">
        <v>420000</v>
      </c>
      <c r="G7" s="148">
        <v>100000</v>
      </c>
      <c r="H7" s="148">
        <v>400000</v>
      </c>
      <c r="I7" s="148">
        <v>500000</v>
      </c>
      <c r="J7" s="148">
        <v>100000</v>
      </c>
      <c r="K7" s="148">
        <v>630000</v>
      </c>
      <c r="L7" s="148">
        <v>100000</v>
      </c>
      <c r="M7" s="148">
        <v>170000</v>
      </c>
      <c r="N7" s="148">
        <v>0</v>
      </c>
      <c r="O7" s="148">
        <v>100000</v>
      </c>
      <c r="P7" s="148">
        <v>0</v>
      </c>
      <c r="Q7" s="148">
        <v>2800000</v>
      </c>
      <c r="R7" s="148">
        <v>0</v>
      </c>
      <c r="S7" s="148"/>
      <c r="T7" s="148">
        <v>400000</v>
      </c>
      <c r="U7" s="148">
        <f t="shared" si="0"/>
        <v>6820000</v>
      </c>
      <c r="V7" s="22"/>
      <c r="W7" s="206"/>
    </row>
    <row r="8" spans="1:23" s="153" customFormat="1" x14ac:dyDescent="0.3">
      <c r="A8" s="288"/>
      <c r="B8" s="153" t="s">
        <v>77</v>
      </c>
      <c r="C8" s="154"/>
      <c r="D8" s="154">
        <v>1000000</v>
      </c>
      <c r="E8" s="154">
        <v>1000000</v>
      </c>
      <c r="F8" s="154">
        <v>420000</v>
      </c>
      <c r="G8" s="148">
        <v>750000</v>
      </c>
      <c r="H8" s="148">
        <v>500000</v>
      </c>
      <c r="I8" s="148">
        <v>500000</v>
      </c>
      <c r="J8" s="148">
        <v>100000</v>
      </c>
      <c r="K8" s="148">
        <v>630000</v>
      </c>
      <c r="L8" s="148">
        <v>100000</v>
      </c>
      <c r="M8" s="148">
        <v>170000</v>
      </c>
      <c r="N8" s="148">
        <v>0</v>
      </c>
      <c r="O8" s="148">
        <v>100000</v>
      </c>
      <c r="P8" s="148">
        <v>0</v>
      </c>
      <c r="Q8" s="148">
        <v>2900000</v>
      </c>
      <c r="R8" s="148">
        <v>0</v>
      </c>
      <c r="S8" s="148"/>
      <c r="T8" s="148">
        <v>0</v>
      </c>
      <c r="U8" s="148">
        <f t="shared" si="0"/>
        <v>8170000</v>
      </c>
      <c r="V8" s="22"/>
      <c r="W8" s="206"/>
    </row>
    <row r="9" spans="1:23" s="153" customFormat="1" x14ac:dyDescent="0.3">
      <c r="A9" s="288"/>
      <c r="B9" s="153" t="s">
        <v>78</v>
      </c>
      <c r="C9" s="154"/>
      <c r="D9" s="154">
        <v>1000000</v>
      </c>
      <c r="E9" s="154">
        <v>1000000</v>
      </c>
      <c r="F9" s="154">
        <v>420000</v>
      </c>
      <c r="G9" s="148">
        <v>750000</v>
      </c>
      <c r="H9" s="148">
        <v>500000</v>
      </c>
      <c r="I9" s="148">
        <v>500000</v>
      </c>
      <c r="J9" s="148">
        <v>100000</v>
      </c>
      <c r="K9" s="148">
        <v>630000</v>
      </c>
      <c r="L9" s="148">
        <v>100000</v>
      </c>
      <c r="M9" s="148">
        <v>170000</v>
      </c>
      <c r="N9" s="148">
        <v>0</v>
      </c>
      <c r="O9" s="148">
        <v>100000</v>
      </c>
      <c r="P9" s="148">
        <v>0</v>
      </c>
      <c r="Q9" s="148">
        <v>2000000</v>
      </c>
      <c r="R9" s="148">
        <v>0</v>
      </c>
      <c r="S9" s="148"/>
      <c r="T9" s="148">
        <v>0</v>
      </c>
      <c r="U9" s="148">
        <f t="shared" si="0"/>
        <v>7270000</v>
      </c>
      <c r="V9" s="22"/>
      <c r="W9" s="206"/>
    </row>
    <row r="10" spans="1:23" s="153" customFormat="1" x14ac:dyDescent="0.3">
      <c r="A10" s="288"/>
      <c r="B10" s="153" t="s">
        <v>79</v>
      </c>
      <c r="C10" s="154"/>
      <c r="D10" s="154">
        <v>1000000</v>
      </c>
      <c r="E10" s="154">
        <v>1000000</v>
      </c>
      <c r="F10" s="154">
        <v>420000</v>
      </c>
      <c r="G10" s="148">
        <v>750000</v>
      </c>
      <c r="H10" s="148">
        <v>500000</v>
      </c>
      <c r="I10" s="148">
        <v>500000</v>
      </c>
      <c r="J10" s="148">
        <v>100000</v>
      </c>
      <c r="K10" s="148">
        <v>630000</v>
      </c>
      <c r="L10" s="148">
        <v>100000</v>
      </c>
      <c r="M10" s="148">
        <v>170000</v>
      </c>
      <c r="N10" s="148">
        <v>0</v>
      </c>
      <c r="O10" s="148">
        <v>100000</v>
      </c>
      <c r="P10" s="148">
        <v>0</v>
      </c>
      <c r="Q10" s="148">
        <v>2000000</v>
      </c>
      <c r="R10" s="148">
        <v>0</v>
      </c>
      <c r="S10" s="148"/>
      <c r="T10" s="148">
        <v>0</v>
      </c>
      <c r="U10" s="148">
        <f t="shared" si="0"/>
        <v>7270000</v>
      </c>
      <c r="V10" s="22"/>
      <c r="W10" s="206"/>
    </row>
    <row r="11" spans="1:23" s="153" customFormat="1" x14ac:dyDescent="0.3">
      <c r="A11" s="288"/>
      <c r="B11" s="153" t="s">
        <v>80</v>
      </c>
      <c r="C11" s="154"/>
      <c r="D11" s="154">
        <v>1000000</v>
      </c>
      <c r="E11" s="154">
        <v>1000000</v>
      </c>
      <c r="F11" s="154">
        <v>420000</v>
      </c>
      <c r="G11" s="148">
        <v>400000</v>
      </c>
      <c r="H11" s="148">
        <v>100000</v>
      </c>
      <c r="I11" s="148">
        <v>400000</v>
      </c>
      <c r="J11" s="148">
        <v>100000</v>
      </c>
      <c r="K11" s="148">
        <v>630000</v>
      </c>
      <c r="L11" s="148">
        <v>100000</v>
      </c>
      <c r="M11" s="148">
        <v>150000</v>
      </c>
      <c r="N11" s="148">
        <v>0</v>
      </c>
      <c r="O11" s="148">
        <v>100000</v>
      </c>
      <c r="P11" s="148">
        <v>0</v>
      </c>
      <c r="Q11" s="148">
        <v>3000000</v>
      </c>
      <c r="R11" s="148">
        <v>0</v>
      </c>
      <c r="S11" s="148"/>
      <c r="T11" s="148">
        <v>3580000</v>
      </c>
      <c r="U11" s="148">
        <f t="shared" si="0"/>
        <v>10980000</v>
      </c>
      <c r="V11" s="22"/>
      <c r="W11" s="206"/>
    </row>
    <row r="12" spans="1:23" s="153" customFormat="1" x14ac:dyDescent="0.3">
      <c r="A12" s="288"/>
      <c r="B12" s="153" t="s">
        <v>81</v>
      </c>
      <c r="C12" s="154"/>
      <c r="D12" s="154">
        <v>0</v>
      </c>
      <c r="E12" s="154">
        <v>7000000</v>
      </c>
      <c r="F12" s="154">
        <v>420000</v>
      </c>
      <c r="G12" s="148">
        <v>400000</v>
      </c>
      <c r="H12" s="148">
        <v>100000</v>
      </c>
      <c r="I12" s="148">
        <v>400000</v>
      </c>
      <c r="J12" s="148">
        <v>100000</v>
      </c>
      <c r="K12" s="148">
        <v>630000</v>
      </c>
      <c r="L12" s="148">
        <v>100000</v>
      </c>
      <c r="M12" s="148">
        <v>1000000</v>
      </c>
      <c r="N12" s="148">
        <v>0</v>
      </c>
      <c r="O12" s="148">
        <v>100000</v>
      </c>
      <c r="P12" s="148">
        <v>0</v>
      </c>
      <c r="Q12" s="148">
        <v>3000000</v>
      </c>
      <c r="R12" s="148">
        <v>0</v>
      </c>
      <c r="S12" s="148"/>
      <c r="T12" s="148">
        <v>580000</v>
      </c>
      <c r="U12" s="148">
        <f t="shared" si="0"/>
        <v>13830000</v>
      </c>
      <c r="V12" s="148">
        <v>11500000</v>
      </c>
      <c r="W12" s="206"/>
    </row>
    <row r="13" spans="1:23" s="153" customFormat="1" x14ac:dyDescent="0.3">
      <c r="A13" s="288"/>
      <c r="B13" s="153" t="s">
        <v>82</v>
      </c>
      <c r="C13" s="154">
        <f xml:space="preserve"> V12 + 7150000</f>
        <v>18650000</v>
      </c>
      <c r="D13" s="154">
        <v>0</v>
      </c>
      <c r="E13" s="154">
        <v>4000000</v>
      </c>
      <c r="F13" s="154">
        <v>420000</v>
      </c>
      <c r="G13" s="148">
        <v>300000</v>
      </c>
      <c r="H13" s="148">
        <v>100000</v>
      </c>
      <c r="I13" s="148">
        <v>200000</v>
      </c>
      <c r="J13" s="148">
        <v>100000</v>
      </c>
      <c r="K13" s="148">
        <v>630000</v>
      </c>
      <c r="L13" s="148">
        <v>100000</v>
      </c>
      <c r="M13" s="148">
        <v>1000000</v>
      </c>
      <c r="N13" s="148">
        <v>0</v>
      </c>
      <c r="O13" s="148">
        <v>100000</v>
      </c>
      <c r="P13" s="148">
        <v>750000</v>
      </c>
      <c r="Q13" s="148">
        <v>3000000</v>
      </c>
      <c r="R13" s="200">
        <v>0</v>
      </c>
      <c r="S13" s="200"/>
      <c r="T13" s="148">
        <f xml:space="preserve"> 580000 + 5400000 +700000</f>
        <v>6680000</v>
      </c>
      <c r="U13" s="148">
        <f t="shared" si="0"/>
        <v>17380000</v>
      </c>
      <c r="V13" s="148">
        <f t="shared" ref="V13:V44" si="1" xml:space="preserve"> C13 - U13</f>
        <v>1270000</v>
      </c>
      <c r="W13" s="206"/>
    </row>
    <row r="14" spans="1:23" s="177" customFormat="1" ht="17.25" thickBot="1" x14ac:dyDescent="0.35">
      <c r="A14" s="288"/>
      <c r="B14" s="202" t="s">
        <v>83</v>
      </c>
      <c r="C14" s="203">
        <f xml:space="preserve"> V13 + 7150000</f>
        <v>8420000</v>
      </c>
      <c r="D14" s="203">
        <v>0</v>
      </c>
      <c r="E14" s="203">
        <v>1400000</v>
      </c>
      <c r="F14" s="203">
        <v>420000</v>
      </c>
      <c r="G14" s="204">
        <v>0</v>
      </c>
      <c r="H14" s="204">
        <v>100000</v>
      </c>
      <c r="I14" s="204">
        <v>200000</v>
      </c>
      <c r="J14" s="204">
        <v>100000</v>
      </c>
      <c r="K14" s="204">
        <v>630000</v>
      </c>
      <c r="L14" s="204">
        <v>100000</v>
      </c>
      <c r="M14" s="204">
        <v>600000</v>
      </c>
      <c r="N14" s="204">
        <v>0</v>
      </c>
      <c r="O14" s="204">
        <v>100000</v>
      </c>
      <c r="P14" s="204">
        <v>300000</v>
      </c>
      <c r="Q14" s="204">
        <v>3000000</v>
      </c>
      <c r="R14" s="200">
        <v>0</v>
      </c>
      <c r="S14" s="200"/>
      <c r="T14" s="204">
        <v>1580000</v>
      </c>
      <c r="U14" s="204">
        <f t="shared" si="0"/>
        <v>8530000</v>
      </c>
      <c r="V14" s="204">
        <f xml:space="preserve"> C14 - U14 +1000000</f>
        <v>890000</v>
      </c>
      <c r="W14" s="208"/>
    </row>
    <row r="15" spans="1:23" s="178" customFormat="1" x14ac:dyDescent="0.3">
      <c r="A15" s="288">
        <v>2024</v>
      </c>
      <c r="B15" s="153" t="s">
        <v>72</v>
      </c>
      <c r="C15" s="154">
        <f xml:space="preserve"> V14 + 7150000 +340000</f>
        <v>8380000</v>
      </c>
      <c r="D15" s="154">
        <v>0</v>
      </c>
      <c r="E15" s="154">
        <v>0</v>
      </c>
      <c r="F15" s="154">
        <v>420000</v>
      </c>
      <c r="G15" s="148">
        <v>300000</v>
      </c>
      <c r="H15" s="148">
        <v>100000</v>
      </c>
      <c r="I15" s="148">
        <v>200000</v>
      </c>
      <c r="J15" s="148">
        <v>100000</v>
      </c>
      <c r="K15" s="148">
        <v>630000</v>
      </c>
      <c r="L15" s="148">
        <v>100000</v>
      </c>
      <c r="M15" s="148">
        <v>230000</v>
      </c>
      <c r="N15" s="148">
        <v>0</v>
      </c>
      <c r="O15" s="148">
        <v>100000</v>
      </c>
      <c r="P15" s="148">
        <v>1500000</v>
      </c>
      <c r="Q15" s="148">
        <v>3100000</v>
      </c>
      <c r="R15" s="148">
        <v>0</v>
      </c>
      <c r="S15" s="148"/>
      <c r="T15" s="148">
        <v>890000</v>
      </c>
      <c r="U15" s="148">
        <f t="shared" si="0"/>
        <v>7670000</v>
      </c>
      <c r="V15" s="148">
        <f t="shared" si="1"/>
        <v>710000</v>
      </c>
      <c r="W15" s="209"/>
    </row>
    <row r="16" spans="1:23" s="153" customFormat="1" x14ac:dyDescent="0.3">
      <c r="A16" s="288"/>
      <c r="B16" s="153" t="s">
        <v>73</v>
      </c>
      <c r="C16" s="154">
        <f xml:space="preserve"> V15 + 7370000 + 1800000 + 1500000</f>
        <v>11380000</v>
      </c>
      <c r="D16" s="154">
        <v>0</v>
      </c>
      <c r="E16" s="154">
        <v>0</v>
      </c>
      <c r="F16" s="154">
        <v>420000</v>
      </c>
      <c r="G16" s="148">
        <v>0</v>
      </c>
      <c r="H16" s="148">
        <v>100000</v>
      </c>
      <c r="I16" s="148">
        <v>200000</v>
      </c>
      <c r="J16" s="148">
        <v>100000</v>
      </c>
      <c r="K16" s="148">
        <v>630000</v>
      </c>
      <c r="L16" s="148">
        <v>100000</v>
      </c>
      <c r="M16" s="148">
        <v>150000</v>
      </c>
      <c r="N16" s="148">
        <v>0</v>
      </c>
      <c r="O16" s="148">
        <v>100000</v>
      </c>
      <c r="P16" s="148">
        <v>2000000</v>
      </c>
      <c r="Q16" s="148">
        <v>3000000</v>
      </c>
      <c r="R16" s="148">
        <v>0</v>
      </c>
      <c r="S16" s="148"/>
      <c r="T16" s="148">
        <v>0</v>
      </c>
      <c r="U16" s="148">
        <f t="shared" si="0"/>
        <v>6800000</v>
      </c>
      <c r="V16" s="148">
        <f t="shared" si="1"/>
        <v>4580000</v>
      </c>
      <c r="W16" s="206"/>
    </row>
    <row r="17" spans="1:24" s="153" customFormat="1" x14ac:dyDescent="0.3">
      <c r="A17" s="288"/>
      <c r="B17" s="153" t="s">
        <v>74</v>
      </c>
      <c r="C17" s="154">
        <f xml:space="preserve"> V16 + 7370000</f>
        <v>11950000</v>
      </c>
      <c r="D17" s="154">
        <v>0</v>
      </c>
      <c r="E17" s="154">
        <v>350000</v>
      </c>
      <c r="F17" s="154">
        <v>420000</v>
      </c>
      <c r="G17" s="148">
        <v>0</v>
      </c>
      <c r="H17" s="148">
        <v>100000</v>
      </c>
      <c r="I17" s="148">
        <v>200000</v>
      </c>
      <c r="J17" s="148">
        <v>100000</v>
      </c>
      <c r="K17" s="148">
        <v>630000</v>
      </c>
      <c r="L17" s="148">
        <v>100000</v>
      </c>
      <c r="M17" s="148">
        <v>190000</v>
      </c>
      <c r="N17" s="148">
        <v>0</v>
      </c>
      <c r="O17" s="148">
        <v>100000</v>
      </c>
      <c r="P17" s="148">
        <v>0</v>
      </c>
      <c r="Q17" s="148">
        <v>2000000</v>
      </c>
      <c r="R17" s="148">
        <v>0</v>
      </c>
      <c r="S17" s="148"/>
      <c r="T17" s="148">
        <f xml:space="preserve"> 5000000</f>
        <v>5000000</v>
      </c>
      <c r="U17" s="148">
        <f t="shared" si="0"/>
        <v>9190000</v>
      </c>
      <c r="V17" s="148">
        <f t="shared" si="1"/>
        <v>2760000</v>
      </c>
      <c r="W17" s="206"/>
    </row>
    <row r="18" spans="1:24" s="153" customFormat="1" ht="17.25" customHeight="1" x14ac:dyDescent="0.3">
      <c r="A18" s="288"/>
      <c r="B18" s="153" t="s">
        <v>75</v>
      </c>
      <c r="C18" s="154">
        <f xml:space="preserve"> V17 + 7370000</f>
        <v>10130000</v>
      </c>
      <c r="D18" s="154">
        <v>0</v>
      </c>
      <c r="E18" s="154">
        <v>0</v>
      </c>
      <c r="F18" s="154">
        <v>420000</v>
      </c>
      <c r="G18" s="148">
        <v>0</v>
      </c>
      <c r="H18" s="148">
        <v>100000</v>
      </c>
      <c r="I18" s="148">
        <v>200000</v>
      </c>
      <c r="J18" s="148">
        <v>100000</v>
      </c>
      <c r="K18" s="148">
        <v>630000</v>
      </c>
      <c r="L18" s="148">
        <v>100000</v>
      </c>
      <c r="M18" s="148">
        <v>190000</v>
      </c>
      <c r="N18" s="148">
        <v>0</v>
      </c>
      <c r="O18" s="148">
        <v>100000</v>
      </c>
      <c r="P18" s="148">
        <v>400000</v>
      </c>
      <c r="Q18" s="148">
        <v>4500000</v>
      </c>
      <c r="R18" s="148">
        <v>0</v>
      </c>
      <c r="S18" s="148"/>
      <c r="T18" s="148">
        <v>1500000</v>
      </c>
      <c r="U18" s="148">
        <f t="shared" si="0"/>
        <v>8240000</v>
      </c>
      <c r="V18" s="148">
        <f t="shared" si="1"/>
        <v>1890000</v>
      </c>
      <c r="W18" s="206"/>
    </row>
    <row r="19" spans="1:24" s="153" customFormat="1" x14ac:dyDescent="0.3">
      <c r="A19" s="288"/>
      <c r="B19" s="153" t="s">
        <v>76</v>
      </c>
      <c r="C19" s="154">
        <f xml:space="preserve"> V18 + 7370000 +18700000</f>
        <v>27960000</v>
      </c>
      <c r="D19" s="154">
        <v>1900000</v>
      </c>
      <c r="E19" s="154">
        <v>14000000</v>
      </c>
      <c r="F19" s="154">
        <v>420000</v>
      </c>
      <c r="G19" s="154">
        <v>0</v>
      </c>
      <c r="H19" s="154">
        <v>100000</v>
      </c>
      <c r="I19" s="154">
        <v>200000</v>
      </c>
      <c r="J19" s="154">
        <v>100000</v>
      </c>
      <c r="K19" s="154">
        <v>630000</v>
      </c>
      <c r="L19" s="154">
        <v>100000</v>
      </c>
      <c r="M19" s="154">
        <v>190000</v>
      </c>
      <c r="N19" s="154">
        <v>0</v>
      </c>
      <c r="O19" s="154">
        <v>100000</v>
      </c>
      <c r="P19" s="154">
        <v>0</v>
      </c>
      <c r="Q19" s="154">
        <v>3100000</v>
      </c>
      <c r="R19" s="154">
        <v>400000</v>
      </c>
      <c r="S19" s="154"/>
      <c r="T19" s="154">
        <v>5800000</v>
      </c>
      <c r="U19" s="154">
        <f t="shared" si="0"/>
        <v>27040000</v>
      </c>
      <c r="V19" s="154">
        <f t="shared" si="1"/>
        <v>920000</v>
      </c>
      <c r="W19" s="223"/>
    </row>
    <row r="20" spans="1:24" s="153" customFormat="1" ht="15.75" customHeight="1" x14ac:dyDescent="0.3">
      <c r="A20" s="288"/>
      <c r="B20" s="153" t="s">
        <v>77</v>
      </c>
      <c r="C20" s="154">
        <f xml:space="preserve"> V19 + 7370000 +1000000 + 900000 + 12000000</f>
        <v>22190000</v>
      </c>
      <c r="D20" s="154">
        <v>0</v>
      </c>
      <c r="E20" s="154">
        <v>0</v>
      </c>
      <c r="F20" s="154">
        <v>420000</v>
      </c>
      <c r="G20" s="154">
        <v>0</v>
      </c>
      <c r="H20" s="154">
        <v>100000</v>
      </c>
      <c r="I20" s="154">
        <v>200000</v>
      </c>
      <c r="J20" s="154">
        <v>100000</v>
      </c>
      <c r="K20" s="154">
        <v>630000</v>
      </c>
      <c r="L20" s="154">
        <v>100000</v>
      </c>
      <c r="M20" s="154">
        <v>190000</v>
      </c>
      <c r="N20" s="154">
        <v>0</v>
      </c>
      <c r="O20" s="154">
        <v>100000</v>
      </c>
      <c r="P20" s="154">
        <v>500000</v>
      </c>
      <c r="Q20" s="154">
        <v>3000000</v>
      </c>
      <c r="R20" s="154">
        <v>0</v>
      </c>
      <c r="S20" s="154"/>
      <c r="T20" s="154">
        <v>1640000</v>
      </c>
      <c r="U20" s="154">
        <f>SUM(D20:T20)</f>
        <v>6980000</v>
      </c>
      <c r="V20" s="154">
        <f t="shared" si="1"/>
        <v>15210000</v>
      </c>
      <c r="W20" s="223"/>
    </row>
    <row r="21" spans="1:24" s="153" customFormat="1" x14ac:dyDescent="0.3">
      <c r="A21" s="288"/>
      <c r="B21" s="153" t="s">
        <v>78</v>
      </c>
      <c r="C21" s="154">
        <f xml:space="preserve"> V20 + 7370000 + 550000</f>
        <v>23130000</v>
      </c>
      <c r="D21" s="154">
        <v>1800000</v>
      </c>
      <c r="E21" s="154">
        <v>0</v>
      </c>
      <c r="F21" s="154">
        <v>420000</v>
      </c>
      <c r="G21" s="154">
        <v>300000</v>
      </c>
      <c r="H21" s="154">
        <v>300000</v>
      </c>
      <c r="I21" s="154">
        <v>200000</v>
      </c>
      <c r="J21" s="154">
        <v>100000</v>
      </c>
      <c r="K21" s="154">
        <v>630000</v>
      </c>
      <c r="L21" s="154">
        <v>100000</v>
      </c>
      <c r="M21" s="154">
        <v>190000</v>
      </c>
      <c r="N21" s="154">
        <v>0</v>
      </c>
      <c r="O21" s="154">
        <v>100000</v>
      </c>
      <c r="P21" s="154">
        <v>650000</v>
      </c>
      <c r="Q21" s="154">
        <v>6300000</v>
      </c>
      <c r="R21" s="156">
        <v>3300000</v>
      </c>
      <c r="S21" s="156"/>
      <c r="T21" s="154">
        <v>1640000</v>
      </c>
      <c r="U21" s="154">
        <f t="shared" si="0"/>
        <v>16030000</v>
      </c>
      <c r="V21" s="154">
        <f t="shared" si="1"/>
        <v>7100000</v>
      </c>
      <c r="W21" s="223"/>
    </row>
    <row r="22" spans="1:24" s="153" customFormat="1" x14ac:dyDescent="0.3">
      <c r="A22" s="288"/>
      <c r="B22" s="153" t="s">
        <v>79</v>
      </c>
      <c r="C22" s="154">
        <f xml:space="preserve"> V21 + 7370000 +1400000</f>
        <v>15870000</v>
      </c>
      <c r="D22" s="154">
        <v>0</v>
      </c>
      <c r="E22" s="154">
        <v>0</v>
      </c>
      <c r="F22" s="154">
        <v>420000</v>
      </c>
      <c r="G22" s="154">
        <v>300000</v>
      </c>
      <c r="H22" s="154">
        <v>300000</v>
      </c>
      <c r="I22" s="154">
        <v>200000</v>
      </c>
      <c r="J22" s="154">
        <v>100000</v>
      </c>
      <c r="K22" s="154">
        <v>630000</v>
      </c>
      <c r="L22" s="154">
        <v>100000</v>
      </c>
      <c r="M22" s="154">
        <v>190000</v>
      </c>
      <c r="N22" s="154">
        <v>0</v>
      </c>
      <c r="O22" s="154">
        <v>100000</v>
      </c>
      <c r="P22" s="154">
        <v>0</v>
      </c>
      <c r="Q22" s="154">
        <v>2200000</v>
      </c>
      <c r="R22" s="154">
        <v>1200000</v>
      </c>
      <c r="S22" s="154"/>
      <c r="T22" s="154">
        <v>1640000</v>
      </c>
      <c r="U22" s="154">
        <f t="shared" si="0"/>
        <v>7380000</v>
      </c>
      <c r="V22" s="154">
        <f t="shared" si="1"/>
        <v>8490000</v>
      </c>
      <c r="W22" s="223"/>
    </row>
    <row r="23" spans="1:24" s="153" customFormat="1" x14ac:dyDescent="0.3">
      <c r="A23" s="288"/>
      <c r="B23" s="153" t="s">
        <v>80</v>
      </c>
      <c r="C23" s="154">
        <f t="shared" ref="C23:C25" si="2" xml:space="preserve"> V22 + 7370000</f>
        <v>15860000</v>
      </c>
      <c r="D23" s="154">
        <v>0</v>
      </c>
      <c r="E23" s="154">
        <v>0</v>
      </c>
      <c r="F23" s="154">
        <v>420000</v>
      </c>
      <c r="G23" s="154">
        <v>0</v>
      </c>
      <c r="H23" s="154">
        <v>0</v>
      </c>
      <c r="I23" s="154">
        <v>200000</v>
      </c>
      <c r="J23" s="154">
        <v>100000</v>
      </c>
      <c r="K23" s="154">
        <v>630000</v>
      </c>
      <c r="L23" s="154">
        <v>100000</v>
      </c>
      <c r="M23" s="154">
        <v>190000</v>
      </c>
      <c r="N23" s="154">
        <v>0</v>
      </c>
      <c r="O23" s="154">
        <v>100000</v>
      </c>
      <c r="P23" s="154">
        <v>0</v>
      </c>
      <c r="Q23" s="154">
        <v>1500000</v>
      </c>
      <c r="R23" s="154">
        <v>400000</v>
      </c>
      <c r="S23" s="154">
        <f xml:space="preserve"> 69000 +45000 +600000</f>
        <v>714000</v>
      </c>
      <c r="T23" s="154">
        <v>1300000</v>
      </c>
      <c r="U23" s="154">
        <f t="shared" si="0"/>
        <v>5654000</v>
      </c>
      <c r="V23" s="154">
        <f t="shared" si="1"/>
        <v>10206000</v>
      </c>
      <c r="W23" s="223"/>
    </row>
    <row r="24" spans="1:24" s="18" customFormat="1" x14ac:dyDescent="0.3">
      <c r="A24" s="288"/>
      <c r="B24" s="18" t="s">
        <v>81</v>
      </c>
      <c r="C24" s="158">
        <f xml:space="preserve"> V23 + 7370000 + 5000000 + 5000000</f>
        <v>27576000</v>
      </c>
      <c r="D24" s="158">
        <v>1459000</v>
      </c>
      <c r="E24" s="158">
        <v>0</v>
      </c>
      <c r="F24" s="158">
        <v>420000</v>
      </c>
      <c r="G24" s="158">
        <v>0</v>
      </c>
      <c r="H24" s="158">
        <v>0</v>
      </c>
      <c r="I24" s="158">
        <v>200000</v>
      </c>
      <c r="J24" s="158">
        <v>100000</v>
      </c>
      <c r="K24" s="158">
        <v>630000</v>
      </c>
      <c r="L24" s="158">
        <v>100000</v>
      </c>
      <c r="M24" s="158">
        <v>190000</v>
      </c>
      <c r="N24" s="158">
        <v>0</v>
      </c>
      <c r="O24" s="158">
        <v>100000</v>
      </c>
      <c r="P24" s="158">
        <v>0</v>
      </c>
      <c r="Q24" s="2">
        <v>1700000</v>
      </c>
      <c r="R24" s="158">
        <v>1500000</v>
      </c>
      <c r="S24" s="2">
        <v>4500000</v>
      </c>
      <c r="T24" s="160">
        <v>11500000</v>
      </c>
      <c r="U24" s="158">
        <f>SUM(D24:T24)</f>
        <v>22399000</v>
      </c>
      <c r="V24" s="158">
        <f t="shared" si="1"/>
        <v>5177000</v>
      </c>
      <c r="W24" s="237">
        <v>5000000</v>
      </c>
      <c r="X24" s="18" t="s">
        <v>199</v>
      </c>
    </row>
    <row r="25" spans="1:24" x14ac:dyDescent="0.3">
      <c r="A25" s="288"/>
      <c r="B25" s="1" t="s">
        <v>82</v>
      </c>
      <c r="C25" s="157">
        <f t="shared" si="2"/>
        <v>12547000</v>
      </c>
      <c r="D25" s="158">
        <v>0</v>
      </c>
      <c r="E25" s="158">
        <v>0</v>
      </c>
      <c r="F25" s="2">
        <v>420000</v>
      </c>
      <c r="G25" s="158">
        <v>0</v>
      </c>
      <c r="H25" s="158">
        <v>0</v>
      </c>
      <c r="I25" s="2">
        <v>200000</v>
      </c>
      <c r="J25" s="2">
        <v>100000</v>
      </c>
      <c r="K25" s="2">
        <v>630000</v>
      </c>
      <c r="L25" s="2">
        <v>100000</v>
      </c>
      <c r="M25" s="154">
        <v>190000</v>
      </c>
      <c r="N25" s="2">
        <v>0</v>
      </c>
      <c r="O25" s="2">
        <v>100000</v>
      </c>
      <c r="P25" s="158">
        <v>0</v>
      </c>
      <c r="Q25" s="2">
        <v>1500000</v>
      </c>
      <c r="R25" s="158">
        <v>2500000</v>
      </c>
      <c r="S25" s="2">
        <v>160000</v>
      </c>
      <c r="T25" s="160">
        <v>1000000</v>
      </c>
      <c r="U25" s="2">
        <f t="shared" si="0"/>
        <v>6900000</v>
      </c>
      <c r="V25" s="2">
        <f t="shared" si="1"/>
        <v>5647000</v>
      </c>
      <c r="W25" s="210"/>
    </row>
    <row r="26" spans="1:24" s="195" customFormat="1" ht="17.25" thickBot="1" x14ac:dyDescent="0.35">
      <c r="A26" s="288"/>
      <c r="B26" s="197" t="s">
        <v>83</v>
      </c>
      <c r="C26" s="198">
        <f xml:space="preserve"> V25 + 7370000</f>
        <v>13017000</v>
      </c>
      <c r="D26" s="198">
        <v>0</v>
      </c>
      <c r="E26" s="196">
        <v>0</v>
      </c>
      <c r="F26" s="198">
        <v>420000</v>
      </c>
      <c r="G26" s="196">
        <v>0</v>
      </c>
      <c r="H26" s="196">
        <v>0</v>
      </c>
      <c r="I26" s="198">
        <v>200000</v>
      </c>
      <c r="J26" s="198">
        <v>100000</v>
      </c>
      <c r="K26" s="196">
        <v>800000</v>
      </c>
      <c r="L26" s="196">
        <v>150000</v>
      </c>
      <c r="M26" s="196">
        <v>250000</v>
      </c>
      <c r="N26" s="198">
        <v>0</v>
      </c>
      <c r="O26" s="196">
        <v>200000</v>
      </c>
      <c r="P26" s="196">
        <v>400000</v>
      </c>
      <c r="Q26" s="196">
        <v>2300000</v>
      </c>
      <c r="R26" s="196">
        <v>0</v>
      </c>
      <c r="S26" s="2">
        <v>160000</v>
      </c>
      <c r="T26" s="196">
        <v>0</v>
      </c>
      <c r="U26" s="198">
        <f t="shared" si="0"/>
        <v>4980000</v>
      </c>
      <c r="V26" s="198">
        <f t="shared" si="1"/>
        <v>8037000</v>
      </c>
      <c r="W26" s="269"/>
    </row>
    <row r="27" spans="1:24" s="68" customFormat="1" x14ac:dyDescent="0.3">
      <c r="A27" s="288">
        <v>2025</v>
      </c>
      <c r="B27" s="1" t="s">
        <v>72</v>
      </c>
      <c r="C27" s="157">
        <f xml:space="preserve"> V26 + 7590000</f>
        <v>15627000</v>
      </c>
      <c r="D27" s="2">
        <v>2900000</v>
      </c>
      <c r="E27" s="158">
        <v>0</v>
      </c>
      <c r="F27" s="2">
        <v>420000</v>
      </c>
      <c r="G27" s="158">
        <v>0</v>
      </c>
      <c r="H27" s="158">
        <v>0</v>
      </c>
      <c r="I27" s="2">
        <v>200000</v>
      </c>
      <c r="J27" s="2">
        <v>100000</v>
      </c>
      <c r="K27" s="2">
        <v>800000</v>
      </c>
      <c r="L27" s="2">
        <v>150000</v>
      </c>
      <c r="M27" s="196">
        <v>250000</v>
      </c>
      <c r="N27" s="2">
        <v>0</v>
      </c>
      <c r="O27" s="2">
        <v>200000</v>
      </c>
      <c r="P27" s="2">
        <v>400000</v>
      </c>
      <c r="Q27" s="2">
        <v>2300000</v>
      </c>
      <c r="R27" s="2">
        <v>0</v>
      </c>
      <c r="S27" s="2">
        <v>160000</v>
      </c>
      <c r="T27" s="2">
        <v>0</v>
      </c>
      <c r="U27" s="2">
        <f>SUM(D27:T27)</f>
        <v>7880000</v>
      </c>
      <c r="V27" s="2">
        <f t="shared" si="1"/>
        <v>7747000</v>
      </c>
      <c r="W27" s="237"/>
    </row>
    <row r="28" spans="1:24" x14ac:dyDescent="0.3">
      <c r="A28" s="288"/>
      <c r="B28" s="1" t="s">
        <v>73</v>
      </c>
      <c r="C28" s="157">
        <f xml:space="preserve"> V27 + 7590000 +1400000</f>
        <v>16737000</v>
      </c>
      <c r="D28" s="158">
        <v>0</v>
      </c>
      <c r="E28" s="158">
        <v>0</v>
      </c>
      <c r="F28" s="2">
        <v>420000</v>
      </c>
      <c r="G28" s="158">
        <v>0</v>
      </c>
      <c r="H28" s="158">
        <v>0</v>
      </c>
      <c r="I28" s="2">
        <v>200000</v>
      </c>
      <c r="J28" s="2">
        <v>100000</v>
      </c>
      <c r="K28" s="2">
        <v>800000</v>
      </c>
      <c r="L28" s="2">
        <v>150000</v>
      </c>
      <c r="M28" s="196">
        <v>250000</v>
      </c>
      <c r="N28" s="2">
        <v>0</v>
      </c>
      <c r="O28" s="2">
        <v>200000</v>
      </c>
      <c r="P28" s="2">
        <v>400000</v>
      </c>
      <c r="Q28" s="2">
        <v>2300000</v>
      </c>
      <c r="R28" s="2">
        <v>400000</v>
      </c>
      <c r="S28" s="2">
        <v>160000</v>
      </c>
      <c r="T28" s="2">
        <v>0</v>
      </c>
      <c r="U28" s="2">
        <f t="shared" si="0"/>
        <v>5380000</v>
      </c>
      <c r="V28" s="2">
        <f t="shared" si="1"/>
        <v>11357000</v>
      </c>
      <c r="W28" s="210"/>
    </row>
    <row r="29" spans="1:24" x14ac:dyDescent="0.3">
      <c r="A29" s="288"/>
      <c r="B29" s="1" t="s">
        <v>74</v>
      </c>
      <c r="C29" s="157">
        <f t="shared" ref="C29:C35" si="3" xml:space="preserve"> V28 + 7590000</f>
        <v>18947000</v>
      </c>
      <c r="D29" s="158">
        <v>0</v>
      </c>
      <c r="E29" s="158">
        <v>0</v>
      </c>
      <c r="F29" s="2">
        <v>420000</v>
      </c>
      <c r="G29" s="158">
        <v>0</v>
      </c>
      <c r="H29" s="158">
        <v>0</v>
      </c>
      <c r="I29" s="2">
        <v>200000</v>
      </c>
      <c r="J29" s="2">
        <v>100000</v>
      </c>
      <c r="K29" s="2">
        <v>800000</v>
      </c>
      <c r="L29" s="2">
        <v>150000</v>
      </c>
      <c r="M29" s="196">
        <v>250000</v>
      </c>
      <c r="N29" s="2">
        <v>0</v>
      </c>
      <c r="O29" s="2">
        <v>200000</v>
      </c>
      <c r="P29" s="2">
        <v>400000</v>
      </c>
      <c r="Q29" s="2">
        <v>2300000</v>
      </c>
      <c r="R29" s="2">
        <v>0</v>
      </c>
      <c r="S29" s="2">
        <v>160000</v>
      </c>
      <c r="T29" s="2">
        <v>0</v>
      </c>
      <c r="U29" s="2">
        <f t="shared" si="0"/>
        <v>4980000</v>
      </c>
      <c r="V29" s="2">
        <f t="shared" si="1"/>
        <v>13967000</v>
      </c>
      <c r="W29" s="210"/>
    </row>
    <row r="30" spans="1:24" x14ac:dyDescent="0.3">
      <c r="A30" s="288"/>
      <c r="B30" s="1" t="s">
        <v>75</v>
      </c>
      <c r="C30" s="157">
        <f t="shared" si="3"/>
        <v>21557000</v>
      </c>
      <c r="D30" s="2">
        <v>1500000</v>
      </c>
      <c r="E30" s="158">
        <v>0</v>
      </c>
      <c r="F30" s="2">
        <v>420000</v>
      </c>
      <c r="G30" s="158">
        <v>0</v>
      </c>
      <c r="H30" s="158">
        <v>0</v>
      </c>
      <c r="I30" s="2">
        <v>200000</v>
      </c>
      <c r="J30" s="2">
        <v>100000</v>
      </c>
      <c r="K30" s="2">
        <v>800000</v>
      </c>
      <c r="L30" s="2">
        <v>150000</v>
      </c>
      <c r="M30" s="196">
        <v>250000</v>
      </c>
      <c r="N30" s="2">
        <v>0</v>
      </c>
      <c r="O30" s="2">
        <v>200000</v>
      </c>
      <c r="P30" s="2">
        <v>400000</v>
      </c>
      <c r="Q30" s="2">
        <v>2300000</v>
      </c>
      <c r="R30" s="2">
        <v>0</v>
      </c>
      <c r="S30" s="2">
        <v>160000</v>
      </c>
      <c r="T30" s="2">
        <v>0</v>
      </c>
      <c r="U30" s="2">
        <f t="shared" si="0"/>
        <v>6480000</v>
      </c>
      <c r="V30" s="2">
        <f t="shared" si="1"/>
        <v>15077000</v>
      </c>
      <c r="W30" s="210"/>
    </row>
    <row r="31" spans="1:24" x14ac:dyDescent="0.3">
      <c r="A31" s="288"/>
      <c r="B31" s="1" t="s">
        <v>76</v>
      </c>
      <c r="C31" s="157">
        <f t="shared" si="3"/>
        <v>22667000</v>
      </c>
      <c r="D31" s="158">
        <v>2300000</v>
      </c>
      <c r="E31" s="158">
        <v>0</v>
      </c>
      <c r="F31" s="2">
        <v>420000</v>
      </c>
      <c r="G31" s="158">
        <v>0</v>
      </c>
      <c r="H31" s="158">
        <v>0</v>
      </c>
      <c r="I31" s="2">
        <v>200000</v>
      </c>
      <c r="J31" s="2">
        <v>100000</v>
      </c>
      <c r="K31" s="2">
        <v>800000</v>
      </c>
      <c r="L31" s="2">
        <v>150000</v>
      </c>
      <c r="M31" s="196">
        <v>250000</v>
      </c>
      <c r="N31" s="2">
        <v>0</v>
      </c>
      <c r="O31" s="2">
        <v>200000</v>
      </c>
      <c r="P31" s="2">
        <v>400000</v>
      </c>
      <c r="Q31" s="2">
        <v>2300000</v>
      </c>
      <c r="R31" s="2">
        <v>400000</v>
      </c>
      <c r="S31" s="2">
        <v>160000</v>
      </c>
      <c r="T31" s="2">
        <v>0</v>
      </c>
      <c r="U31" s="2">
        <f t="shared" si="0"/>
        <v>7680000</v>
      </c>
      <c r="V31" s="2">
        <f t="shared" si="1"/>
        <v>14987000</v>
      </c>
      <c r="W31" s="210"/>
    </row>
    <row r="32" spans="1:24" x14ac:dyDescent="0.3">
      <c r="A32" s="288"/>
      <c r="B32" s="1" t="s">
        <v>77</v>
      </c>
      <c r="C32" s="157">
        <f t="shared" si="3"/>
        <v>22577000</v>
      </c>
      <c r="D32" s="158">
        <v>0</v>
      </c>
      <c r="E32" s="158">
        <v>0</v>
      </c>
      <c r="F32" s="2">
        <v>420000</v>
      </c>
      <c r="G32" s="158">
        <v>0</v>
      </c>
      <c r="H32" s="159">
        <v>0</v>
      </c>
      <c r="I32" s="2">
        <v>200000</v>
      </c>
      <c r="J32" s="2">
        <v>100000</v>
      </c>
      <c r="K32" s="2">
        <v>800000</v>
      </c>
      <c r="L32" s="2">
        <v>150000</v>
      </c>
      <c r="M32" s="196">
        <v>250000</v>
      </c>
      <c r="N32" s="2">
        <v>0</v>
      </c>
      <c r="O32" s="2">
        <v>200000</v>
      </c>
      <c r="P32" s="2">
        <v>400000</v>
      </c>
      <c r="Q32" s="2">
        <v>2300000</v>
      </c>
      <c r="R32" s="2">
        <v>0</v>
      </c>
      <c r="S32" s="2">
        <v>160000</v>
      </c>
      <c r="T32" s="2">
        <v>0</v>
      </c>
      <c r="U32" s="2">
        <f t="shared" si="0"/>
        <v>4980000</v>
      </c>
      <c r="V32" s="2">
        <f t="shared" si="1"/>
        <v>17597000</v>
      </c>
      <c r="W32" s="210"/>
    </row>
    <row r="33" spans="1:23" x14ac:dyDescent="0.3">
      <c r="A33" s="288"/>
      <c r="B33" s="1" t="s">
        <v>78</v>
      </c>
      <c r="C33" s="157">
        <f t="shared" si="3"/>
        <v>25187000</v>
      </c>
      <c r="D33" s="2">
        <v>2900000</v>
      </c>
      <c r="E33" s="158">
        <v>0</v>
      </c>
      <c r="F33" s="2">
        <v>420000</v>
      </c>
      <c r="G33" s="158">
        <v>0</v>
      </c>
      <c r="H33" s="159">
        <v>0</v>
      </c>
      <c r="I33" s="2">
        <v>200000</v>
      </c>
      <c r="J33" s="2">
        <v>100000</v>
      </c>
      <c r="K33" s="2">
        <v>800000</v>
      </c>
      <c r="L33" s="2">
        <v>150000</v>
      </c>
      <c r="M33" s="196">
        <v>250000</v>
      </c>
      <c r="N33" s="2">
        <v>0</v>
      </c>
      <c r="O33" s="2">
        <v>200000</v>
      </c>
      <c r="P33" s="2">
        <v>400000</v>
      </c>
      <c r="Q33" s="2">
        <v>2300000</v>
      </c>
      <c r="R33" s="253">
        <v>1000000</v>
      </c>
      <c r="S33" s="2">
        <v>160000</v>
      </c>
      <c r="T33" s="2">
        <v>0</v>
      </c>
      <c r="U33" s="2">
        <f t="shared" si="0"/>
        <v>8880000</v>
      </c>
      <c r="V33" s="2">
        <f t="shared" si="1"/>
        <v>16307000</v>
      </c>
      <c r="W33" s="210"/>
    </row>
    <row r="34" spans="1:23" x14ac:dyDescent="0.3">
      <c r="A34" s="288"/>
      <c r="B34" s="1" t="s">
        <v>79</v>
      </c>
      <c r="C34" s="157">
        <f xml:space="preserve"> V33 + 7590000 +1400000</f>
        <v>25297000</v>
      </c>
      <c r="D34" s="158">
        <v>0</v>
      </c>
      <c r="E34" s="158">
        <v>0</v>
      </c>
      <c r="F34" s="2">
        <v>420000</v>
      </c>
      <c r="G34" s="158">
        <v>0</v>
      </c>
      <c r="H34" s="159">
        <v>0</v>
      </c>
      <c r="I34" s="2">
        <v>200000</v>
      </c>
      <c r="J34" s="2">
        <v>100000</v>
      </c>
      <c r="K34" s="2">
        <v>800000</v>
      </c>
      <c r="L34" s="2">
        <v>150000</v>
      </c>
      <c r="M34" s="196">
        <v>250000</v>
      </c>
      <c r="N34" s="2">
        <v>0</v>
      </c>
      <c r="O34" s="2">
        <v>200000</v>
      </c>
      <c r="P34" s="2">
        <v>400000</v>
      </c>
      <c r="Q34" s="2">
        <v>2300000</v>
      </c>
      <c r="R34" s="2">
        <v>400000</v>
      </c>
      <c r="S34" s="2">
        <v>160000</v>
      </c>
      <c r="T34" s="2">
        <v>0</v>
      </c>
      <c r="U34" s="2">
        <f t="shared" si="0"/>
        <v>5380000</v>
      </c>
      <c r="V34" s="2">
        <f t="shared" si="1"/>
        <v>19917000</v>
      </c>
      <c r="W34" s="210"/>
    </row>
    <row r="35" spans="1:23" s="161" customFormat="1" ht="17.25" customHeight="1" x14ac:dyDescent="0.3">
      <c r="A35" s="288"/>
      <c r="B35" s="161" t="s">
        <v>80</v>
      </c>
      <c r="C35" s="157">
        <f t="shared" si="3"/>
        <v>27507000</v>
      </c>
      <c r="D35" s="158">
        <v>0</v>
      </c>
      <c r="E35" s="158">
        <v>0</v>
      </c>
      <c r="F35" s="2">
        <v>420000</v>
      </c>
      <c r="G35" s="158">
        <v>0</v>
      </c>
      <c r="H35" s="159">
        <v>0</v>
      </c>
      <c r="I35" s="2">
        <v>200000</v>
      </c>
      <c r="J35" s="2">
        <v>100000</v>
      </c>
      <c r="K35" s="2">
        <v>800000</v>
      </c>
      <c r="L35" s="2">
        <v>150000</v>
      </c>
      <c r="M35" s="196">
        <v>250000</v>
      </c>
      <c r="N35" s="2">
        <v>0</v>
      </c>
      <c r="O35" s="2">
        <v>200000</v>
      </c>
      <c r="P35" s="2">
        <v>400000</v>
      </c>
      <c r="Q35" s="2">
        <v>2300000</v>
      </c>
      <c r="R35" s="2">
        <v>0</v>
      </c>
      <c r="S35" s="2">
        <v>160000</v>
      </c>
      <c r="T35" s="2">
        <v>0</v>
      </c>
      <c r="U35" s="162">
        <f t="shared" ref="U35:U66" si="4">SUM(D35:T35)</f>
        <v>4980000</v>
      </c>
      <c r="V35" s="162">
        <f t="shared" si="1"/>
        <v>22527000</v>
      </c>
      <c r="W35" s="211"/>
    </row>
    <row r="36" spans="1:23" s="250" customFormat="1" x14ac:dyDescent="0.3">
      <c r="A36" s="288"/>
      <c r="B36" s="250" t="s">
        <v>81</v>
      </c>
      <c r="C36" s="251">
        <f xml:space="preserve"> V35 + 7590000 + 7000000 + 54000000</f>
        <v>91117000</v>
      </c>
      <c r="D36" s="251">
        <v>1500000</v>
      </c>
      <c r="E36" s="251">
        <v>0</v>
      </c>
      <c r="F36" s="251">
        <v>420000</v>
      </c>
      <c r="G36" s="251">
        <v>0</v>
      </c>
      <c r="H36" s="251">
        <v>0</v>
      </c>
      <c r="I36" s="251">
        <v>200000</v>
      </c>
      <c r="J36" s="251">
        <v>100000</v>
      </c>
      <c r="K36" s="251">
        <v>800000</v>
      </c>
      <c r="L36" s="251">
        <v>150000</v>
      </c>
      <c r="M36" s="251">
        <v>250000</v>
      </c>
      <c r="N36" s="251">
        <v>0</v>
      </c>
      <c r="O36" s="2">
        <v>200000</v>
      </c>
      <c r="P36" s="2">
        <v>400000</v>
      </c>
      <c r="Q36" s="251">
        <v>2300000</v>
      </c>
      <c r="R36" s="251">
        <v>76000000</v>
      </c>
      <c r="S36" s="2">
        <v>160000</v>
      </c>
      <c r="T36" s="2">
        <v>0</v>
      </c>
      <c r="U36" s="251">
        <f t="shared" si="4"/>
        <v>82480000</v>
      </c>
      <c r="V36" s="251">
        <f t="shared" si="1"/>
        <v>8637000</v>
      </c>
      <c r="W36" s="250" t="s">
        <v>195</v>
      </c>
    </row>
    <row r="37" spans="1:23" x14ac:dyDescent="0.3">
      <c r="A37" s="288"/>
      <c r="B37" s="1" t="s">
        <v>82</v>
      </c>
      <c r="C37" s="157">
        <f xml:space="preserve"> V36 + 7590000</f>
        <v>16227000</v>
      </c>
      <c r="D37" s="158">
        <v>0</v>
      </c>
      <c r="E37" s="158">
        <v>0</v>
      </c>
      <c r="F37" s="2">
        <v>420000</v>
      </c>
      <c r="G37" s="158">
        <v>200000</v>
      </c>
      <c r="H37" s="159">
        <v>200000</v>
      </c>
      <c r="I37" s="2">
        <v>1500000</v>
      </c>
      <c r="J37" s="2">
        <v>0</v>
      </c>
      <c r="K37" s="2">
        <v>800000</v>
      </c>
      <c r="L37" s="2">
        <v>150000</v>
      </c>
      <c r="M37" s="196">
        <v>250000</v>
      </c>
      <c r="N37" s="2">
        <v>0</v>
      </c>
      <c r="O37" s="2">
        <v>200000</v>
      </c>
      <c r="P37" s="2">
        <v>400000</v>
      </c>
      <c r="Q37" s="2">
        <v>2300000</v>
      </c>
      <c r="R37" s="158">
        <v>200000</v>
      </c>
      <c r="S37" s="2">
        <v>160000</v>
      </c>
      <c r="T37" s="2">
        <v>0</v>
      </c>
      <c r="U37" s="2">
        <f t="shared" si="4"/>
        <v>6780000</v>
      </c>
      <c r="V37" s="2">
        <f t="shared" si="1"/>
        <v>9447000</v>
      </c>
      <c r="W37" s="1" t="s">
        <v>194</v>
      </c>
    </row>
    <row r="38" spans="1:23" s="255" customFormat="1" ht="17.25" thickBot="1" x14ac:dyDescent="0.35">
      <c r="A38" s="288"/>
      <c r="B38" s="252" t="s">
        <v>83</v>
      </c>
      <c r="C38" s="253">
        <f xml:space="preserve"> V37 + 7590000</f>
        <v>17037000</v>
      </c>
      <c r="D38" s="254">
        <v>0</v>
      </c>
      <c r="E38" s="253">
        <v>0</v>
      </c>
      <c r="F38" s="254">
        <v>420000</v>
      </c>
      <c r="G38" s="158">
        <v>200000</v>
      </c>
      <c r="H38" s="159">
        <v>200000</v>
      </c>
      <c r="I38" s="2">
        <v>1500000</v>
      </c>
      <c r="J38" s="253">
        <v>0</v>
      </c>
      <c r="K38" s="253">
        <v>800000</v>
      </c>
      <c r="L38" s="253">
        <v>150000</v>
      </c>
      <c r="M38" s="253">
        <v>250000</v>
      </c>
      <c r="N38" s="254">
        <v>0</v>
      </c>
      <c r="O38" s="2">
        <v>200000</v>
      </c>
      <c r="P38" s="2">
        <v>400000</v>
      </c>
      <c r="Q38" s="253">
        <v>2300000</v>
      </c>
      <c r="R38" s="158">
        <v>0</v>
      </c>
      <c r="S38" s="2">
        <v>0</v>
      </c>
      <c r="T38" s="2">
        <v>0</v>
      </c>
      <c r="U38" s="254">
        <f t="shared" si="4"/>
        <v>6420000</v>
      </c>
      <c r="V38" s="254">
        <f t="shared" si="1"/>
        <v>10617000</v>
      </c>
    </row>
    <row r="39" spans="1:23" s="193" customFormat="1" x14ac:dyDescent="0.3">
      <c r="A39" s="288">
        <v>2026</v>
      </c>
      <c r="B39" s="199" t="s">
        <v>72</v>
      </c>
      <c r="C39" s="194">
        <f xml:space="preserve"> V38 + 7700000</f>
        <v>18317000</v>
      </c>
      <c r="D39" s="2">
        <v>2900000</v>
      </c>
      <c r="E39" s="158">
        <v>0</v>
      </c>
      <c r="F39" s="194">
        <v>420000</v>
      </c>
      <c r="G39" s="158">
        <v>200000</v>
      </c>
      <c r="H39" s="159">
        <v>200000</v>
      </c>
      <c r="I39" s="2">
        <v>1500000</v>
      </c>
      <c r="J39" s="194">
        <v>0</v>
      </c>
      <c r="K39" s="194">
        <v>800000</v>
      </c>
      <c r="L39" s="2">
        <v>150000</v>
      </c>
      <c r="M39" s="196">
        <v>250000</v>
      </c>
      <c r="N39" s="194">
        <v>0</v>
      </c>
      <c r="O39" s="2">
        <v>200000</v>
      </c>
      <c r="P39" s="2">
        <v>400000</v>
      </c>
      <c r="Q39" s="2">
        <v>2300000</v>
      </c>
      <c r="R39" s="194">
        <v>0</v>
      </c>
      <c r="S39" s="2">
        <v>0</v>
      </c>
      <c r="T39" s="2">
        <v>0</v>
      </c>
      <c r="U39" s="194">
        <f t="shared" si="4"/>
        <v>9320000</v>
      </c>
      <c r="V39" s="194">
        <f t="shared" si="1"/>
        <v>8997000</v>
      </c>
    </row>
    <row r="40" spans="1:23" s="78" customFormat="1" x14ac:dyDescent="0.3">
      <c r="A40" s="288"/>
      <c r="B40" s="78" t="s">
        <v>73</v>
      </c>
      <c r="C40" s="159">
        <f xml:space="preserve"> V39 + 7700000 +1400000</f>
        <v>18097000</v>
      </c>
      <c r="D40" s="158">
        <v>0</v>
      </c>
      <c r="E40" s="159">
        <v>0</v>
      </c>
      <c r="F40" s="159">
        <v>420000</v>
      </c>
      <c r="G40" s="158">
        <v>200000</v>
      </c>
      <c r="H40" s="159">
        <v>200000</v>
      </c>
      <c r="I40" s="2">
        <v>1500000</v>
      </c>
      <c r="J40" s="159">
        <v>0</v>
      </c>
      <c r="K40" s="159">
        <v>800000</v>
      </c>
      <c r="L40" s="159">
        <v>150000</v>
      </c>
      <c r="M40" s="196">
        <v>250000</v>
      </c>
      <c r="N40" s="159">
        <v>0</v>
      </c>
      <c r="O40" s="2">
        <v>200000</v>
      </c>
      <c r="P40" s="2">
        <v>400000</v>
      </c>
      <c r="Q40" s="2">
        <v>2300000</v>
      </c>
      <c r="R40" s="2">
        <v>400000</v>
      </c>
      <c r="S40" s="2">
        <v>0</v>
      </c>
      <c r="T40" s="2">
        <v>0</v>
      </c>
      <c r="U40" s="159">
        <f t="shared" si="4"/>
        <v>6820000</v>
      </c>
      <c r="V40" s="159">
        <f t="shared" si="1"/>
        <v>11277000</v>
      </c>
    </row>
    <row r="41" spans="1:23" s="163" customFormat="1" x14ac:dyDescent="0.3">
      <c r="A41" s="288"/>
      <c r="B41" s="163" t="s">
        <v>74</v>
      </c>
      <c r="C41" s="157">
        <f xml:space="preserve"> V40 + 7700000</f>
        <v>18977000</v>
      </c>
      <c r="D41" s="158">
        <v>0</v>
      </c>
      <c r="E41" s="158">
        <v>0</v>
      </c>
      <c r="F41" s="2">
        <v>420000</v>
      </c>
      <c r="G41" s="158">
        <v>200000</v>
      </c>
      <c r="H41" s="159">
        <v>200000</v>
      </c>
      <c r="I41" s="2">
        <v>1500000</v>
      </c>
      <c r="J41" s="2">
        <v>0</v>
      </c>
      <c r="K41" s="2">
        <v>800000</v>
      </c>
      <c r="L41" s="2">
        <v>150000</v>
      </c>
      <c r="M41" s="196">
        <v>250000</v>
      </c>
      <c r="N41" s="160">
        <v>0</v>
      </c>
      <c r="O41" s="2">
        <v>200000</v>
      </c>
      <c r="P41" s="2">
        <v>400000</v>
      </c>
      <c r="Q41" s="2">
        <v>2300000</v>
      </c>
      <c r="R41" s="2">
        <v>0</v>
      </c>
      <c r="S41" s="2">
        <v>0</v>
      </c>
      <c r="T41" s="2">
        <v>0</v>
      </c>
      <c r="U41" s="160">
        <f t="shared" si="4"/>
        <v>6420000</v>
      </c>
      <c r="V41" s="160">
        <f t="shared" si="1"/>
        <v>12557000</v>
      </c>
    </row>
    <row r="42" spans="1:23" s="163" customFormat="1" x14ac:dyDescent="0.3">
      <c r="A42" s="288"/>
      <c r="B42" s="163" t="s">
        <v>75</v>
      </c>
      <c r="C42" s="157">
        <f xml:space="preserve"> V41 + 7700000</f>
        <v>20257000</v>
      </c>
      <c r="D42" s="2">
        <v>1500000</v>
      </c>
      <c r="E42" s="158">
        <v>0</v>
      </c>
      <c r="F42" s="2">
        <v>420000</v>
      </c>
      <c r="G42" s="158">
        <v>200000</v>
      </c>
      <c r="H42" s="159">
        <v>200000</v>
      </c>
      <c r="I42" s="2">
        <v>1500000</v>
      </c>
      <c r="J42" s="2">
        <v>0</v>
      </c>
      <c r="K42" s="2">
        <v>800000</v>
      </c>
      <c r="L42" s="2">
        <v>150000</v>
      </c>
      <c r="M42" s="196">
        <v>250000</v>
      </c>
      <c r="N42" s="160">
        <v>0</v>
      </c>
      <c r="O42" s="2">
        <v>200000</v>
      </c>
      <c r="P42" s="2">
        <v>400000</v>
      </c>
      <c r="Q42" s="2">
        <v>2300000</v>
      </c>
      <c r="R42" s="2">
        <v>0</v>
      </c>
      <c r="S42" s="2">
        <v>0</v>
      </c>
      <c r="T42" s="2">
        <v>0</v>
      </c>
      <c r="U42" s="160">
        <f t="shared" si="4"/>
        <v>7920000</v>
      </c>
      <c r="V42" s="160">
        <f t="shared" si="1"/>
        <v>12337000</v>
      </c>
    </row>
    <row r="43" spans="1:23" s="163" customFormat="1" x14ac:dyDescent="0.3">
      <c r="A43" s="288"/>
      <c r="B43" s="163" t="s">
        <v>76</v>
      </c>
      <c r="C43" s="157">
        <f xml:space="preserve"> V42 + 7700000</f>
        <v>20037000</v>
      </c>
      <c r="D43" s="158">
        <v>2300000</v>
      </c>
      <c r="E43" s="158">
        <v>0</v>
      </c>
      <c r="F43" s="2">
        <v>420000</v>
      </c>
      <c r="G43" s="158">
        <v>200000</v>
      </c>
      <c r="H43" s="159">
        <v>200000</v>
      </c>
      <c r="I43" s="2">
        <v>1500000</v>
      </c>
      <c r="J43" s="2">
        <v>0</v>
      </c>
      <c r="K43" s="2">
        <v>800000</v>
      </c>
      <c r="L43" s="2">
        <v>150000</v>
      </c>
      <c r="M43" s="196">
        <v>250000</v>
      </c>
      <c r="N43" s="160">
        <v>0</v>
      </c>
      <c r="O43" s="2">
        <v>200000</v>
      </c>
      <c r="P43" s="2">
        <v>400000</v>
      </c>
      <c r="Q43" s="2">
        <v>2300000</v>
      </c>
      <c r="R43" s="2">
        <v>400000</v>
      </c>
      <c r="S43" s="2">
        <v>0</v>
      </c>
      <c r="T43" s="2">
        <v>0</v>
      </c>
      <c r="U43" s="160">
        <f t="shared" si="4"/>
        <v>9120000</v>
      </c>
      <c r="V43" s="160">
        <f t="shared" si="1"/>
        <v>10917000</v>
      </c>
    </row>
    <row r="44" spans="1:23" s="163" customFormat="1" x14ac:dyDescent="0.3">
      <c r="A44" s="288"/>
      <c r="B44" s="163" t="s">
        <v>77</v>
      </c>
      <c r="C44" s="157">
        <f xml:space="preserve"> V43 + 7700000</f>
        <v>18617000</v>
      </c>
      <c r="D44" s="158">
        <v>0</v>
      </c>
      <c r="E44" s="158">
        <v>0</v>
      </c>
      <c r="F44" s="2">
        <v>420000</v>
      </c>
      <c r="G44" s="158">
        <v>200000</v>
      </c>
      <c r="H44" s="159">
        <v>200000</v>
      </c>
      <c r="I44" s="2">
        <v>1500000</v>
      </c>
      <c r="J44" s="2">
        <v>0</v>
      </c>
      <c r="K44" s="2">
        <v>800000</v>
      </c>
      <c r="L44" s="2">
        <v>150000</v>
      </c>
      <c r="M44" s="196">
        <v>250000</v>
      </c>
      <c r="N44" s="160">
        <v>0</v>
      </c>
      <c r="O44" s="2">
        <v>200000</v>
      </c>
      <c r="P44" s="2">
        <v>400000</v>
      </c>
      <c r="Q44" s="2">
        <v>2300000</v>
      </c>
      <c r="R44" s="2">
        <v>0</v>
      </c>
      <c r="S44" s="2">
        <v>0</v>
      </c>
      <c r="T44" s="2">
        <v>0</v>
      </c>
      <c r="U44" s="160">
        <f t="shared" si="4"/>
        <v>6420000</v>
      </c>
      <c r="V44" s="160">
        <f t="shared" si="1"/>
        <v>12197000</v>
      </c>
    </row>
    <row r="45" spans="1:23" s="163" customFormat="1" x14ac:dyDescent="0.3">
      <c r="A45" s="288"/>
      <c r="B45" s="163" t="s">
        <v>78</v>
      </c>
      <c r="C45" s="157">
        <f xml:space="preserve"> V44 + 7700000</f>
        <v>19897000</v>
      </c>
      <c r="D45" s="2">
        <v>2900000</v>
      </c>
      <c r="E45" s="158">
        <v>0</v>
      </c>
      <c r="F45" s="2">
        <v>420000</v>
      </c>
      <c r="G45" s="158">
        <v>200000</v>
      </c>
      <c r="H45" s="159">
        <v>200000</v>
      </c>
      <c r="I45" s="2">
        <v>1500000</v>
      </c>
      <c r="J45" s="2">
        <v>0</v>
      </c>
      <c r="K45" s="2">
        <v>800000</v>
      </c>
      <c r="L45" s="2">
        <v>150000</v>
      </c>
      <c r="M45" s="196">
        <v>250000</v>
      </c>
      <c r="N45" s="160">
        <v>0</v>
      </c>
      <c r="O45" s="2">
        <v>200000</v>
      </c>
      <c r="P45" s="2">
        <v>400000</v>
      </c>
      <c r="Q45" s="2">
        <v>2300000</v>
      </c>
      <c r="R45" s="196">
        <v>1000000</v>
      </c>
      <c r="S45" s="2">
        <v>0</v>
      </c>
      <c r="T45" s="2">
        <v>0</v>
      </c>
      <c r="U45" s="160">
        <f t="shared" si="4"/>
        <v>10320000</v>
      </c>
      <c r="V45" s="160">
        <f t="shared" ref="V45:V76" si="5" xml:space="preserve"> C45 - U45</f>
        <v>9577000</v>
      </c>
    </row>
    <row r="46" spans="1:23" s="163" customFormat="1" x14ac:dyDescent="0.3">
      <c r="A46" s="288"/>
      <c r="B46" s="163" t="s">
        <v>79</v>
      </c>
      <c r="C46" s="157">
        <f xml:space="preserve"> V45 + 7700000 +1400000</f>
        <v>18677000</v>
      </c>
      <c r="D46" s="158">
        <v>0</v>
      </c>
      <c r="E46" s="158">
        <v>0</v>
      </c>
      <c r="F46" s="2">
        <v>420000</v>
      </c>
      <c r="G46" s="158">
        <v>200000</v>
      </c>
      <c r="H46" s="159">
        <v>200000</v>
      </c>
      <c r="I46" s="2">
        <v>1500000</v>
      </c>
      <c r="J46" s="2">
        <v>0</v>
      </c>
      <c r="K46" s="2">
        <v>800000</v>
      </c>
      <c r="L46" s="2">
        <v>150000</v>
      </c>
      <c r="M46" s="196">
        <v>250000</v>
      </c>
      <c r="N46" s="160">
        <v>0</v>
      </c>
      <c r="O46" s="2">
        <v>200000</v>
      </c>
      <c r="P46" s="2">
        <v>400000</v>
      </c>
      <c r="Q46" s="2">
        <v>2300000</v>
      </c>
      <c r="R46" s="2">
        <v>400000</v>
      </c>
      <c r="S46" s="2">
        <v>0</v>
      </c>
      <c r="T46" s="2">
        <v>0</v>
      </c>
      <c r="U46" s="160">
        <f t="shared" si="4"/>
        <v>6820000</v>
      </c>
      <c r="V46" s="160">
        <f t="shared" si="5"/>
        <v>11857000</v>
      </c>
    </row>
    <row r="47" spans="1:23" s="163" customFormat="1" x14ac:dyDescent="0.3">
      <c r="A47" s="288"/>
      <c r="B47" s="163" t="s">
        <v>80</v>
      </c>
      <c r="C47" s="157">
        <f xml:space="preserve"> V46 + 7700000</f>
        <v>19557000</v>
      </c>
      <c r="D47" s="158">
        <v>0</v>
      </c>
      <c r="E47" s="158">
        <v>0</v>
      </c>
      <c r="F47" s="2">
        <v>420000</v>
      </c>
      <c r="G47" s="158">
        <v>200000</v>
      </c>
      <c r="H47" s="159">
        <v>200000</v>
      </c>
      <c r="I47" s="2">
        <v>1500000</v>
      </c>
      <c r="J47" s="2">
        <v>0</v>
      </c>
      <c r="K47" s="2">
        <v>800000</v>
      </c>
      <c r="L47" s="2">
        <v>150000</v>
      </c>
      <c r="M47" s="196">
        <v>250000</v>
      </c>
      <c r="N47" s="160">
        <v>0</v>
      </c>
      <c r="O47" s="2">
        <v>200000</v>
      </c>
      <c r="P47" s="2">
        <v>400000</v>
      </c>
      <c r="Q47" s="2">
        <v>2300000</v>
      </c>
      <c r="R47" s="2">
        <v>0</v>
      </c>
      <c r="S47" s="2">
        <v>0</v>
      </c>
      <c r="T47" s="2">
        <v>0</v>
      </c>
      <c r="U47" s="160">
        <f t="shared" si="4"/>
        <v>6420000</v>
      </c>
      <c r="V47" s="160">
        <f t="shared" si="5"/>
        <v>13137000</v>
      </c>
    </row>
    <row r="48" spans="1:23" s="163" customFormat="1" x14ac:dyDescent="0.3">
      <c r="A48" s="288"/>
      <c r="B48" s="163" t="s">
        <v>81</v>
      </c>
      <c r="C48" s="157">
        <f xml:space="preserve"> V47 + 7700000</f>
        <v>20837000</v>
      </c>
      <c r="D48" s="251">
        <v>1500000</v>
      </c>
      <c r="E48" s="158">
        <v>0</v>
      </c>
      <c r="F48" s="2">
        <v>420000</v>
      </c>
      <c r="G48" s="158">
        <v>200000</v>
      </c>
      <c r="H48" s="159">
        <v>200000</v>
      </c>
      <c r="I48" s="2">
        <v>1500000</v>
      </c>
      <c r="J48" s="2">
        <v>0</v>
      </c>
      <c r="K48" s="2">
        <v>800000</v>
      </c>
      <c r="L48" s="2">
        <v>150000</v>
      </c>
      <c r="M48" s="196">
        <v>250000</v>
      </c>
      <c r="N48" s="160">
        <v>0</v>
      </c>
      <c r="O48" s="2">
        <v>200000</v>
      </c>
      <c r="P48" s="2">
        <v>400000</v>
      </c>
      <c r="Q48" s="2">
        <v>2300000</v>
      </c>
      <c r="R48" s="2">
        <v>0</v>
      </c>
      <c r="S48" s="2">
        <v>0</v>
      </c>
      <c r="T48" s="2">
        <v>0</v>
      </c>
      <c r="U48" s="160">
        <f t="shared" si="4"/>
        <v>7920000</v>
      </c>
      <c r="V48" s="160">
        <f t="shared" si="5"/>
        <v>12917000</v>
      </c>
    </row>
    <row r="49" spans="1:23" s="163" customFormat="1" x14ac:dyDescent="0.3">
      <c r="A49" s="288"/>
      <c r="B49" s="163" t="s">
        <v>82</v>
      </c>
      <c r="C49" s="157">
        <f xml:space="preserve"> V48 + 7700000</f>
        <v>20617000</v>
      </c>
      <c r="D49" s="158">
        <v>0</v>
      </c>
      <c r="E49" s="158">
        <v>0</v>
      </c>
      <c r="F49" s="2">
        <v>420000</v>
      </c>
      <c r="G49" s="158">
        <v>200000</v>
      </c>
      <c r="H49" s="159">
        <v>200000</v>
      </c>
      <c r="I49" s="2">
        <v>1500000</v>
      </c>
      <c r="J49" s="2">
        <v>0</v>
      </c>
      <c r="K49" s="2">
        <v>800000</v>
      </c>
      <c r="L49" s="2">
        <v>150000</v>
      </c>
      <c r="M49" s="196">
        <v>250000</v>
      </c>
      <c r="N49" s="160">
        <v>0</v>
      </c>
      <c r="O49" s="2">
        <v>200000</v>
      </c>
      <c r="P49" s="2">
        <v>400000</v>
      </c>
      <c r="Q49" s="2">
        <v>2300000</v>
      </c>
      <c r="R49" s="2">
        <v>200000</v>
      </c>
      <c r="S49" s="2">
        <v>0</v>
      </c>
      <c r="T49" s="2">
        <v>0</v>
      </c>
      <c r="U49" s="160">
        <f t="shared" si="4"/>
        <v>6620000</v>
      </c>
      <c r="V49" s="160">
        <f t="shared" si="5"/>
        <v>13997000</v>
      </c>
    </row>
    <row r="50" spans="1:23" s="195" customFormat="1" ht="17.25" thickBot="1" x14ac:dyDescent="0.35">
      <c r="A50" s="288"/>
      <c r="B50" s="197" t="s">
        <v>83</v>
      </c>
      <c r="C50" s="196">
        <f xml:space="preserve"> V49 + 7700000</f>
        <v>21697000</v>
      </c>
      <c r="D50" s="254">
        <v>0</v>
      </c>
      <c r="E50" s="196">
        <v>0</v>
      </c>
      <c r="F50" s="198">
        <v>420000</v>
      </c>
      <c r="G50" s="158">
        <v>200000</v>
      </c>
      <c r="H50" s="159">
        <v>200000</v>
      </c>
      <c r="I50" s="2">
        <v>1500000</v>
      </c>
      <c r="J50" s="196">
        <v>0</v>
      </c>
      <c r="K50" s="196">
        <v>800000</v>
      </c>
      <c r="L50" s="196">
        <v>150000</v>
      </c>
      <c r="M50" s="196">
        <v>250000</v>
      </c>
      <c r="N50" s="198">
        <v>0</v>
      </c>
      <c r="O50" s="2">
        <v>200000</v>
      </c>
      <c r="P50" s="2">
        <v>400000</v>
      </c>
      <c r="Q50" s="196">
        <v>2300000</v>
      </c>
      <c r="R50" s="196">
        <v>0</v>
      </c>
      <c r="S50" s="2">
        <v>0</v>
      </c>
      <c r="T50" s="2">
        <v>0</v>
      </c>
      <c r="U50" s="198">
        <f t="shared" si="4"/>
        <v>6420000</v>
      </c>
      <c r="V50" s="198">
        <f t="shared" si="5"/>
        <v>15277000</v>
      </c>
      <c r="W50" s="163"/>
    </row>
    <row r="51" spans="1:23" s="193" customFormat="1" x14ac:dyDescent="0.3">
      <c r="A51" s="286">
        <v>2027</v>
      </c>
      <c r="B51" s="199" t="s">
        <v>72</v>
      </c>
      <c r="C51" s="194">
        <f xml:space="preserve"> V50 + 7700000</f>
        <v>22977000</v>
      </c>
      <c r="D51" s="2">
        <v>2900000</v>
      </c>
      <c r="E51" s="194">
        <v>0</v>
      </c>
      <c r="F51" s="194">
        <v>420000</v>
      </c>
      <c r="G51" s="158">
        <v>200000</v>
      </c>
      <c r="H51" s="159">
        <v>200000</v>
      </c>
      <c r="I51" s="2">
        <v>1500000</v>
      </c>
      <c r="J51" s="194">
        <v>0</v>
      </c>
      <c r="K51" s="194">
        <v>800000</v>
      </c>
      <c r="L51" s="194">
        <v>150000</v>
      </c>
      <c r="M51" s="196">
        <v>250000</v>
      </c>
      <c r="N51" s="194">
        <v>0</v>
      </c>
      <c r="O51" s="2">
        <v>200000</v>
      </c>
      <c r="P51" s="2">
        <v>400000</v>
      </c>
      <c r="Q51" s="2">
        <v>2300000</v>
      </c>
      <c r="R51" s="194">
        <v>0</v>
      </c>
      <c r="S51" s="2">
        <v>0</v>
      </c>
      <c r="T51" s="2">
        <v>0</v>
      </c>
      <c r="U51" s="194">
        <f t="shared" si="4"/>
        <v>9320000</v>
      </c>
      <c r="V51" s="194">
        <f t="shared" si="5"/>
        <v>13657000</v>
      </c>
    </row>
    <row r="52" spans="1:23" s="163" customFormat="1" x14ac:dyDescent="0.3">
      <c r="A52" s="286"/>
      <c r="B52" s="163" t="s">
        <v>73</v>
      </c>
      <c r="C52" s="159">
        <f xml:space="preserve"> V51 + 7700000 +1400000</f>
        <v>22757000</v>
      </c>
      <c r="D52" s="158">
        <v>0</v>
      </c>
      <c r="E52" s="158">
        <v>0</v>
      </c>
      <c r="F52" s="2">
        <v>420000</v>
      </c>
      <c r="G52" s="158">
        <v>200000</v>
      </c>
      <c r="H52" s="159">
        <v>200000</v>
      </c>
      <c r="I52" s="2">
        <v>1500000</v>
      </c>
      <c r="J52" s="2">
        <v>0</v>
      </c>
      <c r="K52" s="2">
        <v>800000</v>
      </c>
      <c r="L52" s="2">
        <v>150000</v>
      </c>
      <c r="M52" s="196">
        <v>250000</v>
      </c>
      <c r="N52" s="160">
        <v>0</v>
      </c>
      <c r="O52" s="2">
        <v>200000</v>
      </c>
      <c r="P52" s="2">
        <v>400000</v>
      </c>
      <c r="Q52" s="2">
        <v>2300000</v>
      </c>
      <c r="R52" s="2">
        <v>400000</v>
      </c>
      <c r="S52" s="2">
        <v>0</v>
      </c>
      <c r="T52" s="2">
        <v>0</v>
      </c>
      <c r="U52" s="160">
        <f t="shared" si="4"/>
        <v>6820000</v>
      </c>
      <c r="V52" s="160">
        <f t="shared" si="5"/>
        <v>15937000</v>
      </c>
    </row>
    <row r="53" spans="1:23" s="163" customFormat="1" x14ac:dyDescent="0.3">
      <c r="A53" s="286"/>
      <c r="B53" s="163" t="s">
        <v>74</v>
      </c>
      <c r="C53" s="157">
        <f xml:space="preserve"> V52 + 7700000</f>
        <v>23637000</v>
      </c>
      <c r="D53" s="158">
        <v>0</v>
      </c>
      <c r="E53" s="158">
        <v>0</v>
      </c>
      <c r="F53" s="2">
        <v>420000</v>
      </c>
      <c r="G53" s="158">
        <v>200000</v>
      </c>
      <c r="H53" s="159">
        <v>200000</v>
      </c>
      <c r="I53" s="2">
        <v>1500000</v>
      </c>
      <c r="J53" s="2">
        <v>0</v>
      </c>
      <c r="K53" s="2">
        <v>800000</v>
      </c>
      <c r="L53" s="2">
        <v>150000</v>
      </c>
      <c r="M53" s="196">
        <v>250000</v>
      </c>
      <c r="N53" s="160">
        <v>0</v>
      </c>
      <c r="O53" s="2">
        <v>200000</v>
      </c>
      <c r="P53" s="2">
        <v>400000</v>
      </c>
      <c r="Q53" s="2">
        <v>2300000</v>
      </c>
      <c r="R53" s="2">
        <v>0</v>
      </c>
      <c r="S53" s="2">
        <v>0</v>
      </c>
      <c r="T53" s="2">
        <v>0</v>
      </c>
      <c r="U53" s="160">
        <f t="shared" si="4"/>
        <v>6420000</v>
      </c>
      <c r="V53" s="160">
        <f t="shared" si="5"/>
        <v>17217000</v>
      </c>
    </row>
    <row r="54" spans="1:23" s="163" customFormat="1" x14ac:dyDescent="0.3">
      <c r="A54" s="286"/>
      <c r="B54" s="163" t="s">
        <v>75</v>
      </c>
      <c r="C54" s="157">
        <f xml:space="preserve"> V53 + 7700000</f>
        <v>24917000</v>
      </c>
      <c r="D54" s="2">
        <v>1500000</v>
      </c>
      <c r="E54" s="158">
        <v>0</v>
      </c>
      <c r="F54" s="2">
        <v>420000</v>
      </c>
      <c r="G54" s="158">
        <v>200000</v>
      </c>
      <c r="H54" s="159">
        <v>200000</v>
      </c>
      <c r="I54" s="2">
        <v>1500000</v>
      </c>
      <c r="J54" s="2">
        <v>0</v>
      </c>
      <c r="K54" s="2">
        <v>800000</v>
      </c>
      <c r="L54" s="2">
        <v>150000</v>
      </c>
      <c r="M54" s="196">
        <v>250000</v>
      </c>
      <c r="N54" s="160">
        <v>0</v>
      </c>
      <c r="O54" s="2">
        <v>200000</v>
      </c>
      <c r="P54" s="2">
        <v>400000</v>
      </c>
      <c r="Q54" s="2">
        <v>2300000</v>
      </c>
      <c r="R54" s="2">
        <v>0</v>
      </c>
      <c r="S54" s="2">
        <v>0</v>
      </c>
      <c r="T54" s="2">
        <v>0</v>
      </c>
      <c r="U54" s="160">
        <f t="shared" si="4"/>
        <v>7920000</v>
      </c>
      <c r="V54" s="160">
        <f t="shared" si="5"/>
        <v>16997000</v>
      </c>
    </row>
    <row r="55" spans="1:23" s="163" customFormat="1" x14ac:dyDescent="0.3">
      <c r="A55" s="286"/>
      <c r="B55" s="163" t="s">
        <v>76</v>
      </c>
      <c r="C55" s="157">
        <f xml:space="preserve"> V54 + 7700000</f>
        <v>24697000</v>
      </c>
      <c r="D55" s="158">
        <v>2300000</v>
      </c>
      <c r="E55" s="158">
        <v>0</v>
      </c>
      <c r="F55" s="2">
        <v>420000</v>
      </c>
      <c r="G55" s="158">
        <v>200000</v>
      </c>
      <c r="H55" s="159">
        <v>200000</v>
      </c>
      <c r="I55" s="2">
        <v>1500000</v>
      </c>
      <c r="J55" s="2">
        <v>0</v>
      </c>
      <c r="K55" s="2">
        <v>800000</v>
      </c>
      <c r="L55" s="2">
        <v>150000</v>
      </c>
      <c r="M55" s="196">
        <v>250000</v>
      </c>
      <c r="N55" s="160">
        <v>0</v>
      </c>
      <c r="O55" s="2">
        <v>200000</v>
      </c>
      <c r="P55" s="2">
        <v>400000</v>
      </c>
      <c r="Q55" s="2">
        <v>2300000</v>
      </c>
      <c r="R55" s="2">
        <v>400000</v>
      </c>
      <c r="S55" s="2">
        <v>0</v>
      </c>
      <c r="T55" s="2">
        <v>0</v>
      </c>
      <c r="U55" s="160">
        <f t="shared" si="4"/>
        <v>9120000</v>
      </c>
      <c r="V55" s="160">
        <f t="shared" si="5"/>
        <v>15577000</v>
      </c>
    </row>
    <row r="56" spans="1:23" s="163" customFormat="1" x14ac:dyDescent="0.3">
      <c r="A56" s="286"/>
      <c r="B56" s="163" t="s">
        <v>77</v>
      </c>
      <c r="C56" s="157">
        <f xml:space="preserve"> V55 + 7700000</f>
        <v>23277000</v>
      </c>
      <c r="D56" s="158">
        <v>0</v>
      </c>
      <c r="E56" s="158">
        <v>0</v>
      </c>
      <c r="F56" s="2">
        <v>420000</v>
      </c>
      <c r="G56" s="158">
        <v>200000</v>
      </c>
      <c r="H56" s="159">
        <v>200000</v>
      </c>
      <c r="I56" s="2">
        <v>1500000</v>
      </c>
      <c r="J56" s="2">
        <v>0</v>
      </c>
      <c r="K56" s="2">
        <v>800000</v>
      </c>
      <c r="L56" s="2">
        <v>150000</v>
      </c>
      <c r="M56" s="196">
        <v>250000</v>
      </c>
      <c r="N56" s="160">
        <v>0</v>
      </c>
      <c r="O56" s="2">
        <v>200000</v>
      </c>
      <c r="P56" s="2">
        <v>400000</v>
      </c>
      <c r="Q56" s="2">
        <v>2300000</v>
      </c>
      <c r="R56" s="2">
        <v>0</v>
      </c>
      <c r="S56" s="2">
        <v>0</v>
      </c>
      <c r="T56" s="2">
        <v>0</v>
      </c>
      <c r="U56" s="160">
        <f t="shared" si="4"/>
        <v>6420000</v>
      </c>
      <c r="V56" s="160">
        <f t="shared" si="5"/>
        <v>16857000</v>
      </c>
    </row>
    <row r="57" spans="1:23" s="163" customFormat="1" x14ac:dyDescent="0.3">
      <c r="A57" s="286"/>
      <c r="B57" s="163" t="s">
        <v>78</v>
      </c>
      <c r="C57" s="157">
        <f xml:space="preserve"> V56 + 7700000</f>
        <v>24557000</v>
      </c>
      <c r="D57" s="2">
        <v>2900000</v>
      </c>
      <c r="E57" s="158">
        <v>0</v>
      </c>
      <c r="F57" s="2">
        <v>420000</v>
      </c>
      <c r="G57" s="158">
        <v>200000</v>
      </c>
      <c r="H57" s="159">
        <v>200000</v>
      </c>
      <c r="I57" s="2">
        <v>1500000</v>
      </c>
      <c r="J57" s="2">
        <v>0</v>
      </c>
      <c r="K57" s="2">
        <v>800000</v>
      </c>
      <c r="L57" s="2">
        <v>150000</v>
      </c>
      <c r="M57" s="196">
        <v>250000</v>
      </c>
      <c r="N57" s="160">
        <v>0</v>
      </c>
      <c r="O57" s="2">
        <v>200000</v>
      </c>
      <c r="P57" s="2">
        <v>400000</v>
      </c>
      <c r="Q57" s="2">
        <v>2300000</v>
      </c>
      <c r="R57" s="196">
        <v>1000000</v>
      </c>
      <c r="S57" s="2">
        <v>0</v>
      </c>
      <c r="T57" s="2">
        <v>0</v>
      </c>
      <c r="U57" s="160">
        <f t="shared" si="4"/>
        <v>10320000</v>
      </c>
      <c r="V57" s="160">
        <f t="shared" si="5"/>
        <v>14237000</v>
      </c>
    </row>
    <row r="58" spans="1:23" s="163" customFormat="1" x14ac:dyDescent="0.3">
      <c r="A58" s="286"/>
      <c r="B58" s="163" t="s">
        <v>79</v>
      </c>
      <c r="C58" s="157">
        <f xml:space="preserve"> V57 + 7700000 +1400000</f>
        <v>23337000</v>
      </c>
      <c r="D58" s="158">
        <v>0</v>
      </c>
      <c r="E58" s="158">
        <v>0</v>
      </c>
      <c r="F58" s="2">
        <v>420000</v>
      </c>
      <c r="G58" s="158">
        <v>200000</v>
      </c>
      <c r="H58" s="159">
        <v>200000</v>
      </c>
      <c r="I58" s="2">
        <v>1500000</v>
      </c>
      <c r="J58" s="2">
        <v>0</v>
      </c>
      <c r="K58" s="2">
        <v>800000</v>
      </c>
      <c r="L58" s="2">
        <v>150000</v>
      </c>
      <c r="M58" s="196">
        <v>250000</v>
      </c>
      <c r="N58" s="160">
        <v>0</v>
      </c>
      <c r="O58" s="2">
        <v>200000</v>
      </c>
      <c r="P58" s="2">
        <v>400000</v>
      </c>
      <c r="Q58" s="2">
        <v>2300000</v>
      </c>
      <c r="R58" s="2">
        <v>400000</v>
      </c>
      <c r="S58" s="2">
        <v>0</v>
      </c>
      <c r="T58" s="2">
        <v>0</v>
      </c>
      <c r="U58" s="160">
        <f t="shared" si="4"/>
        <v>6820000</v>
      </c>
      <c r="V58" s="160">
        <f t="shared" si="5"/>
        <v>16517000</v>
      </c>
    </row>
    <row r="59" spans="1:23" s="163" customFormat="1" x14ac:dyDescent="0.3">
      <c r="A59" s="286"/>
      <c r="B59" s="163" t="s">
        <v>80</v>
      </c>
      <c r="C59" s="157">
        <f xml:space="preserve"> V58 + 7700000</f>
        <v>24217000</v>
      </c>
      <c r="D59" s="158">
        <v>0</v>
      </c>
      <c r="E59" s="158">
        <v>0</v>
      </c>
      <c r="F59" s="2">
        <v>420000</v>
      </c>
      <c r="G59" s="158">
        <v>200000</v>
      </c>
      <c r="H59" s="159">
        <v>200000</v>
      </c>
      <c r="I59" s="2">
        <v>1500000</v>
      </c>
      <c r="J59" s="2">
        <v>0</v>
      </c>
      <c r="K59" s="2">
        <v>800000</v>
      </c>
      <c r="L59" s="2">
        <v>150000</v>
      </c>
      <c r="M59" s="196">
        <v>250000</v>
      </c>
      <c r="N59" s="160">
        <v>0</v>
      </c>
      <c r="O59" s="2">
        <v>200000</v>
      </c>
      <c r="P59" s="2">
        <v>400000</v>
      </c>
      <c r="Q59" s="2">
        <v>2300000</v>
      </c>
      <c r="R59" s="2">
        <v>0</v>
      </c>
      <c r="S59" s="2">
        <v>0</v>
      </c>
      <c r="T59" s="2">
        <v>0</v>
      </c>
      <c r="U59" s="160">
        <f t="shared" si="4"/>
        <v>6420000</v>
      </c>
      <c r="V59" s="160">
        <f t="shared" si="5"/>
        <v>17797000</v>
      </c>
    </row>
    <row r="60" spans="1:23" s="163" customFormat="1" x14ac:dyDescent="0.3">
      <c r="A60" s="286"/>
      <c r="B60" s="163" t="s">
        <v>81</v>
      </c>
      <c r="C60" s="157">
        <f xml:space="preserve"> V59 + 7700000</f>
        <v>25497000</v>
      </c>
      <c r="D60" s="251">
        <v>1500000</v>
      </c>
      <c r="E60" s="158">
        <v>0</v>
      </c>
      <c r="F60" s="2">
        <v>420000</v>
      </c>
      <c r="G60" s="158">
        <v>200000</v>
      </c>
      <c r="H60" s="159">
        <v>200000</v>
      </c>
      <c r="I60" s="2">
        <v>1500000</v>
      </c>
      <c r="J60" s="2">
        <v>0</v>
      </c>
      <c r="K60" s="2">
        <v>800000</v>
      </c>
      <c r="L60" s="2">
        <v>150000</v>
      </c>
      <c r="M60" s="196">
        <v>250000</v>
      </c>
      <c r="N60" s="160">
        <v>0</v>
      </c>
      <c r="O60" s="2">
        <v>200000</v>
      </c>
      <c r="P60" s="2">
        <v>400000</v>
      </c>
      <c r="Q60" s="2">
        <v>2300000</v>
      </c>
      <c r="R60" s="2">
        <v>0</v>
      </c>
      <c r="S60" s="2">
        <v>0</v>
      </c>
      <c r="T60" s="2">
        <v>0</v>
      </c>
      <c r="U60" s="160">
        <f>SUM(D60:T60)</f>
        <v>7920000</v>
      </c>
      <c r="V60" s="160">
        <f t="shared" si="5"/>
        <v>17577000</v>
      </c>
    </row>
    <row r="61" spans="1:23" s="163" customFormat="1" x14ac:dyDescent="0.3">
      <c r="A61" s="286"/>
      <c r="B61" s="163" t="s">
        <v>82</v>
      </c>
      <c r="C61" s="157">
        <f xml:space="preserve"> V60 + 7700000</f>
        <v>25277000</v>
      </c>
      <c r="D61" s="158">
        <v>0</v>
      </c>
      <c r="E61" s="158">
        <v>0</v>
      </c>
      <c r="F61" s="2">
        <v>420000</v>
      </c>
      <c r="G61" s="158">
        <v>200000</v>
      </c>
      <c r="H61" s="159">
        <v>200000</v>
      </c>
      <c r="I61" s="2">
        <v>1500000</v>
      </c>
      <c r="J61" s="2">
        <v>0</v>
      </c>
      <c r="K61" s="2">
        <v>800000</v>
      </c>
      <c r="L61" s="2">
        <v>150000</v>
      </c>
      <c r="M61" s="196">
        <v>250000</v>
      </c>
      <c r="N61" s="160">
        <v>0</v>
      </c>
      <c r="O61" s="2">
        <v>200000</v>
      </c>
      <c r="P61" s="2">
        <v>400000</v>
      </c>
      <c r="Q61" s="2">
        <v>2300000</v>
      </c>
      <c r="R61" s="2">
        <v>200000</v>
      </c>
      <c r="S61" s="2">
        <v>0</v>
      </c>
      <c r="T61" s="2">
        <v>0</v>
      </c>
      <c r="U61" s="160">
        <f t="shared" si="4"/>
        <v>6620000</v>
      </c>
      <c r="V61" s="160">
        <f t="shared" si="5"/>
        <v>18657000</v>
      </c>
    </row>
    <row r="62" spans="1:23" s="249" customFormat="1" x14ac:dyDescent="0.3">
      <c r="A62" s="286"/>
      <c r="B62" s="249" t="s">
        <v>83</v>
      </c>
      <c r="C62" s="196">
        <f xml:space="preserve"> V61 + 7700000</f>
        <v>26357000</v>
      </c>
      <c r="D62" s="254">
        <v>0</v>
      </c>
      <c r="E62" s="196">
        <v>0</v>
      </c>
      <c r="F62" s="196">
        <v>420000</v>
      </c>
      <c r="G62" s="158">
        <v>200000</v>
      </c>
      <c r="H62" s="159">
        <v>200000</v>
      </c>
      <c r="I62" s="2">
        <v>1500000</v>
      </c>
      <c r="J62" s="196">
        <v>0</v>
      </c>
      <c r="K62" s="196">
        <v>800000</v>
      </c>
      <c r="L62" s="196">
        <v>150000</v>
      </c>
      <c r="M62" s="196">
        <v>250000</v>
      </c>
      <c r="N62" s="196">
        <v>0</v>
      </c>
      <c r="O62" s="2">
        <v>200000</v>
      </c>
      <c r="P62" s="2">
        <v>400000</v>
      </c>
      <c r="Q62" s="196">
        <v>2300000</v>
      </c>
      <c r="R62" s="196">
        <v>0</v>
      </c>
      <c r="S62" s="2">
        <v>0</v>
      </c>
      <c r="T62" s="196">
        <v>0</v>
      </c>
      <c r="U62" s="196">
        <f t="shared" si="4"/>
        <v>6420000</v>
      </c>
      <c r="V62" s="196">
        <f t="shared" si="5"/>
        <v>19937000</v>
      </c>
    </row>
    <row r="63" spans="1:23" s="163" customFormat="1" x14ac:dyDescent="0.3">
      <c r="A63" s="286">
        <v>2028</v>
      </c>
      <c r="B63" s="163" t="s">
        <v>72</v>
      </c>
      <c r="C63" s="194">
        <f xml:space="preserve"> V62 + 7700000</f>
        <v>27637000</v>
      </c>
      <c r="D63" s="2">
        <v>2900000</v>
      </c>
      <c r="E63" s="158">
        <v>0</v>
      </c>
      <c r="F63" s="2">
        <v>420000</v>
      </c>
      <c r="G63" s="158">
        <v>200000</v>
      </c>
      <c r="H63" s="159">
        <v>200000</v>
      </c>
      <c r="I63" s="2">
        <v>1500000</v>
      </c>
      <c r="J63" s="2">
        <v>0</v>
      </c>
      <c r="K63" s="2">
        <v>800000</v>
      </c>
      <c r="L63" s="2">
        <v>150000</v>
      </c>
      <c r="M63" s="196">
        <v>250000</v>
      </c>
      <c r="N63" s="160">
        <v>0</v>
      </c>
      <c r="O63" s="2">
        <v>200000</v>
      </c>
      <c r="P63" s="2">
        <v>400000</v>
      </c>
      <c r="Q63" s="2">
        <v>2300000</v>
      </c>
      <c r="R63" s="194">
        <v>0</v>
      </c>
      <c r="S63" s="2">
        <v>0</v>
      </c>
      <c r="T63" s="158">
        <v>0</v>
      </c>
      <c r="U63" s="160">
        <f t="shared" si="4"/>
        <v>9320000</v>
      </c>
      <c r="V63" s="160">
        <f t="shared" si="5"/>
        <v>18317000</v>
      </c>
    </row>
    <row r="64" spans="1:23" s="163" customFormat="1" x14ac:dyDescent="0.3">
      <c r="A64" s="286"/>
      <c r="B64" s="163" t="s">
        <v>73</v>
      </c>
      <c r="C64" s="159">
        <f xml:space="preserve"> V63 + 7700000 +1400000</f>
        <v>27417000</v>
      </c>
      <c r="D64" s="158">
        <v>0</v>
      </c>
      <c r="E64" s="158">
        <v>0</v>
      </c>
      <c r="F64" s="2">
        <v>420000</v>
      </c>
      <c r="G64" s="158">
        <v>200000</v>
      </c>
      <c r="H64" s="159">
        <v>200000</v>
      </c>
      <c r="I64" s="2">
        <v>1500000</v>
      </c>
      <c r="J64" s="2">
        <v>0</v>
      </c>
      <c r="K64" s="2">
        <v>800000</v>
      </c>
      <c r="L64" s="2">
        <v>150000</v>
      </c>
      <c r="M64" s="196">
        <v>250000</v>
      </c>
      <c r="N64" s="160">
        <v>0</v>
      </c>
      <c r="O64" s="2">
        <v>200000</v>
      </c>
      <c r="P64" s="2">
        <v>400000</v>
      </c>
      <c r="Q64" s="2">
        <v>2300000</v>
      </c>
      <c r="R64" s="2">
        <v>400000</v>
      </c>
      <c r="S64" s="2">
        <v>0</v>
      </c>
      <c r="T64" s="2">
        <v>0</v>
      </c>
      <c r="U64" s="160">
        <f t="shared" si="4"/>
        <v>6820000</v>
      </c>
      <c r="V64" s="160">
        <f t="shared" si="5"/>
        <v>20597000</v>
      </c>
    </row>
    <row r="65" spans="1:22" s="163" customFormat="1" x14ac:dyDescent="0.3">
      <c r="A65" s="286"/>
      <c r="B65" s="163" t="s">
        <v>74</v>
      </c>
      <c r="C65" s="157">
        <f xml:space="preserve"> V64 + 7700000</f>
        <v>28297000</v>
      </c>
      <c r="D65" s="158">
        <v>0</v>
      </c>
      <c r="E65" s="158">
        <v>0</v>
      </c>
      <c r="F65" s="2">
        <v>420000</v>
      </c>
      <c r="G65" s="158">
        <v>200000</v>
      </c>
      <c r="H65" s="159">
        <v>200000</v>
      </c>
      <c r="I65" s="2">
        <v>1500000</v>
      </c>
      <c r="J65" s="2">
        <v>0</v>
      </c>
      <c r="K65" s="2">
        <v>800000</v>
      </c>
      <c r="L65" s="2">
        <v>150000</v>
      </c>
      <c r="M65" s="196">
        <v>250000</v>
      </c>
      <c r="N65" s="160">
        <v>0</v>
      </c>
      <c r="O65" s="2">
        <v>200000</v>
      </c>
      <c r="P65" s="2">
        <v>400000</v>
      </c>
      <c r="Q65" s="2">
        <v>2300000</v>
      </c>
      <c r="R65" s="2">
        <v>0</v>
      </c>
      <c r="S65" s="2">
        <v>0</v>
      </c>
      <c r="T65" s="158">
        <v>0</v>
      </c>
      <c r="U65" s="160">
        <f t="shared" si="4"/>
        <v>6420000</v>
      </c>
      <c r="V65" s="160">
        <f t="shared" si="5"/>
        <v>21877000</v>
      </c>
    </row>
    <row r="66" spans="1:22" s="163" customFormat="1" x14ac:dyDescent="0.3">
      <c r="A66" s="286"/>
      <c r="B66" s="163" t="s">
        <v>75</v>
      </c>
      <c r="C66" s="157">
        <f xml:space="preserve"> V65 + 7700000</f>
        <v>29577000</v>
      </c>
      <c r="D66" s="2">
        <v>1500000</v>
      </c>
      <c r="E66" s="158">
        <v>0</v>
      </c>
      <c r="F66" s="2">
        <v>420000</v>
      </c>
      <c r="G66" s="158">
        <v>200000</v>
      </c>
      <c r="H66" s="159">
        <v>200000</v>
      </c>
      <c r="I66" s="2">
        <v>1500000</v>
      </c>
      <c r="J66" s="2">
        <v>0</v>
      </c>
      <c r="K66" s="2">
        <v>800000</v>
      </c>
      <c r="L66" s="2">
        <v>150000</v>
      </c>
      <c r="M66" s="196">
        <v>250000</v>
      </c>
      <c r="N66" s="160">
        <v>0</v>
      </c>
      <c r="O66" s="2">
        <v>200000</v>
      </c>
      <c r="P66" s="2">
        <v>400000</v>
      </c>
      <c r="Q66" s="2">
        <v>2300000</v>
      </c>
      <c r="R66" s="2">
        <v>0</v>
      </c>
      <c r="S66" s="2">
        <v>0</v>
      </c>
      <c r="T66" s="158">
        <v>0</v>
      </c>
      <c r="U66" s="160">
        <f t="shared" si="4"/>
        <v>7920000</v>
      </c>
      <c r="V66" s="160">
        <f t="shared" si="5"/>
        <v>21657000</v>
      </c>
    </row>
    <row r="67" spans="1:22" s="163" customFormat="1" x14ac:dyDescent="0.3">
      <c r="A67" s="286"/>
      <c r="B67" s="163" t="s">
        <v>76</v>
      </c>
      <c r="C67" s="157">
        <f xml:space="preserve"> V66 + 7700000</f>
        <v>29357000</v>
      </c>
      <c r="D67" s="158">
        <v>2300000</v>
      </c>
      <c r="E67" s="158">
        <v>0</v>
      </c>
      <c r="F67" s="2">
        <v>420000</v>
      </c>
      <c r="G67" s="158">
        <v>200000</v>
      </c>
      <c r="H67" s="159">
        <v>200000</v>
      </c>
      <c r="I67" s="2">
        <v>1500000</v>
      </c>
      <c r="J67" s="2">
        <v>0</v>
      </c>
      <c r="K67" s="2">
        <v>800000</v>
      </c>
      <c r="L67" s="2">
        <v>150000</v>
      </c>
      <c r="M67" s="196">
        <v>250000</v>
      </c>
      <c r="N67" s="160">
        <v>0</v>
      </c>
      <c r="O67" s="2">
        <v>200000</v>
      </c>
      <c r="P67" s="2">
        <v>400000</v>
      </c>
      <c r="Q67" s="2">
        <v>2300000</v>
      </c>
      <c r="R67" s="2">
        <v>400000</v>
      </c>
      <c r="S67" s="2">
        <v>0</v>
      </c>
      <c r="T67" s="2">
        <v>0</v>
      </c>
      <c r="U67" s="160">
        <f t="shared" ref="U67:U98" si="6">SUM(D67:T67)</f>
        <v>9120000</v>
      </c>
      <c r="V67" s="160">
        <f t="shared" si="5"/>
        <v>20237000</v>
      </c>
    </row>
    <row r="68" spans="1:22" s="163" customFormat="1" x14ac:dyDescent="0.3">
      <c r="A68" s="286"/>
      <c r="B68" s="163" t="s">
        <v>77</v>
      </c>
      <c r="C68" s="157">
        <f xml:space="preserve"> V67 + 7700000</f>
        <v>27937000</v>
      </c>
      <c r="D68" s="158">
        <v>0</v>
      </c>
      <c r="E68" s="158">
        <v>0</v>
      </c>
      <c r="F68" s="2">
        <v>420000</v>
      </c>
      <c r="G68" s="158">
        <v>200000</v>
      </c>
      <c r="H68" s="159">
        <v>200000</v>
      </c>
      <c r="I68" s="2">
        <v>1500000</v>
      </c>
      <c r="J68" s="2">
        <v>0</v>
      </c>
      <c r="K68" s="2">
        <v>800000</v>
      </c>
      <c r="L68" s="2">
        <v>150000</v>
      </c>
      <c r="M68" s="196">
        <v>250000</v>
      </c>
      <c r="N68" s="160">
        <v>0</v>
      </c>
      <c r="O68" s="2">
        <v>200000</v>
      </c>
      <c r="P68" s="2">
        <v>400000</v>
      </c>
      <c r="Q68" s="2">
        <v>2300000</v>
      </c>
      <c r="R68" s="2">
        <v>0</v>
      </c>
      <c r="S68" s="2">
        <v>0</v>
      </c>
      <c r="T68" s="158">
        <v>0</v>
      </c>
      <c r="U68" s="160">
        <f t="shared" si="6"/>
        <v>6420000</v>
      </c>
      <c r="V68" s="160">
        <f t="shared" si="5"/>
        <v>21517000</v>
      </c>
    </row>
    <row r="69" spans="1:22" s="163" customFormat="1" x14ac:dyDescent="0.3">
      <c r="A69" s="286"/>
      <c r="B69" s="163" t="s">
        <v>78</v>
      </c>
      <c r="C69" s="157">
        <f xml:space="preserve"> V68 + 7700000</f>
        <v>29217000</v>
      </c>
      <c r="D69" s="2">
        <v>2900000</v>
      </c>
      <c r="E69" s="158">
        <v>0</v>
      </c>
      <c r="F69" s="2">
        <v>420000</v>
      </c>
      <c r="G69" s="158">
        <v>200000</v>
      </c>
      <c r="H69" s="159">
        <v>200000</v>
      </c>
      <c r="I69" s="2">
        <v>1500000</v>
      </c>
      <c r="J69" s="2">
        <v>0</v>
      </c>
      <c r="K69" s="2">
        <v>800000</v>
      </c>
      <c r="L69" s="2">
        <v>150000</v>
      </c>
      <c r="M69" s="196">
        <v>250000</v>
      </c>
      <c r="N69" s="160">
        <v>0</v>
      </c>
      <c r="O69" s="2">
        <v>200000</v>
      </c>
      <c r="P69" s="2">
        <v>400000</v>
      </c>
      <c r="Q69" s="2">
        <v>2300000</v>
      </c>
      <c r="R69" s="196">
        <v>1000000</v>
      </c>
      <c r="S69" s="2">
        <v>0</v>
      </c>
      <c r="T69" s="158">
        <v>0</v>
      </c>
      <c r="U69" s="160">
        <f t="shared" si="6"/>
        <v>10320000</v>
      </c>
      <c r="V69" s="160">
        <f t="shared" si="5"/>
        <v>18897000</v>
      </c>
    </row>
    <row r="70" spans="1:22" s="163" customFormat="1" x14ac:dyDescent="0.3">
      <c r="A70" s="286"/>
      <c r="B70" s="163" t="s">
        <v>79</v>
      </c>
      <c r="C70" s="157">
        <f xml:space="preserve"> V69 + 7700000 +1400000</f>
        <v>27997000</v>
      </c>
      <c r="D70" s="158">
        <v>0</v>
      </c>
      <c r="E70" s="158">
        <v>0</v>
      </c>
      <c r="F70" s="2">
        <v>420000</v>
      </c>
      <c r="G70" s="158">
        <v>200000</v>
      </c>
      <c r="H70" s="159">
        <v>200000</v>
      </c>
      <c r="I70" s="2">
        <v>1500000</v>
      </c>
      <c r="J70" s="2">
        <v>0</v>
      </c>
      <c r="K70" s="2">
        <v>800000</v>
      </c>
      <c r="L70" s="2">
        <v>150000</v>
      </c>
      <c r="M70" s="196">
        <v>250000</v>
      </c>
      <c r="N70" s="160">
        <v>0</v>
      </c>
      <c r="O70" s="2">
        <v>200000</v>
      </c>
      <c r="P70" s="2">
        <v>400000</v>
      </c>
      <c r="Q70" s="2">
        <v>2300000</v>
      </c>
      <c r="R70" s="2">
        <v>400000</v>
      </c>
      <c r="S70" s="2">
        <v>0</v>
      </c>
      <c r="T70" s="2">
        <v>0</v>
      </c>
      <c r="U70" s="160">
        <f t="shared" si="6"/>
        <v>6820000</v>
      </c>
      <c r="V70" s="160">
        <f t="shared" si="5"/>
        <v>21177000</v>
      </c>
    </row>
    <row r="71" spans="1:22" s="163" customFormat="1" x14ac:dyDescent="0.3">
      <c r="A71" s="286"/>
      <c r="B71" s="163" t="s">
        <v>80</v>
      </c>
      <c r="C71" s="157">
        <f xml:space="preserve"> V70 + 7700000</f>
        <v>28877000</v>
      </c>
      <c r="D71" s="158">
        <v>0</v>
      </c>
      <c r="E71" s="158">
        <v>0</v>
      </c>
      <c r="F71" s="2">
        <v>420000</v>
      </c>
      <c r="G71" s="158">
        <v>200000</v>
      </c>
      <c r="H71" s="159">
        <v>200000</v>
      </c>
      <c r="I71" s="2">
        <v>1500000</v>
      </c>
      <c r="J71" s="2">
        <v>0</v>
      </c>
      <c r="K71" s="2">
        <v>800000</v>
      </c>
      <c r="L71" s="2">
        <v>150000</v>
      </c>
      <c r="M71" s="196">
        <v>250000</v>
      </c>
      <c r="N71" s="160">
        <v>0</v>
      </c>
      <c r="O71" s="2">
        <v>200000</v>
      </c>
      <c r="P71" s="2">
        <v>400000</v>
      </c>
      <c r="Q71" s="2">
        <v>2300000</v>
      </c>
      <c r="R71" s="2">
        <v>0</v>
      </c>
      <c r="S71" s="2">
        <v>0</v>
      </c>
      <c r="T71" s="2">
        <v>0</v>
      </c>
      <c r="U71" s="160">
        <f t="shared" si="6"/>
        <v>6420000</v>
      </c>
      <c r="V71" s="160">
        <f t="shared" si="5"/>
        <v>22457000</v>
      </c>
    </row>
    <row r="72" spans="1:22" s="163" customFormat="1" x14ac:dyDescent="0.3">
      <c r="A72" s="286"/>
      <c r="B72" s="163" t="s">
        <v>81</v>
      </c>
      <c r="C72" s="157">
        <f xml:space="preserve"> V71 + 7700000</f>
        <v>30157000</v>
      </c>
      <c r="D72" s="251">
        <v>1500000</v>
      </c>
      <c r="E72" s="158">
        <v>0</v>
      </c>
      <c r="F72" s="2">
        <v>420000</v>
      </c>
      <c r="G72" s="158">
        <v>200000</v>
      </c>
      <c r="H72" s="159">
        <v>200000</v>
      </c>
      <c r="I72" s="2">
        <v>1500000</v>
      </c>
      <c r="J72" s="2">
        <v>0</v>
      </c>
      <c r="K72" s="2">
        <v>800000</v>
      </c>
      <c r="L72" s="2">
        <v>150000</v>
      </c>
      <c r="M72" s="196">
        <v>250000</v>
      </c>
      <c r="N72" s="160">
        <v>0</v>
      </c>
      <c r="O72" s="2">
        <v>200000</v>
      </c>
      <c r="P72" s="2">
        <v>400000</v>
      </c>
      <c r="Q72" s="2">
        <v>2300000</v>
      </c>
      <c r="R72" s="2">
        <v>0</v>
      </c>
      <c r="S72" s="2">
        <v>0</v>
      </c>
      <c r="T72" s="2">
        <v>0</v>
      </c>
      <c r="U72" s="160">
        <f t="shared" si="6"/>
        <v>7920000</v>
      </c>
      <c r="V72" s="160">
        <f t="shared" si="5"/>
        <v>22237000</v>
      </c>
    </row>
    <row r="73" spans="1:22" s="163" customFormat="1" x14ac:dyDescent="0.3">
      <c r="A73" s="286"/>
      <c r="B73" s="163" t="s">
        <v>82</v>
      </c>
      <c r="C73" s="157">
        <f xml:space="preserve"> V72 + 7700000</f>
        <v>29937000</v>
      </c>
      <c r="D73" s="158">
        <v>0</v>
      </c>
      <c r="E73" s="158">
        <v>0</v>
      </c>
      <c r="F73" s="2">
        <v>420000</v>
      </c>
      <c r="G73" s="158">
        <v>200000</v>
      </c>
      <c r="H73" s="159">
        <v>200000</v>
      </c>
      <c r="I73" s="2">
        <v>1500000</v>
      </c>
      <c r="J73" s="2">
        <v>0</v>
      </c>
      <c r="K73" s="2">
        <v>800000</v>
      </c>
      <c r="L73" s="2">
        <v>150000</v>
      </c>
      <c r="M73" s="196">
        <v>250000</v>
      </c>
      <c r="N73" s="160">
        <v>0</v>
      </c>
      <c r="O73" s="2">
        <v>200000</v>
      </c>
      <c r="P73" s="2">
        <v>400000</v>
      </c>
      <c r="Q73" s="2">
        <v>2300000</v>
      </c>
      <c r="R73" s="2">
        <v>200000</v>
      </c>
      <c r="S73" s="2">
        <v>0</v>
      </c>
      <c r="T73" s="2">
        <v>0</v>
      </c>
      <c r="U73" s="160">
        <f t="shared" si="6"/>
        <v>6620000</v>
      </c>
      <c r="V73" s="160">
        <f t="shared" si="5"/>
        <v>23317000</v>
      </c>
    </row>
    <row r="74" spans="1:22" s="249" customFormat="1" x14ac:dyDescent="0.3">
      <c r="A74" s="286"/>
      <c r="B74" s="249" t="s">
        <v>83</v>
      </c>
      <c r="C74" s="196">
        <f xml:space="preserve"> V73 + 7700000</f>
        <v>31017000</v>
      </c>
      <c r="D74" s="254">
        <v>0</v>
      </c>
      <c r="E74" s="196">
        <v>0</v>
      </c>
      <c r="F74" s="196">
        <v>420000</v>
      </c>
      <c r="G74" s="158">
        <v>200000</v>
      </c>
      <c r="H74" s="159">
        <v>200000</v>
      </c>
      <c r="I74" s="2">
        <v>1500000</v>
      </c>
      <c r="J74" s="196">
        <v>0</v>
      </c>
      <c r="K74" s="196">
        <v>800000</v>
      </c>
      <c r="L74" s="196">
        <v>150000</v>
      </c>
      <c r="M74" s="196">
        <v>250000</v>
      </c>
      <c r="N74" s="196">
        <v>0</v>
      </c>
      <c r="O74" s="2">
        <v>200000</v>
      </c>
      <c r="P74" s="2">
        <v>400000</v>
      </c>
      <c r="Q74" s="196">
        <v>2300000</v>
      </c>
      <c r="R74" s="196">
        <v>0</v>
      </c>
      <c r="S74" s="2">
        <v>0</v>
      </c>
      <c r="T74" s="196">
        <v>0</v>
      </c>
      <c r="U74" s="196">
        <f t="shared" si="6"/>
        <v>6420000</v>
      </c>
      <c r="V74" s="196">
        <f t="shared" si="5"/>
        <v>24597000</v>
      </c>
    </row>
    <row r="75" spans="1:22" s="163" customFormat="1" x14ac:dyDescent="0.3">
      <c r="A75" s="286">
        <v>2029</v>
      </c>
      <c r="B75" s="163" t="s">
        <v>72</v>
      </c>
      <c r="C75" s="194">
        <f xml:space="preserve"> V74 + 7700000</f>
        <v>32297000</v>
      </c>
      <c r="D75" s="2">
        <v>2900000</v>
      </c>
      <c r="E75" s="158">
        <v>0</v>
      </c>
      <c r="F75" s="2">
        <v>420000</v>
      </c>
      <c r="G75" s="158">
        <v>200000</v>
      </c>
      <c r="H75" s="159">
        <v>200000</v>
      </c>
      <c r="I75" s="2">
        <v>1500000</v>
      </c>
      <c r="J75" s="2">
        <v>0</v>
      </c>
      <c r="K75" s="2">
        <v>800000</v>
      </c>
      <c r="L75" s="2">
        <v>150000</v>
      </c>
      <c r="M75" s="196">
        <v>250000</v>
      </c>
      <c r="N75" s="160">
        <v>0</v>
      </c>
      <c r="O75" s="2">
        <v>200000</v>
      </c>
      <c r="P75" s="2">
        <v>400000</v>
      </c>
      <c r="Q75" s="2">
        <v>2300000</v>
      </c>
      <c r="R75" s="194">
        <v>0</v>
      </c>
      <c r="S75" s="2">
        <v>0</v>
      </c>
      <c r="T75" s="2">
        <v>0</v>
      </c>
      <c r="U75" s="160">
        <f t="shared" si="6"/>
        <v>9320000</v>
      </c>
      <c r="V75" s="160">
        <f t="shared" si="5"/>
        <v>22977000</v>
      </c>
    </row>
    <row r="76" spans="1:22" s="163" customFormat="1" x14ac:dyDescent="0.3">
      <c r="A76" s="286"/>
      <c r="B76" s="163" t="s">
        <v>73</v>
      </c>
      <c r="C76" s="159">
        <f xml:space="preserve"> V75 + 7700000 +1400000</f>
        <v>32077000</v>
      </c>
      <c r="D76" s="158">
        <v>0</v>
      </c>
      <c r="E76" s="158">
        <v>0</v>
      </c>
      <c r="F76" s="2">
        <v>420000</v>
      </c>
      <c r="G76" s="158">
        <v>200000</v>
      </c>
      <c r="H76" s="159">
        <v>200000</v>
      </c>
      <c r="I76" s="2">
        <v>1500000</v>
      </c>
      <c r="J76" s="2">
        <v>0</v>
      </c>
      <c r="K76" s="2">
        <v>800000</v>
      </c>
      <c r="L76" s="2">
        <v>150000</v>
      </c>
      <c r="M76" s="196">
        <v>250000</v>
      </c>
      <c r="N76" s="160">
        <v>0</v>
      </c>
      <c r="O76" s="2">
        <v>200000</v>
      </c>
      <c r="P76" s="2">
        <v>400000</v>
      </c>
      <c r="Q76" s="2">
        <v>2300000</v>
      </c>
      <c r="R76" s="2">
        <v>400000</v>
      </c>
      <c r="S76" s="2">
        <v>0</v>
      </c>
      <c r="T76" s="158">
        <v>0</v>
      </c>
      <c r="U76" s="160">
        <f t="shared" si="6"/>
        <v>6820000</v>
      </c>
      <c r="V76" s="160">
        <f t="shared" si="5"/>
        <v>25257000</v>
      </c>
    </row>
    <row r="77" spans="1:22" s="163" customFormat="1" x14ac:dyDescent="0.3">
      <c r="A77" s="286"/>
      <c r="B77" s="163" t="s">
        <v>74</v>
      </c>
      <c r="C77" s="157">
        <f xml:space="preserve"> V76 + 7700000</f>
        <v>32957000</v>
      </c>
      <c r="D77" s="158">
        <v>0</v>
      </c>
      <c r="E77" s="158">
        <v>0</v>
      </c>
      <c r="F77" s="2">
        <v>420000</v>
      </c>
      <c r="G77" s="158">
        <v>200000</v>
      </c>
      <c r="H77" s="159">
        <v>200000</v>
      </c>
      <c r="I77" s="2">
        <v>1500000</v>
      </c>
      <c r="J77" s="2">
        <v>0</v>
      </c>
      <c r="K77" s="2">
        <v>800000</v>
      </c>
      <c r="L77" s="2">
        <v>150000</v>
      </c>
      <c r="M77" s="196">
        <v>250000</v>
      </c>
      <c r="N77" s="160">
        <v>0</v>
      </c>
      <c r="O77" s="2">
        <v>200000</v>
      </c>
      <c r="P77" s="2">
        <v>400000</v>
      </c>
      <c r="Q77" s="2">
        <v>2300000</v>
      </c>
      <c r="R77" s="2">
        <v>0</v>
      </c>
      <c r="S77" s="2">
        <v>0</v>
      </c>
      <c r="T77" s="158">
        <v>0</v>
      </c>
      <c r="U77" s="160">
        <f t="shared" si="6"/>
        <v>6420000</v>
      </c>
      <c r="V77" s="160">
        <f t="shared" ref="V77:V108" si="7" xml:space="preserve"> C77 - U77</f>
        <v>26537000</v>
      </c>
    </row>
    <row r="78" spans="1:22" s="163" customFormat="1" x14ac:dyDescent="0.3">
      <c r="A78" s="286"/>
      <c r="B78" s="163" t="s">
        <v>75</v>
      </c>
      <c r="C78" s="157">
        <f xml:space="preserve"> V77 + 7700000</f>
        <v>34237000</v>
      </c>
      <c r="D78" s="2">
        <v>1500000</v>
      </c>
      <c r="E78" s="158">
        <v>0</v>
      </c>
      <c r="F78" s="2">
        <v>420000</v>
      </c>
      <c r="G78" s="158">
        <v>200000</v>
      </c>
      <c r="H78" s="159">
        <v>200000</v>
      </c>
      <c r="I78" s="2">
        <v>1500000</v>
      </c>
      <c r="J78" s="2">
        <v>0</v>
      </c>
      <c r="K78" s="2">
        <v>800000</v>
      </c>
      <c r="L78" s="2">
        <v>150000</v>
      </c>
      <c r="M78" s="196">
        <v>250000</v>
      </c>
      <c r="N78" s="160">
        <v>0</v>
      </c>
      <c r="O78" s="2">
        <v>200000</v>
      </c>
      <c r="P78" s="2">
        <v>400000</v>
      </c>
      <c r="Q78" s="2">
        <v>2300000</v>
      </c>
      <c r="R78" s="2">
        <v>0</v>
      </c>
      <c r="S78" s="2">
        <v>0</v>
      </c>
      <c r="T78" s="2">
        <v>0</v>
      </c>
      <c r="U78" s="160">
        <f t="shared" si="6"/>
        <v>7920000</v>
      </c>
      <c r="V78" s="160">
        <f t="shared" si="7"/>
        <v>26317000</v>
      </c>
    </row>
    <row r="79" spans="1:22" s="163" customFormat="1" x14ac:dyDescent="0.3">
      <c r="A79" s="286"/>
      <c r="B79" s="163" t="s">
        <v>76</v>
      </c>
      <c r="C79" s="157">
        <f xml:space="preserve"> V78 + 7700000</f>
        <v>34017000</v>
      </c>
      <c r="D79" s="158">
        <v>2300000</v>
      </c>
      <c r="E79" s="158">
        <v>0</v>
      </c>
      <c r="F79" s="2">
        <v>420000</v>
      </c>
      <c r="G79" s="158">
        <v>200000</v>
      </c>
      <c r="H79" s="159">
        <v>200000</v>
      </c>
      <c r="I79" s="2">
        <v>1500000</v>
      </c>
      <c r="J79" s="2">
        <v>0</v>
      </c>
      <c r="K79" s="2">
        <v>800000</v>
      </c>
      <c r="L79" s="2">
        <v>150000</v>
      </c>
      <c r="M79" s="196">
        <v>250000</v>
      </c>
      <c r="N79" s="160">
        <v>0</v>
      </c>
      <c r="O79" s="2">
        <v>200000</v>
      </c>
      <c r="P79" s="2">
        <v>400000</v>
      </c>
      <c r="Q79" s="2">
        <v>2300000</v>
      </c>
      <c r="R79" s="2">
        <v>400000</v>
      </c>
      <c r="S79" s="2">
        <v>0</v>
      </c>
      <c r="T79" s="158">
        <v>0</v>
      </c>
      <c r="U79" s="160">
        <f t="shared" si="6"/>
        <v>9120000</v>
      </c>
      <c r="V79" s="160">
        <f t="shared" si="7"/>
        <v>24897000</v>
      </c>
    </row>
    <row r="80" spans="1:22" s="163" customFormat="1" x14ac:dyDescent="0.3">
      <c r="A80" s="286"/>
      <c r="B80" s="163" t="s">
        <v>77</v>
      </c>
      <c r="C80" s="157">
        <f xml:space="preserve"> V79 + 7700000</f>
        <v>32597000</v>
      </c>
      <c r="D80" s="158">
        <v>0</v>
      </c>
      <c r="E80" s="158">
        <v>0</v>
      </c>
      <c r="F80" s="2">
        <v>420000</v>
      </c>
      <c r="G80" s="158">
        <v>200000</v>
      </c>
      <c r="H80" s="159">
        <v>200000</v>
      </c>
      <c r="I80" s="2">
        <v>1500000</v>
      </c>
      <c r="J80" s="2">
        <v>0</v>
      </c>
      <c r="K80" s="2">
        <v>800000</v>
      </c>
      <c r="L80" s="2">
        <v>150000</v>
      </c>
      <c r="M80" s="196">
        <v>250000</v>
      </c>
      <c r="N80" s="160">
        <v>0</v>
      </c>
      <c r="O80" s="2">
        <v>200000</v>
      </c>
      <c r="P80" s="2">
        <v>400000</v>
      </c>
      <c r="Q80" s="2">
        <v>2300000</v>
      </c>
      <c r="R80" s="2">
        <v>0</v>
      </c>
      <c r="S80" s="2">
        <v>0</v>
      </c>
      <c r="T80" s="158">
        <v>0</v>
      </c>
      <c r="U80" s="160">
        <f t="shared" si="6"/>
        <v>6420000</v>
      </c>
      <c r="V80" s="160">
        <f t="shared" si="7"/>
        <v>26177000</v>
      </c>
    </row>
    <row r="81" spans="1:22" s="163" customFormat="1" x14ac:dyDescent="0.3">
      <c r="A81" s="286"/>
      <c r="B81" s="163" t="s">
        <v>78</v>
      </c>
      <c r="C81" s="157">
        <f xml:space="preserve"> V80 + 7700000</f>
        <v>33877000</v>
      </c>
      <c r="D81" s="2">
        <v>2900000</v>
      </c>
      <c r="E81" s="158">
        <v>0</v>
      </c>
      <c r="F81" s="2">
        <v>420000</v>
      </c>
      <c r="G81" s="158">
        <v>200000</v>
      </c>
      <c r="H81" s="159">
        <v>200000</v>
      </c>
      <c r="I81" s="2">
        <v>1500000</v>
      </c>
      <c r="J81" s="2">
        <v>0</v>
      </c>
      <c r="K81" s="2">
        <v>800000</v>
      </c>
      <c r="L81" s="2">
        <v>150000</v>
      </c>
      <c r="M81" s="196">
        <v>250000</v>
      </c>
      <c r="N81" s="160">
        <v>0</v>
      </c>
      <c r="O81" s="2">
        <v>200000</v>
      </c>
      <c r="P81" s="2">
        <v>400000</v>
      </c>
      <c r="Q81" s="2">
        <v>2300000</v>
      </c>
      <c r="R81" s="196">
        <v>1000000</v>
      </c>
      <c r="S81" s="2">
        <v>0</v>
      </c>
      <c r="T81" s="2">
        <v>0</v>
      </c>
      <c r="U81" s="160">
        <f t="shared" si="6"/>
        <v>10320000</v>
      </c>
      <c r="V81" s="160">
        <f t="shared" si="7"/>
        <v>23557000</v>
      </c>
    </row>
    <row r="82" spans="1:22" s="163" customFormat="1" x14ac:dyDescent="0.3">
      <c r="A82" s="286"/>
      <c r="B82" s="163" t="s">
        <v>79</v>
      </c>
      <c r="C82" s="157">
        <f xml:space="preserve"> V81 + 7700000 +1400000</f>
        <v>32657000</v>
      </c>
      <c r="D82" s="158">
        <v>0</v>
      </c>
      <c r="E82" s="158">
        <v>0</v>
      </c>
      <c r="F82" s="2">
        <v>420000</v>
      </c>
      <c r="G82" s="158">
        <v>200000</v>
      </c>
      <c r="H82" s="159">
        <v>200000</v>
      </c>
      <c r="I82" s="2">
        <v>1500000</v>
      </c>
      <c r="J82" s="2">
        <v>0</v>
      </c>
      <c r="K82" s="2">
        <v>800000</v>
      </c>
      <c r="L82" s="2">
        <v>150000</v>
      </c>
      <c r="M82" s="196">
        <v>250000</v>
      </c>
      <c r="N82" s="160">
        <v>0</v>
      </c>
      <c r="O82" s="2">
        <v>200000</v>
      </c>
      <c r="P82" s="2">
        <v>400000</v>
      </c>
      <c r="Q82" s="2">
        <v>2300000</v>
      </c>
      <c r="R82" s="2">
        <v>400000</v>
      </c>
      <c r="S82" s="2">
        <v>0</v>
      </c>
      <c r="T82" s="2">
        <v>0</v>
      </c>
      <c r="U82" s="160">
        <f t="shared" si="6"/>
        <v>6820000</v>
      </c>
      <c r="V82" s="160">
        <f t="shared" si="7"/>
        <v>25837000</v>
      </c>
    </row>
    <row r="83" spans="1:22" s="163" customFormat="1" x14ac:dyDescent="0.3">
      <c r="A83" s="286"/>
      <c r="B83" s="163" t="s">
        <v>80</v>
      </c>
      <c r="C83" s="157">
        <f xml:space="preserve"> V82 + 7700000</f>
        <v>33537000</v>
      </c>
      <c r="D83" s="158">
        <v>0</v>
      </c>
      <c r="E83" s="158">
        <v>0</v>
      </c>
      <c r="F83" s="2">
        <v>420000</v>
      </c>
      <c r="G83" s="158">
        <v>200000</v>
      </c>
      <c r="H83" s="159">
        <v>200000</v>
      </c>
      <c r="I83" s="2">
        <v>1500000</v>
      </c>
      <c r="J83" s="2">
        <v>0</v>
      </c>
      <c r="K83" s="2">
        <v>800000</v>
      </c>
      <c r="L83" s="2">
        <v>150000</v>
      </c>
      <c r="M83" s="196">
        <v>250000</v>
      </c>
      <c r="N83" s="160">
        <v>0</v>
      </c>
      <c r="O83" s="2">
        <v>200000</v>
      </c>
      <c r="P83" s="2">
        <v>400000</v>
      </c>
      <c r="Q83" s="2">
        <v>2300000</v>
      </c>
      <c r="R83" s="2">
        <v>0</v>
      </c>
      <c r="S83" s="2">
        <v>0</v>
      </c>
      <c r="T83" s="2">
        <v>0</v>
      </c>
      <c r="U83" s="160">
        <f t="shared" si="6"/>
        <v>6420000</v>
      </c>
      <c r="V83" s="160">
        <f t="shared" si="7"/>
        <v>27117000</v>
      </c>
    </row>
    <row r="84" spans="1:22" s="163" customFormat="1" x14ac:dyDescent="0.3">
      <c r="A84" s="286"/>
      <c r="B84" s="163" t="s">
        <v>81</v>
      </c>
      <c r="C84" s="157">
        <f xml:space="preserve"> V83 + 7700000</f>
        <v>34817000</v>
      </c>
      <c r="D84" s="251">
        <v>1500000</v>
      </c>
      <c r="E84" s="158">
        <v>0</v>
      </c>
      <c r="F84" s="2">
        <v>420000</v>
      </c>
      <c r="G84" s="158">
        <v>200000</v>
      </c>
      <c r="H84" s="159">
        <v>200000</v>
      </c>
      <c r="I84" s="2">
        <v>1500000</v>
      </c>
      <c r="J84" s="2">
        <v>0</v>
      </c>
      <c r="K84" s="2">
        <v>800000</v>
      </c>
      <c r="L84" s="2">
        <v>150000</v>
      </c>
      <c r="M84" s="196">
        <v>250000</v>
      </c>
      <c r="N84" s="160">
        <v>0</v>
      </c>
      <c r="O84" s="2">
        <v>200000</v>
      </c>
      <c r="P84" s="2">
        <v>400000</v>
      </c>
      <c r="Q84" s="2">
        <v>2300000</v>
      </c>
      <c r="R84" s="2">
        <v>0</v>
      </c>
      <c r="S84" s="2">
        <v>0</v>
      </c>
      <c r="T84" s="2">
        <v>0</v>
      </c>
      <c r="U84" s="160">
        <f t="shared" si="6"/>
        <v>7920000</v>
      </c>
      <c r="V84" s="160">
        <f t="shared" si="7"/>
        <v>26897000</v>
      </c>
    </row>
    <row r="85" spans="1:22" s="163" customFormat="1" x14ac:dyDescent="0.3">
      <c r="A85" s="286"/>
      <c r="B85" s="163" t="s">
        <v>82</v>
      </c>
      <c r="C85" s="157">
        <f xml:space="preserve"> V84 + 7700000</f>
        <v>34597000</v>
      </c>
      <c r="D85" s="158">
        <v>0</v>
      </c>
      <c r="E85" s="158">
        <v>0</v>
      </c>
      <c r="F85" s="2">
        <v>420000</v>
      </c>
      <c r="G85" s="158">
        <v>200000</v>
      </c>
      <c r="H85" s="159">
        <v>200000</v>
      </c>
      <c r="I85" s="2">
        <v>1500000</v>
      </c>
      <c r="J85" s="2">
        <v>0</v>
      </c>
      <c r="K85" s="2">
        <v>800000</v>
      </c>
      <c r="L85" s="2">
        <v>150000</v>
      </c>
      <c r="M85" s="196">
        <v>250000</v>
      </c>
      <c r="N85" s="160">
        <v>0</v>
      </c>
      <c r="O85" s="2">
        <v>200000</v>
      </c>
      <c r="P85" s="2">
        <v>400000</v>
      </c>
      <c r="Q85" s="2">
        <v>2300000</v>
      </c>
      <c r="R85" s="2">
        <v>200000</v>
      </c>
      <c r="S85" s="2">
        <v>0</v>
      </c>
      <c r="T85" s="158">
        <v>0</v>
      </c>
      <c r="U85" s="160">
        <f t="shared" si="6"/>
        <v>6620000</v>
      </c>
      <c r="V85" s="160">
        <f t="shared" si="7"/>
        <v>27977000</v>
      </c>
    </row>
    <row r="86" spans="1:22" s="249" customFormat="1" x14ac:dyDescent="0.3">
      <c r="A86" s="286"/>
      <c r="B86" s="249" t="s">
        <v>83</v>
      </c>
      <c r="C86" s="196">
        <f xml:space="preserve"> V85 + 7700000</f>
        <v>35677000</v>
      </c>
      <c r="D86" s="254">
        <v>0</v>
      </c>
      <c r="E86" s="196">
        <v>0</v>
      </c>
      <c r="F86" s="196">
        <v>420000</v>
      </c>
      <c r="G86" s="158">
        <v>200000</v>
      </c>
      <c r="H86" s="159">
        <v>200000</v>
      </c>
      <c r="I86" s="2">
        <v>1500000</v>
      </c>
      <c r="J86" s="196">
        <v>0</v>
      </c>
      <c r="K86" s="196">
        <v>800000</v>
      </c>
      <c r="L86" s="196">
        <v>150000</v>
      </c>
      <c r="M86" s="196">
        <v>250000</v>
      </c>
      <c r="N86" s="196">
        <v>0</v>
      </c>
      <c r="O86" s="2">
        <v>200000</v>
      </c>
      <c r="P86" s="2">
        <v>400000</v>
      </c>
      <c r="Q86" s="196">
        <v>2300000</v>
      </c>
      <c r="R86" s="196">
        <v>0</v>
      </c>
      <c r="S86" s="2">
        <v>0</v>
      </c>
      <c r="T86" s="196">
        <v>0</v>
      </c>
      <c r="U86" s="196">
        <f t="shared" si="6"/>
        <v>6420000</v>
      </c>
      <c r="V86" s="196">
        <f t="shared" si="7"/>
        <v>29257000</v>
      </c>
    </row>
    <row r="87" spans="1:22" s="163" customFormat="1" x14ac:dyDescent="0.3">
      <c r="A87" s="286">
        <v>2030</v>
      </c>
      <c r="B87" s="163" t="s">
        <v>72</v>
      </c>
      <c r="C87" s="194">
        <f xml:space="preserve"> V86 + 7700000</f>
        <v>36957000</v>
      </c>
      <c r="D87" s="2">
        <v>2900000</v>
      </c>
      <c r="E87" s="158">
        <v>0</v>
      </c>
      <c r="F87" s="2">
        <v>420000</v>
      </c>
      <c r="G87" s="158">
        <v>200000</v>
      </c>
      <c r="H87" s="159">
        <v>200000</v>
      </c>
      <c r="I87" s="2">
        <v>1500000</v>
      </c>
      <c r="J87" s="2">
        <v>0</v>
      </c>
      <c r="K87" s="2">
        <v>800000</v>
      </c>
      <c r="L87" s="2">
        <v>150000</v>
      </c>
      <c r="M87" s="196">
        <v>250000</v>
      </c>
      <c r="N87" s="160">
        <v>0</v>
      </c>
      <c r="O87" s="2">
        <v>200000</v>
      </c>
      <c r="P87" s="2">
        <v>400000</v>
      </c>
      <c r="Q87" s="2">
        <v>2300000</v>
      </c>
      <c r="R87" s="194">
        <v>0</v>
      </c>
      <c r="S87" s="2">
        <v>0</v>
      </c>
      <c r="T87" s="158">
        <v>0</v>
      </c>
      <c r="U87" s="160">
        <f t="shared" si="6"/>
        <v>9320000</v>
      </c>
      <c r="V87" s="160">
        <f t="shared" si="7"/>
        <v>27637000</v>
      </c>
    </row>
    <row r="88" spans="1:22" s="163" customFormat="1" x14ac:dyDescent="0.3">
      <c r="A88" s="286"/>
      <c r="B88" s="163" t="s">
        <v>73</v>
      </c>
      <c r="C88" s="159">
        <f xml:space="preserve"> V87 + 7700000 +1400000</f>
        <v>36737000</v>
      </c>
      <c r="D88" s="158">
        <v>0</v>
      </c>
      <c r="E88" s="158">
        <v>0</v>
      </c>
      <c r="F88" s="2">
        <v>420000</v>
      </c>
      <c r="G88" s="158">
        <v>200000</v>
      </c>
      <c r="H88" s="159">
        <v>200000</v>
      </c>
      <c r="I88" s="2">
        <v>1500000</v>
      </c>
      <c r="J88" s="2">
        <v>0</v>
      </c>
      <c r="K88" s="2">
        <v>800000</v>
      </c>
      <c r="L88" s="2">
        <v>150000</v>
      </c>
      <c r="M88" s="196">
        <v>250000</v>
      </c>
      <c r="N88" s="160">
        <v>0</v>
      </c>
      <c r="O88" s="2">
        <v>200000</v>
      </c>
      <c r="P88" s="2">
        <v>400000</v>
      </c>
      <c r="Q88" s="2">
        <v>2300000</v>
      </c>
      <c r="R88" s="2">
        <v>400000</v>
      </c>
      <c r="S88" s="2">
        <v>0</v>
      </c>
      <c r="T88" s="158">
        <v>0</v>
      </c>
      <c r="U88" s="160">
        <f t="shared" si="6"/>
        <v>6820000</v>
      </c>
      <c r="V88" s="160">
        <f t="shared" si="7"/>
        <v>29917000</v>
      </c>
    </row>
    <row r="89" spans="1:22" s="163" customFormat="1" x14ac:dyDescent="0.3">
      <c r="A89" s="286"/>
      <c r="B89" s="163" t="s">
        <v>74</v>
      </c>
      <c r="C89" s="157">
        <f xml:space="preserve"> V88 + 7700000</f>
        <v>37617000</v>
      </c>
      <c r="D89" s="158">
        <v>0</v>
      </c>
      <c r="E89" s="158">
        <v>0</v>
      </c>
      <c r="F89" s="2">
        <v>420000</v>
      </c>
      <c r="G89" s="158">
        <v>200000</v>
      </c>
      <c r="H89" s="159">
        <v>200000</v>
      </c>
      <c r="I89" s="2">
        <v>1500000</v>
      </c>
      <c r="J89" s="2">
        <v>0</v>
      </c>
      <c r="K89" s="2">
        <v>800000</v>
      </c>
      <c r="L89" s="2">
        <v>150000</v>
      </c>
      <c r="M89" s="196">
        <v>250000</v>
      </c>
      <c r="N89" s="160">
        <v>0</v>
      </c>
      <c r="O89" s="2">
        <v>200000</v>
      </c>
      <c r="P89" s="2">
        <v>400000</v>
      </c>
      <c r="Q89" s="2">
        <v>2300000</v>
      </c>
      <c r="R89" s="2">
        <v>0</v>
      </c>
      <c r="S89" s="2">
        <v>0</v>
      </c>
      <c r="T89" s="2">
        <v>0</v>
      </c>
      <c r="U89" s="160">
        <f t="shared" si="6"/>
        <v>6420000</v>
      </c>
      <c r="V89" s="160">
        <f t="shared" si="7"/>
        <v>31197000</v>
      </c>
    </row>
    <row r="90" spans="1:22" s="163" customFormat="1" x14ac:dyDescent="0.3">
      <c r="A90" s="286"/>
      <c r="B90" s="163" t="s">
        <v>75</v>
      </c>
      <c r="C90" s="157">
        <f xml:space="preserve"> V89 + 7700000</f>
        <v>38897000</v>
      </c>
      <c r="D90" s="2">
        <v>1500000</v>
      </c>
      <c r="E90" s="158">
        <v>0</v>
      </c>
      <c r="F90" s="2">
        <v>420000</v>
      </c>
      <c r="G90" s="158">
        <v>200000</v>
      </c>
      <c r="H90" s="159">
        <v>200000</v>
      </c>
      <c r="I90" s="2">
        <v>1500000</v>
      </c>
      <c r="J90" s="2">
        <v>0</v>
      </c>
      <c r="K90" s="2">
        <v>800000</v>
      </c>
      <c r="L90" s="2">
        <v>150000</v>
      </c>
      <c r="M90" s="196">
        <v>250000</v>
      </c>
      <c r="N90" s="160">
        <v>0</v>
      </c>
      <c r="O90" s="2">
        <v>200000</v>
      </c>
      <c r="P90" s="2">
        <v>400000</v>
      </c>
      <c r="Q90" s="2">
        <v>2300000</v>
      </c>
      <c r="R90" s="2">
        <v>0</v>
      </c>
      <c r="S90" s="2">
        <v>0</v>
      </c>
      <c r="T90" s="158">
        <v>0</v>
      </c>
      <c r="U90" s="160">
        <f t="shared" si="6"/>
        <v>7920000</v>
      </c>
      <c r="V90" s="160">
        <f t="shared" si="7"/>
        <v>30977000</v>
      </c>
    </row>
    <row r="91" spans="1:22" s="163" customFormat="1" x14ac:dyDescent="0.3">
      <c r="A91" s="286"/>
      <c r="B91" s="163" t="s">
        <v>76</v>
      </c>
      <c r="C91" s="157">
        <f xml:space="preserve"> V90 + 7700000</f>
        <v>38677000</v>
      </c>
      <c r="D91" s="158">
        <v>2300000</v>
      </c>
      <c r="E91" s="158">
        <v>0</v>
      </c>
      <c r="F91" s="2">
        <v>420000</v>
      </c>
      <c r="G91" s="158">
        <v>200000</v>
      </c>
      <c r="H91" s="159">
        <v>200000</v>
      </c>
      <c r="I91" s="2">
        <v>1500000</v>
      </c>
      <c r="J91" s="2">
        <v>0</v>
      </c>
      <c r="K91" s="2">
        <v>800000</v>
      </c>
      <c r="L91" s="2">
        <v>150000</v>
      </c>
      <c r="M91" s="196">
        <v>250000</v>
      </c>
      <c r="N91" s="160">
        <v>0</v>
      </c>
      <c r="O91" s="2">
        <v>200000</v>
      </c>
      <c r="P91" s="2">
        <v>400000</v>
      </c>
      <c r="Q91" s="2">
        <v>2300000</v>
      </c>
      <c r="R91" s="2">
        <v>400000</v>
      </c>
      <c r="S91" s="2">
        <v>0</v>
      </c>
      <c r="T91" s="158">
        <v>0</v>
      </c>
      <c r="U91" s="160">
        <f t="shared" si="6"/>
        <v>9120000</v>
      </c>
      <c r="V91" s="160">
        <f t="shared" si="7"/>
        <v>29557000</v>
      </c>
    </row>
    <row r="92" spans="1:22" s="163" customFormat="1" x14ac:dyDescent="0.3">
      <c r="A92" s="286"/>
      <c r="B92" s="163" t="s">
        <v>77</v>
      </c>
      <c r="C92" s="157">
        <f xml:space="preserve"> V91 + 7700000</f>
        <v>37257000</v>
      </c>
      <c r="D92" s="158">
        <v>0</v>
      </c>
      <c r="E92" s="158">
        <v>0</v>
      </c>
      <c r="F92" s="2">
        <v>420000</v>
      </c>
      <c r="G92" s="158">
        <v>200000</v>
      </c>
      <c r="H92" s="159">
        <v>200000</v>
      </c>
      <c r="I92" s="2">
        <v>1500000</v>
      </c>
      <c r="J92" s="2">
        <v>0</v>
      </c>
      <c r="K92" s="2">
        <v>800000</v>
      </c>
      <c r="L92" s="2">
        <v>150000</v>
      </c>
      <c r="M92" s="196">
        <v>250000</v>
      </c>
      <c r="N92" s="160">
        <v>0</v>
      </c>
      <c r="O92" s="2">
        <v>200000</v>
      </c>
      <c r="P92" s="2">
        <v>400000</v>
      </c>
      <c r="Q92" s="2">
        <v>2300000</v>
      </c>
      <c r="R92" s="2">
        <v>0</v>
      </c>
      <c r="S92" s="2">
        <v>0</v>
      </c>
      <c r="T92" s="2">
        <v>0</v>
      </c>
      <c r="U92" s="160">
        <f t="shared" si="6"/>
        <v>6420000</v>
      </c>
      <c r="V92" s="160">
        <f t="shared" si="7"/>
        <v>30837000</v>
      </c>
    </row>
    <row r="93" spans="1:22" s="163" customFormat="1" x14ac:dyDescent="0.3">
      <c r="A93" s="286"/>
      <c r="B93" s="163" t="s">
        <v>78</v>
      </c>
      <c r="C93" s="157">
        <f xml:space="preserve"> V92 + 7700000</f>
        <v>38537000</v>
      </c>
      <c r="D93" s="2">
        <v>2900000</v>
      </c>
      <c r="E93" s="158">
        <v>0</v>
      </c>
      <c r="F93" s="2">
        <v>420000</v>
      </c>
      <c r="G93" s="158">
        <v>200000</v>
      </c>
      <c r="H93" s="159">
        <v>200000</v>
      </c>
      <c r="I93" s="2">
        <v>1500000</v>
      </c>
      <c r="J93" s="2">
        <v>0</v>
      </c>
      <c r="K93" s="2">
        <v>800000</v>
      </c>
      <c r="L93" s="2">
        <v>150000</v>
      </c>
      <c r="M93" s="196">
        <v>250000</v>
      </c>
      <c r="N93" s="160">
        <v>0</v>
      </c>
      <c r="O93" s="2">
        <v>200000</v>
      </c>
      <c r="P93" s="2">
        <v>400000</v>
      </c>
      <c r="Q93" s="2">
        <v>2300000</v>
      </c>
      <c r="R93" s="196">
        <v>1000000</v>
      </c>
      <c r="S93" s="2">
        <v>0</v>
      </c>
      <c r="T93" s="2">
        <v>0</v>
      </c>
      <c r="U93" s="160">
        <f t="shared" si="6"/>
        <v>10320000</v>
      </c>
      <c r="V93" s="160">
        <f t="shared" si="7"/>
        <v>28217000</v>
      </c>
    </row>
    <row r="94" spans="1:22" s="163" customFormat="1" x14ac:dyDescent="0.3">
      <c r="A94" s="286"/>
      <c r="B94" s="163" t="s">
        <v>79</v>
      </c>
      <c r="C94" s="157">
        <f xml:space="preserve"> V93 + 7700000 +1400000</f>
        <v>37317000</v>
      </c>
      <c r="D94" s="158">
        <v>0</v>
      </c>
      <c r="E94" s="158">
        <v>0</v>
      </c>
      <c r="F94" s="2">
        <v>420000</v>
      </c>
      <c r="G94" s="158">
        <v>200000</v>
      </c>
      <c r="H94" s="159">
        <v>200000</v>
      </c>
      <c r="I94" s="2">
        <v>1500000</v>
      </c>
      <c r="J94" s="2">
        <v>0</v>
      </c>
      <c r="K94" s="2">
        <v>800000</v>
      </c>
      <c r="L94" s="2">
        <v>150000</v>
      </c>
      <c r="M94" s="196">
        <v>250000</v>
      </c>
      <c r="N94" s="160">
        <v>0</v>
      </c>
      <c r="O94" s="2">
        <v>200000</v>
      </c>
      <c r="P94" s="2">
        <v>400000</v>
      </c>
      <c r="Q94" s="2">
        <v>2300000</v>
      </c>
      <c r="R94" s="2">
        <v>400000</v>
      </c>
      <c r="S94" s="2">
        <v>0</v>
      </c>
      <c r="T94" s="2">
        <v>0</v>
      </c>
      <c r="U94" s="160">
        <f t="shared" si="6"/>
        <v>6820000</v>
      </c>
      <c r="V94" s="160">
        <f t="shared" si="7"/>
        <v>30497000</v>
      </c>
    </row>
    <row r="95" spans="1:22" s="163" customFormat="1" x14ac:dyDescent="0.3">
      <c r="A95" s="286"/>
      <c r="B95" s="163" t="s">
        <v>80</v>
      </c>
      <c r="C95" s="157">
        <f xml:space="preserve"> V94 + 7700000</f>
        <v>38197000</v>
      </c>
      <c r="D95" s="158">
        <v>0</v>
      </c>
      <c r="E95" s="158">
        <v>0</v>
      </c>
      <c r="F95" s="2">
        <v>420000</v>
      </c>
      <c r="G95" s="158">
        <v>200000</v>
      </c>
      <c r="H95" s="159">
        <v>200000</v>
      </c>
      <c r="I95" s="2">
        <v>1500000</v>
      </c>
      <c r="J95" s="2">
        <v>0</v>
      </c>
      <c r="K95" s="2">
        <v>800000</v>
      </c>
      <c r="L95" s="2">
        <v>150000</v>
      </c>
      <c r="M95" s="196">
        <v>250000</v>
      </c>
      <c r="N95" s="160">
        <v>0</v>
      </c>
      <c r="O95" s="2">
        <v>200000</v>
      </c>
      <c r="P95" s="2">
        <v>400000</v>
      </c>
      <c r="Q95" s="2">
        <v>2300000</v>
      </c>
      <c r="R95" s="2">
        <v>0</v>
      </c>
      <c r="S95" s="2">
        <v>0</v>
      </c>
      <c r="T95" s="2">
        <v>0</v>
      </c>
      <c r="U95" s="160">
        <f t="shared" si="6"/>
        <v>6420000</v>
      </c>
      <c r="V95" s="160">
        <f t="shared" si="7"/>
        <v>31777000</v>
      </c>
    </row>
    <row r="96" spans="1:22" s="163" customFormat="1" x14ac:dyDescent="0.3">
      <c r="A96" s="286"/>
      <c r="B96" s="163" t="s">
        <v>81</v>
      </c>
      <c r="C96" s="157">
        <f xml:space="preserve"> V95 + 7700000</f>
        <v>39477000</v>
      </c>
      <c r="D96" s="251">
        <v>1500000</v>
      </c>
      <c r="E96" s="158">
        <v>0</v>
      </c>
      <c r="F96" s="2">
        <v>420000</v>
      </c>
      <c r="G96" s="158">
        <v>200000</v>
      </c>
      <c r="H96" s="159">
        <v>200000</v>
      </c>
      <c r="I96" s="2">
        <v>1500000</v>
      </c>
      <c r="J96" s="2">
        <v>0</v>
      </c>
      <c r="K96" s="2">
        <v>800000</v>
      </c>
      <c r="L96" s="2">
        <v>150000</v>
      </c>
      <c r="M96" s="196">
        <v>250000</v>
      </c>
      <c r="N96" s="160">
        <v>0</v>
      </c>
      <c r="O96" s="2">
        <v>200000</v>
      </c>
      <c r="P96" s="2">
        <v>400000</v>
      </c>
      <c r="Q96" s="2">
        <v>2300000</v>
      </c>
      <c r="R96" s="2">
        <v>0</v>
      </c>
      <c r="S96" s="2">
        <v>0</v>
      </c>
      <c r="T96" s="158">
        <v>0</v>
      </c>
      <c r="U96" s="160">
        <f t="shared" si="6"/>
        <v>7920000</v>
      </c>
      <c r="V96" s="160">
        <f t="shared" si="7"/>
        <v>31557000</v>
      </c>
    </row>
    <row r="97" spans="1:22" s="163" customFormat="1" x14ac:dyDescent="0.3">
      <c r="A97" s="286"/>
      <c r="B97" s="163" t="s">
        <v>82</v>
      </c>
      <c r="C97" s="157">
        <f xml:space="preserve"> V96 + 7700000</f>
        <v>39257000</v>
      </c>
      <c r="D97" s="158">
        <v>0</v>
      </c>
      <c r="E97" s="158">
        <v>0</v>
      </c>
      <c r="F97" s="2">
        <v>420000</v>
      </c>
      <c r="G97" s="158">
        <v>200000</v>
      </c>
      <c r="H97" s="159">
        <v>200000</v>
      </c>
      <c r="I97" s="2">
        <v>1500000</v>
      </c>
      <c r="J97" s="2">
        <v>0</v>
      </c>
      <c r="K97" s="2">
        <v>800000</v>
      </c>
      <c r="L97" s="2">
        <v>150000</v>
      </c>
      <c r="M97" s="196">
        <v>250000</v>
      </c>
      <c r="N97" s="160">
        <v>0</v>
      </c>
      <c r="O97" s="2">
        <v>200000</v>
      </c>
      <c r="P97" s="2">
        <v>400000</v>
      </c>
      <c r="Q97" s="2">
        <v>2300000</v>
      </c>
      <c r="R97" s="2">
        <v>200000</v>
      </c>
      <c r="S97" s="2">
        <v>0</v>
      </c>
      <c r="T97" s="2">
        <v>0</v>
      </c>
      <c r="U97" s="160">
        <f t="shared" si="6"/>
        <v>6620000</v>
      </c>
      <c r="V97" s="160">
        <f t="shared" si="7"/>
        <v>32637000</v>
      </c>
    </row>
    <row r="98" spans="1:22" s="249" customFormat="1" x14ac:dyDescent="0.3">
      <c r="A98" s="286"/>
      <c r="B98" s="249" t="s">
        <v>83</v>
      </c>
      <c r="C98" s="196">
        <f xml:space="preserve"> V97 + 7700000</f>
        <v>40337000</v>
      </c>
      <c r="D98" s="254">
        <v>0</v>
      </c>
      <c r="E98" s="196">
        <v>0</v>
      </c>
      <c r="F98" s="196">
        <v>420000</v>
      </c>
      <c r="G98" s="158">
        <v>200000</v>
      </c>
      <c r="H98" s="159">
        <v>200000</v>
      </c>
      <c r="I98" s="2">
        <v>1500000</v>
      </c>
      <c r="J98" s="196">
        <v>0</v>
      </c>
      <c r="K98" s="196">
        <v>800000</v>
      </c>
      <c r="L98" s="196">
        <v>150000</v>
      </c>
      <c r="M98" s="196">
        <v>250000</v>
      </c>
      <c r="N98" s="196">
        <v>0</v>
      </c>
      <c r="O98" s="2">
        <v>200000</v>
      </c>
      <c r="P98" s="2">
        <v>400000</v>
      </c>
      <c r="Q98" s="196">
        <v>2300000</v>
      </c>
      <c r="R98" s="196">
        <v>0</v>
      </c>
      <c r="S98" s="2">
        <v>0</v>
      </c>
      <c r="T98" s="196">
        <v>0</v>
      </c>
      <c r="U98" s="196">
        <f t="shared" si="6"/>
        <v>6420000</v>
      </c>
      <c r="V98" s="196">
        <f t="shared" si="7"/>
        <v>33917000</v>
      </c>
    </row>
    <row r="99" spans="1:22" s="163" customFormat="1" x14ac:dyDescent="0.3">
      <c r="A99" s="286">
        <v>2031</v>
      </c>
      <c r="B99" s="163" t="s">
        <v>72</v>
      </c>
      <c r="C99" s="194">
        <f xml:space="preserve"> V98 + 7700000</f>
        <v>41617000</v>
      </c>
      <c r="D99" s="2">
        <v>2900000</v>
      </c>
      <c r="E99" s="158">
        <v>0</v>
      </c>
      <c r="F99" s="2">
        <v>420000</v>
      </c>
      <c r="G99" s="158">
        <v>200000</v>
      </c>
      <c r="H99" s="159">
        <v>200000</v>
      </c>
      <c r="I99" s="2">
        <v>1500000</v>
      </c>
      <c r="J99" s="2">
        <v>0</v>
      </c>
      <c r="K99" s="2">
        <v>800000</v>
      </c>
      <c r="L99" s="2">
        <v>150000</v>
      </c>
      <c r="M99" s="196">
        <v>250000</v>
      </c>
      <c r="N99" s="160">
        <v>0</v>
      </c>
      <c r="O99" s="2">
        <v>200000</v>
      </c>
      <c r="P99" s="2">
        <v>400000</v>
      </c>
      <c r="Q99" s="2">
        <v>2300000</v>
      </c>
      <c r="R99" s="194">
        <v>0</v>
      </c>
      <c r="S99" s="2">
        <v>0</v>
      </c>
      <c r="T99" s="158">
        <v>0</v>
      </c>
      <c r="U99" s="160">
        <f t="shared" ref="U99:U122" si="8">SUM(D99:T99)</f>
        <v>9320000</v>
      </c>
      <c r="V99" s="160">
        <f t="shared" si="7"/>
        <v>32297000</v>
      </c>
    </row>
    <row r="100" spans="1:22" s="163" customFormat="1" x14ac:dyDescent="0.3">
      <c r="A100" s="286"/>
      <c r="B100" s="163" t="s">
        <v>73</v>
      </c>
      <c r="C100" s="159">
        <f xml:space="preserve"> V99 + 7700000 +1400000</f>
        <v>41397000</v>
      </c>
      <c r="D100" s="158">
        <v>0</v>
      </c>
      <c r="E100" s="158">
        <v>0</v>
      </c>
      <c r="F100" s="2">
        <v>420000</v>
      </c>
      <c r="G100" s="158">
        <v>200000</v>
      </c>
      <c r="H100" s="159">
        <v>200000</v>
      </c>
      <c r="I100" s="2">
        <v>1500000</v>
      </c>
      <c r="J100" s="2">
        <v>0</v>
      </c>
      <c r="K100" s="2">
        <v>800000</v>
      </c>
      <c r="L100" s="2">
        <v>150000</v>
      </c>
      <c r="M100" s="196">
        <v>250000</v>
      </c>
      <c r="N100" s="160">
        <v>0</v>
      </c>
      <c r="O100" s="2">
        <v>200000</v>
      </c>
      <c r="P100" s="2">
        <v>400000</v>
      </c>
      <c r="Q100" s="2">
        <v>2300000</v>
      </c>
      <c r="R100" s="2">
        <v>400000</v>
      </c>
      <c r="S100" s="2">
        <v>0</v>
      </c>
      <c r="T100" s="2">
        <v>0</v>
      </c>
      <c r="U100" s="160">
        <f t="shared" si="8"/>
        <v>6820000</v>
      </c>
      <c r="V100" s="160">
        <f t="shared" si="7"/>
        <v>34577000</v>
      </c>
    </row>
    <row r="101" spans="1:22" s="163" customFormat="1" x14ac:dyDescent="0.3">
      <c r="A101" s="286"/>
      <c r="B101" s="163" t="s">
        <v>74</v>
      </c>
      <c r="C101" s="157">
        <f xml:space="preserve"> V100 + 7700000</f>
        <v>42277000</v>
      </c>
      <c r="D101" s="158">
        <v>0</v>
      </c>
      <c r="E101" s="158">
        <v>0</v>
      </c>
      <c r="F101" s="2">
        <v>420000</v>
      </c>
      <c r="G101" s="158">
        <v>200000</v>
      </c>
      <c r="H101" s="159">
        <v>200000</v>
      </c>
      <c r="I101" s="2">
        <v>1500000</v>
      </c>
      <c r="J101" s="2">
        <v>0</v>
      </c>
      <c r="K101" s="2">
        <v>800000</v>
      </c>
      <c r="L101" s="2">
        <v>150000</v>
      </c>
      <c r="M101" s="196">
        <v>250000</v>
      </c>
      <c r="N101" s="160">
        <v>0</v>
      </c>
      <c r="O101" s="2">
        <v>200000</v>
      </c>
      <c r="P101" s="2">
        <v>400000</v>
      </c>
      <c r="Q101" s="2">
        <v>2300000</v>
      </c>
      <c r="R101" s="2">
        <v>0</v>
      </c>
      <c r="S101" s="2">
        <v>0</v>
      </c>
      <c r="T101" s="158">
        <v>0</v>
      </c>
      <c r="U101" s="160">
        <f t="shared" si="8"/>
        <v>6420000</v>
      </c>
      <c r="V101" s="160">
        <f t="shared" si="7"/>
        <v>35857000</v>
      </c>
    </row>
    <row r="102" spans="1:22" s="163" customFormat="1" x14ac:dyDescent="0.3">
      <c r="A102" s="286"/>
      <c r="B102" s="163" t="s">
        <v>75</v>
      </c>
      <c r="C102" s="157">
        <f xml:space="preserve"> V101 + 7700000</f>
        <v>43557000</v>
      </c>
      <c r="D102" s="2">
        <v>1500000</v>
      </c>
      <c r="E102" s="158">
        <v>0</v>
      </c>
      <c r="F102" s="2">
        <v>420000</v>
      </c>
      <c r="G102" s="158">
        <v>200000</v>
      </c>
      <c r="H102" s="159">
        <v>200000</v>
      </c>
      <c r="I102" s="2">
        <v>1500000</v>
      </c>
      <c r="J102" s="2">
        <v>0</v>
      </c>
      <c r="K102" s="2">
        <v>800000</v>
      </c>
      <c r="L102" s="2">
        <v>150000</v>
      </c>
      <c r="M102" s="196">
        <v>250000</v>
      </c>
      <c r="N102" s="160">
        <v>0</v>
      </c>
      <c r="O102" s="2">
        <v>200000</v>
      </c>
      <c r="P102" s="2">
        <v>400000</v>
      </c>
      <c r="Q102" s="2">
        <v>2300000</v>
      </c>
      <c r="R102" s="2">
        <v>0</v>
      </c>
      <c r="S102" s="2">
        <v>0</v>
      </c>
      <c r="T102" s="158">
        <v>0</v>
      </c>
      <c r="U102" s="160">
        <f t="shared" si="8"/>
        <v>7920000</v>
      </c>
      <c r="V102" s="160">
        <f t="shared" si="7"/>
        <v>35637000</v>
      </c>
    </row>
    <row r="103" spans="1:22" s="163" customFormat="1" x14ac:dyDescent="0.3">
      <c r="A103" s="286"/>
      <c r="B103" s="163" t="s">
        <v>76</v>
      </c>
      <c r="C103" s="157">
        <f xml:space="preserve"> V102 + 7700000</f>
        <v>43337000</v>
      </c>
      <c r="D103" s="158">
        <v>2300000</v>
      </c>
      <c r="E103" s="158">
        <v>0</v>
      </c>
      <c r="F103" s="2">
        <v>420000</v>
      </c>
      <c r="G103" s="158">
        <v>200000</v>
      </c>
      <c r="H103" s="159">
        <v>200000</v>
      </c>
      <c r="I103" s="2">
        <v>1500000</v>
      </c>
      <c r="J103" s="2">
        <v>0</v>
      </c>
      <c r="K103" s="2">
        <v>800000</v>
      </c>
      <c r="L103" s="2">
        <v>150000</v>
      </c>
      <c r="M103" s="196">
        <v>250000</v>
      </c>
      <c r="N103" s="160">
        <v>0</v>
      </c>
      <c r="O103" s="2">
        <v>200000</v>
      </c>
      <c r="P103" s="2">
        <v>400000</v>
      </c>
      <c r="Q103" s="2">
        <v>2300000</v>
      </c>
      <c r="R103" s="2">
        <v>400000</v>
      </c>
      <c r="S103" s="2">
        <v>0</v>
      </c>
      <c r="T103" s="2">
        <v>0</v>
      </c>
      <c r="U103" s="160">
        <f t="shared" si="8"/>
        <v>9120000</v>
      </c>
      <c r="V103" s="160">
        <f t="shared" si="7"/>
        <v>34217000</v>
      </c>
    </row>
    <row r="104" spans="1:22" s="163" customFormat="1" x14ac:dyDescent="0.3">
      <c r="A104" s="286"/>
      <c r="B104" s="163" t="s">
        <v>77</v>
      </c>
      <c r="C104" s="157">
        <f xml:space="preserve"> V103 + 7700000</f>
        <v>41917000</v>
      </c>
      <c r="D104" s="158">
        <v>0</v>
      </c>
      <c r="E104" s="158">
        <v>0</v>
      </c>
      <c r="F104" s="2">
        <v>420000</v>
      </c>
      <c r="G104" s="158">
        <v>200000</v>
      </c>
      <c r="H104" s="159">
        <v>200000</v>
      </c>
      <c r="I104" s="2">
        <v>1500000</v>
      </c>
      <c r="J104" s="2">
        <v>0</v>
      </c>
      <c r="K104" s="2">
        <v>800000</v>
      </c>
      <c r="L104" s="2">
        <v>150000</v>
      </c>
      <c r="M104" s="196">
        <v>250000</v>
      </c>
      <c r="N104" s="160">
        <v>0</v>
      </c>
      <c r="O104" s="2">
        <v>200000</v>
      </c>
      <c r="P104" s="2">
        <v>400000</v>
      </c>
      <c r="Q104" s="2">
        <v>2300000</v>
      </c>
      <c r="R104" s="2">
        <v>0</v>
      </c>
      <c r="S104" s="2">
        <v>0</v>
      </c>
      <c r="T104" s="2">
        <v>0</v>
      </c>
      <c r="U104" s="160">
        <f t="shared" si="8"/>
        <v>6420000</v>
      </c>
      <c r="V104" s="160">
        <f t="shared" si="7"/>
        <v>35497000</v>
      </c>
    </row>
    <row r="105" spans="1:22" s="163" customFormat="1" x14ac:dyDescent="0.3">
      <c r="A105" s="286"/>
      <c r="B105" s="163" t="s">
        <v>78</v>
      </c>
      <c r="C105" s="157">
        <f xml:space="preserve"> V104 + 7700000</f>
        <v>43197000</v>
      </c>
      <c r="D105" s="2">
        <v>2900000</v>
      </c>
      <c r="E105" s="158">
        <v>0</v>
      </c>
      <c r="F105" s="2">
        <v>420000</v>
      </c>
      <c r="G105" s="158">
        <v>200000</v>
      </c>
      <c r="H105" s="159">
        <v>200000</v>
      </c>
      <c r="I105" s="2">
        <v>1500000</v>
      </c>
      <c r="J105" s="2">
        <v>0</v>
      </c>
      <c r="K105" s="2">
        <v>800000</v>
      </c>
      <c r="L105" s="2">
        <v>150000</v>
      </c>
      <c r="M105" s="196">
        <v>250000</v>
      </c>
      <c r="N105" s="160">
        <v>0</v>
      </c>
      <c r="O105" s="2">
        <v>200000</v>
      </c>
      <c r="P105" s="2">
        <v>400000</v>
      </c>
      <c r="Q105" s="2">
        <v>2300000</v>
      </c>
      <c r="R105" s="196">
        <v>1000000</v>
      </c>
      <c r="S105" s="2">
        <v>0</v>
      </c>
      <c r="T105" s="2">
        <v>0</v>
      </c>
      <c r="U105" s="160">
        <f t="shared" si="8"/>
        <v>10320000</v>
      </c>
      <c r="V105" s="160">
        <f t="shared" si="7"/>
        <v>32877000</v>
      </c>
    </row>
    <row r="106" spans="1:22" s="163" customFormat="1" x14ac:dyDescent="0.3">
      <c r="A106" s="286"/>
      <c r="B106" s="163" t="s">
        <v>79</v>
      </c>
      <c r="C106" s="157">
        <f xml:space="preserve"> V105 + 7700000 +1400000</f>
        <v>41977000</v>
      </c>
      <c r="D106" s="158">
        <v>0</v>
      </c>
      <c r="E106" s="158">
        <v>0</v>
      </c>
      <c r="F106" s="2">
        <v>420000</v>
      </c>
      <c r="G106" s="158">
        <v>200000</v>
      </c>
      <c r="H106" s="159">
        <v>200000</v>
      </c>
      <c r="I106" s="2">
        <v>1500000</v>
      </c>
      <c r="J106" s="2">
        <v>0</v>
      </c>
      <c r="K106" s="2">
        <v>800000</v>
      </c>
      <c r="L106" s="2">
        <v>150000</v>
      </c>
      <c r="M106" s="196">
        <v>250000</v>
      </c>
      <c r="N106" s="160">
        <v>0</v>
      </c>
      <c r="O106" s="2">
        <v>200000</v>
      </c>
      <c r="P106" s="2">
        <v>400000</v>
      </c>
      <c r="Q106" s="2">
        <v>2300000</v>
      </c>
      <c r="R106" s="2">
        <v>400000</v>
      </c>
      <c r="S106" s="2">
        <v>0</v>
      </c>
      <c r="T106" s="2">
        <v>0</v>
      </c>
      <c r="U106" s="160">
        <f t="shared" si="8"/>
        <v>6820000</v>
      </c>
      <c r="V106" s="160">
        <f t="shared" si="7"/>
        <v>35157000</v>
      </c>
    </row>
    <row r="107" spans="1:22" s="163" customFormat="1" x14ac:dyDescent="0.3">
      <c r="A107" s="286"/>
      <c r="B107" s="163" t="s">
        <v>80</v>
      </c>
      <c r="C107" s="157">
        <f xml:space="preserve"> V106 + 7700000</f>
        <v>42857000</v>
      </c>
      <c r="D107" s="158">
        <v>0</v>
      </c>
      <c r="E107" s="158">
        <v>0</v>
      </c>
      <c r="F107" s="2">
        <v>420000</v>
      </c>
      <c r="G107" s="158">
        <v>200000</v>
      </c>
      <c r="H107" s="159">
        <v>200000</v>
      </c>
      <c r="I107" s="2">
        <v>1500000</v>
      </c>
      <c r="J107" s="2">
        <v>0</v>
      </c>
      <c r="K107" s="2">
        <v>800000</v>
      </c>
      <c r="L107" s="2">
        <v>150000</v>
      </c>
      <c r="M107" s="196">
        <v>250000</v>
      </c>
      <c r="N107" s="160">
        <v>0</v>
      </c>
      <c r="O107" s="2">
        <v>200000</v>
      </c>
      <c r="P107" s="2">
        <v>400000</v>
      </c>
      <c r="Q107" s="2">
        <v>2300000</v>
      </c>
      <c r="R107" s="2">
        <v>0</v>
      </c>
      <c r="S107" s="2">
        <v>0</v>
      </c>
      <c r="T107" s="158">
        <v>0</v>
      </c>
      <c r="U107" s="160">
        <f t="shared" si="8"/>
        <v>6420000</v>
      </c>
      <c r="V107" s="160">
        <f t="shared" si="7"/>
        <v>36437000</v>
      </c>
    </row>
    <row r="108" spans="1:22" s="163" customFormat="1" x14ac:dyDescent="0.3">
      <c r="A108" s="286"/>
      <c r="B108" s="163" t="s">
        <v>81</v>
      </c>
      <c r="C108" s="157">
        <f xml:space="preserve"> V107 + 7700000</f>
        <v>44137000</v>
      </c>
      <c r="D108" s="251">
        <v>1500000</v>
      </c>
      <c r="E108" s="158">
        <v>0</v>
      </c>
      <c r="F108" s="2">
        <v>420000</v>
      </c>
      <c r="G108" s="158">
        <v>200000</v>
      </c>
      <c r="H108" s="159">
        <v>200000</v>
      </c>
      <c r="I108" s="2">
        <v>1500000</v>
      </c>
      <c r="J108" s="2">
        <v>0</v>
      </c>
      <c r="K108" s="2">
        <v>800000</v>
      </c>
      <c r="L108" s="2">
        <v>150000</v>
      </c>
      <c r="M108" s="196">
        <v>250000</v>
      </c>
      <c r="N108" s="160">
        <v>0</v>
      </c>
      <c r="O108" s="2">
        <v>200000</v>
      </c>
      <c r="P108" s="2">
        <v>400000</v>
      </c>
      <c r="Q108" s="2">
        <v>2300000</v>
      </c>
      <c r="R108" s="2">
        <v>0</v>
      </c>
      <c r="S108" s="2">
        <v>0</v>
      </c>
      <c r="T108" s="2">
        <v>0</v>
      </c>
      <c r="U108" s="160">
        <f t="shared" si="8"/>
        <v>7920000</v>
      </c>
      <c r="V108" s="160">
        <f t="shared" si="7"/>
        <v>36217000</v>
      </c>
    </row>
    <row r="109" spans="1:22" s="163" customFormat="1" x14ac:dyDescent="0.3">
      <c r="A109" s="286"/>
      <c r="B109" s="163" t="s">
        <v>82</v>
      </c>
      <c r="C109" s="157">
        <f xml:space="preserve"> V108 + 7700000</f>
        <v>43917000</v>
      </c>
      <c r="D109" s="158">
        <v>0</v>
      </c>
      <c r="E109" s="158">
        <v>0</v>
      </c>
      <c r="F109" s="2">
        <v>420000</v>
      </c>
      <c r="G109" s="158">
        <v>200000</v>
      </c>
      <c r="H109" s="159">
        <v>200000</v>
      </c>
      <c r="I109" s="2">
        <v>1500000</v>
      </c>
      <c r="J109" s="2">
        <v>0</v>
      </c>
      <c r="K109" s="2">
        <v>800000</v>
      </c>
      <c r="L109" s="2">
        <v>150000</v>
      </c>
      <c r="M109" s="196">
        <v>250000</v>
      </c>
      <c r="N109" s="160">
        <v>0</v>
      </c>
      <c r="O109" s="2">
        <v>200000</v>
      </c>
      <c r="P109" s="2">
        <v>400000</v>
      </c>
      <c r="Q109" s="2">
        <v>2300000</v>
      </c>
      <c r="R109" s="2">
        <v>200000</v>
      </c>
      <c r="S109" s="2">
        <v>0</v>
      </c>
      <c r="T109" s="158">
        <v>0</v>
      </c>
      <c r="U109" s="160">
        <f t="shared" si="8"/>
        <v>6620000</v>
      </c>
      <c r="V109" s="160">
        <f t="shared" ref="V109:V122" si="9" xml:space="preserve"> C109 - U109</f>
        <v>37297000</v>
      </c>
    </row>
    <row r="110" spans="1:22" s="249" customFormat="1" x14ac:dyDescent="0.3">
      <c r="A110" s="286"/>
      <c r="B110" s="249" t="s">
        <v>83</v>
      </c>
      <c r="C110" s="196">
        <f xml:space="preserve"> V109 + 7700000</f>
        <v>44997000</v>
      </c>
      <c r="D110" s="254">
        <v>0</v>
      </c>
      <c r="E110" s="196">
        <v>0</v>
      </c>
      <c r="F110" s="196">
        <v>420000</v>
      </c>
      <c r="G110" s="158">
        <v>200000</v>
      </c>
      <c r="H110" s="159">
        <v>200000</v>
      </c>
      <c r="I110" s="2">
        <v>1500000</v>
      </c>
      <c r="J110" s="196">
        <v>0</v>
      </c>
      <c r="K110" s="196">
        <v>800000</v>
      </c>
      <c r="L110" s="196">
        <v>150000</v>
      </c>
      <c r="M110" s="196">
        <v>250000</v>
      </c>
      <c r="N110" s="196">
        <v>0</v>
      </c>
      <c r="O110" s="2">
        <v>200000</v>
      </c>
      <c r="P110" s="2">
        <v>400000</v>
      </c>
      <c r="Q110" s="196">
        <v>2300000</v>
      </c>
      <c r="R110" s="196">
        <v>0</v>
      </c>
      <c r="S110" s="2">
        <v>0</v>
      </c>
      <c r="T110" s="196">
        <v>0</v>
      </c>
      <c r="U110" s="196">
        <f t="shared" si="8"/>
        <v>6420000</v>
      </c>
      <c r="V110" s="196">
        <f t="shared" si="9"/>
        <v>38577000</v>
      </c>
    </row>
    <row r="111" spans="1:22" s="163" customFormat="1" x14ac:dyDescent="0.3">
      <c r="A111" s="286">
        <v>2032</v>
      </c>
      <c r="B111" s="163" t="s">
        <v>72</v>
      </c>
      <c r="C111" s="194">
        <f xml:space="preserve"> V110 + 7700000</f>
        <v>46277000</v>
      </c>
      <c r="D111" s="2">
        <v>2900000</v>
      </c>
      <c r="E111" s="158">
        <v>0</v>
      </c>
      <c r="F111" s="2">
        <v>420000</v>
      </c>
      <c r="G111" s="158">
        <v>200000</v>
      </c>
      <c r="H111" s="159">
        <v>200000</v>
      </c>
      <c r="I111" s="2">
        <v>1500000</v>
      </c>
      <c r="J111" s="2">
        <v>0</v>
      </c>
      <c r="K111" s="2">
        <v>800000</v>
      </c>
      <c r="L111" s="2">
        <v>150000</v>
      </c>
      <c r="M111" s="196">
        <v>250000</v>
      </c>
      <c r="N111" s="160">
        <v>0</v>
      </c>
      <c r="O111" s="2">
        <v>200000</v>
      </c>
      <c r="P111" s="2">
        <v>400000</v>
      </c>
      <c r="Q111" s="2">
        <v>2300000</v>
      </c>
      <c r="R111" s="194">
        <v>0</v>
      </c>
      <c r="S111" s="2">
        <v>0</v>
      </c>
      <c r="T111" s="2">
        <v>0</v>
      </c>
      <c r="U111" s="160">
        <f t="shared" si="8"/>
        <v>9320000</v>
      </c>
      <c r="V111" s="160">
        <f t="shared" si="9"/>
        <v>36957000</v>
      </c>
    </row>
    <row r="112" spans="1:22" s="163" customFormat="1" x14ac:dyDescent="0.3">
      <c r="A112" s="286"/>
      <c r="B112" s="163" t="s">
        <v>73</v>
      </c>
      <c r="C112" s="159">
        <f xml:space="preserve"> V111 + 7700000 +1400000</f>
        <v>46057000</v>
      </c>
      <c r="D112" s="158">
        <v>0</v>
      </c>
      <c r="E112" s="158">
        <v>0</v>
      </c>
      <c r="F112" s="2">
        <v>420000</v>
      </c>
      <c r="G112" s="158">
        <v>200000</v>
      </c>
      <c r="H112" s="159">
        <v>200000</v>
      </c>
      <c r="I112" s="2">
        <v>1500000</v>
      </c>
      <c r="J112" s="2">
        <v>0</v>
      </c>
      <c r="K112" s="2">
        <v>800000</v>
      </c>
      <c r="L112" s="2">
        <v>150000</v>
      </c>
      <c r="M112" s="196">
        <v>250000</v>
      </c>
      <c r="N112" s="160">
        <v>0</v>
      </c>
      <c r="O112" s="2">
        <v>200000</v>
      </c>
      <c r="P112" s="2">
        <v>400000</v>
      </c>
      <c r="Q112" s="2">
        <v>2300000</v>
      </c>
      <c r="R112" s="2">
        <v>400000</v>
      </c>
      <c r="S112" s="2">
        <v>0</v>
      </c>
      <c r="T112" s="158">
        <v>0</v>
      </c>
      <c r="U112" s="160">
        <f t="shared" si="8"/>
        <v>6820000</v>
      </c>
      <c r="V112" s="160">
        <f t="shared" si="9"/>
        <v>39237000</v>
      </c>
    </row>
    <row r="113" spans="1:22" s="163" customFormat="1" x14ac:dyDescent="0.3">
      <c r="A113" s="286"/>
      <c r="B113" s="163" t="s">
        <v>74</v>
      </c>
      <c r="C113" s="157">
        <f xml:space="preserve"> V112 + 7700000</f>
        <v>46937000</v>
      </c>
      <c r="D113" s="158">
        <v>0</v>
      </c>
      <c r="E113" s="158">
        <v>0</v>
      </c>
      <c r="F113" s="2">
        <v>420000</v>
      </c>
      <c r="G113" s="158">
        <v>200000</v>
      </c>
      <c r="H113" s="159">
        <v>200000</v>
      </c>
      <c r="I113" s="2">
        <v>1500000</v>
      </c>
      <c r="J113" s="2">
        <v>0</v>
      </c>
      <c r="K113" s="2">
        <v>800000</v>
      </c>
      <c r="L113" s="2">
        <v>150000</v>
      </c>
      <c r="M113" s="196">
        <v>250000</v>
      </c>
      <c r="N113" s="160">
        <v>0</v>
      </c>
      <c r="O113" s="2">
        <v>200000</v>
      </c>
      <c r="P113" s="2">
        <v>400000</v>
      </c>
      <c r="Q113" s="2">
        <v>2300000</v>
      </c>
      <c r="R113" s="2">
        <v>0</v>
      </c>
      <c r="S113" s="2">
        <v>0</v>
      </c>
      <c r="T113" s="158">
        <v>0</v>
      </c>
      <c r="U113" s="160">
        <f t="shared" si="8"/>
        <v>6420000</v>
      </c>
      <c r="V113" s="160">
        <f t="shared" si="9"/>
        <v>40517000</v>
      </c>
    </row>
    <row r="114" spans="1:22" s="163" customFormat="1" x14ac:dyDescent="0.3">
      <c r="A114" s="286"/>
      <c r="B114" s="163" t="s">
        <v>75</v>
      </c>
      <c r="C114" s="157">
        <f xml:space="preserve"> V113 + 7700000</f>
        <v>48217000</v>
      </c>
      <c r="D114" s="2">
        <v>1500000</v>
      </c>
      <c r="E114" s="158">
        <v>0</v>
      </c>
      <c r="F114" s="2">
        <v>420000</v>
      </c>
      <c r="G114" s="158">
        <v>200000</v>
      </c>
      <c r="H114" s="159">
        <v>200000</v>
      </c>
      <c r="I114" s="2">
        <v>1500000</v>
      </c>
      <c r="J114" s="2">
        <v>0</v>
      </c>
      <c r="K114" s="2">
        <v>800000</v>
      </c>
      <c r="L114" s="2">
        <v>150000</v>
      </c>
      <c r="M114" s="196">
        <v>250000</v>
      </c>
      <c r="N114" s="160">
        <v>0</v>
      </c>
      <c r="O114" s="2">
        <v>200000</v>
      </c>
      <c r="P114" s="2">
        <v>400000</v>
      </c>
      <c r="Q114" s="2">
        <v>2300000</v>
      </c>
      <c r="R114" s="2">
        <v>0</v>
      </c>
      <c r="S114" s="2">
        <v>0</v>
      </c>
      <c r="T114" s="2">
        <v>0</v>
      </c>
      <c r="U114" s="160">
        <f t="shared" si="8"/>
        <v>7920000</v>
      </c>
      <c r="V114" s="160">
        <f t="shared" si="9"/>
        <v>40297000</v>
      </c>
    </row>
    <row r="115" spans="1:22" s="163" customFormat="1" x14ac:dyDescent="0.3">
      <c r="A115" s="286"/>
      <c r="B115" s="163" t="s">
        <v>76</v>
      </c>
      <c r="C115" s="157">
        <f xml:space="preserve"> V114 + 7700000</f>
        <v>47997000</v>
      </c>
      <c r="D115" s="158">
        <v>2300000</v>
      </c>
      <c r="E115" s="158">
        <v>0</v>
      </c>
      <c r="F115" s="2">
        <v>420000</v>
      </c>
      <c r="G115" s="158">
        <v>200000</v>
      </c>
      <c r="H115" s="159">
        <v>200000</v>
      </c>
      <c r="I115" s="2">
        <v>1500000</v>
      </c>
      <c r="J115" s="2">
        <v>0</v>
      </c>
      <c r="K115" s="2">
        <v>800000</v>
      </c>
      <c r="L115" s="2">
        <v>150000</v>
      </c>
      <c r="M115" s="196">
        <v>250000</v>
      </c>
      <c r="N115" s="160">
        <v>0</v>
      </c>
      <c r="O115" s="2">
        <v>200000</v>
      </c>
      <c r="P115" s="2">
        <v>400000</v>
      </c>
      <c r="Q115" s="2">
        <v>2300000</v>
      </c>
      <c r="R115" s="2">
        <v>400000</v>
      </c>
      <c r="S115" s="2">
        <v>0</v>
      </c>
      <c r="T115" s="2">
        <v>0</v>
      </c>
      <c r="U115" s="160">
        <f t="shared" si="8"/>
        <v>9120000</v>
      </c>
      <c r="V115" s="160">
        <f t="shared" si="9"/>
        <v>38877000</v>
      </c>
    </row>
    <row r="116" spans="1:22" s="163" customFormat="1" x14ac:dyDescent="0.3">
      <c r="A116" s="286"/>
      <c r="B116" s="163" t="s">
        <v>77</v>
      </c>
      <c r="C116" s="157">
        <f xml:space="preserve"> V115 + 7700000</f>
        <v>46577000</v>
      </c>
      <c r="D116" s="158">
        <v>0</v>
      </c>
      <c r="E116" s="158">
        <v>0</v>
      </c>
      <c r="F116" s="2">
        <v>420000</v>
      </c>
      <c r="G116" s="158">
        <v>200000</v>
      </c>
      <c r="H116" s="159">
        <v>200000</v>
      </c>
      <c r="I116" s="2">
        <v>1500000</v>
      </c>
      <c r="J116" s="2">
        <v>0</v>
      </c>
      <c r="K116" s="2">
        <v>800000</v>
      </c>
      <c r="L116" s="2">
        <v>150000</v>
      </c>
      <c r="M116" s="196">
        <v>250000</v>
      </c>
      <c r="N116" s="160">
        <v>0</v>
      </c>
      <c r="O116" s="2">
        <v>200000</v>
      </c>
      <c r="P116" s="2">
        <v>400000</v>
      </c>
      <c r="Q116" s="2">
        <v>2300000</v>
      </c>
      <c r="R116" s="2">
        <v>0</v>
      </c>
      <c r="S116" s="2">
        <v>0</v>
      </c>
      <c r="T116" s="2">
        <v>0</v>
      </c>
      <c r="U116" s="160">
        <f t="shared" si="8"/>
        <v>6420000</v>
      </c>
      <c r="V116" s="160">
        <f t="shared" si="9"/>
        <v>40157000</v>
      </c>
    </row>
    <row r="117" spans="1:22" s="163" customFormat="1" x14ac:dyDescent="0.3">
      <c r="A117" s="286"/>
      <c r="B117" s="163" t="s">
        <v>78</v>
      </c>
      <c r="C117" s="157">
        <f xml:space="preserve"> V116 + 7700000</f>
        <v>47857000</v>
      </c>
      <c r="D117" s="2">
        <v>2900000</v>
      </c>
      <c r="E117" s="158">
        <v>0</v>
      </c>
      <c r="F117" s="2">
        <v>420000</v>
      </c>
      <c r="G117" s="158">
        <v>200000</v>
      </c>
      <c r="H117" s="159">
        <v>200000</v>
      </c>
      <c r="I117" s="2">
        <v>1500000</v>
      </c>
      <c r="J117" s="2">
        <v>0</v>
      </c>
      <c r="K117" s="2">
        <v>800000</v>
      </c>
      <c r="L117" s="2">
        <v>150000</v>
      </c>
      <c r="M117" s="196">
        <v>250000</v>
      </c>
      <c r="N117" s="160">
        <v>0</v>
      </c>
      <c r="O117" s="2">
        <v>200000</v>
      </c>
      <c r="P117" s="2">
        <v>400000</v>
      </c>
      <c r="Q117" s="2">
        <v>2300000</v>
      </c>
      <c r="R117" s="196">
        <v>1000000</v>
      </c>
      <c r="S117" s="2">
        <v>0</v>
      </c>
      <c r="T117" s="2">
        <v>0</v>
      </c>
      <c r="U117" s="160">
        <f t="shared" si="8"/>
        <v>10320000</v>
      </c>
      <c r="V117" s="160">
        <f t="shared" si="9"/>
        <v>37537000</v>
      </c>
    </row>
    <row r="118" spans="1:22" s="163" customFormat="1" x14ac:dyDescent="0.3">
      <c r="A118" s="286"/>
      <c r="B118" s="163" t="s">
        <v>79</v>
      </c>
      <c r="C118" s="157">
        <f xml:space="preserve"> V117 + 7700000 +1400000</f>
        <v>46637000</v>
      </c>
      <c r="D118" s="158">
        <v>0</v>
      </c>
      <c r="E118" s="158">
        <v>0</v>
      </c>
      <c r="F118" s="2">
        <v>420000</v>
      </c>
      <c r="G118" s="158">
        <v>200000</v>
      </c>
      <c r="H118" s="159">
        <v>200000</v>
      </c>
      <c r="I118" s="2">
        <v>1500000</v>
      </c>
      <c r="J118" s="2">
        <v>0</v>
      </c>
      <c r="K118" s="2">
        <v>800000</v>
      </c>
      <c r="L118" s="2">
        <v>150000</v>
      </c>
      <c r="M118" s="196">
        <v>250000</v>
      </c>
      <c r="N118" s="160">
        <v>0</v>
      </c>
      <c r="O118" s="2">
        <v>200000</v>
      </c>
      <c r="P118" s="2">
        <v>400000</v>
      </c>
      <c r="Q118" s="2">
        <v>2300000</v>
      </c>
      <c r="R118" s="2">
        <v>400000</v>
      </c>
      <c r="S118" s="2">
        <v>0</v>
      </c>
      <c r="T118" s="158">
        <v>0</v>
      </c>
      <c r="U118" s="160">
        <f t="shared" si="8"/>
        <v>6820000</v>
      </c>
      <c r="V118" s="160">
        <f t="shared" si="9"/>
        <v>39817000</v>
      </c>
    </row>
    <row r="119" spans="1:22" s="163" customFormat="1" x14ac:dyDescent="0.3">
      <c r="A119" s="286"/>
      <c r="B119" s="163" t="s">
        <v>80</v>
      </c>
      <c r="C119" s="157">
        <f xml:space="preserve"> V118 + 7700000</f>
        <v>47517000</v>
      </c>
      <c r="D119" s="158">
        <v>0</v>
      </c>
      <c r="E119" s="158">
        <v>0</v>
      </c>
      <c r="F119" s="2">
        <v>420000</v>
      </c>
      <c r="G119" s="158">
        <v>200000</v>
      </c>
      <c r="H119" s="159">
        <v>200000</v>
      </c>
      <c r="I119" s="2">
        <v>1500000</v>
      </c>
      <c r="J119" s="2">
        <v>0</v>
      </c>
      <c r="K119" s="2">
        <v>800000</v>
      </c>
      <c r="L119" s="2">
        <v>150000</v>
      </c>
      <c r="M119" s="196">
        <v>250000</v>
      </c>
      <c r="N119" s="160">
        <v>0</v>
      </c>
      <c r="O119" s="2">
        <v>200000</v>
      </c>
      <c r="P119" s="2">
        <v>400000</v>
      </c>
      <c r="Q119" s="2">
        <v>2300000</v>
      </c>
      <c r="R119" s="2">
        <v>0</v>
      </c>
      <c r="S119" s="2">
        <v>0</v>
      </c>
      <c r="T119" s="2">
        <v>0</v>
      </c>
      <c r="U119" s="160">
        <f t="shared" si="8"/>
        <v>6420000</v>
      </c>
      <c r="V119" s="160">
        <f t="shared" si="9"/>
        <v>41097000</v>
      </c>
    </row>
    <row r="120" spans="1:22" s="163" customFormat="1" x14ac:dyDescent="0.3">
      <c r="A120" s="286"/>
      <c r="B120" s="163" t="s">
        <v>81</v>
      </c>
      <c r="C120" s="157">
        <f xml:space="preserve"> V119 + 7700000</f>
        <v>48797000</v>
      </c>
      <c r="D120" s="251">
        <v>1500000</v>
      </c>
      <c r="E120" s="158">
        <v>0</v>
      </c>
      <c r="F120" s="2">
        <v>420000</v>
      </c>
      <c r="G120" s="158">
        <v>200000</v>
      </c>
      <c r="H120" s="159">
        <v>200000</v>
      </c>
      <c r="I120" s="2">
        <v>1500000</v>
      </c>
      <c r="J120" s="2">
        <v>0</v>
      </c>
      <c r="K120" s="2">
        <v>800000</v>
      </c>
      <c r="L120" s="2">
        <v>150000</v>
      </c>
      <c r="M120" s="196">
        <v>250000</v>
      </c>
      <c r="N120" s="160">
        <v>0</v>
      </c>
      <c r="O120" s="2">
        <v>200000</v>
      </c>
      <c r="P120" s="2">
        <v>400000</v>
      </c>
      <c r="Q120" s="2">
        <v>2300000</v>
      </c>
      <c r="R120" s="2">
        <v>0</v>
      </c>
      <c r="S120" s="2">
        <v>0</v>
      </c>
      <c r="T120" s="158">
        <v>0</v>
      </c>
      <c r="U120" s="160">
        <f t="shared" si="8"/>
        <v>7920000</v>
      </c>
      <c r="V120" s="160">
        <f t="shared" si="9"/>
        <v>40877000</v>
      </c>
    </row>
    <row r="121" spans="1:22" s="163" customFormat="1" x14ac:dyDescent="0.3">
      <c r="A121" s="286"/>
      <c r="B121" s="163" t="s">
        <v>82</v>
      </c>
      <c r="C121" s="157">
        <f xml:space="preserve"> V120 + 7700000</f>
        <v>48577000</v>
      </c>
      <c r="D121" s="158">
        <v>0</v>
      </c>
      <c r="E121" s="158">
        <v>0</v>
      </c>
      <c r="F121" s="2">
        <v>420000</v>
      </c>
      <c r="G121" s="158">
        <v>200000</v>
      </c>
      <c r="H121" s="159">
        <v>200000</v>
      </c>
      <c r="I121" s="2">
        <v>1500000</v>
      </c>
      <c r="J121" s="2">
        <v>0</v>
      </c>
      <c r="K121" s="2">
        <v>800000</v>
      </c>
      <c r="L121" s="2">
        <v>150000</v>
      </c>
      <c r="M121" s="196">
        <v>250000</v>
      </c>
      <c r="N121" s="160">
        <v>0</v>
      </c>
      <c r="O121" s="2">
        <v>200000</v>
      </c>
      <c r="P121" s="2">
        <v>400000</v>
      </c>
      <c r="Q121" s="2">
        <v>2300000</v>
      </c>
      <c r="R121" s="2">
        <v>200000</v>
      </c>
      <c r="S121" s="2">
        <v>0</v>
      </c>
      <c r="T121" s="158">
        <v>0</v>
      </c>
      <c r="U121" s="160">
        <f t="shared" si="8"/>
        <v>6620000</v>
      </c>
      <c r="V121" s="160">
        <f t="shared" si="9"/>
        <v>41957000</v>
      </c>
    </row>
    <row r="122" spans="1:22" s="249" customFormat="1" x14ac:dyDescent="0.3">
      <c r="A122" s="286"/>
      <c r="B122" s="249" t="s">
        <v>83</v>
      </c>
      <c r="C122" s="196">
        <f xml:space="preserve"> V121 + 7700000</f>
        <v>49657000</v>
      </c>
      <c r="D122" s="254">
        <v>0</v>
      </c>
      <c r="E122" s="196">
        <v>0</v>
      </c>
      <c r="F122" s="196">
        <v>420000</v>
      </c>
      <c r="G122" s="158">
        <v>200000</v>
      </c>
      <c r="H122" s="159">
        <v>200000</v>
      </c>
      <c r="I122" s="2">
        <v>1500000</v>
      </c>
      <c r="J122" s="196">
        <v>0</v>
      </c>
      <c r="K122" s="196">
        <v>800000</v>
      </c>
      <c r="L122" s="196">
        <v>150000</v>
      </c>
      <c r="M122" s="196">
        <v>250000</v>
      </c>
      <c r="N122" s="196">
        <v>0</v>
      </c>
      <c r="O122" s="2">
        <v>200000</v>
      </c>
      <c r="P122" s="2">
        <v>400000</v>
      </c>
      <c r="Q122" s="196">
        <v>2300000</v>
      </c>
      <c r="R122" s="196">
        <v>0</v>
      </c>
      <c r="S122" s="2">
        <v>0</v>
      </c>
      <c r="T122" s="196">
        <v>0</v>
      </c>
      <c r="U122" s="196">
        <f t="shared" si="8"/>
        <v>6420000</v>
      </c>
      <c r="V122" s="196">
        <f t="shared" si="9"/>
        <v>43237000</v>
      </c>
    </row>
    <row r="123" spans="1:22" x14ac:dyDescent="0.3">
      <c r="E123" s="158">
        <v>0</v>
      </c>
      <c r="F123" s="2">
        <f>SUM(F7:F122)</f>
        <v>48720000</v>
      </c>
      <c r="G123" s="2"/>
    </row>
  </sheetData>
  <mergeCells count="11">
    <mergeCell ref="G1:H1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50B50-B3F2-4A63-88F8-5C5F3E468AF7}">
  <dimension ref="A2:D5"/>
  <sheetViews>
    <sheetView workbookViewId="0">
      <selection activeCell="F2" sqref="F2"/>
    </sheetView>
  </sheetViews>
  <sheetFormatPr defaultRowHeight="16.5" x14ac:dyDescent="0.3"/>
  <cols>
    <col min="1" max="1" width="11" customWidth="1"/>
    <col min="2" max="2" width="15.875" bestFit="1" customWidth="1"/>
  </cols>
  <sheetData>
    <row r="2" spans="1:4" x14ac:dyDescent="0.3">
      <c r="A2">
        <v>20240912</v>
      </c>
      <c r="B2" t="s">
        <v>191</v>
      </c>
      <c r="C2">
        <v>45000</v>
      </c>
    </row>
    <row r="3" spans="1:4" x14ac:dyDescent="0.3">
      <c r="A3">
        <v>20240912</v>
      </c>
      <c r="B3" t="s">
        <v>192</v>
      </c>
      <c r="C3">
        <v>61800</v>
      </c>
      <c r="D3" t="s">
        <v>193</v>
      </c>
    </row>
    <row r="4" spans="1:4" x14ac:dyDescent="0.3">
      <c r="A4">
        <v>20240926</v>
      </c>
      <c r="B4" t="s">
        <v>197</v>
      </c>
      <c r="C4">
        <v>200000</v>
      </c>
      <c r="D4" t="s">
        <v>196</v>
      </c>
    </row>
    <row r="5" spans="1:4" x14ac:dyDescent="0.3">
      <c r="A5">
        <v>20241006</v>
      </c>
      <c r="B5" t="s">
        <v>198</v>
      </c>
      <c r="C5">
        <v>167000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0F8F1-2D69-489A-8970-38263CE6BE29}">
  <dimension ref="A22:N113"/>
  <sheetViews>
    <sheetView topLeftCell="A104" workbookViewId="0">
      <selection activeCell="K114" sqref="K114"/>
    </sheetView>
  </sheetViews>
  <sheetFormatPr defaultRowHeight="16.5" x14ac:dyDescent="0.3"/>
  <cols>
    <col min="5" max="6" width="9.5" bestFit="1" customWidth="1"/>
    <col min="8" max="9" width="9.5" bestFit="1" customWidth="1"/>
    <col min="10" max="10" width="10.25" bestFit="1" customWidth="1"/>
    <col min="11" max="11" width="12.75" bestFit="1" customWidth="1"/>
    <col min="14" max="14" width="9.5" bestFit="1" customWidth="1"/>
  </cols>
  <sheetData>
    <row r="22" spans="1:14" s="63" customFormat="1" x14ac:dyDescent="0.3">
      <c r="A22" s="63" t="s">
        <v>188</v>
      </c>
      <c r="B22" s="63">
        <v>755600</v>
      </c>
      <c r="G22" s="63" t="s">
        <v>188</v>
      </c>
      <c r="H22" s="63">
        <v>694000</v>
      </c>
      <c r="M22" s="63" t="s">
        <v>188</v>
      </c>
      <c r="N22" s="63">
        <v>599600</v>
      </c>
    </row>
    <row r="111" spans="8:10" x14ac:dyDescent="0.3">
      <c r="H111">
        <v>12500000</v>
      </c>
      <c r="I111">
        <v>2900000</v>
      </c>
      <c r="J111">
        <f>H111 + I111</f>
        <v>15400000</v>
      </c>
    </row>
    <row r="113" spans="9:11" x14ac:dyDescent="0.3">
      <c r="I113">
        <f>1640000*4</f>
        <v>6560000</v>
      </c>
      <c r="K113">
        <f xml:space="preserve"> J111 - I113</f>
        <v>8840000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0"/>
  <sheetViews>
    <sheetView topLeftCell="A61" workbookViewId="0">
      <selection activeCell="D34" sqref="D34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79" t="s">
        <v>36</v>
      </c>
      <c r="E3" s="279"/>
      <c r="F3" s="279"/>
      <c r="G3" s="279"/>
      <c r="H3" s="279"/>
      <c r="I3" s="279"/>
      <c r="J3" s="279"/>
      <c r="K3" s="279"/>
      <c r="L3" s="279"/>
      <c r="M3" s="279"/>
      <c r="N3" s="279"/>
    </row>
    <row r="4" spans="3:14" x14ac:dyDescent="0.3">
      <c r="D4" s="279"/>
      <c r="E4" s="279"/>
      <c r="F4" s="279"/>
      <c r="G4" s="279"/>
      <c r="H4" s="279"/>
      <c r="I4" s="279"/>
      <c r="J4" s="279"/>
      <c r="K4" s="279"/>
      <c r="L4" s="279"/>
      <c r="M4" s="279"/>
      <c r="N4" s="279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309">
        <f xml:space="preserve"> D22 + E22 + F22 + G22</f>
        <v>18921448</v>
      </c>
      <c r="E23" s="288"/>
      <c r="F23" s="288"/>
      <c r="G23" s="288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310">
        <f xml:space="preserve"> D23 / I23 * 100</f>
        <v>84.996483606996279</v>
      </c>
      <c r="E24" s="311"/>
      <c r="F24" s="311"/>
      <c r="G24" s="312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302" t="s">
        <v>100</v>
      </c>
      <c r="C27" s="304" t="s">
        <v>115</v>
      </c>
      <c r="D27" s="313" t="s">
        <v>98</v>
      </c>
      <c r="E27" s="314"/>
      <c r="F27" s="315"/>
      <c r="G27" s="302" t="s">
        <v>102</v>
      </c>
      <c r="H27" s="306" t="s">
        <v>118</v>
      </c>
      <c r="I27" s="316" t="s">
        <v>96</v>
      </c>
      <c r="J27" s="302" t="s">
        <v>105</v>
      </c>
      <c r="K27" s="302" t="s">
        <v>116</v>
      </c>
    </row>
    <row r="28" spans="2:12" ht="17.25" thickBot="1" x14ac:dyDescent="0.35">
      <c r="B28" s="303"/>
      <c r="C28" s="305"/>
      <c r="D28" s="302" t="s">
        <v>97</v>
      </c>
      <c r="E28" s="306" t="s">
        <v>101</v>
      </c>
      <c r="F28" s="307" t="s">
        <v>104</v>
      </c>
      <c r="G28" s="303"/>
      <c r="H28" s="303"/>
      <c r="I28" s="317"/>
      <c r="J28" s="303"/>
      <c r="K28" s="303"/>
    </row>
    <row r="29" spans="2:12" ht="37.5" customHeight="1" thickBot="1" x14ac:dyDescent="0.35">
      <c r="B29" s="303"/>
      <c r="C29" s="305"/>
      <c r="D29" s="303"/>
      <c r="E29" s="303"/>
      <c r="F29" s="308"/>
      <c r="G29" s="303"/>
      <c r="H29" s="303"/>
      <c r="I29" s="47" t="s">
        <v>99</v>
      </c>
      <c r="J29" s="318"/>
      <c r="K29" s="318"/>
    </row>
    <row r="30" spans="2:12" x14ac:dyDescent="0.3">
      <c r="B30" s="293" t="s">
        <v>114</v>
      </c>
      <c r="C30" s="295">
        <v>4679754000</v>
      </c>
      <c r="D30" s="50">
        <v>4679754000</v>
      </c>
      <c r="E30" s="49">
        <v>0</v>
      </c>
      <c r="F30" s="51">
        <v>10.81</v>
      </c>
      <c r="G30" s="289">
        <f xml:space="preserve"> C30 + D31</f>
        <v>0</v>
      </c>
      <c r="H30" s="295">
        <v>583000000</v>
      </c>
      <c r="I30" s="297">
        <f xml:space="preserve"> G30 / H30</f>
        <v>0</v>
      </c>
      <c r="J30" s="291" t="s">
        <v>103</v>
      </c>
      <c r="K30" s="289">
        <f xml:space="preserve"> D30 / H30</f>
        <v>8.0270222984562611</v>
      </c>
    </row>
    <row r="31" spans="2:12" ht="17.25" thickBot="1" x14ac:dyDescent="0.35">
      <c r="B31" s="294"/>
      <c r="C31" s="296"/>
      <c r="D31" s="299">
        <f xml:space="preserve"> (D30 * (E30 - F30)) / F30</f>
        <v>-4679754000</v>
      </c>
      <c r="E31" s="300"/>
      <c r="F31" s="301"/>
      <c r="G31" s="294"/>
      <c r="H31" s="296"/>
      <c r="I31" s="298"/>
      <c r="J31" s="292"/>
      <c r="K31" s="290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/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4"/>
    </row>
    <row r="39" spans="1:10" x14ac:dyDescent="0.3">
      <c r="A39" s="63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5"/>
    </row>
    <row r="40" spans="1:10" x14ac:dyDescent="0.3">
      <c r="A40" s="63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5"/>
    </row>
    <row r="41" spans="1:10" x14ac:dyDescent="0.3">
      <c r="A41" s="76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5"/>
    </row>
    <row r="42" spans="1:10" x14ac:dyDescent="0.3">
      <c r="A42" s="76" t="s">
        <v>172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5"/>
    </row>
    <row r="43" spans="1:10" x14ac:dyDescent="0.3">
      <c r="A43" s="76" t="s">
        <v>180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5"/>
    </row>
    <row r="44" spans="1:10" x14ac:dyDescent="0.3">
      <c r="A44" s="76" t="s">
        <v>186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5"/>
    </row>
    <row r="45" spans="1:10" ht="17.25" thickBot="1" x14ac:dyDescent="0.35"/>
    <row r="46" spans="1:10" ht="33.75" thickBot="1" x14ac:dyDescent="0.35">
      <c r="B46" s="53" t="s">
        <v>117</v>
      </c>
      <c r="C46" s="56" t="s">
        <v>110</v>
      </c>
      <c r="D46" s="54" t="s">
        <v>111</v>
      </c>
      <c r="E46" s="54" t="s">
        <v>112</v>
      </c>
      <c r="F46" s="57" t="s">
        <v>97</v>
      </c>
    </row>
    <row r="47" spans="1:10" x14ac:dyDescent="0.3">
      <c r="A47" s="75">
        <v>2021</v>
      </c>
      <c r="B47" s="52" t="s">
        <v>109</v>
      </c>
      <c r="C47" s="48">
        <v>5947000</v>
      </c>
      <c r="D47" s="48">
        <v>7070710000</v>
      </c>
      <c r="E47" s="48">
        <v>2396903000</v>
      </c>
      <c r="F47" s="48">
        <f t="shared" ref="F47:F52" si="1" xml:space="preserve"> D47 + C47 - E47</f>
        <v>4679754000</v>
      </c>
    </row>
    <row r="48" spans="1:10" x14ac:dyDescent="0.3">
      <c r="A48" s="75">
        <v>2022</v>
      </c>
      <c r="B48" s="52" t="s">
        <v>109</v>
      </c>
      <c r="C48" s="48">
        <v>6084000</v>
      </c>
      <c r="D48" s="48">
        <v>7297306000</v>
      </c>
      <c r="E48" s="48">
        <v>3120911000</v>
      </c>
      <c r="F48" s="48">
        <f t="shared" si="1"/>
        <v>4182479000</v>
      </c>
      <c r="G48" s="151">
        <f xml:space="preserve">  (F48 / F47 * 100) - 100</f>
        <v>-10.62609273906277</v>
      </c>
    </row>
    <row r="49" spans="1:7" x14ac:dyDescent="0.3">
      <c r="A49" s="76" t="s">
        <v>157</v>
      </c>
      <c r="B49" s="52" t="s">
        <v>109</v>
      </c>
      <c r="C49" s="48">
        <v>6120000</v>
      </c>
      <c r="D49" s="48">
        <v>7360887000</v>
      </c>
      <c r="E49" s="48">
        <v>3327472000</v>
      </c>
      <c r="F49" s="48">
        <f t="shared" si="1"/>
        <v>4039535000</v>
      </c>
      <c r="G49" s="151">
        <f xml:space="preserve">  (F49 / F48 * 100) - 100</f>
        <v>-3.4176860182681139</v>
      </c>
    </row>
    <row r="50" spans="1:7" x14ac:dyDescent="0.3">
      <c r="A50" s="76" t="s">
        <v>172</v>
      </c>
      <c r="B50" s="52" t="s">
        <v>109</v>
      </c>
      <c r="C50" s="48">
        <v>6201000</v>
      </c>
      <c r="D50" s="48">
        <v>7409733000</v>
      </c>
      <c r="E50" s="48">
        <v>3563870000</v>
      </c>
      <c r="F50" s="48">
        <f t="shared" si="1"/>
        <v>3852064000</v>
      </c>
      <c r="G50" s="151">
        <f xml:space="preserve">  (F50 / F49 * 100) - 100</f>
        <v>-4.6409054507511485</v>
      </c>
    </row>
    <row r="51" spans="1:7" x14ac:dyDescent="0.3">
      <c r="A51" s="76" t="s">
        <v>180</v>
      </c>
      <c r="B51" s="52" t="s">
        <v>109</v>
      </c>
      <c r="C51" s="48">
        <v>6243000</v>
      </c>
      <c r="D51" s="48">
        <v>7456196000</v>
      </c>
      <c r="E51" s="48">
        <v>3847349000</v>
      </c>
      <c r="F51" s="48">
        <f t="shared" si="1"/>
        <v>3615090000</v>
      </c>
      <c r="G51" s="151">
        <f xml:space="preserve">  (F51 / F50 * 100) - 100</f>
        <v>-6.1518707892703759</v>
      </c>
    </row>
    <row r="52" spans="1:7" x14ac:dyDescent="0.3">
      <c r="A52" s="76" t="s">
        <v>186</v>
      </c>
      <c r="B52" s="52" t="s">
        <v>109</v>
      </c>
      <c r="C52" s="205">
        <v>7057000</v>
      </c>
      <c r="D52" s="48">
        <v>7823209000</v>
      </c>
      <c r="E52" s="48">
        <v>4785520000</v>
      </c>
      <c r="F52" s="48">
        <f t="shared" si="1"/>
        <v>3044746000</v>
      </c>
      <c r="G52" s="151">
        <f xml:space="preserve">  (F52 / F51 * 100) - 100</f>
        <v>-15.776757978362923</v>
      </c>
    </row>
    <row r="53" spans="1:7" ht="17.25" thickBot="1" x14ac:dyDescent="0.35"/>
    <row r="54" spans="1:7" ht="66.75" thickBot="1" x14ac:dyDescent="0.35">
      <c r="B54" s="53" t="s">
        <v>117</v>
      </c>
      <c r="C54" s="61" t="s">
        <v>113</v>
      </c>
      <c r="D54" s="62" t="s">
        <v>120</v>
      </c>
      <c r="E54" s="66" t="s">
        <v>121</v>
      </c>
      <c r="F54" s="67" t="s">
        <v>123</v>
      </c>
      <c r="G54" s="67" t="s">
        <v>122</v>
      </c>
    </row>
    <row r="55" spans="1:7" x14ac:dyDescent="0.3">
      <c r="A55" s="63">
        <v>2021</v>
      </c>
      <c r="B55" s="52" t="s">
        <v>109</v>
      </c>
      <c r="C55" s="59">
        <f t="shared" ref="C55:C60" si="2" xml:space="preserve"> F47 / C39 * 100</f>
        <v>78.650323121923151</v>
      </c>
      <c r="D55" s="60">
        <f t="shared" ref="D55:D60" si="3">(C47-F47)/C47 *100</f>
        <v>-78591.003867496212</v>
      </c>
      <c r="E55" s="68">
        <v>50</v>
      </c>
      <c r="F55" s="69">
        <v>594729610</v>
      </c>
      <c r="G55" s="70">
        <f t="shared" ref="G55:G60" si="4" xml:space="preserve"> E55 * F55</f>
        <v>29736480500</v>
      </c>
    </row>
    <row r="56" spans="1:7" x14ac:dyDescent="0.3">
      <c r="A56" s="63">
        <v>2022</v>
      </c>
      <c r="B56" s="52" t="s">
        <v>109</v>
      </c>
      <c r="C56" s="59">
        <f t="shared" si="2"/>
        <v>72.55861794265229</v>
      </c>
      <c r="D56" s="60">
        <f t="shared" si="3"/>
        <v>-68645.545693622611</v>
      </c>
      <c r="E56" s="1">
        <v>13.33</v>
      </c>
      <c r="F56" s="69">
        <v>608421785</v>
      </c>
      <c r="G56" s="70">
        <f t="shared" si="4"/>
        <v>8110262394.0500002</v>
      </c>
    </row>
    <row r="57" spans="1:7" x14ac:dyDescent="0.3">
      <c r="A57" s="76" t="s">
        <v>157</v>
      </c>
      <c r="B57" s="52" t="s">
        <v>109</v>
      </c>
      <c r="C57" s="59">
        <f t="shared" si="2"/>
        <v>71.444438568661667</v>
      </c>
      <c r="D57" s="60">
        <f t="shared" si="3"/>
        <v>-65905.473856209152</v>
      </c>
      <c r="E57" s="1">
        <v>8</v>
      </c>
      <c r="F57" s="69">
        <v>611951626</v>
      </c>
      <c r="G57" s="70">
        <f t="shared" si="4"/>
        <v>4895613008</v>
      </c>
    </row>
    <row r="58" spans="1:7" x14ac:dyDescent="0.3">
      <c r="A58" s="76" t="s">
        <v>172</v>
      </c>
      <c r="B58" s="52" t="s">
        <v>109</v>
      </c>
      <c r="C58" s="59">
        <f t="shared" si="2"/>
        <v>68.992887152115145</v>
      </c>
      <c r="D58" s="60">
        <f t="shared" si="3"/>
        <v>-62020.045154007414</v>
      </c>
      <c r="E58" s="1">
        <v>7.54</v>
      </c>
      <c r="F58" s="69">
        <v>620087507</v>
      </c>
      <c r="G58" s="70">
        <f t="shared" si="4"/>
        <v>4675459802.7799997</v>
      </c>
    </row>
    <row r="59" spans="1:7" x14ac:dyDescent="0.3">
      <c r="A59" s="76" t="s">
        <v>180</v>
      </c>
      <c r="B59" s="52" t="s">
        <v>109</v>
      </c>
      <c r="C59" s="59">
        <f t="shared" si="2"/>
        <v>66.306121966111903</v>
      </c>
      <c r="D59" s="60">
        <f t="shared" si="3"/>
        <v>-57806.295050456516</v>
      </c>
      <c r="E59" s="1">
        <v>3.54</v>
      </c>
      <c r="F59" s="69">
        <v>624267053</v>
      </c>
      <c r="G59" s="70">
        <f t="shared" si="4"/>
        <v>2209905367.6199999</v>
      </c>
    </row>
    <row r="60" spans="1:7" x14ac:dyDescent="0.3">
      <c r="A60" s="76" t="s">
        <v>186</v>
      </c>
      <c r="B60" s="52" t="s">
        <v>109</v>
      </c>
      <c r="C60" s="59">
        <f t="shared" si="2"/>
        <v>62.813158484320986</v>
      </c>
      <c r="D60" s="60">
        <f t="shared" si="3"/>
        <v>-43045.047470596568</v>
      </c>
      <c r="E60" s="1">
        <v>2.54</v>
      </c>
      <c r="F60" s="69">
        <v>705604549</v>
      </c>
      <c r="G60" s="70">
        <f t="shared" si="4"/>
        <v>1792235554.46</v>
      </c>
    </row>
    <row r="61" spans="1:7" ht="17.25" thickBot="1" x14ac:dyDescent="0.35"/>
    <row r="62" spans="1:7" ht="17.25" thickBot="1" x14ac:dyDescent="0.35">
      <c r="B62" s="53" t="s">
        <v>117</v>
      </c>
      <c r="C62" s="71" t="s">
        <v>124</v>
      </c>
      <c r="D62" s="73" t="s">
        <v>125</v>
      </c>
      <c r="E62" s="33" t="s">
        <v>127</v>
      </c>
      <c r="F62" s="33" t="s">
        <v>126</v>
      </c>
      <c r="G62" s="72" t="s">
        <v>128</v>
      </c>
    </row>
    <row r="63" spans="1:7" x14ac:dyDescent="0.3">
      <c r="A63" s="63">
        <v>2021</v>
      </c>
      <c r="B63" s="52" t="s">
        <v>109</v>
      </c>
      <c r="C63" s="68">
        <v>4208</v>
      </c>
      <c r="D63" s="68">
        <v>24.3</v>
      </c>
      <c r="E63" s="68"/>
      <c r="F63" s="68"/>
      <c r="G63" s="68"/>
    </row>
    <row r="64" spans="1:7" x14ac:dyDescent="0.3">
      <c r="A64" s="63">
        <v>2022</v>
      </c>
      <c r="B64" s="52" t="s">
        <v>109</v>
      </c>
      <c r="C64" s="1">
        <v>3939</v>
      </c>
      <c r="D64" s="1">
        <v>13.33</v>
      </c>
      <c r="E64" s="41">
        <f xml:space="preserve"> C56 - C55</f>
        <v>-6.0917051792708605</v>
      </c>
      <c r="F64" s="1">
        <f xml:space="preserve"> (C64 - C63) / C63 * 100</f>
        <v>-6.3925855513307983</v>
      </c>
      <c r="G64" s="74">
        <f xml:space="preserve">  D63 * ((100 + E64) / 100) * ((100 + F64) / 100)</f>
        <v>21.360945796487893</v>
      </c>
    </row>
    <row r="65" spans="1:8" x14ac:dyDescent="0.3">
      <c r="A65" s="76" t="s">
        <v>157</v>
      </c>
      <c r="B65" s="52" t="s">
        <v>109</v>
      </c>
      <c r="C65" s="1">
        <v>4119</v>
      </c>
      <c r="D65" s="1">
        <v>8</v>
      </c>
      <c r="E65" s="41">
        <f xml:space="preserve"> C57 - C56</f>
        <v>-1.1141793739906234</v>
      </c>
      <c r="F65" s="1">
        <f xml:space="preserve"> (C65 - C64) / C64 * 100</f>
        <v>4.5696877380045704</v>
      </c>
      <c r="G65" s="74">
        <f xml:space="preserve">  D64 * ((100 + E65) / 100) * ((100 + F65) / 100)</f>
        <v>13.78383235964265</v>
      </c>
      <c r="H65" s="127">
        <f xml:space="preserve"> G65 / G64</f>
        <v>0.64528193137913159</v>
      </c>
    </row>
    <row r="66" spans="1:8" x14ac:dyDescent="0.3">
      <c r="A66" s="76" t="s">
        <v>172</v>
      </c>
      <c r="B66" s="52" t="s">
        <v>109</v>
      </c>
      <c r="C66" s="1">
        <v>4377</v>
      </c>
      <c r="D66" s="1">
        <v>7.54</v>
      </c>
      <c r="E66" s="41">
        <f xml:space="preserve"> C58 - C57</f>
        <v>-2.451551416546522</v>
      </c>
      <c r="F66" s="1">
        <f xml:space="preserve"> (C66 - C65) / C65 * 100</f>
        <v>6.263656227239621</v>
      </c>
      <c r="G66" s="74">
        <f xml:space="preserve">  D65 * ((100 + E66) / 100) * ((100 + F66) / 100)</f>
        <v>8.2926838446181268</v>
      </c>
      <c r="H66" s="127">
        <f xml:space="preserve"> G66 / G65</f>
        <v>0.60162396264322504</v>
      </c>
    </row>
    <row r="67" spans="1:8" x14ac:dyDescent="0.3">
      <c r="A67" s="76" t="s">
        <v>180</v>
      </c>
      <c r="B67" s="52" t="s">
        <v>109</v>
      </c>
      <c r="C67" s="1">
        <v>4415</v>
      </c>
      <c r="D67" s="1">
        <v>3.54</v>
      </c>
      <c r="E67" s="41">
        <f xml:space="preserve"> C59 - C58</f>
        <v>-2.6867651860032424</v>
      </c>
      <c r="F67" s="1">
        <f xml:space="preserve"> (C67 - C66) / C66 * 100</f>
        <v>0.86817454877770162</v>
      </c>
      <c r="G67" s="74">
        <f xml:space="preserve">  D66 * ((100 + E67) / 100) * ((100 + F67) / 100)</f>
        <v>7.4011194997638103</v>
      </c>
      <c r="H67" s="127">
        <f xml:space="preserve"> G67 / G66</f>
        <v>0.89248784090172051</v>
      </c>
    </row>
    <row r="68" spans="1:8" x14ac:dyDescent="0.3">
      <c r="A68" s="76" t="s">
        <v>186</v>
      </c>
      <c r="B68" s="52" t="s">
        <v>109</v>
      </c>
      <c r="C68" s="1">
        <v>5222</v>
      </c>
      <c r="D68" s="1">
        <v>2.54</v>
      </c>
      <c r="E68" s="41">
        <f xml:space="preserve"> C60 - C59</f>
        <v>-3.4929634817909161</v>
      </c>
      <c r="F68" s="1">
        <f xml:space="preserve"> (C68 - C67) / C67 * 100</f>
        <v>18.278595696489241</v>
      </c>
      <c r="G68" s="74">
        <f xml:space="preserve">  D67 * ((100 + E68) / 100) * ((100 + F68) / 100)</f>
        <v>4.0408097309880651</v>
      </c>
      <c r="H68" s="127">
        <f xml:space="preserve"> G68 / G67</f>
        <v>0.54597277224303953</v>
      </c>
    </row>
    <row r="70" spans="1:8" ht="15.75" customHeight="1" x14ac:dyDescent="0.3"/>
  </sheetData>
  <mergeCells count="22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K30:K31"/>
    <mergeCell ref="J30:J31"/>
    <mergeCell ref="B30:B31"/>
    <mergeCell ref="C30:C31"/>
    <mergeCell ref="G30:G31"/>
    <mergeCell ref="H30:H31"/>
    <mergeCell ref="I30:I31"/>
    <mergeCell ref="D31:F31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288" t="s">
        <v>143</v>
      </c>
      <c r="B29" s="288"/>
      <c r="C29" s="288"/>
    </row>
    <row r="30" spans="1:11" x14ac:dyDescent="0.3">
      <c r="A30" s="1">
        <v>1</v>
      </c>
      <c r="B30" s="288" t="s">
        <v>144</v>
      </c>
      <c r="C30" s="1" t="s">
        <v>145</v>
      </c>
    </row>
    <row r="31" spans="1:11" x14ac:dyDescent="0.3">
      <c r="A31" s="1">
        <v>2</v>
      </c>
      <c r="B31" s="288"/>
      <c r="C31" s="1" t="s">
        <v>146</v>
      </c>
    </row>
    <row r="32" spans="1:11" x14ac:dyDescent="0.3">
      <c r="A32" s="1">
        <v>3</v>
      </c>
      <c r="B32" s="288"/>
      <c r="C32" s="1" t="s">
        <v>147</v>
      </c>
    </row>
    <row r="33" spans="1:3" x14ac:dyDescent="0.3">
      <c r="A33" s="1">
        <v>4</v>
      </c>
      <c r="B33" s="288"/>
      <c r="C33" s="1" t="s">
        <v>148</v>
      </c>
    </row>
    <row r="34" spans="1:3" x14ac:dyDescent="0.3">
      <c r="A34" s="1">
        <v>5</v>
      </c>
      <c r="B34" s="288" t="s">
        <v>152</v>
      </c>
      <c r="C34" s="1" t="s">
        <v>149</v>
      </c>
    </row>
    <row r="35" spans="1:3" x14ac:dyDescent="0.3">
      <c r="A35" s="1">
        <v>6</v>
      </c>
      <c r="B35" s="288"/>
      <c r="C35" s="1" t="s">
        <v>150</v>
      </c>
    </row>
    <row r="36" spans="1:3" x14ac:dyDescent="0.3">
      <c r="A36" s="1">
        <v>7</v>
      </c>
      <c r="B36" s="288"/>
      <c r="C36" s="1" t="s">
        <v>151</v>
      </c>
    </row>
    <row r="37" spans="1:3" x14ac:dyDescent="0.3">
      <c r="A37" s="1">
        <v>8</v>
      </c>
      <c r="B37" s="288" t="s">
        <v>153</v>
      </c>
      <c r="C37" s="1" t="s">
        <v>154</v>
      </c>
    </row>
    <row r="38" spans="1:3" x14ac:dyDescent="0.3">
      <c r="A38" s="1">
        <v>9</v>
      </c>
      <c r="B38" s="288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6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323"/>
      <c r="C1" s="323"/>
    </row>
    <row r="2" spans="2:18" x14ac:dyDescent="0.3">
      <c r="B2" s="322" t="s">
        <v>71</v>
      </c>
      <c r="C2" s="322"/>
      <c r="E2" s="319" t="s">
        <v>71</v>
      </c>
      <c r="F2" s="320"/>
      <c r="G2" s="320"/>
      <c r="H2" s="321"/>
      <c r="J2" s="319" t="s">
        <v>94</v>
      </c>
      <c r="K2" s="320"/>
      <c r="L2" s="320"/>
      <c r="M2" s="321"/>
      <c r="O2" s="319" t="s">
        <v>95</v>
      </c>
      <c r="P2" s="320"/>
      <c r="Q2" s="320"/>
      <c r="R2" s="321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</row>
    <row r="17" spans="1:8" x14ac:dyDescent="0.3">
      <c r="B17" s="5" t="s">
        <v>18</v>
      </c>
      <c r="C17" s="2">
        <f xml:space="preserve"> C15 + C14</f>
        <v>1586826</v>
      </c>
    </row>
    <row r="18" spans="1:8" x14ac:dyDescent="0.3">
      <c r="B18" s="3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119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4" t="s">
        <v>168</v>
      </c>
      <c r="C25" s="4">
        <v>16696980</v>
      </c>
      <c r="E25" s="319" t="s">
        <v>169</v>
      </c>
      <c r="F25" s="320"/>
      <c r="G25" s="320"/>
      <c r="H25" s="321"/>
    </row>
    <row r="26" spans="1:8" x14ac:dyDescent="0.3">
      <c r="B26" s="109">
        <v>45301</v>
      </c>
      <c r="C26" s="1">
        <f xml:space="preserve"> C25 / 2</f>
        <v>8348490</v>
      </c>
      <c r="E26" s="5" t="s">
        <v>13</v>
      </c>
      <c r="F26" s="5" t="s">
        <v>10</v>
      </c>
      <c r="G26" s="5" t="s">
        <v>14</v>
      </c>
      <c r="H26" s="5" t="s">
        <v>17</v>
      </c>
    </row>
    <row r="27" spans="1:8" x14ac:dyDescent="0.3">
      <c r="B27" s="109">
        <v>45422</v>
      </c>
      <c r="C27" s="1">
        <f xml:space="preserve"> C25 / 2</f>
        <v>8348490</v>
      </c>
      <c r="E27" s="4">
        <v>1</v>
      </c>
      <c r="F27" s="46">
        <v>0</v>
      </c>
      <c r="G27" s="46">
        <v>0</v>
      </c>
      <c r="H27" s="1">
        <f t="shared" ref="H27:H37" si="3">ROUND((G27/IF(F27=0,1,F27))*100,2)</f>
        <v>0</v>
      </c>
    </row>
    <row r="28" spans="1:8" x14ac:dyDescent="0.3">
      <c r="E28" s="4">
        <v>2</v>
      </c>
      <c r="F28" s="46">
        <v>0</v>
      </c>
      <c r="G28" s="46">
        <v>0</v>
      </c>
      <c r="H28" s="1">
        <f t="shared" si="3"/>
        <v>0</v>
      </c>
    </row>
    <row r="29" spans="1:8" x14ac:dyDescent="0.3">
      <c r="E29" s="4">
        <v>3</v>
      </c>
      <c r="F29" s="46">
        <v>0</v>
      </c>
      <c r="G29" s="46">
        <v>0</v>
      </c>
      <c r="H29" s="1">
        <f t="shared" si="3"/>
        <v>0</v>
      </c>
    </row>
    <row r="30" spans="1:8" x14ac:dyDescent="0.3">
      <c r="E30" s="4">
        <v>4</v>
      </c>
      <c r="F30" s="46">
        <v>0</v>
      </c>
      <c r="G30" s="2">
        <v>0</v>
      </c>
      <c r="H30" s="1">
        <f t="shared" si="3"/>
        <v>0</v>
      </c>
    </row>
    <row r="31" spans="1:8" x14ac:dyDescent="0.3">
      <c r="E31" s="4">
        <v>5</v>
      </c>
      <c r="F31" s="46">
        <v>0</v>
      </c>
      <c r="G31" s="2">
        <v>0</v>
      </c>
      <c r="H31" s="1">
        <f t="shared" si="3"/>
        <v>0</v>
      </c>
    </row>
    <row r="32" spans="1:8" x14ac:dyDescent="0.3">
      <c r="E32" s="4">
        <v>6</v>
      </c>
      <c r="F32" s="46">
        <v>0</v>
      </c>
      <c r="G32" s="46">
        <v>0</v>
      </c>
      <c r="H32" s="1">
        <f t="shared" si="3"/>
        <v>0</v>
      </c>
    </row>
    <row r="33" spans="5:8" x14ac:dyDescent="0.3">
      <c r="E33" s="4">
        <v>7</v>
      </c>
      <c r="F33" s="46">
        <v>0</v>
      </c>
      <c r="G33" s="2">
        <v>0</v>
      </c>
      <c r="H33" s="1">
        <f t="shared" si="3"/>
        <v>0</v>
      </c>
    </row>
    <row r="34" spans="5:8" x14ac:dyDescent="0.3">
      <c r="E34" s="4">
        <v>8</v>
      </c>
      <c r="F34" s="46">
        <v>0</v>
      </c>
      <c r="G34" s="2">
        <v>0</v>
      </c>
      <c r="H34" s="1">
        <f t="shared" si="3"/>
        <v>0</v>
      </c>
    </row>
    <row r="35" spans="5:8" x14ac:dyDescent="0.3">
      <c r="E35" s="7">
        <v>9</v>
      </c>
      <c r="F35" s="46">
        <v>0</v>
      </c>
      <c r="G35" s="46">
        <v>0</v>
      </c>
      <c r="H35" s="1">
        <f t="shared" si="3"/>
        <v>0</v>
      </c>
    </row>
    <row r="36" spans="5:8" x14ac:dyDescent="0.3">
      <c r="E36" s="4">
        <v>10</v>
      </c>
      <c r="F36" s="46">
        <v>0</v>
      </c>
      <c r="G36" s="2">
        <v>0</v>
      </c>
      <c r="H36" s="1">
        <f t="shared" si="3"/>
        <v>0</v>
      </c>
    </row>
    <row r="37" spans="5:8" x14ac:dyDescent="0.3">
      <c r="E37" s="45"/>
      <c r="F37" s="2">
        <f>SUM(F27:F36)/IF(COUNTIF(F27:F36,"&gt;1")=0,1,COUNTIF(F27:F36,"&gt;1"))</f>
        <v>0</v>
      </c>
      <c r="G37" s="2">
        <f>SUM(G27:G36)</f>
        <v>0</v>
      </c>
      <c r="H37" s="1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22" t="s">
        <v>66</v>
      </c>
      <c r="C2" s="322"/>
      <c r="E2" s="322" t="s">
        <v>67</v>
      </c>
      <c r="F2" s="322"/>
      <c r="H2" s="322" t="s">
        <v>68</v>
      </c>
      <c r="I2" s="322"/>
      <c r="K2" s="322" t="s">
        <v>69</v>
      </c>
      <c r="L2" s="322"/>
      <c r="N2" s="322" t="s">
        <v>70</v>
      </c>
      <c r="O2" s="322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시나리오</vt:lpstr>
      <vt:lpstr>생활패턴</vt:lpstr>
      <vt:lpstr>캐릭터브랜드사업</vt:lpstr>
      <vt:lpstr>차량구매</vt:lpstr>
      <vt:lpstr>플러그파워</vt:lpstr>
      <vt:lpstr>금융사이클</vt:lpstr>
      <vt:lpstr>단타일지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2024-10-21T01:00:50Z</dcterms:modified>
</cp:coreProperties>
</file>