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71356C08-F432-4F1B-9756-346A453019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단타일지" sheetId="9" r:id="rId4"/>
    <sheet name="생활패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J51" i="4" l="1"/>
  <c r="F53" i="4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68" i="4" l="1"/>
  <c r="H63" i="4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 s="1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D81" i="4" l="1"/>
  <c r="H75" i="4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20" i="4" l="1"/>
  <c r="D118" i="4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32" i="4" l="1"/>
  <c r="D127" i="4"/>
  <c r="M134" i="4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<sst xmlns="http://schemas.openxmlformats.org/spreadsheetml/2006/main" count="87" uniqueCount="63">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</sst>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5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5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5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5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5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5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5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5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5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5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5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5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5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5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5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5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5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5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5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5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5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5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5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5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5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5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5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5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5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5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5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5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5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5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5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5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5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5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5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5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5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5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5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5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5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5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5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5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5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5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5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5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5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5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5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5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5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5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5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5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5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5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5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5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5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5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5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5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5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5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5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5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5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5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5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5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5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5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5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5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5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5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5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5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5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5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5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5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5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5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5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5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5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5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5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5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5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5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5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5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5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5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5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5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5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5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5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5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5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5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5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5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5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5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5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5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5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5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5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5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5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5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5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5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5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5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5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5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5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5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5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5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4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4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4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4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4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4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4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4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4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4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4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4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4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4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4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4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4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4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4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4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4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4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4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4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4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4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4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4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4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4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4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4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4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4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4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4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4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4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4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4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4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4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4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4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4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4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4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4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4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4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4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4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4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4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4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4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4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4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4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4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6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6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6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6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6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6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6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6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6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6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6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6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6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6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6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6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6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6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6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6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6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6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6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6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6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6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6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6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6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6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6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6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6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6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6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6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6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6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6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6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6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6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6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6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6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6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6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6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6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6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6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6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6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6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6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6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6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6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6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6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K13" sqref="K13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65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65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65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65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65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65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65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65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65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65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15457825.786114551</v>
      </c>
      <c r="G12" s="12">
        <v>1.7999999999999999E-2</v>
      </c>
      <c r="H12" s="13">
        <f t="shared" si="1"/>
        <v>15736066.650264613</v>
      </c>
      <c r="I12" s="13"/>
      <c r="J12" s="13"/>
      <c r="K12" s="48">
        <v>3700000</v>
      </c>
      <c r="L12" s="14"/>
      <c r="M12" s="56"/>
      <c r="S12" s="13"/>
    </row>
    <row r="13" spans="1:19" s="42" customFormat="1" x14ac:dyDescent="0.3">
      <c r="B13" s="65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18236066.650264613</v>
      </c>
      <c r="G13" s="42">
        <v>1.7999999999999999E-2</v>
      </c>
      <c r="H13" s="41">
        <f t="shared" si="1"/>
        <v>18564315.849969376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65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21064315.849969376</v>
      </c>
      <c r="G14" s="18">
        <v>1.7999999999999999E-2</v>
      </c>
      <c r="H14" s="19">
        <f t="shared" si="1"/>
        <v>21443473.535268825</v>
      </c>
      <c r="I14" s="19">
        <f xml:space="preserve"> H14 - E14</f>
        <v>15830497.757593073</v>
      </c>
      <c r="J14" s="19"/>
      <c r="K14" s="50">
        <v>0</v>
      </c>
      <c r="L14" s="20">
        <f xml:space="preserve"> I14 / 2</f>
        <v>7915248.8787965365</v>
      </c>
      <c r="M14" s="58">
        <f xml:space="preserve"> (H2 + SUM(D3:D14)) - SUM(K3:K14)</f>
        <v>19363456</v>
      </c>
      <c r="N14" s="19">
        <f xml:space="preserve"> H14 - M14</f>
        <v>2080017.5352688245</v>
      </c>
      <c r="O14" s="18">
        <v>0.84</v>
      </c>
      <c r="P14" s="19">
        <f xml:space="preserve"> N14 * O14</f>
        <v>1747214.7296258125</v>
      </c>
      <c r="Q14" s="19">
        <f xml:space="preserve"> N14 - P14</f>
        <v>332802.80564301205</v>
      </c>
      <c r="R14" s="18">
        <f xml:space="preserve"> N14 / M14 * 100</f>
        <v>10.741974651987871</v>
      </c>
      <c r="S14" s="19"/>
    </row>
    <row r="15" spans="1:19" s="8" customFormat="1" x14ac:dyDescent="0.3">
      <c r="A15" s="8">
        <v>2</v>
      </c>
      <c r="B15" s="65">
        <v>2023</v>
      </c>
      <c r="C15" s="8">
        <v>1</v>
      </c>
      <c r="D15" s="9">
        <f xml:space="preserve"> N15</f>
        <v>3159604.0732330447</v>
      </c>
      <c r="E15" s="41">
        <f t="shared" si="2"/>
        <v>6121209.3416739162</v>
      </c>
      <c r="F15" s="11">
        <f xml:space="preserve"> (I14 / 2) + D15 - K15</f>
        <v>11074852.952029582</v>
      </c>
      <c r="G15" s="8">
        <v>1.7999999999999999E-2</v>
      </c>
      <c r="H15" s="9">
        <f xml:space="preserve"> (F15 * G15) + F15</f>
        <v>11274200.305166114</v>
      </c>
      <c r="I15" s="9"/>
      <c r="J15" s="9">
        <f xml:space="preserve"> E15 + H15</f>
        <v>17395409.646840028</v>
      </c>
      <c r="K15" s="47">
        <v>0</v>
      </c>
      <c r="L15" s="10"/>
      <c r="M15" s="55"/>
      <c r="N15" s="11">
        <f xml:space="preserve"> (L14 / 12) +2500000</f>
        <v>3159604.0732330447</v>
      </c>
      <c r="P15" s="9">
        <f xml:space="preserve"> (H14 / 2 )</f>
        <v>10721736.767634412</v>
      </c>
      <c r="S15" s="9"/>
    </row>
    <row r="16" spans="1:19" s="8" customFormat="1" x14ac:dyDescent="0.3">
      <c r="B16" s="65"/>
      <c r="C16" s="8">
        <v>2</v>
      </c>
      <c r="D16" s="9">
        <f xml:space="preserve"> N15</f>
        <v>3159604.0732330447</v>
      </c>
      <c r="E16" s="41">
        <f t="shared" si="2"/>
        <v>6638591.1098240465</v>
      </c>
      <c r="F16" s="9">
        <f t="shared" ref="F16:F26" si="3" xml:space="preserve"> H15 + D16 - K16</f>
        <v>14433804.37839916</v>
      </c>
      <c r="G16" s="8">
        <v>1.7999999999999999E-2</v>
      </c>
      <c r="H16" s="11">
        <f xml:space="preserve"> (F16 * G16) + F16</f>
        <v>14693612.857210344</v>
      </c>
      <c r="I16" s="9"/>
      <c r="J16" s="9">
        <f t="shared" ref="J16:J26" si="4" xml:space="preserve"> E16 + H16</f>
        <v>21332203.967034392</v>
      </c>
      <c r="K16" s="47">
        <v>0</v>
      </c>
      <c r="L16" s="10"/>
      <c r="M16" s="55"/>
      <c r="S16" s="9"/>
    </row>
    <row r="17" spans="1:19" s="8" customFormat="1" x14ac:dyDescent="0.3">
      <c r="B17" s="65"/>
      <c r="C17" s="8">
        <v>3</v>
      </c>
      <c r="D17" s="9">
        <f xml:space="preserve"> N15</f>
        <v>3159604.0732330447</v>
      </c>
      <c r="E17" s="41">
        <f t="shared" si="2"/>
        <v>7165285.7498008795</v>
      </c>
      <c r="F17" s="9">
        <f t="shared" si="3"/>
        <v>17853216.930443387</v>
      </c>
      <c r="G17" s="8">
        <v>1.7999999999999999E-2</v>
      </c>
      <c r="H17" s="9">
        <f xml:space="preserve"> (F17 * G17) + F17</f>
        <v>18174574.835191369</v>
      </c>
      <c r="I17" s="9"/>
      <c r="J17" s="9">
        <f t="shared" si="4"/>
        <v>25339860.584992249</v>
      </c>
      <c r="K17" s="47">
        <v>0</v>
      </c>
      <c r="L17" s="10"/>
      <c r="M17" s="55"/>
      <c r="S17" s="9"/>
    </row>
    <row r="18" spans="1:19" s="8" customFormat="1" x14ac:dyDescent="0.3">
      <c r="B18" s="65"/>
      <c r="C18" s="8">
        <v>4</v>
      </c>
      <c r="D18" s="9">
        <f xml:space="preserve"> N15</f>
        <v>3159604.0732330447</v>
      </c>
      <c r="E18" s="41">
        <f t="shared" si="2"/>
        <v>7701460.8932972951</v>
      </c>
      <c r="F18" s="9">
        <f t="shared" si="3"/>
        <v>21334178.908424415</v>
      </c>
      <c r="G18" s="8">
        <v>1.7999999999999999E-2</v>
      </c>
      <c r="H18" s="9">
        <f t="shared" ref="H18:H26" si="5" xml:space="preserve"> (F18 * G18) + F18</f>
        <v>21718194.128776055</v>
      </c>
      <c r="I18" s="9"/>
      <c r="J18" s="9">
        <f t="shared" si="4"/>
        <v>29419655.022073351</v>
      </c>
      <c r="K18" s="47">
        <v>0</v>
      </c>
      <c r="L18" s="10"/>
      <c r="M18" s="55"/>
      <c r="S18" s="9"/>
    </row>
    <row r="19" spans="1:19" s="8" customFormat="1" x14ac:dyDescent="0.3">
      <c r="B19" s="65"/>
      <c r="C19" s="8">
        <v>5</v>
      </c>
      <c r="D19" s="9">
        <f xml:space="preserve"> N15</f>
        <v>3159604.0732330447</v>
      </c>
      <c r="E19" s="41">
        <f t="shared" si="2"/>
        <v>8247287.1893766467</v>
      </c>
      <c r="F19" s="9">
        <f t="shared" si="3"/>
        <v>24544995.39636609</v>
      </c>
      <c r="G19" s="8">
        <v>1.7999999999999999E-2</v>
      </c>
      <c r="H19" s="9">
        <f t="shared" si="5"/>
        <v>24986805.31350068</v>
      </c>
      <c r="I19" s="9"/>
      <c r="J19" s="9">
        <f t="shared" si="4"/>
        <v>33234092.502877325</v>
      </c>
      <c r="K19" s="47">
        <f xml:space="preserve"> Q14</f>
        <v>332802.80564301205</v>
      </c>
      <c r="L19" s="10"/>
      <c r="M19" s="55"/>
      <c r="S19" s="9"/>
    </row>
    <row r="20" spans="1:19" s="8" customFormat="1" x14ac:dyDescent="0.3">
      <c r="B20" s="65"/>
      <c r="C20" s="8">
        <v>6</v>
      </c>
      <c r="D20" s="9">
        <f xml:space="preserve"> N15</f>
        <v>3159604.0732330447</v>
      </c>
      <c r="E20" s="41">
        <f t="shared" si="2"/>
        <v>8802938.3587854262</v>
      </c>
      <c r="F20" s="9">
        <f t="shared" si="3"/>
        <v>28146409.386733726</v>
      </c>
      <c r="G20" s="8">
        <v>1.7999999999999999E-2</v>
      </c>
      <c r="H20" s="9">
        <f t="shared" si="5"/>
        <v>28653044.755694933</v>
      </c>
      <c r="I20" s="9"/>
      <c r="J20" s="9">
        <f t="shared" si="4"/>
        <v>37455983.114480361</v>
      </c>
      <c r="K20" s="47">
        <v>0</v>
      </c>
      <c r="L20" s="10"/>
      <c r="M20" s="55"/>
      <c r="S20" s="9"/>
    </row>
    <row r="21" spans="1:19" s="8" customFormat="1" x14ac:dyDescent="0.3">
      <c r="B21" s="65"/>
      <c r="C21" s="8">
        <v>7</v>
      </c>
      <c r="D21" s="9">
        <f xml:space="preserve"> N15</f>
        <v>3159604.0732330447</v>
      </c>
      <c r="E21" s="41">
        <f t="shared" si="2"/>
        <v>9368591.249243563</v>
      </c>
      <c r="F21" s="9">
        <f t="shared" si="3"/>
        <v>31812648.828927979</v>
      </c>
      <c r="G21" s="8">
        <v>1.7999999999999999E-2</v>
      </c>
      <c r="H21" s="9">
        <f t="shared" si="5"/>
        <v>32385276.507848684</v>
      </c>
      <c r="I21" s="9"/>
      <c r="J21" s="9">
        <f t="shared" si="4"/>
        <v>41753867.757092245</v>
      </c>
      <c r="K21" s="47">
        <v>0</v>
      </c>
      <c r="L21" s="10"/>
      <c r="M21" s="55"/>
      <c r="S21" s="9"/>
    </row>
    <row r="22" spans="1:19" s="8" customFormat="1" x14ac:dyDescent="0.3">
      <c r="B22" s="65"/>
      <c r="C22" s="8">
        <v>8</v>
      </c>
      <c r="D22" s="9">
        <f xml:space="preserve"> N15</f>
        <v>3159604.0732330447</v>
      </c>
      <c r="E22" s="41">
        <f t="shared" si="2"/>
        <v>9944425.8917299472</v>
      </c>
      <c r="F22" s="9">
        <f t="shared" si="3"/>
        <v>35544880.581081726</v>
      </c>
      <c r="G22" s="8">
        <v>1.7999999999999999E-2</v>
      </c>
      <c r="H22" s="9">
        <f t="shared" si="5"/>
        <v>36184688.431541197</v>
      </c>
      <c r="I22" s="9"/>
      <c r="J22" s="9">
        <f t="shared" si="4"/>
        <v>46129114.32327114</v>
      </c>
      <c r="K22" s="47">
        <v>0</v>
      </c>
      <c r="L22" s="10"/>
      <c r="M22" s="55"/>
      <c r="S22" s="9"/>
    </row>
    <row r="23" spans="1:19" s="8" customFormat="1" x14ac:dyDescent="0.3">
      <c r="B23" s="65"/>
      <c r="C23" s="8">
        <v>9</v>
      </c>
      <c r="D23" s="9">
        <f xml:space="preserve"> N15</f>
        <v>3159604.0732330447</v>
      </c>
      <c r="E23" s="41">
        <f t="shared" si="2"/>
        <v>10530625.557781085</v>
      </c>
      <c r="F23" s="9">
        <f t="shared" si="3"/>
        <v>39344292.504774243</v>
      </c>
      <c r="G23" s="8">
        <v>1.7999999999999999E-2</v>
      </c>
      <c r="H23" s="9">
        <f t="shared" si="5"/>
        <v>40052489.769860178</v>
      </c>
      <c r="I23" s="9"/>
      <c r="J23" s="9">
        <f t="shared" si="4"/>
        <v>50583115.327641264</v>
      </c>
      <c r="K23" s="47">
        <v>0</v>
      </c>
      <c r="L23" s="10"/>
      <c r="M23" s="55"/>
      <c r="S23" s="9"/>
    </row>
    <row r="24" spans="1:19" s="8" customFormat="1" x14ac:dyDescent="0.3">
      <c r="B24" s="65"/>
      <c r="C24" s="8">
        <v>10</v>
      </c>
      <c r="D24" s="9">
        <f xml:space="preserve"> N15</f>
        <v>3159604.0732330447</v>
      </c>
      <c r="E24" s="41">
        <f t="shared" si="2"/>
        <v>11127376.817821145</v>
      </c>
      <c r="F24" s="9">
        <f t="shared" si="3"/>
        <v>43212093.843093224</v>
      </c>
      <c r="G24" s="8">
        <v>1.7999999999999999E-2</v>
      </c>
      <c r="H24" s="9">
        <f t="shared" si="5"/>
        <v>43989911.532268904</v>
      </c>
      <c r="I24" s="9"/>
      <c r="J24" s="9">
        <f t="shared" si="4"/>
        <v>55117288.350090049</v>
      </c>
      <c r="K24" s="47">
        <v>0</v>
      </c>
      <c r="L24" s="10"/>
      <c r="M24" s="55"/>
      <c r="S24" s="9"/>
    </row>
    <row r="25" spans="1:19" s="8" customFormat="1" x14ac:dyDescent="0.3">
      <c r="B25" s="65"/>
      <c r="C25" s="8">
        <v>11</v>
      </c>
      <c r="D25" s="9">
        <f xml:space="preserve"> N15</f>
        <v>3159604.0732330447</v>
      </c>
      <c r="E25" s="41">
        <f t="shared" si="2"/>
        <v>11734869.600541925</v>
      </c>
      <c r="F25" s="9">
        <f t="shared" si="3"/>
        <v>47149515.60550195</v>
      </c>
      <c r="G25" s="8">
        <v>1.7999999999999999E-2</v>
      </c>
      <c r="H25" s="9">
        <f t="shared" si="5"/>
        <v>47998206.886400983</v>
      </c>
      <c r="I25" s="9"/>
      <c r="J25" s="9">
        <f t="shared" si="4"/>
        <v>59733076.48694291</v>
      </c>
      <c r="K25" s="47">
        <v>0</v>
      </c>
      <c r="L25" s="10"/>
      <c r="M25" s="55"/>
      <c r="S25" s="9"/>
    </row>
    <row r="26" spans="1:19" s="18" customFormat="1" x14ac:dyDescent="0.3">
      <c r="B26" s="65"/>
      <c r="C26" s="18">
        <v>12</v>
      </c>
      <c r="D26" s="19">
        <f xml:space="preserve"> N15</f>
        <v>3159604.0732330447</v>
      </c>
      <c r="E26" s="19">
        <f t="shared" si="2"/>
        <v>12353297.253351679</v>
      </c>
      <c r="F26" s="19">
        <f t="shared" si="3"/>
        <v>51157810.959634028</v>
      </c>
      <c r="G26" s="18">
        <v>1.7999999999999999E-2</v>
      </c>
      <c r="H26" s="19">
        <f t="shared" si="5"/>
        <v>52078651.556907438</v>
      </c>
      <c r="I26" s="19">
        <f xml:space="preserve"> H26</f>
        <v>52078651.556907438</v>
      </c>
      <c r="J26" s="19">
        <f t="shared" si="4"/>
        <v>64431948.810259119</v>
      </c>
      <c r="K26" s="50">
        <v>0</v>
      </c>
      <c r="L26" s="20">
        <f xml:space="preserve"> I26 / 2</f>
        <v>26039325.778453719</v>
      </c>
      <c r="M26" s="58">
        <f xml:space="preserve"> (F15 + SUM(D16:D26)) - SUM(K15:K26)</f>
        <v>45497694.951950066</v>
      </c>
      <c r="N26" s="19">
        <f xml:space="preserve"> H26 - M26</f>
        <v>6580956.604957372</v>
      </c>
      <c r="O26" s="18">
        <v>0.84</v>
      </c>
      <c r="P26" s="19">
        <f xml:space="preserve"> N26 * O26</f>
        <v>5528003.5481641926</v>
      </c>
      <c r="Q26" s="19">
        <f xml:space="preserve"> N26 - P26</f>
        <v>1052953.0567931794</v>
      </c>
      <c r="R26" s="18">
        <f xml:space="preserve"> N26 / M26 * 100</f>
        <v>14.464373660923908</v>
      </c>
      <c r="S26" s="19"/>
    </row>
    <row r="27" spans="1:19" s="8" customFormat="1" x14ac:dyDescent="0.3">
      <c r="A27" s="8">
        <v>3</v>
      </c>
      <c r="B27" s="65">
        <v>2024</v>
      </c>
      <c r="C27" s="8">
        <v>1</v>
      </c>
      <c r="D27" s="9">
        <f>N27</f>
        <v>4669943.8148711435</v>
      </c>
      <c r="E27" s="41">
        <f t="shared" si="2"/>
        <v>12982856.603912009</v>
      </c>
      <c r="F27" s="11">
        <f xml:space="preserve"> (I26 / 2) + D27 - K27</f>
        <v>30709269.593324862</v>
      </c>
      <c r="G27" s="8">
        <v>1.7999999999999999E-2</v>
      </c>
      <c r="H27" s="9">
        <f xml:space="preserve"> (F27 * G27) + F27</f>
        <v>31262036.446004711</v>
      </c>
      <c r="I27" s="9"/>
      <c r="J27" s="9">
        <f xml:space="preserve"> E27 + H27</f>
        <v>44244893.049916722</v>
      </c>
      <c r="K27" s="47">
        <v>0</v>
      </c>
      <c r="L27" s="10"/>
      <c r="M27" s="55"/>
      <c r="N27" s="11">
        <f xml:space="preserve"> (L26 / 12) +2500000</f>
        <v>4669943.8148711435</v>
      </c>
      <c r="P27" s="9">
        <f xml:space="preserve"> (H26 / 2 )</f>
        <v>26039325.778453719</v>
      </c>
      <c r="S27" s="9"/>
    </row>
    <row r="28" spans="1:19" s="42" customFormat="1" x14ac:dyDescent="0.3">
      <c r="B28" s="65"/>
      <c r="C28" s="42">
        <v>2</v>
      </c>
      <c r="D28" s="41">
        <f>N27</f>
        <v>4669943.8148711435</v>
      </c>
      <c r="E28" s="41">
        <f t="shared" si="2"/>
        <v>13623748.022782424</v>
      </c>
      <c r="F28" s="41">
        <f t="shared" ref="F28:F38" si="6" xml:space="preserve"> H27 + D28 - K28</f>
        <v>35931980.260875851</v>
      </c>
      <c r="G28" s="42">
        <v>1.7999999999999999E-2</v>
      </c>
      <c r="H28" s="41">
        <f xml:space="preserve"> (F28 * G28) + F28</f>
        <v>36578755.905571617</v>
      </c>
      <c r="I28" s="41"/>
      <c r="J28" s="9">
        <f t="shared" ref="J28:J91" si="7" xml:space="preserve"> E28 + H28</f>
        <v>50202503.92835404</v>
      </c>
      <c r="K28" s="49">
        <v>0</v>
      </c>
      <c r="L28" s="43"/>
      <c r="M28" s="57"/>
      <c r="S28" s="41"/>
    </row>
    <row r="29" spans="1:19" s="8" customFormat="1" x14ac:dyDescent="0.3">
      <c r="B29" s="65"/>
      <c r="C29" s="8">
        <v>3</v>
      </c>
      <c r="D29" s="9">
        <f>N27</f>
        <v>4669943.8148711435</v>
      </c>
      <c r="E29" s="41">
        <f t="shared" si="2"/>
        <v>14276175.487192508</v>
      </c>
      <c r="F29" s="9">
        <f t="shared" si="6"/>
        <v>41248699.720442757</v>
      </c>
      <c r="G29" s="8">
        <v>1.7999999999999999E-2</v>
      </c>
      <c r="H29" s="9">
        <f xml:space="preserve"> (F29 * G29) + F29</f>
        <v>41991176.315410726</v>
      </c>
      <c r="I29" s="9"/>
      <c r="J29" s="9">
        <f t="shared" si="7"/>
        <v>56267351.80260323</v>
      </c>
      <c r="K29" s="47">
        <v>0</v>
      </c>
      <c r="L29" s="10"/>
      <c r="M29" s="55"/>
      <c r="S29" s="9"/>
    </row>
    <row r="30" spans="1:19" s="8" customFormat="1" x14ac:dyDescent="0.3">
      <c r="B30" s="65"/>
      <c r="C30" s="8">
        <v>4</v>
      </c>
      <c r="D30" s="9">
        <f>N27</f>
        <v>4669943.8148711435</v>
      </c>
      <c r="E30" s="41">
        <f t="shared" si="2"/>
        <v>14940346.645961974</v>
      </c>
      <c r="F30" s="9">
        <f t="shared" si="6"/>
        <v>46661120.130281866</v>
      </c>
      <c r="G30" s="8">
        <v>1.7999999999999999E-2</v>
      </c>
      <c r="H30" s="9">
        <f t="shared" ref="H30:H93" si="8" xml:space="preserve"> (F30 * G30) + F30</f>
        <v>47501020.29262694</v>
      </c>
      <c r="I30" s="9"/>
      <c r="J30" s="9">
        <f t="shared" si="7"/>
        <v>62441366.938588917</v>
      </c>
      <c r="K30" s="47">
        <v>0</v>
      </c>
      <c r="L30" s="10"/>
      <c r="M30" s="55"/>
      <c r="S30" s="9"/>
    </row>
    <row r="31" spans="1:19" s="8" customFormat="1" x14ac:dyDescent="0.3">
      <c r="B31" s="65"/>
      <c r="C31" s="8">
        <v>5</v>
      </c>
      <c r="D31" s="9">
        <f>N27</f>
        <v>4669943.8148711435</v>
      </c>
      <c r="E31" s="41">
        <f t="shared" si="2"/>
        <v>15616472.885589289</v>
      </c>
      <c r="F31" s="9">
        <f t="shared" si="6"/>
        <v>51118011.050704896</v>
      </c>
      <c r="G31" s="8">
        <v>1.7999999999999999E-2</v>
      </c>
      <c r="H31" s="9">
        <f t="shared" si="8"/>
        <v>52038135.249617584</v>
      </c>
      <c r="I31" s="9"/>
      <c r="J31" s="9">
        <f t="shared" si="7"/>
        <v>67654608.135206878</v>
      </c>
      <c r="K31" s="47">
        <f xml:space="preserve"> Q26</f>
        <v>1052953.0567931794</v>
      </c>
      <c r="L31" s="10"/>
      <c r="M31" s="55"/>
      <c r="S31" s="9"/>
    </row>
    <row r="32" spans="1:19" s="8" customFormat="1" x14ac:dyDescent="0.3">
      <c r="B32" s="65"/>
      <c r="C32" s="8">
        <v>6</v>
      </c>
      <c r="D32" s="9">
        <f>N27</f>
        <v>4669943.8148711435</v>
      </c>
      <c r="E32" s="41">
        <f t="shared" si="2"/>
        <v>16304769.397529896</v>
      </c>
      <c r="F32" s="9">
        <f t="shared" si="6"/>
        <v>56708079.064488724</v>
      </c>
      <c r="G32" s="8">
        <v>1.7999999999999999E-2</v>
      </c>
      <c r="H32" s="9">
        <f t="shared" si="8"/>
        <v>57728824.487649523</v>
      </c>
      <c r="I32" s="9"/>
      <c r="J32" s="9">
        <f t="shared" si="7"/>
        <v>74033593.885179415</v>
      </c>
      <c r="K32" s="47">
        <v>0</v>
      </c>
      <c r="L32" s="10"/>
      <c r="M32" s="55"/>
      <c r="S32" s="9"/>
    </row>
    <row r="33" spans="1:19" s="8" customFormat="1" x14ac:dyDescent="0.3">
      <c r="B33" s="65"/>
      <c r="C33" s="8">
        <v>7</v>
      </c>
      <c r="D33" s="9">
        <f>N27</f>
        <v>4669943.8148711435</v>
      </c>
      <c r="E33" s="41">
        <f t="shared" si="2"/>
        <v>17005455.246685434</v>
      </c>
      <c r="F33" s="9">
        <f t="shared" si="6"/>
        <v>62398768.302520663</v>
      </c>
      <c r="G33" s="8">
        <v>1.7999999999999999E-2</v>
      </c>
      <c r="H33" s="9">
        <f t="shared" si="8"/>
        <v>63521946.131966032</v>
      </c>
      <c r="I33" s="9"/>
      <c r="J33" s="9">
        <f t="shared" si="7"/>
        <v>80527401.37865147</v>
      </c>
      <c r="K33" s="47">
        <v>0</v>
      </c>
      <c r="L33" s="10"/>
      <c r="M33" s="55"/>
      <c r="S33" s="9"/>
    </row>
    <row r="34" spans="1:19" s="8" customFormat="1" x14ac:dyDescent="0.3">
      <c r="B34" s="65"/>
      <c r="C34" s="8">
        <v>8</v>
      </c>
      <c r="D34" s="9">
        <f>N27</f>
        <v>4669943.8148711435</v>
      </c>
      <c r="E34" s="41">
        <f t="shared" si="2"/>
        <v>17718753.441125773</v>
      </c>
      <c r="F34" s="9">
        <f t="shared" si="6"/>
        <v>68191889.946837172</v>
      </c>
      <c r="G34" s="8">
        <v>1.7999999999999999E-2</v>
      </c>
      <c r="H34" s="9">
        <f t="shared" si="8"/>
        <v>69419343.965880245</v>
      </c>
      <c r="I34" s="9"/>
      <c r="J34" s="9">
        <f t="shared" si="7"/>
        <v>87138097.407006025</v>
      </c>
      <c r="K34" s="47">
        <v>0</v>
      </c>
      <c r="L34" s="10"/>
      <c r="M34" s="55"/>
      <c r="S34" s="9"/>
    </row>
    <row r="35" spans="1:19" s="8" customFormat="1" x14ac:dyDescent="0.3">
      <c r="B35" s="65"/>
      <c r="C35" s="8">
        <v>9</v>
      </c>
      <c r="D35" s="9">
        <f>N27</f>
        <v>4669943.8148711435</v>
      </c>
      <c r="E35" s="41">
        <f t="shared" si="2"/>
        <v>18444891.003066037</v>
      </c>
      <c r="F35" s="9">
        <f t="shared" si="6"/>
        <v>74089287.780751392</v>
      </c>
      <c r="G35" s="8">
        <v>1.7999999999999999E-2</v>
      </c>
      <c r="H35" s="9">
        <f t="shared" si="8"/>
        <v>75422894.960804924</v>
      </c>
      <c r="I35" s="9"/>
      <c r="J35" s="9">
        <f t="shared" si="7"/>
        <v>93867785.963870957</v>
      </c>
      <c r="K35" s="47">
        <v>0</v>
      </c>
      <c r="L35" s="10"/>
      <c r="M35" s="55"/>
      <c r="S35" s="9"/>
    </row>
    <row r="36" spans="1:19" s="8" customFormat="1" x14ac:dyDescent="0.3">
      <c r="B36" s="65"/>
      <c r="C36" s="8">
        <v>10</v>
      </c>
      <c r="D36" s="9">
        <f>N27</f>
        <v>4669943.8148711435</v>
      </c>
      <c r="E36" s="41">
        <f t="shared" si="2"/>
        <v>19184099.041121226</v>
      </c>
      <c r="F36" s="9">
        <f t="shared" si="6"/>
        <v>80092838.775676072</v>
      </c>
      <c r="G36" s="8">
        <v>1.7999999999999999E-2</v>
      </c>
      <c r="H36" s="9">
        <f t="shared" si="8"/>
        <v>81534509.873638242</v>
      </c>
      <c r="I36" s="9"/>
      <c r="J36" s="9">
        <f t="shared" si="7"/>
        <v>100718608.91475947</v>
      </c>
      <c r="K36" s="47">
        <v>0</v>
      </c>
      <c r="L36" s="10"/>
      <c r="M36" s="55"/>
      <c r="S36" s="9"/>
    </row>
    <row r="37" spans="1:19" s="8" customFormat="1" x14ac:dyDescent="0.3">
      <c r="B37" s="65"/>
      <c r="C37" s="8">
        <v>11</v>
      </c>
      <c r="D37" s="9">
        <f>N27</f>
        <v>4669943.8148711435</v>
      </c>
      <c r="E37" s="41">
        <f t="shared" si="2"/>
        <v>19936612.823861409</v>
      </c>
      <c r="F37" s="9">
        <f t="shared" si="6"/>
        <v>86204453.68850939</v>
      </c>
      <c r="G37" s="8">
        <v>1.7999999999999999E-2</v>
      </c>
      <c r="H37" s="9">
        <f t="shared" si="8"/>
        <v>87756133.854902565</v>
      </c>
      <c r="I37" s="9"/>
      <c r="J37" s="9">
        <f t="shared" si="7"/>
        <v>107692746.67876397</v>
      </c>
      <c r="K37" s="47">
        <v>0</v>
      </c>
      <c r="L37" s="10"/>
      <c r="M37" s="55"/>
      <c r="S37" s="9"/>
    </row>
    <row r="38" spans="1:19" s="18" customFormat="1" x14ac:dyDescent="0.3">
      <c r="B38" s="65"/>
      <c r="C38" s="18">
        <v>12</v>
      </c>
      <c r="D38" s="19">
        <f>N27</f>
        <v>4669943.8148711435</v>
      </c>
      <c r="E38" s="19">
        <f t="shared" si="2"/>
        <v>20702671.854690913</v>
      </c>
      <c r="F38" s="19">
        <f t="shared" si="6"/>
        <v>92426077.669773713</v>
      </c>
      <c r="G38" s="18">
        <v>1.7999999999999999E-2</v>
      </c>
      <c r="H38" s="19">
        <f t="shared" si="8"/>
        <v>94089747.067829639</v>
      </c>
      <c r="I38" s="19">
        <f xml:space="preserve"> H38</f>
        <v>94089747.067829639</v>
      </c>
      <c r="J38" s="19">
        <f t="shared" si="7"/>
        <v>114792418.92252055</v>
      </c>
      <c r="K38" s="50">
        <v>0</v>
      </c>
      <c r="L38" s="20">
        <f xml:space="preserve"> I38 / 2</f>
        <v>47044873.533914819</v>
      </c>
      <c r="M38" s="58">
        <f xml:space="preserve"> (F27 + SUM(D28:D38)) - SUM(K27:K38)</f>
        <v>81025698.500114262</v>
      </c>
      <c r="N38" s="19">
        <f xml:space="preserve"> H38 - M38</f>
        <v>13064048.567715377</v>
      </c>
      <c r="O38" s="18">
        <v>0.84</v>
      </c>
      <c r="P38" s="19">
        <f xml:space="preserve"> N38 * O38</f>
        <v>10973800.796880916</v>
      </c>
      <c r="Q38" s="19">
        <f xml:space="preserve"> N38 - P38</f>
        <v>2090247.7708344609</v>
      </c>
      <c r="R38" s="18">
        <f xml:space="preserve"> N38 / M38 * 100</f>
        <v>16.12333964352921</v>
      </c>
      <c r="S38" s="19"/>
    </row>
    <row r="39" spans="1:19" s="8" customFormat="1" x14ac:dyDescent="0.3">
      <c r="A39" s="8">
        <v>4</v>
      </c>
      <c r="B39" s="65">
        <v>2025</v>
      </c>
      <c r="C39" s="8">
        <v>1</v>
      </c>
      <c r="D39" s="9">
        <f>N39</f>
        <v>6420406.1278262343</v>
      </c>
      <c r="E39" s="41">
        <f t="shared" si="2"/>
        <v>21482519.94807535</v>
      </c>
      <c r="F39" s="9">
        <f xml:space="preserve"> (H38 / 2) + D39 - K39</f>
        <v>53465279.661741056</v>
      </c>
      <c r="G39" s="8">
        <v>1.7999999999999999E-2</v>
      </c>
      <c r="H39" s="9">
        <f t="shared" si="8"/>
        <v>54427654.695652395</v>
      </c>
      <c r="I39" s="9"/>
      <c r="J39" s="9">
        <f t="shared" si="7"/>
        <v>75910174.64372775</v>
      </c>
      <c r="K39" s="47">
        <v>0</v>
      </c>
      <c r="L39" s="10"/>
      <c r="M39" s="55"/>
      <c r="N39" s="11">
        <f xml:space="preserve"> (L38 / 12) +2500000</f>
        <v>6420406.1278262343</v>
      </c>
      <c r="P39" s="9">
        <f xml:space="preserve"> (H38 / 2 )</f>
        <v>47044873.533914819</v>
      </c>
      <c r="S39" s="9"/>
    </row>
    <row r="40" spans="1:19" s="8" customFormat="1" x14ac:dyDescent="0.3">
      <c r="B40" s="65"/>
      <c r="C40" s="8">
        <v>2</v>
      </c>
      <c r="D40" s="9">
        <f>N39</f>
        <v>6420406.1278262343</v>
      </c>
      <c r="E40" s="41">
        <f t="shared" si="2"/>
        <v>22276405.307140708</v>
      </c>
      <c r="F40" s="9">
        <f t="shared" ref="F40:F50" si="9" xml:space="preserve"> H39 + D40 - K40</f>
        <v>60848060.823478632</v>
      </c>
      <c r="G40" s="8">
        <v>1.7999999999999999E-2</v>
      </c>
      <c r="H40" s="9">
        <f t="shared" si="8"/>
        <v>61943325.918301247</v>
      </c>
      <c r="I40" s="9"/>
      <c r="J40" s="9">
        <f t="shared" si="7"/>
        <v>84219731.225441962</v>
      </c>
      <c r="K40" s="47">
        <v>0</v>
      </c>
      <c r="L40" s="10"/>
      <c r="M40" s="55"/>
      <c r="S40" s="9"/>
    </row>
    <row r="41" spans="1:19" s="8" customFormat="1" x14ac:dyDescent="0.3">
      <c r="B41" s="65"/>
      <c r="C41" s="8">
        <v>3</v>
      </c>
      <c r="D41" s="9">
        <f>N39</f>
        <v>6420406.1278262343</v>
      </c>
      <c r="E41" s="41">
        <f t="shared" si="2"/>
        <v>23084580.602669239</v>
      </c>
      <c r="F41" s="9">
        <f t="shared" si="9"/>
        <v>68363732.046127483</v>
      </c>
      <c r="G41" s="8">
        <v>1.7999999999999999E-2</v>
      </c>
      <c r="H41" s="9">
        <f t="shared" si="8"/>
        <v>69594279.222957775</v>
      </c>
      <c r="I41" s="9"/>
      <c r="J41" s="9">
        <f t="shared" si="7"/>
        <v>92678859.825627014</v>
      </c>
      <c r="K41" s="47">
        <v>0</v>
      </c>
      <c r="L41" s="10"/>
      <c r="M41" s="55"/>
      <c r="S41" s="9"/>
    </row>
    <row r="42" spans="1:19" s="8" customFormat="1" x14ac:dyDescent="0.3">
      <c r="B42" s="65"/>
      <c r="C42" s="8">
        <v>4</v>
      </c>
      <c r="D42" s="9">
        <f>N39</f>
        <v>6420406.1278262343</v>
      </c>
      <c r="E42" s="41">
        <f t="shared" si="2"/>
        <v>23907303.053517286</v>
      </c>
      <c r="F42" s="9">
        <f t="shared" si="9"/>
        <v>76014685.350784004</v>
      </c>
      <c r="G42" s="8">
        <v>1.7999999999999999E-2</v>
      </c>
      <c r="H42" s="9">
        <f t="shared" si="8"/>
        <v>77382949.687098116</v>
      </c>
      <c r="I42" s="9"/>
      <c r="J42" s="9">
        <f t="shared" si="7"/>
        <v>101290252.7406154</v>
      </c>
      <c r="K42" s="47">
        <v>0</v>
      </c>
      <c r="L42" s="10"/>
      <c r="M42" s="55"/>
      <c r="S42" s="9"/>
    </row>
    <row r="43" spans="1:19" s="8" customFormat="1" x14ac:dyDescent="0.3">
      <c r="B43" s="65"/>
      <c r="C43" s="8">
        <v>5</v>
      </c>
      <c r="D43" s="9">
        <f>N39</f>
        <v>6420406.1278262343</v>
      </c>
      <c r="E43" s="41">
        <f t="shared" si="2"/>
        <v>24744834.508480597</v>
      </c>
      <c r="F43" s="9">
        <f t="shared" si="9"/>
        <v>81713108.044089884</v>
      </c>
      <c r="G43" s="8">
        <v>1.7999999999999999E-2</v>
      </c>
      <c r="H43" s="9">
        <f t="shared" si="8"/>
        <v>83183943.988883495</v>
      </c>
      <c r="I43" s="9"/>
      <c r="J43" s="9">
        <f t="shared" si="7"/>
        <v>107928778.49736409</v>
      </c>
      <c r="K43" s="47">
        <f xml:space="preserve"> Q38</f>
        <v>2090247.7708344609</v>
      </c>
      <c r="L43" s="10"/>
      <c r="M43" s="55"/>
      <c r="S43" s="9"/>
    </row>
    <row r="44" spans="1:19" s="8" customFormat="1" x14ac:dyDescent="0.3">
      <c r="B44" s="65"/>
      <c r="C44" s="8">
        <v>6</v>
      </c>
      <c r="D44" s="9">
        <f>N39</f>
        <v>6420406.1278262343</v>
      </c>
      <c r="E44" s="41">
        <f t="shared" si="2"/>
        <v>25597441.529633246</v>
      </c>
      <c r="F44" s="9">
        <f t="shared" si="9"/>
        <v>89604350.116709724</v>
      </c>
      <c r="G44" s="8">
        <v>1.7999999999999999E-2</v>
      </c>
      <c r="H44" s="9">
        <f t="shared" si="8"/>
        <v>91217228.418810502</v>
      </c>
      <c r="I44" s="9"/>
      <c r="J44" s="9">
        <f t="shared" si="7"/>
        <v>116814669.94844374</v>
      </c>
      <c r="K44" s="47">
        <v>0</v>
      </c>
      <c r="L44" s="10"/>
      <c r="M44" s="55"/>
      <c r="S44" s="9"/>
    </row>
    <row r="45" spans="1:19" s="8" customFormat="1" x14ac:dyDescent="0.3">
      <c r="B45" s="65"/>
      <c r="C45" s="8">
        <v>7</v>
      </c>
      <c r="D45" s="9">
        <f>N39</f>
        <v>6420406.1278262343</v>
      </c>
      <c r="E45" s="41">
        <f t="shared" si="2"/>
        <v>26465395.477166645</v>
      </c>
      <c r="F45" s="9">
        <f t="shared" si="9"/>
        <v>97637634.54663673</v>
      </c>
      <c r="G45" s="8">
        <v>1.7999999999999999E-2</v>
      </c>
      <c r="H45" s="9">
        <f t="shared" si="8"/>
        <v>99395111.968476191</v>
      </c>
      <c r="I45" s="9"/>
      <c r="J45" s="9">
        <f t="shared" si="7"/>
        <v>125860507.44564283</v>
      </c>
      <c r="K45" s="47">
        <v>0</v>
      </c>
      <c r="L45" s="10"/>
      <c r="M45" s="55"/>
      <c r="S45" s="9"/>
    </row>
    <row r="46" spans="1:19" s="8" customFormat="1" x14ac:dyDescent="0.3">
      <c r="B46" s="65"/>
      <c r="C46" s="8">
        <v>8</v>
      </c>
      <c r="D46" s="9">
        <f>N39</f>
        <v>6420406.1278262343</v>
      </c>
      <c r="E46" s="41">
        <f t="shared" si="2"/>
        <v>27348972.595755644</v>
      </c>
      <c r="F46" s="9">
        <f t="shared" si="9"/>
        <v>105815518.09630242</v>
      </c>
      <c r="G46" s="8">
        <v>1.7999999999999999E-2</v>
      </c>
      <c r="H46" s="9">
        <f t="shared" si="8"/>
        <v>107720197.42203586</v>
      </c>
      <c r="I46" s="9"/>
      <c r="J46" s="9">
        <f t="shared" si="7"/>
        <v>135069170.01779151</v>
      </c>
      <c r="K46" s="47">
        <v>0</v>
      </c>
      <c r="L46" s="10"/>
      <c r="M46" s="55"/>
      <c r="S46" s="9"/>
    </row>
    <row r="47" spans="1:19" s="8" customFormat="1" x14ac:dyDescent="0.3">
      <c r="B47" s="65"/>
      <c r="C47" s="8">
        <v>9</v>
      </c>
      <c r="D47" s="9">
        <f>N39</f>
        <v>6420406.1278262343</v>
      </c>
      <c r="E47" s="41">
        <f t="shared" si="2"/>
        <v>28248454.102479246</v>
      </c>
      <c r="F47" s="9">
        <f t="shared" si="9"/>
        <v>114140603.54986209</v>
      </c>
      <c r="G47" s="8">
        <v>1.7999999999999999E-2</v>
      </c>
      <c r="H47" s="9">
        <f t="shared" si="8"/>
        <v>116195134.4137596</v>
      </c>
      <c r="I47" s="9"/>
      <c r="J47" s="9">
        <f t="shared" si="7"/>
        <v>144443588.51623884</v>
      </c>
      <c r="K47" s="47">
        <v>0</v>
      </c>
      <c r="L47" s="10"/>
      <c r="M47" s="55"/>
      <c r="S47" s="9"/>
    </row>
    <row r="48" spans="1:19" s="8" customFormat="1" x14ac:dyDescent="0.3">
      <c r="B48" s="65"/>
      <c r="C48" s="8">
        <v>10</v>
      </c>
      <c r="D48" s="9">
        <f>N39</f>
        <v>6420406.1278262343</v>
      </c>
      <c r="E48" s="41">
        <f t="shared" si="2"/>
        <v>29164126.276323874</v>
      </c>
      <c r="F48" s="9">
        <f t="shared" si="9"/>
        <v>122615540.54158583</v>
      </c>
      <c r="G48" s="8">
        <v>1.7999999999999999E-2</v>
      </c>
      <c r="H48" s="9">
        <f t="shared" si="8"/>
        <v>124822620.27133438</v>
      </c>
      <c r="I48" s="9"/>
      <c r="J48" s="9">
        <f t="shared" si="7"/>
        <v>153986746.54765826</v>
      </c>
      <c r="K48" s="47">
        <v>0</v>
      </c>
      <c r="L48" s="10"/>
      <c r="M48" s="55"/>
      <c r="S48" s="9"/>
    </row>
    <row r="49" spans="1:19" s="8" customFormat="1" x14ac:dyDescent="0.3">
      <c r="B49" s="65"/>
      <c r="C49" s="8">
        <v>11</v>
      </c>
      <c r="D49" s="9">
        <f>N39</f>
        <v>6420406.1278262343</v>
      </c>
      <c r="E49" s="41">
        <f t="shared" si="2"/>
        <v>30096280.549297702</v>
      </c>
      <c r="F49" s="9">
        <f t="shared" si="9"/>
        <v>131243026.39916061</v>
      </c>
      <c r="G49" s="8">
        <v>1.7999999999999999E-2</v>
      </c>
      <c r="H49" s="9">
        <f t="shared" si="8"/>
        <v>133605400.8743455</v>
      </c>
      <c r="I49" s="9"/>
      <c r="J49" s="9">
        <f t="shared" si="7"/>
        <v>163701681.4236432</v>
      </c>
      <c r="K49" s="47">
        <v>0</v>
      </c>
      <c r="L49" s="10"/>
      <c r="M49" s="55"/>
      <c r="S49" s="9"/>
    </row>
    <row r="50" spans="1:19" s="18" customFormat="1" x14ac:dyDescent="0.3">
      <c r="B50" s="65"/>
      <c r="C50" s="18">
        <v>12</v>
      </c>
      <c r="D50" s="19">
        <f>N39</f>
        <v>6420406.1278262343</v>
      </c>
      <c r="E50" s="19">
        <f t="shared" si="2"/>
        <v>31045213.599185061</v>
      </c>
      <c r="F50" s="19">
        <f t="shared" si="9"/>
        <v>140025807.00217173</v>
      </c>
      <c r="G50" s="18">
        <v>1.7999999999999999E-2</v>
      </c>
      <c r="H50" s="19">
        <f t="shared" si="8"/>
        <v>142546271.52821082</v>
      </c>
      <c r="I50" s="19">
        <f xml:space="preserve"> H50</f>
        <v>142546271.52821082</v>
      </c>
      <c r="J50" s="19">
        <f t="shared" si="7"/>
        <v>173591485.12739587</v>
      </c>
      <c r="K50" s="50">
        <v>0</v>
      </c>
      <c r="L50" s="20">
        <f xml:space="preserve"> I50 / 2</f>
        <v>71273135.764105409</v>
      </c>
      <c r="M50" s="58">
        <f xml:space="preserve"> (F39 + SUM(D40:D50)) - SUM(K40:K50)</f>
        <v>121999499.29699518</v>
      </c>
      <c r="N50" s="19">
        <f xml:space="preserve"> H50 - M50</f>
        <v>20546772.231215641</v>
      </c>
      <c r="O50" s="18">
        <v>0.84</v>
      </c>
      <c r="P50" s="19">
        <f xml:space="preserve"> N50 * O50</f>
        <v>17259288.674221139</v>
      </c>
      <c r="Q50" s="19">
        <f xml:space="preserve"> N50 - P50</f>
        <v>3287483.5569945015</v>
      </c>
      <c r="R50" s="18">
        <f xml:space="preserve"> N50 / M50 * 100</f>
        <v>16.841685703313132</v>
      </c>
      <c r="S50" s="19"/>
    </row>
    <row r="51" spans="1:19" s="8" customFormat="1" x14ac:dyDescent="0.3">
      <c r="A51" s="8">
        <v>5</v>
      </c>
      <c r="B51" s="65">
        <v>2026</v>
      </c>
      <c r="C51" s="8">
        <v>1</v>
      </c>
      <c r="D51" s="9">
        <f xml:space="preserve"> N51</f>
        <v>8439427.9803421162</v>
      </c>
      <c r="E51" s="41">
        <f t="shared" si="2"/>
        <v>32011227.443970393</v>
      </c>
      <c r="F51" s="9">
        <f xml:space="preserve"> (H50 / 2) + D51 - K51</f>
        <v>79712563.744447529</v>
      </c>
      <c r="G51" s="8">
        <v>1.7999999999999999E-2</v>
      </c>
      <c r="H51" s="9">
        <f t="shared" si="8"/>
        <v>81147389.891847581</v>
      </c>
      <c r="I51" s="9"/>
      <c r="J51" s="9">
        <f t="shared" si="7"/>
        <v>113158617.33581798</v>
      </c>
      <c r="K51" s="47">
        <v>0</v>
      </c>
      <c r="L51" s="10"/>
      <c r="M51" s="55"/>
      <c r="N51" s="11">
        <f xml:space="preserve"> (L50 / 12) +2500000</f>
        <v>8439427.9803421162</v>
      </c>
      <c r="P51" s="9">
        <f xml:space="preserve"> (H50 / 2 )</f>
        <v>71273135.764105409</v>
      </c>
      <c r="S51" s="9"/>
    </row>
    <row r="52" spans="1:19" s="8" customFormat="1" x14ac:dyDescent="0.3">
      <c r="B52" s="65"/>
      <c r="C52" s="8">
        <v>2</v>
      </c>
      <c r="D52" s="9">
        <f xml:space="preserve"> N51</f>
        <v>8439427.9803421162</v>
      </c>
      <c r="E52" s="41">
        <f t="shared" si="2"/>
        <v>32994629.537961859</v>
      </c>
      <c r="F52" s="9">
        <f t="shared" ref="F52:F62" si="10" xml:space="preserve"> H51 + D52 - K52</f>
        <v>89586817.872189701</v>
      </c>
      <c r="G52" s="8">
        <v>1.7999999999999999E-2</v>
      </c>
      <c r="H52" s="9">
        <f t="shared" si="8"/>
        <v>91199380.593889117</v>
      </c>
      <c r="I52" s="9"/>
      <c r="J52" s="9">
        <f t="shared" si="7"/>
        <v>124194010.13185097</v>
      </c>
      <c r="K52" s="47">
        <v>0</v>
      </c>
      <c r="L52" s="10"/>
      <c r="M52" s="55"/>
      <c r="S52" s="9"/>
    </row>
    <row r="53" spans="1:19" s="8" customFormat="1" x14ac:dyDescent="0.3">
      <c r="B53" s="65"/>
      <c r="C53" s="8">
        <v>3</v>
      </c>
      <c r="D53" s="9">
        <f xml:space="preserve"> N51</f>
        <v>8439427.9803421162</v>
      </c>
      <c r="E53" s="41">
        <f t="shared" si="2"/>
        <v>33995732.869645171</v>
      </c>
      <c r="F53" s="9">
        <f t="shared" si="10"/>
        <v>99638808.574231237</v>
      </c>
      <c r="G53" s="8">
        <v>1.7999999999999999E-2</v>
      </c>
      <c r="H53" s="9">
        <f t="shared" si="8"/>
        <v>101432307.1285674</v>
      </c>
      <c r="I53" s="9"/>
      <c r="J53" s="9">
        <f t="shared" si="7"/>
        <v>135428039.99821258</v>
      </c>
      <c r="K53" s="47">
        <v>0</v>
      </c>
      <c r="L53" s="10"/>
      <c r="M53" s="55"/>
      <c r="S53" s="9"/>
    </row>
    <row r="54" spans="1:19" s="8" customFormat="1" x14ac:dyDescent="0.3">
      <c r="B54" s="65"/>
      <c r="C54" s="8">
        <v>4</v>
      </c>
      <c r="D54" s="9">
        <f xml:space="preserve"> N51</f>
        <v>8439427.9803421162</v>
      </c>
      <c r="E54" s="41">
        <f t="shared" si="2"/>
        <v>35014856.061298788</v>
      </c>
      <c r="F54" s="9">
        <f t="shared" si="10"/>
        <v>109871735.10890952</v>
      </c>
      <c r="G54" s="8">
        <v>1.7999999999999999E-2</v>
      </c>
      <c r="H54" s="9">
        <f t="shared" si="8"/>
        <v>111849426.34086989</v>
      </c>
      <c r="I54" s="9"/>
      <c r="J54" s="9">
        <f t="shared" si="7"/>
        <v>146864282.40216869</v>
      </c>
      <c r="K54" s="47">
        <v>0</v>
      </c>
      <c r="L54" s="10"/>
      <c r="M54" s="55"/>
      <c r="S54" s="9"/>
    </row>
    <row r="55" spans="1:19" s="8" customFormat="1" x14ac:dyDescent="0.3">
      <c r="B55" s="65"/>
      <c r="C55" s="8">
        <v>5</v>
      </c>
      <c r="D55" s="9">
        <f xml:space="preserve"> N51</f>
        <v>8439427.9803421162</v>
      </c>
      <c r="E55" s="41">
        <f t="shared" si="2"/>
        <v>36052323.470402166</v>
      </c>
      <c r="F55" s="9">
        <f t="shared" si="10"/>
        <v>117001370.76421751</v>
      </c>
      <c r="G55" s="8">
        <v>1.7999999999999999E-2</v>
      </c>
      <c r="H55" s="9">
        <f t="shared" si="8"/>
        <v>119107395.43797342</v>
      </c>
      <c r="I55" s="9"/>
      <c r="J55" s="9">
        <f t="shared" si="7"/>
        <v>155159718.90837559</v>
      </c>
      <c r="K55" s="47">
        <f xml:space="preserve"> Q50</f>
        <v>3287483.5569945015</v>
      </c>
      <c r="L55" s="10"/>
      <c r="M55" s="55"/>
      <c r="S55" s="9"/>
    </row>
    <row r="56" spans="1:19" s="8" customFormat="1" x14ac:dyDescent="0.3">
      <c r="B56" s="65"/>
      <c r="C56" s="8">
        <v>6</v>
      </c>
      <c r="D56" s="9">
        <f xml:space="preserve"> N51</f>
        <v>8439427.9803421162</v>
      </c>
      <c r="E56" s="41">
        <f t="shared" si="2"/>
        <v>37108465.292869404</v>
      </c>
      <c r="F56" s="9">
        <f t="shared" si="10"/>
        <v>127546823.41831554</v>
      </c>
      <c r="G56" s="8">
        <v>1.7999999999999999E-2</v>
      </c>
      <c r="H56" s="9">
        <f t="shared" si="8"/>
        <v>129842666.23984523</v>
      </c>
      <c r="I56" s="9"/>
      <c r="J56" s="9">
        <f t="shared" si="7"/>
        <v>166951131.53271464</v>
      </c>
      <c r="K56" s="47">
        <v>0</v>
      </c>
      <c r="L56" s="10"/>
      <c r="M56" s="55"/>
      <c r="S56" s="9"/>
    </row>
    <row r="57" spans="1:19" s="8" customFormat="1" x14ac:dyDescent="0.3">
      <c r="B57" s="65"/>
      <c r="C57" s="8">
        <v>7</v>
      </c>
      <c r="D57" s="9">
        <f xml:space="preserve"> N51</f>
        <v>8439427.9803421162</v>
      </c>
      <c r="E57" s="41">
        <f t="shared" si="2"/>
        <v>38183617.668141052</v>
      </c>
      <c r="F57" s="9">
        <f t="shared" si="10"/>
        <v>138282094.22018734</v>
      </c>
      <c r="G57" s="8">
        <v>1.7999999999999999E-2</v>
      </c>
      <c r="H57" s="9">
        <f t="shared" si="8"/>
        <v>140771171.91615072</v>
      </c>
      <c r="I57" s="9"/>
      <c r="J57" s="9">
        <f t="shared" si="7"/>
        <v>178954789.58429176</v>
      </c>
      <c r="K57" s="47">
        <v>0</v>
      </c>
      <c r="L57" s="10"/>
      <c r="M57" s="55"/>
      <c r="S57" s="9"/>
    </row>
    <row r="58" spans="1:19" s="8" customFormat="1" x14ac:dyDescent="0.3">
      <c r="B58" s="65"/>
      <c r="C58" s="8">
        <v>8</v>
      </c>
      <c r="D58" s="9">
        <f xml:space="preserve"> N51</f>
        <v>8439427.9803421162</v>
      </c>
      <c r="E58" s="41">
        <f t="shared" si="2"/>
        <v>39278122.786167592</v>
      </c>
      <c r="F58" s="9">
        <f t="shared" si="10"/>
        <v>149210599.89649284</v>
      </c>
      <c r="G58" s="8">
        <v>1.7999999999999999E-2</v>
      </c>
      <c r="H58" s="9">
        <f t="shared" si="8"/>
        <v>151896390.6946297</v>
      </c>
      <c r="I58" s="9"/>
      <c r="J58" s="9">
        <f t="shared" si="7"/>
        <v>191174513.48079729</v>
      </c>
      <c r="K58" s="47">
        <v>0</v>
      </c>
      <c r="L58" s="10"/>
      <c r="M58" s="55"/>
      <c r="S58" s="9"/>
    </row>
    <row r="59" spans="1:19" s="8" customFormat="1" x14ac:dyDescent="0.3">
      <c r="B59" s="65"/>
      <c r="C59" s="8">
        <v>9</v>
      </c>
      <c r="D59" s="9">
        <f xml:space="preserve"> N51</f>
        <v>8439427.9803421162</v>
      </c>
      <c r="E59" s="41">
        <f t="shared" si="2"/>
        <v>40392328.996318609</v>
      </c>
      <c r="F59" s="9">
        <f t="shared" si="10"/>
        <v>160335818.67497182</v>
      </c>
      <c r="G59" s="8">
        <v>1.7999999999999999E-2</v>
      </c>
      <c r="H59" s="9">
        <f t="shared" si="8"/>
        <v>163221863.41112131</v>
      </c>
      <c r="I59" s="9"/>
      <c r="J59" s="9">
        <f t="shared" si="7"/>
        <v>203614192.40743992</v>
      </c>
      <c r="K59" s="47">
        <v>0</v>
      </c>
      <c r="L59" s="10"/>
      <c r="M59" s="55"/>
      <c r="S59" s="9"/>
    </row>
    <row r="60" spans="1:19" s="8" customFormat="1" x14ac:dyDescent="0.3">
      <c r="B60" s="65"/>
      <c r="C60" s="8">
        <v>10</v>
      </c>
      <c r="D60" s="9">
        <f xml:space="preserve"> N51</f>
        <v>8439427.9803421162</v>
      </c>
      <c r="E60" s="41">
        <f t="shared" si="2"/>
        <v>41526590.918252341</v>
      </c>
      <c r="F60" s="9">
        <f t="shared" si="10"/>
        <v>171661291.39146343</v>
      </c>
      <c r="G60" s="8">
        <v>1.7999999999999999E-2</v>
      </c>
      <c r="H60" s="9">
        <f t="shared" si="8"/>
        <v>174751194.63650978</v>
      </c>
      <c r="I60" s="9"/>
      <c r="J60" s="9">
        <f t="shared" si="7"/>
        <v>216277785.55476213</v>
      </c>
      <c r="K60" s="47">
        <v>0</v>
      </c>
      <c r="L60" s="10"/>
      <c r="M60" s="55"/>
      <c r="S60" s="9"/>
    </row>
    <row r="61" spans="1:19" s="8" customFormat="1" x14ac:dyDescent="0.3">
      <c r="B61" s="65"/>
      <c r="C61" s="8">
        <v>11</v>
      </c>
      <c r="D61" s="9">
        <f xml:space="preserve"> N51</f>
        <v>8439427.9803421162</v>
      </c>
      <c r="E61" s="41">
        <f t="shared" si="2"/>
        <v>42681269.554780886</v>
      </c>
      <c r="F61" s="9">
        <f t="shared" si="10"/>
        <v>183190622.6168519</v>
      </c>
      <c r="G61" s="8">
        <v>1.7999999999999999E-2</v>
      </c>
      <c r="H61" s="9">
        <f t="shared" si="8"/>
        <v>186488053.82395524</v>
      </c>
      <c r="I61" s="9"/>
      <c r="J61" s="9">
        <f t="shared" si="7"/>
        <v>229169323.37873614</v>
      </c>
      <c r="K61" s="47">
        <v>0</v>
      </c>
      <c r="L61" s="10"/>
      <c r="M61" s="55"/>
      <c r="S61" s="9"/>
    </row>
    <row r="62" spans="1:19" s="18" customFormat="1" x14ac:dyDescent="0.3">
      <c r="B62" s="65"/>
      <c r="C62" s="18">
        <v>12</v>
      </c>
      <c r="D62" s="19">
        <f xml:space="preserve"> N51</f>
        <v>8439427.9803421162</v>
      </c>
      <c r="E62" s="19">
        <f t="shared" si="2"/>
        <v>43856732.406766944</v>
      </c>
      <c r="F62" s="19">
        <f t="shared" si="10"/>
        <v>194927481.80429736</v>
      </c>
      <c r="G62" s="18">
        <v>1.7999999999999999E-2</v>
      </c>
      <c r="H62" s="19">
        <f t="shared" si="8"/>
        <v>198436176.47677472</v>
      </c>
      <c r="I62" s="19">
        <f xml:space="preserve"> H62</f>
        <v>198436176.47677472</v>
      </c>
      <c r="J62" s="19">
        <f t="shared" si="7"/>
        <v>242292908.88354167</v>
      </c>
      <c r="K62" s="50">
        <v>0</v>
      </c>
      <c r="L62" s="20">
        <f xml:space="preserve"> I62 / 2</f>
        <v>99218088.238387361</v>
      </c>
      <c r="M62" s="58">
        <f xml:space="preserve"> (F51 + SUM(D52:D62)) - SUM(K52:K62)</f>
        <v>169258787.97121632</v>
      </c>
      <c r="N62" s="19">
        <f xml:space="preserve"> H62 - M62</f>
        <v>29177388.505558401</v>
      </c>
      <c r="O62" s="18">
        <v>0.84</v>
      </c>
      <c r="P62" s="19">
        <f xml:space="preserve"> N62 * O62</f>
        <v>24509006.344669055</v>
      </c>
      <c r="Q62" s="19">
        <f xml:space="preserve"> N62 - P62</f>
        <v>4668382.1608893462</v>
      </c>
      <c r="R62" s="18">
        <f xml:space="preserve"> N62 / M62 * 100</f>
        <v>17.238330047902874</v>
      </c>
      <c r="S62" s="19"/>
    </row>
    <row r="63" spans="1:19" s="8" customFormat="1" x14ac:dyDescent="0.3">
      <c r="A63" s="8">
        <v>6</v>
      </c>
      <c r="B63" s="65">
        <v>2027</v>
      </c>
      <c r="C63" s="8">
        <v>1</v>
      </c>
      <c r="D63" s="9">
        <f>N63</f>
        <v>10768174.019865613</v>
      </c>
      <c r="E63" s="41">
        <f t="shared" si="2"/>
        <v>45053353.590088747</v>
      </c>
      <c r="F63" s="9">
        <f xml:space="preserve"> (H62 / 2) + D63 - K63</f>
        <v>109986262.25825298</v>
      </c>
      <c r="G63" s="8">
        <v>1.7999999999999999E-2</v>
      </c>
      <c r="H63" s="9">
        <f t="shared" si="8"/>
        <v>111966014.97890154</v>
      </c>
      <c r="I63" s="9"/>
      <c r="J63" s="9">
        <f t="shared" si="7"/>
        <v>157019368.56899029</v>
      </c>
      <c r="K63" s="47">
        <v>0</v>
      </c>
      <c r="L63" s="10"/>
      <c r="M63" s="55"/>
      <c r="N63" s="11">
        <f xml:space="preserve"> (L62 / 12) +2500000</f>
        <v>10768174.019865613</v>
      </c>
      <c r="P63" s="9">
        <f xml:space="preserve"> (H62 / 2 )</f>
        <v>99218088.238387361</v>
      </c>
      <c r="S63" s="9"/>
    </row>
    <row r="64" spans="1:19" s="8" customFormat="1" x14ac:dyDescent="0.3">
      <c r="B64" s="65"/>
      <c r="C64" s="8">
        <v>2</v>
      </c>
      <c r="D64" s="9">
        <f>N63</f>
        <v>10768174.019865613</v>
      </c>
      <c r="E64" s="41">
        <f t="shared" si="2"/>
        <v>46271513.954710342</v>
      </c>
      <c r="F64" s="9">
        <f t="shared" ref="F64:F74" si="11" xml:space="preserve"> H63 + D64 - K64</f>
        <v>122734188.99876715</v>
      </c>
      <c r="G64" s="8">
        <v>1.7999999999999999E-2</v>
      </c>
      <c r="H64" s="9">
        <f t="shared" si="8"/>
        <v>124943404.40074496</v>
      </c>
      <c r="I64" s="9"/>
      <c r="J64" s="9">
        <f t="shared" si="7"/>
        <v>171214918.35545531</v>
      </c>
      <c r="K64" s="47">
        <v>0</v>
      </c>
      <c r="L64" s="10"/>
      <c r="M64" s="55"/>
      <c r="S64" s="9"/>
    </row>
    <row r="65" spans="1:19" s="8" customFormat="1" x14ac:dyDescent="0.3">
      <c r="B65" s="65"/>
      <c r="C65" s="8">
        <v>3</v>
      </c>
      <c r="D65" s="9">
        <f>N63</f>
        <v>10768174.019865613</v>
      </c>
      <c r="E65" s="41">
        <f t="shared" si="2"/>
        <v>47511601.205895126</v>
      </c>
      <c r="F65" s="9">
        <f t="shared" si="11"/>
        <v>135711578.42061058</v>
      </c>
      <c r="G65" s="8">
        <v>1.7999999999999999E-2</v>
      </c>
      <c r="H65" s="9">
        <f t="shared" si="8"/>
        <v>138154386.83218157</v>
      </c>
      <c r="I65" s="9"/>
      <c r="J65" s="9">
        <f t="shared" si="7"/>
        <v>185665988.0380767</v>
      </c>
      <c r="K65" s="47">
        <v>0</v>
      </c>
      <c r="L65" s="10"/>
      <c r="M65" s="55"/>
      <c r="S65" s="9"/>
    </row>
    <row r="66" spans="1:19" s="8" customFormat="1" x14ac:dyDescent="0.3">
      <c r="B66" s="65"/>
      <c r="C66" s="8">
        <v>4</v>
      </c>
      <c r="D66" s="9">
        <f>N63</f>
        <v>10768174.019865613</v>
      </c>
      <c r="E66" s="41">
        <f t="shared" si="2"/>
        <v>48774010.027601235</v>
      </c>
      <c r="F66" s="9">
        <f t="shared" si="11"/>
        <v>148922560.85204718</v>
      </c>
      <c r="G66" s="8">
        <v>1.7999999999999999E-2</v>
      </c>
      <c r="H66" s="9">
        <f t="shared" si="8"/>
        <v>151603166.94738403</v>
      </c>
      <c r="I66" s="9"/>
      <c r="J66" s="9">
        <f t="shared" si="7"/>
        <v>200377176.97498527</v>
      </c>
      <c r="K66" s="47">
        <v>0</v>
      </c>
      <c r="L66" s="10"/>
      <c r="M66" s="55"/>
      <c r="S66" s="9"/>
    </row>
    <row r="67" spans="1:19" s="8" customFormat="1" x14ac:dyDescent="0.3">
      <c r="B67" s="65"/>
      <c r="C67" s="8">
        <v>5</v>
      </c>
      <c r="D67" s="9">
        <f>N63</f>
        <v>10768174.019865613</v>
      </c>
      <c r="E67" s="41">
        <f t="shared" si="2"/>
        <v>50059142.208098054</v>
      </c>
      <c r="F67" s="9">
        <f t="shared" si="11"/>
        <v>157702958.80636027</v>
      </c>
      <c r="G67" s="8">
        <v>1.7999999999999999E-2</v>
      </c>
      <c r="H67" s="9">
        <f t="shared" si="8"/>
        <v>160541612.06487477</v>
      </c>
      <c r="I67" s="9"/>
      <c r="J67" s="9">
        <f t="shared" si="7"/>
        <v>210600754.27297282</v>
      </c>
      <c r="K67" s="47">
        <f xml:space="preserve"> Q62</f>
        <v>4668382.1608893462</v>
      </c>
      <c r="L67" s="10"/>
      <c r="M67" s="55"/>
      <c r="S67" s="9"/>
    </row>
    <row r="68" spans="1:19" s="8" customFormat="1" x14ac:dyDescent="0.3">
      <c r="B68" s="65"/>
      <c r="C68" s="8">
        <v>6</v>
      </c>
      <c r="D68" s="9">
        <f>N63</f>
        <v>10768174.019865613</v>
      </c>
      <c r="E68" s="41">
        <f t="shared" si="2"/>
        <v>51367406.76784382</v>
      </c>
      <c r="F68" s="9">
        <f t="shared" si="11"/>
        <v>171309786.08474037</v>
      </c>
      <c r="G68" s="8">
        <v>1.7999999999999999E-2</v>
      </c>
      <c r="H68" s="9">
        <f t="shared" si="8"/>
        <v>174393362.23426569</v>
      </c>
      <c r="I68" s="9"/>
      <c r="J68" s="9">
        <f t="shared" si="7"/>
        <v>225760769.0021095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65"/>
      <c r="C69" s="8">
        <v>7</v>
      </c>
      <c r="D69" s="9">
        <f>N63</f>
        <v>10768174.019865613</v>
      </c>
      <c r="E69" s="41">
        <f t="shared" si="2"/>
        <v>52699220.089665011</v>
      </c>
      <c r="F69" s="9">
        <f t="shared" si="11"/>
        <v>185161536.25413129</v>
      </c>
      <c r="G69" s="8">
        <v>1.7999999999999999E-2</v>
      </c>
      <c r="H69" s="9">
        <f t="shared" si="8"/>
        <v>188494443.90670565</v>
      </c>
      <c r="I69" s="9"/>
      <c r="J69" s="9">
        <f t="shared" si="7"/>
        <v>241193663.99637067</v>
      </c>
      <c r="K69" s="47">
        <v>0</v>
      </c>
      <c r="L69" s="10"/>
      <c r="M69" s="55"/>
      <c r="S69" s="9"/>
    </row>
    <row r="70" spans="1:19" s="8" customFormat="1" x14ac:dyDescent="0.3">
      <c r="B70" s="65"/>
      <c r="C70" s="8">
        <v>8</v>
      </c>
      <c r="D70" s="9">
        <f>N63</f>
        <v>10768174.019865613</v>
      </c>
      <c r="E70" s="41">
        <f t="shared" si="2"/>
        <v>54055006.051278979</v>
      </c>
      <c r="F70" s="9">
        <f t="shared" si="11"/>
        <v>199262617.92657125</v>
      </c>
      <c r="G70" s="8">
        <v>1.7999999999999999E-2</v>
      </c>
      <c r="H70" s="9">
        <f t="shared" si="8"/>
        <v>202849345.04924953</v>
      </c>
      <c r="I70" s="9"/>
      <c r="J70" s="9">
        <f t="shared" si="7"/>
        <v>256904351.10052851</v>
      </c>
      <c r="K70" s="47">
        <v>0</v>
      </c>
      <c r="L70" s="10"/>
      <c r="M70" s="55"/>
      <c r="S70" s="9"/>
    </row>
    <row r="71" spans="1:19" s="8" customFormat="1" x14ac:dyDescent="0.3">
      <c r="B71" s="65"/>
      <c r="C71" s="8">
        <v>9</v>
      </c>
      <c r="D71" s="9">
        <f>N63</f>
        <v>10768174.019865613</v>
      </c>
      <c r="E71" s="41">
        <f t="shared" si="2"/>
        <v>55435196.160201997</v>
      </c>
      <c r="F71" s="9">
        <f t="shared" si="11"/>
        <v>213617519.06911513</v>
      </c>
      <c r="G71" s="8">
        <v>1.7999999999999999E-2</v>
      </c>
      <c r="H71" s="9">
        <f t="shared" si="8"/>
        <v>217462634.41235921</v>
      </c>
      <c r="I71" s="9"/>
      <c r="J71" s="9">
        <f t="shared" si="7"/>
        <v>272897830.5725612</v>
      </c>
      <c r="K71" s="47">
        <v>0</v>
      </c>
      <c r="L71" s="10"/>
      <c r="M71" s="55"/>
      <c r="S71" s="9"/>
    </row>
    <row r="72" spans="1:19" s="8" customFormat="1" x14ac:dyDescent="0.3">
      <c r="B72" s="65"/>
      <c r="C72" s="8">
        <v>10</v>
      </c>
      <c r="D72" s="9">
        <f>N63</f>
        <v>10768174.019865613</v>
      </c>
      <c r="E72" s="41">
        <f t="shared" si="2"/>
        <v>56840229.691085629</v>
      </c>
      <c r="F72" s="9">
        <f t="shared" si="11"/>
        <v>228230808.43222481</v>
      </c>
      <c r="G72" s="8">
        <v>1.7999999999999999E-2</v>
      </c>
      <c r="H72" s="9">
        <f t="shared" si="8"/>
        <v>232338962.98400486</v>
      </c>
      <c r="I72" s="9"/>
      <c r="J72" s="9">
        <f t="shared" si="7"/>
        <v>289179192.67509049</v>
      </c>
      <c r="K72" s="47">
        <v>0</v>
      </c>
      <c r="L72" s="10"/>
      <c r="M72" s="55"/>
      <c r="S72" s="9"/>
    </row>
    <row r="73" spans="1:19" s="8" customFormat="1" x14ac:dyDescent="0.3">
      <c r="B73" s="65"/>
      <c r="C73" s="8">
        <v>11</v>
      </c>
      <c r="D73" s="9">
        <f>N63</f>
        <v>10768174.019865613</v>
      </c>
      <c r="E73" s="41">
        <f t="shared" si="2"/>
        <v>58270553.825525172</v>
      </c>
      <c r="F73" s="9">
        <f t="shared" si="11"/>
        <v>243107137.00387046</v>
      </c>
      <c r="G73" s="8">
        <v>1.7999999999999999E-2</v>
      </c>
      <c r="H73" s="9">
        <f t="shared" si="8"/>
        <v>247483065.46994013</v>
      </c>
      <c r="I73" s="9"/>
      <c r="J73" s="9">
        <f t="shared" si="7"/>
        <v>305753619.29546529</v>
      </c>
      <c r="K73" s="47">
        <v>0</v>
      </c>
      <c r="L73" s="10"/>
      <c r="M73" s="55"/>
      <c r="S73" s="9"/>
    </row>
    <row r="74" spans="1:19" s="18" customFormat="1" x14ac:dyDescent="0.3">
      <c r="B74" s="65"/>
      <c r="C74" s="18">
        <v>12</v>
      </c>
      <c r="D74" s="19">
        <f>N63</f>
        <v>10768174.019865613</v>
      </c>
      <c r="E74" s="19">
        <f t="shared" si="2"/>
        <v>59726623.794384629</v>
      </c>
      <c r="F74" s="19">
        <f t="shared" si="11"/>
        <v>258251239.48980573</v>
      </c>
      <c r="G74" s="18">
        <v>1.7999999999999999E-2</v>
      </c>
      <c r="H74" s="19">
        <f t="shared" si="8"/>
        <v>262899761.80062222</v>
      </c>
      <c r="I74" s="19">
        <f xml:space="preserve"> H74</f>
        <v>262899761.80062222</v>
      </c>
      <c r="J74" s="19">
        <f t="shared" si="7"/>
        <v>322626385.59500682</v>
      </c>
      <c r="K74" s="50">
        <v>0</v>
      </c>
      <c r="L74" s="20">
        <f xml:space="preserve"> I74 / 2</f>
        <v>131449880.90031111</v>
      </c>
      <c r="M74" s="58">
        <f xml:space="preserve"> (F63 + SUM(D64:D74)) - SUM(K64:K74)</f>
        <v>223767794.31588539</v>
      </c>
      <c r="N74" s="19">
        <f xml:space="preserve"> H74 - M74</f>
        <v>39131967.48473683</v>
      </c>
      <c r="O74" s="18">
        <v>0.84</v>
      </c>
      <c r="P74" s="19">
        <f xml:space="preserve"> N74 * O74</f>
        <v>32870852.687178936</v>
      </c>
      <c r="Q74" s="19">
        <f xml:space="preserve"> N74 - P74</f>
        <v>6261114.7975578941</v>
      </c>
      <c r="R74" s="18">
        <f xml:space="preserve"> N74 / M74 * 100</f>
        <v>17.487756718688285</v>
      </c>
      <c r="S74" s="19"/>
    </row>
    <row r="75" spans="1:19" s="8" customFormat="1" x14ac:dyDescent="0.3">
      <c r="A75" s="8">
        <v>7</v>
      </c>
      <c r="B75" s="65">
        <v>2028</v>
      </c>
      <c r="C75" s="8">
        <v>1</v>
      </c>
      <c r="D75" s="9">
        <f xml:space="preserve"> N75</f>
        <v>13454156.741692593</v>
      </c>
      <c r="E75" s="41">
        <f t="shared" si="2"/>
        <v>61208903.022683553</v>
      </c>
      <c r="F75" s="9">
        <f xml:space="preserve"> (H74 / 2) + D75 - K75</f>
        <v>144904037.64200372</v>
      </c>
      <c r="G75" s="8">
        <v>1.7999999999999999E-2</v>
      </c>
      <c r="H75" s="9">
        <f t="shared" si="8"/>
        <v>147512310.31955978</v>
      </c>
      <c r="I75" s="9"/>
      <c r="J75" s="9">
        <f t="shared" si="7"/>
        <v>208721213.34224334</v>
      </c>
      <c r="K75" s="47">
        <v>0</v>
      </c>
      <c r="L75" s="10"/>
      <c r="M75" s="55"/>
      <c r="N75" s="11">
        <f xml:space="preserve"> (L74 / 12) +2500000</f>
        <v>13454156.741692593</v>
      </c>
      <c r="P75" s="9">
        <f xml:space="preserve"> (H74 / 2 )</f>
        <v>131449880.90031111</v>
      </c>
      <c r="S75" s="9"/>
    </row>
    <row r="76" spans="1:19" s="8" customFormat="1" x14ac:dyDescent="0.3">
      <c r="B76" s="65"/>
      <c r="C76" s="8">
        <v>2</v>
      </c>
      <c r="D76" s="9">
        <f xml:space="preserve"> N75</f>
        <v>13454156.741692593</v>
      </c>
      <c r="E76" s="41">
        <f t="shared" si="2"/>
        <v>62717863.277091861</v>
      </c>
      <c r="F76" s="9">
        <f t="shared" ref="F76:F86" si="12" xml:space="preserve"> H75 + D76 - K76</f>
        <v>160966467.06125239</v>
      </c>
      <c r="G76" s="8">
        <v>1.7999999999999999E-2</v>
      </c>
      <c r="H76" s="9">
        <f t="shared" si="8"/>
        <v>163863863.46835494</v>
      </c>
      <c r="I76" s="9"/>
      <c r="J76" s="9">
        <f t="shared" si="7"/>
        <v>226581726.7454468</v>
      </c>
      <c r="K76" s="47">
        <v>0</v>
      </c>
      <c r="L76" s="10"/>
      <c r="M76" s="55"/>
      <c r="S76" s="9"/>
    </row>
    <row r="77" spans="1:19" s="8" customFormat="1" x14ac:dyDescent="0.3">
      <c r="B77" s="65"/>
      <c r="C77" s="8">
        <v>3</v>
      </c>
      <c r="D77" s="9">
        <f xml:space="preserve"> N75</f>
        <v>13454156.741692593</v>
      </c>
      <c r="E77" s="41">
        <f t="shared" si="2"/>
        <v>64253984.816079512</v>
      </c>
      <c r="F77" s="9">
        <f t="shared" si="12"/>
        <v>177318020.21004754</v>
      </c>
      <c r="G77" s="8">
        <v>1.7999999999999999E-2</v>
      </c>
      <c r="H77" s="9">
        <f t="shared" si="8"/>
        <v>180509744.5738284</v>
      </c>
      <c r="I77" s="9"/>
      <c r="J77" s="9">
        <f t="shared" si="7"/>
        <v>244763729.3899079</v>
      </c>
      <c r="K77" s="47">
        <v>0</v>
      </c>
      <c r="L77" s="10"/>
      <c r="M77" s="55"/>
      <c r="S77" s="9"/>
    </row>
    <row r="78" spans="1:19" s="8" customFormat="1" x14ac:dyDescent="0.3">
      <c r="B78" s="65"/>
      <c r="C78" s="8">
        <v>4</v>
      </c>
      <c r="D78" s="9">
        <f xml:space="preserve"> N75</f>
        <v>13454156.741692593</v>
      </c>
      <c r="E78" s="41">
        <f t="shared" ref="E78:E134" si="13" xml:space="preserve"> (E77 + 400000) + ((E77 + 400000) * G78 )</f>
        <v>65817756.54276894</v>
      </c>
      <c r="F78" s="9">
        <f t="shared" si="12"/>
        <v>193963901.315521</v>
      </c>
      <c r="G78" s="8">
        <v>1.7999999999999999E-2</v>
      </c>
      <c r="H78" s="9">
        <f t="shared" si="8"/>
        <v>197455251.53920037</v>
      </c>
      <c r="I78" s="9"/>
      <c r="J78" s="9">
        <f t="shared" si="7"/>
        <v>263273008.08196932</v>
      </c>
      <c r="K78" s="47">
        <v>0</v>
      </c>
      <c r="L78" s="10"/>
      <c r="M78" s="55"/>
      <c r="S78" s="9"/>
    </row>
    <row r="79" spans="1:19" s="8" customFormat="1" x14ac:dyDescent="0.3">
      <c r="B79" s="65"/>
      <c r="C79" s="8">
        <v>5</v>
      </c>
      <c r="D79" s="9">
        <f xml:space="preserve"> N75</f>
        <v>13454156.741692593</v>
      </c>
      <c r="E79" s="41">
        <f t="shared" si="13"/>
        <v>67409676.160538778</v>
      </c>
      <c r="F79" s="9">
        <f t="shared" si="12"/>
        <v>204648293.48333508</v>
      </c>
      <c r="G79" s="8">
        <v>1.7999999999999999E-2</v>
      </c>
      <c r="H79" s="9">
        <f t="shared" si="8"/>
        <v>208331962.76603511</v>
      </c>
      <c r="I79" s="9"/>
      <c r="J79" s="9">
        <f t="shared" si="7"/>
        <v>275741638.92657387</v>
      </c>
      <c r="K79" s="47">
        <f xml:space="preserve"> Q74</f>
        <v>6261114.7975578941</v>
      </c>
      <c r="L79" s="10"/>
      <c r="M79" s="55"/>
      <c r="S79" s="9"/>
    </row>
    <row r="80" spans="1:19" s="8" customFormat="1" x14ac:dyDescent="0.3">
      <c r="B80" s="65"/>
      <c r="C80" s="8">
        <v>6</v>
      </c>
      <c r="D80" s="9">
        <f xml:space="preserve"> N75</f>
        <v>13454156.741692593</v>
      </c>
      <c r="E80" s="41">
        <f t="shared" si="13"/>
        <v>69030250.331428468</v>
      </c>
      <c r="F80" s="9">
        <f t="shared" si="12"/>
        <v>221786119.50772771</v>
      </c>
      <c r="G80" s="8">
        <v>1.7999999999999999E-2</v>
      </c>
      <c r="H80" s="9">
        <f t="shared" si="8"/>
        <v>225778269.65886682</v>
      </c>
      <c r="I80" s="9"/>
      <c r="J80" s="9">
        <f t="shared" si="7"/>
        <v>294808519.99029529</v>
      </c>
      <c r="K80" s="47">
        <v>0</v>
      </c>
      <c r="L80" s="10"/>
      <c r="M80" s="55"/>
      <c r="S80" s="9"/>
    </row>
    <row r="81" spans="1:19" s="8" customFormat="1" x14ac:dyDescent="0.3">
      <c r="B81" s="65"/>
      <c r="C81" s="8">
        <v>7</v>
      </c>
      <c r="D81" s="9">
        <f xml:space="preserve"> N75</f>
        <v>13454156.741692593</v>
      </c>
      <c r="E81" s="41">
        <f t="shared" si="13"/>
        <v>70679994.837394178</v>
      </c>
      <c r="F81" s="9">
        <f t="shared" si="12"/>
        <v>239232426.40055943</v>
      </c>
      <c r="G81" s="8">
        <v>1.7999999999999999E-2</v>
      </c>
      <c r="H81" s="9">
        <f t="shared" si="8"/>
        <v>243538610.07576948</v>
      </c>
      <c r="I81" s="9"/>
      <c r="J81" s="9">
        <f t="shared" si="7"/>
        <v>314218604.91316366</v>
      </c>
      <c r="K81" s="47">
        <v>0</v>
      </c>
      <c r="L81" s="10"/>
      <c r="M81" s="55"/>
      <c r="S81" s="9"/>
    </row>
    <row r="82" spans="1:19" s="8" customFormat="1" x14ac:dyDescent="0.3">
      <c r="B82" s="65"/>
      <c r="C82" s="8">
        <v>8</v>
      </c>
      <c r="D82" s="9">
        <f xml:space="preserve"> N75</f>
        <v>13454156.741692593</v>
      </c>
      <c r="E82" s="41">
        <f t="shared" si="13"/>
        <v>72359434.744467273</v>
      </c>
      <c r="F82" s="9">
        <f t="shared" si="12"/>
        <v>256992766.81746209</v>
      </c>
      <c r="G82" s="8">
        <v>1.7999999999999999E-2</v>
      </c>
      <c r="H82" s="9">
        <f t="shared" si="8"/>
        <v>261618636.6201764</v>
      </c>
      <c r="I82" s="9"/>
      <c r="J82" s="9">
        <f t="shared" si="7"/>
        <v>333978071.36464369</v>
      </c>
      <c r="K82" s="47">
        <v>0</v>
      </c>
      <c r="L82" s="10"/>
      <c r="M82" s="55"/>
      <c r="S82" s="9"/>
    </row>
    <row r="83" spans="1:19" s="8" customFormat="1" x14ac:dyDescent="0.3">
      <c r="B83" s="65"/>
      <c r="C83" s="8">
        <v>9</v>
      </c>
      <c r="D83" s="9">
        <f xml:space="preserve"> N75</f>
        <v>13454156.741692593</v>
      </c>
      <c r="E83" s="41">
        <f t="shared" si="13"/>
        <v>74069104.569867685</v>
      </c>
      <c r="F83" s="9">
        <f t="shared" si="12"/>
        <v>275072793.36186898</v>
      </c>
      <c r="G83" s="8">
        <v>1.7999999999999999E-2</v>
      </c>
      <c r="H83" s="9">
        <f t="shared" si="8"/>
        <v>280024103.64238262</v>
      </c>
      <c r="I83" s="9"/>
      <c r="J83" s="9">
        <f t="shared" si="7"/>
        <v>354093208.21225029</v>
      </c>
      <c r="K83" s="47">
        <v>0</v>
      </c>
      <c r="L83" s="10"/>
      <c r="M83" s="55"/>
      <c r="S83" s="9"/>
    </row>
    <row r="84" spans="1:19" s="8" customFormat="1" x14ac:dyDescent="0.3">
      <c r="B84" s="65"/>
      <c r="C84" s="8">
        <v>10</v>
      </c>
      <c r="D84" s="9">
        <f xml:space="preserve"> N75</f>
        <v>13454156.741692593</v>
      </c>
      <c r="E84" s="41">
        <f t="shared" si="13"/>
        <v>75809548.452125311</v>
      </c>
      <c r="F84" s="9">
        <f t="shared" si="12"/>
        <v>293478260.38407522</v>
      </c>
      <c r="G84" s="8">
        <v>1.7999999999999999E-2</v>
      </c>
      <c r="H84" s="9">
        <f t="shared" si="8"/>
        <v>298760869.0709886</v>
      </c>
      <c r="I84" s="9"/>
      <c r="J84" s="9">
        <f t="shared" si="7"/>
        <v>374570417.52311391</v>
      </c>
      <c r="K84" s="47">
        <v>0</v>
      </c>
      <c r="L84" s="10"/>
      <c r="M84" s="55"/>
      <c r="S84" s="9"/>
    </row>
    <row r="85" spans="1:19" s="8" customFormat="1" x14ac:dyDescent="0.3">
      <c r="B85" s="65"/>
      <c r="C85" s="8">
        <v>11</v>
      </c>
      <c r="D85" s="9">
        <f xml:space="preserve"> N75</f>
        <v>13454156.741692593</v>
      </c>
      <c r="E85" s="41">
        <f t="shared" si="13"/>
        <v>77581320.324263573</v>
      </c>
      <c r="F85" s="9">
        <f t="shared" si="12"/>
        <v>312215025.8126812</v>
      </c>
      <c r="G85" s="8">
        <v>1.7999999999999999E-2</v>
      </c>
      <c r="H85" s="9">
        <f t="shared" si="8"/>
        <v>317834896.27730948</v>
      </c>
      <c r="I85" s="9"/>
      <c r="J85" s="9">
        <f t="shared" si="7"/>
        <v>395416216.60157305</v>
      </c>
      <c r="K85" s="47">
        <v>0</v>
      </c>
      <c r="L85" s="10"/>
      <c r="M85" s="55"/>
      <c r="S85" s="9"/>
    </row>
    <row r="86" spans="1:19" s="18" customFormat="1" x14ac:dyDescent="0.3">
      <c r="B86" s="65"/>
      <c r="C86" s="18">
        <v>12</v>
      </c>
      <c r="D86" s="19">
        <f xml:space="preserve"> N75</f>
        <v>13454156.741692593</v>
      </c>
      <c r="E86" s="19">
        <f t="shared" si="13"/>
        <v>79384984.090100318</v>
      </c>
      <c r="F86" s="19">
        <f t="shared" si="12"/>
        <v>331289053.01900208</v>
      </c>
      <c r="G86" s="18">
        <v>1.7999999999999999E-2</v>
      </c>
      <c r="H86" s="19">
        <f t="shared" si="8"/>
        <v>337252255.97334409</v>
      </c>
      <c r="I86" s="19">
        <f xml:space="preserve"> H86</f>
        <v>337252255.97334409</v>
      </c>
      <c r="J86" s="19">
        <f t="shared" si="7"/>
        <v>416637240.06344438</v>
      </c>
      <c r="K86" s="50">
        <v>0</v>
      </c>
      <c r="L86" s="20">
        <f xml:space="preserve"> I86 / 2</f>
        <v>168626127.98667204</v>
      </c>
      <c r="M86" s="58">
        <f xml:space="preserve"> (F75 + SUM(D76:D86)) - SUM(K76:K86)</f>
        <v>286638647.00306433</v>
      </c>
      <c r="N86" s="19">
        <f xml:space="preserve"> H86 - M86</f>
        <v>50613608.970279753</v>
      </c>
      <c r="O86" s="18">
        <v>0.84</v>
      </c>
      <c r="P86" s="19">
        <f xml:space="preserve"> N86 * O86</f>
        <v>42515431.535034992</v>
      </c>
      <c r="Q86" s="19">
        <f xml:space="preserve"> N86 - P86</f>
        <v>8098177.4352447614</v>
      </c>
      <c r="R86" s="18">
        <f xml:space="preserve"> N86 / M86 * 100</f>
        <v>17.657636016450589</v>
      </c>
      <c r="S86" s="19"/>
    </row>
    <row r="87" spans="1:19" s="8" customFormat="1" x14ac:dyDescent="0.3">
      <c r="A87" s="8">
        <v>8</v>
      </c>
      <c r="B87" s="65">
        <v>2029</v>
      </c>
      <c r="C87" s="8">
        <v>1</v>
      </c>
      <c r="D87" s="9">
        <f xml:space="preserve"> N87</f>
        <v>16552177.33222267</v>
      </c>
      <c r="E87" s="41">
        <f t="shared" si="13"/>
        <v>81221113.803722128</v>
      </c>
      <c r="F87" s="9">
        <f xml:space="preserve"> (H86 / 2) + D87 - K87</f>
        <v>185178305.31889471</v>
      </c>
      <c r="G87" s="8">
        <v>1.7999999999999999E-2</v>
      </c>
      <c r="H87" s="9">
        <f t="shared" si="8"/>
        <v>188511514.81463483</v>
      </c>
      <c r="I87" s="9"/>
      <c r="J87" s="9">
        <f t="shared" si="7"/>
        <v>269732628.61835694</v>
      </c>
      <c r="K87" s="47">
        <v>0</v>
      </c>
      <c r="L87" s="10"/>
      <c r="M87" s="55"/>
      <c r="N87" s="11">
        <f xml:space="preserve"> (L86 / 12) +2500000</f>
        <v>16552177.33222267</v>
      </c>
      <c r="P87" s="9">
        <f xml:space="preserve"> (H86 / 2 )</f>
        <v>168626127.98667204</v>
      </c>
      <c r="S87" s="9"/>
    </row>
    <row r="88" spans="1:19" s="8" customFormat="1" x14ac:dyDescent="0.3">
      <c r="B88" s="65"/>
      <c r="C88" s="8">
        <v>2</v>
      </c>
      <c r="D88" s="9">
        <f xml:space="preserve"> N87</f>
        <v>16552177.33222267</v>
      </c>
      <c r="E88" s="41">
        <f t="shared" si="13"/>
        <v>83090293.852189124</v>
      </c>
      <c r="F88" s="9">
        <f t="shared" ref="F88:F98" si="14" xml:space="preserve"> H87 + D88 - K88</f>
        <v>205063692.1468575</v>
      </c>
      <c r="G88" s="8">
        <v>1.7999999999999999E-2</v>
      </c>
      <c r="H88" s="9">
        <f t="shared" si="8"/>
        <v>208754838.60550094</v>
      </c>
      <c r="I88" s="9"/>
      <c r="J88" s="9">
        <f t="shared" si="7"/>
        <v>291845132.45769006</v>
      </c>
      <c r="K88" s="47">
        <v>0</v>
      </c>
      <c r="L88" s="10"/>
      <c r="M88" s="55"/>
      <c r="S88" s="9"/>
    </row>
    <row r="89" spans="1:19" s="8" customFormat="1" x14ac:dyDescent="0.3">
      <c r="B89" s="65"/>
      <c r="C89" s="8">
        <v>3</v>
      </c>
      <c r="D89" s="9">
        <f xml:space="preserve"> N87</f>
        <v>16552177.33222267</v>
      </c>
      <c r="E89" s="41">
        <f t="shared" si="13"/>
        <v>84993119.141528532</v>
      </c>
      <c r="F89" s="9">
        <f t="shared" si="14"/>
        <v>225307015.93772361</v>
      </c>
      <c r="G89" s="8">
        <v>1.7999999999999999E-2</v>
      </c>
      <c r="H89" s="9">
        <f t="shared" si="8"/>
        <v>229362542.22460264</v>
      </c>
      <c r="I89" s="9"/>
      <c r="J89" s="9">
        <f t="shared" si="7"/>
        <v>314355661.36613119</v>
      </c>
      <c r="K89" s="47">
        <v>0</v>
      </c>
      <c r="L89" s="10"/>
      <c r="M89" s="55"/>
      <c r="S89" s="9"/>
    </row>
    <row r="90" spans="1:19" s="8" customFormat="1" x14ac:dyDescent="0.3">
      <c r="B90" s="65"/>
      <c r="C90" s="8">
        <v>4</v>
      </c>
      <c r="D90" s="9">
        <f xml:space="preserve"> N87</f>
        <v>16552177.33222267</v>
      </c>
      <c r="E90" s="41">
        <f t="shared" si="13"/>
        <v>86930195.286076039</v>
      </c>
      <c r="F90" s="9">
        <f t="shared" si="14"/>
        <v>245914719.55682531</v>
      </c>
      <c r="G90" s="8">
        <v>1.7999999999999999E-2</v>
      </c>
      <c r="H90" s="9">
        <f t="shared" si="8"/>
        <v>250341184.50884816</v>
      </c>
      <c r="I90" s="9"/>
      <c r="J90" s="9">
        <f t="shared" si="7"/>
        <v>337271379.7949242</v>
      </c>
      <c r="K90" s="47">
        <v>0</v>
      </c>
      <c r="L90" s="10"/>
      <c r="M90" s="55"/>
      <c r="S90" s="9"/>
    </row>
    <row r="91" spans="1:19" s="8" customFormat="1" x14ac:dyDescent="0.3">
      <c r="B91" s="65"/>
      <c r="C91" s="8">
        <v>5</v>
      </c>
      <c r="D91" s="9">
        <f xml:space="preserve"> N87</f>
        <v>16552177.33222267</v>
      </c>
      <c r="E91" s="41">
        <f t="shared" si="13"/>
        <v>88902138.801225409</v>
      </c>
      <c r="F91" s="9">
        <f t="shared" si="14"/>
        <v>258795184.40582606</v>
      </c>
      <c r="G91" s="8">
        <v>1.7999999999999999E-2</v>
      </c>
      <c r="H91" s="9">
        <f t="shared" si="8"/>
        <v>263453497.72513092</v>
      </c>
      <c r="I91" s="9"/>
      <c r="J91" s="9">
        <f t="shared" si="7"/>
        <v>352355636.52635634</v>
      </c>
      <c r="K91" s="47">
        <f xml:space="preserve"> Q86</f>
        <v>8098177.4352447614</v>
      </c>
      <c r="L91" s="10"/>
      <c r="M91" s="55"/>
      <c r="S91" s="9"/>
    </row>
    <row r="92" spans="1:19" s="8" customFormat="1" x14ac:dyDescent="0.3">
      <c r="B92" s="65"/>
      <c r="C92" s="8">
        <v>6</v>
      </c>
      <c r="D92" s="9">
        <f xml:space="preserve"> N87</f>
        <v>16552177.33222267</v>
      </c>
      <c r="E92" s="41">
        <f t="shared" si="13"/>
        <v>90909577.299647465</v>
      </c>
      <c r="F92" s="9">
        <f t="shared" si="14"/>
        <v>280005675.05735362</v>
      </c>
      <c r="G92" s="8">
        <v>1.7999999999999999E-2</v>
      </c>
      <c r="H92" s="9">
        <f t="shared" si="8"/>
        <v>285045777.208386</v>
      </c>
      <c r="I92" s="9"/>
      <c r="J92" s="9">
        <f t="shared" ref="J92:J155" si="15" xml:space="preserve"> E92 + H92</f>
        <v>375955354.50803345</v>
      </c>
      <c r="K92" s="47">
        <v>0</v>
      </c>
      <c r="L92" s="10"/>
      <c r="M92" s="55"/>
      <c r="S92" s="9"/>
    </row>
    <row r="93" spans="1:19" s="8" customFormat="1" x14ac:dyDescent="0.3">
      <c r="B93" s="65"/>
      <c r="C93" s="8">
        <v>7</v>
      </c>
      <c r="D93" s="9">
        <f xml:space="preserve"> N87</f>
        <v>16552177.33222267</v>
      </c>
      <c r="E93" s="41">
        <f t="shared" si="13"/>
        <v>92953149.691041127</v>
      </c>
      <c r="F93" s="9">
        <f t="shared" si="14"/>
        <v>301597954.54060864</v>
      </c>
      <c r="G93" s="8">
        <v>1.7999999999999999E-2</v>
      </c>
      <c r="H93" s="9">
        <f t="shared" si="8"/>
        <v>307026717.72233957</v>
      </c>
      <c r="I93" s="9"/>
      <c r="J93" s="9">
        <f t="shared" si="15"/>
        <v>399979867.41338068</v>
      </c>
      <c r="K93" s="47">
        <v>0</v>
      </c>
      <c r="L93" s="10"/>
      <c r="M93" s="55"/>
      <c r="S93" s="9"/>
    </row>
    <row r="94" spans="1:19" s="8" customFormat="1" x14ac:dyDescent="0.3">
      <c r="B94" s="65"/>
      <c r="C94" s="8">
        <v>8</v>
      </c>
      <c r="D94" s="9">
        <f xml:space="preserve"> N87</f>
        <v>16552177.33222267</v>
      </c>
      <c r="E94" s="41">
        <f t="shared" si="13"/>
        <v>95033506.385479867</v>
      </c>
      <c r="F94" s="9">
        <f t="shared" si="14"/>
        <v>323578895.05456221</v>
      </c>
      <c r="G94" s="8">
        <v>1.7999999999999999E-2</v>
      </c>
      <c r="H94" s="9">
        <f t="shared" ref="H94:H157" si="16" xml:space="preserve"> (F94 * G94) + F94</f>
        <v>329403315.16554433</v>
      </c>
      <c r="I94" s="9"/>
      <c r="J94" s="9">
        <f t="shared" si="15"/>
        <v>424436821.5510242</v>
      </c>
      <c r="K94" s="47">
        <v>0</v>
      </c>
      <c r="L94" s="10"/>
      <c r="M94" s="55"/>
      <c r="S94" s="9"/>
    </row>
    <row r="95" spans="1:19" s="8" customFormat="1" x14ac:dyDescent="0.3">
      <c r="B95" s="65"/>
      <c r="C95" s="8">
        <v>9</v>
      </c>
      <c r="D95" s="9">
        <f xml:space="preserve"> N87</f>
        <v>16552177.33222267</v>
      </c>
      <c r="E95" s="41">
        <f t="shared" si="13"/>
        <v>97151309.500418499</v>
      </c>
      <c r="F95" s="9">
        <f t="shared" si="14"/>
        <v>345955492.49776697</v>
      </c>
      <c r="G95" s="8">
        <v>1.7999999999999999E-2</v>
      </c>
      <c r="H95" s="9">
        <f t="shared" si="16"/>
        <v>352182691.36272675</v>
      </c>
      <c r="I95" s="9"/>
      <c r="J95" s="9">
        <f t="shared" si="15"/>
        <v>449334000.86314523</v>
      </c>
      <c r="K95" s="47">
        <v>0</v>
      </c>
      <c r="L95" s="10"/>
      <c r="M95" s="55"/>
      <c r="S95" s="9"/>
    </row>
    <row r="96" spans="1:19" s="8" customFormat="1" x14ac:dyDescent="0.3">
      <c r="B96" s="65"/>
      <c r="C96" s="8">
        <v>10</v>
      </c>
      <c r="D96" s="9">
        <f xml:space="preserve"> N87</f>
        <v>16552177.33222267</v>
      </c>
      <c r="E96" s="41">
        <f t="shared" si="13"/>
        <v>99307233.071426034</v>
      </c>
      <c r="F96" s="9">
        <f t="shared" si="14"/>
        <v>368734868.69494939</v>
      </c>
      <c r="G96" s="8">
        <v>1.7999999999999999E-2</v>
      </c>
      <c r="H96" s="9">
        <f t="shared" si="16"/>
        <v>375372096.33145845</v>
      </c>
      <c r="I96" s="9"/>
      <c r="J96" s="9">
        <f t="shared" si="15"/>
        <v>474679329.40288448</v>
      </c>
      <c r="K96" s="47">
        <v>0</v>
      </c>
      <c r="L96" s="10"/>
      <c r="M96" s="55"/>
      <c r="S96" s="9"/>
    </row>
    <row r="97" spans="1:19" s="8" customFormat="1" x14ac:dyDescent="0.3">
      <c r="B97" s="65"/>
      <c r="C97" s="8">
        <v>11</v>
      </c>
      <c r="D97" s="9">
        <f xml:space="preserve"> N87</f>
        <v>16552177.33222267</v>
      </c>
      <c r="E97" s="41">
        <f t="shared" si="13"/>
        <v>101501963.2667117</v>
      </c>
      <c r="F97" s="9">
        <f t="shared" si="14"/>
        <v>391924273.66368115</v>
      </c>
      <c r="G97" s="8">
        <v>1.7999999999999999E-2</v>
      </c>
      <c r="H97" s="9">
        <f t="shared" si="16"/>
        <v>398978910.58962739</v>
      </c>
      <c r="I97" s="9"/>
      <c r="J97" s="9">
        <f t="shared" si="15"/>
        <v>500480873.8563391</v>
      </c>
      <c r="K97" s="47">
        <v>0</v>
      </c>
      <c r="L97" s="10"/>
      <c r="M97" s="55"/>
      <c r="S97" s="9"/>
    </row>
    <row r="98" spans="1:19" s="18" customFormat="1" x14ac:dyDescent="0.3">
      <c r="B98" s="65"/>
      <c r="C98" s="18">
        <v>12</v>
      </c>
      <c r="D98" s="19">
        <f xml:space="preserve"> N87</f>
        <v>16552177.33222267</v>
      </c>
      <c r="E98" s="19">
        <f t="shared" si="13"/>
        <v>103736198.60551251</v>
      </c>
      <c r="F98" s="19">
        <f t="shared" si="14"/>
        <v>415531087.92185009</v>
      </c>
      <c r="G98" s="18">
        <v>1.7999999999999999E-2</v>
      </c>
      <c r="H98" s="19">
        <f t="shared" si="16"/>
        <v>423010647.50444341</v>
      </c>
      <c r="I98" s="19">
        <f xml:space="preserve"> H98</f>
        <v>423010647.50444341</v>
      </c>
      <c r="J98" s="19">
        <f t="shared" si="15"/>
        <v>526746846.10995591</v>
      </c>
      <c r="K98" s="50">
        <v>0</v>
      </c>
      <c r="L98" s="20">
        <f xml:space="preserve"> I98 / 2</f>
        <v>211505323.7522217</v>
      </c>
      <c r="M98" s="58">
        <f xml:space="preserve"> (F87 + SUM(D88:D98)) - SUM(K88:K98)</f>
        <v>359154078.53809935</v>
      </c>
      <c r="N98" s="19">
        <f xml:space="preserve"> H98 - M98</f>
        <v>63856568.966344059</v>
      </c>
      <c r="O98" s="18">
        <v>0.84</v>
      </c>
      <c r="P98" s="19">
        <f xml:space="preserve"> N98 * O98</f>
        <v>53639517.931729004</v>
      </c>
      <c r="Q98" s="19">
        <f xml:space="preserve"> N98 - P98</f>
        <v>10217051.034615055</v>
      </c>
      <c r="R98" s="18">
        <f xml:space="preserve"> N98 / M98 * 100</f>
        <v>17.779714273680483</v>
      </c>
      <c r="S98" s="19"/>
    </row>
    <row r="99" spans="1:19" s="8" customFormat="1" x14ac:dyDescent="0.3">
      <c r="A99" s="8">
        <v>9</v>
      </c>
      <c r="B99" s="65">
        <v>2030</v>
      </c>
      <c r="C99" s="8">
        <v>1</v>
      </c>
      <c r="D99" s="9">
        <f>N99</f>
        <v>20125443.646018475</v>
      </c>
      <c r="E99" s="41">
        <f t="shared" si="13"/>
        <v>106010650.18041174</v>
      </c>
      <c r="F99" s="9">
        <f xml:space="preserve"> (H98 / 2) + D99 - K99</f>
        <v>231630767.39824018</v>
      </c>
      <c r="G99" s="8">
        <v>1.7999999999999999E-2</v>
      </c>
      <c r="H99" s="9">
        <f t="shared" si="16"/>
        <v>235800121.2114085</v>
      </c>
      <c r="I99" s="9"/>
      <c r="J99" s="9">
        <f t="shared" si="15"/>
        <v>341810771.39182025</v>
      </c>
      <c r="K99" s="47">
        <v>0</v>
      </c>
      <c r="L99" s="10"/>
      <c r="M99" s="55"/>
      <c r="N99" s="11">
        <f xml:space="preserve"> (L98 / 12) +2500000</f>
        <v>20125443.646018475</v>
      </c>
      <c r="P99" s="9">
        <f xml:space="preserve"> (H98 / 2 )</f>
        <v>211505323.7522217</v>
      </c>
      <c r="S99" s="9"/>
    </row>
    <row r="100" spans="1:19" s="8" customFormat="1" x14ac:dyDescent="0.3">
      <c r="B100" s="65"/>
      <c r="C100" s="8">
        <v>2</v>
      </c>
      <c r="D100" s="9">
        <f>N99</f>
        <v>20125443.646018475</v>
      </c>
      <c r="E100" s="41">
        <f t="shared" si="13"/>
        <v>108326041.88365915</v>
      </c>
      <c r="F100" s="9">
        <f t="shared" ref="F100:F110" si="17" xml:space="preserve"> H99 + D100 - K100</f>
        <v>255925564.85742697</v>
      </c>
      <c r="G100" s="8">
        <v>1.7999999999999999E-2</v>
      </c>
      <c r="H100" s="9">
        <f t="shared" si="16"/>
        <v>260532225.02486065</v>
      </c>
      <c r="I100" s="9"/>
      <c r="J100" s="9">
        <f t="shared" si="15"/>
        <v>368858266.9085198</v>
      </c>
      <c r="K100" s="47">
        <v>0</v>
      </c>
      <c r="L100" s="10"/>
      <c r="M100" s="55"/>
      <c r="S100" s="9"/>
    </row>
    <row r="101" spans="1:19" s="8" customFormat="1" x14ac:dyDescent="0.3">
      <c r="B101" s="65"/>
      <c r="C101" s="8">
        <v>3</v>
      </c>
      <c r="D101" s="9">
        <f>N99</f>
        <v>20125443.646018475</v>
      </c>
      <c r="E101" s="41">
        <f t="shared" si="13"/>
        <v>110683110.63756502</v>
      </c>
      <c r="F101" s="9">
        <f t="shared" si="17"/>
        <v>280657668.67087913</v>
      </c>
      <c r="G101" s="8">
        <v>1.7999999999999999E-2</v>
      </c>
      <c r="H101" s="9">
        <f t="shared" si="16"/>
        <v>285709506.70695496</v>
      </c>
      <c r="I101" s="9"/>
      <c r="J101" s="9">
        <f t="shared" si="15"/>
        <v>396392617.34451997</v>
      </c>
      <c r="K101" s="47">
        <v>0</v>
      </c>
      <c r="L101" s="10"/>
      <c r="M101" s="55"/>
      <c r="S101" s="9"/>
    </row>
    <row r="102" spans="1:19" s="8" customFormat="1" x14ac:dyDescent="0.3">
      <c r="B102" s="65"/>
      <c r="C102" s="8">
        <v>4</v>
      </c>
      <c r="D102" s="9">
        <f>N99</f>
        <v>20125443.646018475</v>
      </c>
      <c r="E102" s="41">
        <f t="shared" si="13"/>
        <v>113082606.62904118</v>
      </c>
      <c r="F102" s="9">
        <f t="shared" si="17"/>
        <v>305834950.35297346</v>
      </c>
      <c r="G102" s="8">
        <v>1.7999999999999999E-2</v>
      </c>
      <c r="H102" s="9">
        <f t="shared" si="16"/>
        <v>311339979.45932698</v>
      </c>
      <c r="I102" s="9"/>
      <c r="J102" s="9">
        <f t="shared" si="15"/>
        <v>424422586.08836818</v>
      </c>
      <c r="K102" s="47">
        <v>0</v>
      </c>
      <c r="L102" s="10"/>
      <c r="M102" s="55"/>
      <c r="S102" s="9"/>
    </row>
    <row r="103" spans="1:19" s="8" customFormat="1" x14ac:dyDescent="0.3">
      <c r="B103" s="65"/>
      <c r="C103" s="8">
        <v>5</v>
      </c>
      <c r="D103" s="9">
        <f>N99</f>
        <v>20125443.646018475</v>
      </c>
      <c r="E103" s="41">
        <f t="shared" si="13"/>
        <v>115525293.54836392</v>
      </c>
      <c r="F103" s="9">
        <f t="shared" si="17"/>
        <v>321248372.07073045</v>
      </c>
      <c r="G103" s="8">
        <v>1.7999999999999999E-2</v>
      </c>
      <c r="H103" s="9">
        <f t="shared" si="16"/>
        <v>327030842.76800358</v>
      </c>
      <c r="I103" s="9"/>
      <c r="J103" s="9">
        <f t="shared" si="15"/>
        <v>442556136.31636751</v>
      </c>
      <c r="K103" s="47">
        <f xml:space="preserve"> Q98</f>
        <v>10217051.034615055</v>
      </c>
      <c r="L103" s="10"/>
      <c r="M103" s="55"/>
      <c r="S103" s="9"/>
    </row>
    <row r="104" spans="1:19" s="8" customFormat="1" x14ac:dyDescent="0.3">
      <c r="B104" s="65"/>
      <c r="C104" s="8">
        <v>6</v>
      </c>
      <c r="D104" s="9">
        <f>N99</f>
        <v>20125443.646018475</v>
      </c>
      <c r="E104" s="41">
        <f t="shared" si="13"/>
        <v>118011948.83223447</v>
      </c>
      <c r="F104" s="9">
        <f t="shared" si="17"/>
        <v>347156286.41402209</v>
      </c>
      <c r="G104" s="8">
        <v>1.7999999999999999E-2</v>
      </c>
      <c r="H104" s="9">
        <f t="shared" si="16"/>
        <v>353405099.56947446</v>
      </c>
      <c r="I104" s="9"/>
      <c r="J104" s="9">
        <f t="shared" si="15"/>
        <v>471417048.40170896</v>
      </c>
      <c r="K104" s="47">
        <v>0</v>
      </c>
      <c r="L104" s="10"/>
      <c r="M104" s="55"/>
      <c r="S104" s="9"/>
    </row>
    <row r="105" spans="1:19" s="8" customFormat="1" x14ac:dyDescent="0.3">
      <c r="B105" s="65"/>
      <c r="C105" s="8">
        <v>7</v>
      </c>
      <c r="D105" s="9">
        <f>N99</f>
        <v>20125443.646018475</v>
      </c>
      <c r="E105" s="41">
        <f t="shared" si="13"/>
        <v>120543363.91121469</v>
      </c>
      <c r="F105" s="9">
        <f t="shared" si="17"/>
        <v>373530543.21549296</v>
      </c>
      <c r="G105" s="8">
        <v>1.7999999999999999E-2</v>
      </c>
      <c r="H105" s="9">
        <f t="shared" si="16"/>
        <v>380254092.99337184</v>
      </c>
      <c r="I105" s="9"/>
      <c r="J105" s="9">
        <f t="shared" si="15"/>
        <v>500797456.90458655</v>
      </c>
      <c r="K105" s="47">
        <v>0</v>
      </c>
      <c r="L105" s="10"/>
      <c r="M105" s="55"/>
      <c r="S105" s="9"/>
    </row>
    <row r="106" spans="1:19" s="8" customFormat="1" x14ac:dyDescent="0.3">
      <c r="B106" s="65"/>
      <c r="C106" s="8">
        <v>8</v>
      </c>
      <c r="D106" s="9">
        <f>N99</f>
        <v>20125443.646018475</v>
      </c>
      <c r="E106" s="41">
        <f t="shared" si="13"/>
        <v>123120344.46161656</v>
      </c>
      <c r="F106" s="9">
        <f t="shared" si="17"/>
        <v>400379536.63939035</v>
      </c>
      <c r="G106" s="8">
        <v>1.7999999999999999E-2</v>
      </c>
      <c r="H106" s="9">
        <f t="shared" si="16"/>
        <v>407586368.29889935</v>
      </c>
      <c r="I106" s="9"/>
      <c r="J106" s="9">
        <f t="shared" si="15"/>
        <v>530706712.76051593</v>
      </c>
      <c r="K106" s="47">
        <v>0</v>
      </c>
      <c r="L106" s="10"/>
      <c r="M106" s="55"/>
      <c r="S106" s="9"/>
    </row>
    <row r="107" spans="1:19" s="8" customFormat="1" x14ac:dyDescent="0.3">
      <c r="B107" s="65"/>
      <c r="C107" s="8">
        <v>9</v>
      </c>
      <c r="D107" s="9">
        <f>N99</f>
        <v>20125443.646018475</v>
      </c>
      <c r="E107" s="41">
        <f t="shared" si="13"/>
        <v>125743710.66192566</v>
      </c>
      <c r="F107" s="9">
        <f t="shared" si="17"/>
        <v>427711811.9449178</v>
      </c>
      <c r="G107" s="8">
        <v>1.7999999999999999E-2</v>
      </c>
      <c r="H107" s="9">
        <f t="shared" si="16"/>
        <v>435410624.55992633</v>
      </c>
      <c r="I107" s="9"/>
      <c r="J107" s="9">
        <f t="shared" si="15"/>
        <v>561154335.22185194</v>
      </c>
      <c r="K107" s="47">
        <v>0</v>
      </c>
      <c r="L107" s="10"/>
      <c r="M107" s="55"/>
      <c r="S107" s="9"/>
    </row>
    <row r="108" spans="1:19" s="8" customFormat="1" x14ac:dyDescent="0.3">
      <c r="B108" s="65"/>
      <c r="C108" s="8">
        <v>10</v>
      </c>
      <c r="D108" s="9">
        <f>N99</f>
        <v>20125443.646018475</v>
      </c>
      <c r="E108" s="41">
        <f t="shared" si="13"/>
        <v>128414297.45384032</v>
      </c>
      <c r="F108" s="9">
        <f t="shared" si="17"/>
        <v>455536068.20594478</v>
      </c>
      <c r="G108" s="8">
        <v>1.7999999999999999E-2</v>
      </c>
      <c r="H108" s="9">
        <f t="shared" si="16"/>
        <v>463735717.4336518</v>
      </c>
      <c r="I108" s="9"/>
      <c r="J108" s="9">
        <f t="shared" si="15"/>
        <v>592150014.88749218</v>
      </c>
      <c r="K108" s="47">
        <v>0</v>
      </c>
      <c r="L108" s="10"/>
      <c r="M108" s="55"/>
      <c r="S108" s="9"/>
    </row>
    <row r="109" spans="1:19" s="8" customFormat="1" x14ac:dyDescent="0.3">
      <c r="B109" s="65"/>
      <c r="C109" s="8">
        <v>11</v>
      </c>
      <c r="D109" s="9">
        <f>N99</f>
        <v>20125443.646018475</v>
      </c>
      <c r="E109" s="41">
        <f t="shared" si="13"/>
        <v>131132954.80800945</v>
      </c>
      <c r="F109" s="9">
        <f t="shared" si="17"/>
        <v>483861161.07967031</v>
      </c>
      <c r="G109" s="8">
        <v>1.7999999999999999E-2</v>
      </c>
      <c r="H109" s="9">
        <f t="shared" si="16"/>
        <v>492570661.9791044</v>
      </c>
      <c r="I109" s="9"/>
      <c r="J109" s="9">
        <f t="shared" si="15"/>
        <v>623703616.7871139</v>
      </c>
      <c r="K109" s="47">
        <v>0</v>
      </c>
      <c r="L109" s="10"/>
      <c r="M109" s="55"/>
      <c r="S109" s="9"/>
    </row>
    <row r="110" spans="1:19" s="18" customFormat="1" x14ac:dyDescent="0.3">
      <c r="B110" s="65"/>
      <c r="C110" s="18">
        <v>12</v>
      </c>
      <c r="D110" s="19">
        <f>N99</f>
        <v>20125443.646018475</v>
      </c>
      <c r="E110" s="19">
        <f t="shared" si="13"/>
        <v>133900547.99455361</v>
      </c>
      <c r="F110" s="19">
        <f t="shared" si="17"/>
        <v>512696105.6251229</v>
      </c>
      <c r="G110" s="18">
        <v>1.7999999999999999E-2</v>
      </c>
      <c r="H110" s="19">
        <f t="shared" si="16"/>
        <v>521924635.52637511</v>
      </c>
      <c r="I110" s="19">
        <f xml:space="preserve"> H110</f>
        <v>521924635.52637511</v>
      </c>
      <c r="J110" s="19">
        <f t="shared" si="15"/>
        <v>655825183.52092874</v>
      </c>
      <c r="K110" s="50">
        <v>0</v>
      </c>
      <c r="L110" s="20">
        <f xml:space="preserve"> I110 / 2</f>
        <v>260962317.76318756</v>
      </c>
      <c r="M110" s="58">
        <f xml:space="preserve"> (F99 + SUM(D100:D110)) - SUM(K100:K110)</f>
        <v>442793596.46982837</v>
      </c>
      <c r="N110" s="19">
        <f xml:space="preserve"> H110 - M110</f>
        <v>79131039.056546748</v>
      </c>
      <c r="O110" s="18">
        <v>0.84</v>
      </c>
      <c r="P110" s="19">
        <f xml:space="preserve"> N110 * O110</f>
        <v>66470072.807499267</v>
      </c>
      <c r="Q110" s="19">
        <f xml:space="preserve"> N110 - P110</f>
        <v>12660966.249047481</v>
      </c>
      <c r="R110" s="18">
        <f xml:space="preserve"> N110 / M110 * 100</f>
        <v>17.870863464923364</v>
      </c>
      <c r="S110" s="19"/>
    </row>
    <row r="111" spans="1:19" s="8" customFormat="1" x14ac:dyDescent="0.3">
      <c r="A111" s="8">
        <v>10</v>
      </c>
      <c r="B111" s="65">
        <v>2031</v>
      </c>
      <c r="C111" s="8">
        <v>1</v>
      </c>
      <c r="D111" s="9">
        <f>N111</f>
        <v>24246859.813598964</v>
      </c>
      <c r="E111" s="41">
        <f t="shared" si="13"/>
        <v>136717957.8584556</v>
      </c>
      <c r="F111" s="9">
        <f xml:space="preserve"> (H110 / 2) + D111 - K111</f>
        <v>285209177.57678652</v>
      </c>
      <c r="G111" s="8">
        <v>1.7999999999999999E-2</v>
      </c>
      <c r="H111" s="9">
        <f t="shared" si="16"/>
        <v>290342942.77316868</v>
      </c>
      <c r="I111" s="9"/>
      <c r="J111" s="9">
        <f t="shared" si="15"/>
        <v>427060900.63162428</v>
      </c>
      <c r="K111" s="47">
        <v>0</v>
      </c>
      <c r="L111" s="10"/>
      <c r="M111" s="55"/>
      <c r="N111" s="11">
        <f xml:space="preserve"> (L110 / 12) +2500000</f>
        <v>24246859.813598964</v>
      </c>
      <c r="P111" s="9">
        <f xml:space="preserve"> (H110 / 2 )</f>
        <v>260962317.76318756</v>
      </c>
      <c r="S111" s="9"/>
    </row>
    <row r="112" spans="1:19" s="8" customFormat="1" x14ac:dyDescent="0.3">
      <c r="B112" s="65"/>
      <c r="C112" s="8">
        <v>2</v>
      </c>
      <c r="D112" s="9">
        <f>N111</f>
        <v>24246859.813598964</v>
      </c>
      <c r="E112" s="41">
        <f t="shared" si="13"/>
        <v>139586081.09990779</v>
      </c>
      <c r="F112" s="9">
        <f t="shared" ref="F112:F122" si="18" xml:space="preserve"> H111 + D112 - K112</f>
        <v>314589802.58676767</v>
      </c>
      <c r="G112" s="8">
        <v>1.7999999999999999E-2</v>
      </c>
      <c r="H112" s="9">
        <f t="shared" si="16"/>
        <v>320252419.03332949</v>
      </c>
      <c r="I112" s="9"/>
      <c r="J112" s="9">
        <f t="shared" si="15"/>
        <v>459838500.13323724</v>
      </c>
      <c r="K112" s="47">
        <v>0</v>
      </c>
      <c r="L112" s="10"/>
      <c r="M112" s="55"/>
      <c r="S112" s="9"/>
    </row>
    <row r="113" spans="1:19" s="8" customFormat="1" x14ac:dyDescent="0.3">
      <c r="B113" s="65"/>
      <c r="C113" s="8">
        <v>3</v>
      </c>
      <c r="D113" s="9">
        <f>N111</f>
        <v>24246859.813598964</v>
      </c>
      <c r="E113" s="41">
        <f t="shared" si="13"/>
        <v>142505830.55970612</v>
      </c>
      <c r="F113" s="9">
        <f t="shared" si="18"/>
        <v>344499278.84692848</v>
      </c>
      <c r="G113" s="8">
        <v>1.7999999999999999E-2</v>
      </c>
      <c r="H113" s="9">
        <f t="shared" si="16"/>
        <v>350700265.86617321</v>
      </c>
      <c r="I113" s="9"/>
      <c r="J113" s="9">
        <f t="shared" si="15"/>
        <v>493206096.42587936</v>
      </c>
      <c r="K113" s="47">
        <v>0</v>
      </c>
      <c r="L113" s="10"/>
      <c r="M113" s="55"/>
      <c r="S113" s="9"/>
    </row>
    <row r="114" spans="1:19" s="8" customFormat="1" x14ac:dyDescent="0.3">
      <c r="B114" s="65"/>
      <c r="C114" s="8">
        <v>4</v>
      </c>
      <c r="D114" s="9">
        <f>N111</f>
        <v>24246859.813598964</v>
      </c>
      <c r="E114" s="41">
        <f t="shared" si="13"/>
        <v>145478135.50978082</v>
      </c>
      <c r="F114" s="9">
        <f t="shared" si="18"/>
        <v>374947125.6797722</v>
      </c>
      <c r="G114" s="8">
        <v>1.7999999999999999E-2</v>
      </c>
      <c r="H114" s="9">
        <f t="shared" si="16"/>
        <v>381696173.94200808</v>
      </c>
      <c r="I114" s="9"/>
      <c r="J114" s="9">
        <f t="shared" si="15"/>
        <v>527174309.4517889</v>
      </c>
      <c r="K114" s="47">
        <v>0</v>
      </c>
      <c r="L114" s="10"/>
      <c r="M114" s="55"/>
      <c r="S114" s="9"/>
    </row>
    <row r="115" spans="1:19" s="8" customFormat="1" x14ac:dyDescent="0.3">
      <c r="B115" s="65"/>
      <c r="C115" s="8">
        <v>5</v>
      </c>
      <c r="D115" s="9">
        <f>N111</f>
        <v>24246859.813598964</v>
      </c>
      <c r="E115" s="41">
        <f t="shared" si="13"/>
        <v>148503941.94895688</v>
      </c>
      <c r="F115" s="9">
        <f t="shared" si="18"/>
        <v>393282067.50655961</v>
      </c>
      <c r="G115" s="8">
        <v>1.7999999999999999E-2</v>
      </c>
      <c r="H115" s="9">
        <f t="shared" si="16"/>
        <v>400361144.72167766</v>
      </c>
      <c r="I115" s="9"/>
      <c r="J115" s="9">
        <f t="shared" si="15"/>
        <v>548865086.67063451</v>
      </c>
      <c r="K115" s="47">
        <f xml:space="preserve"> Q110</f>
        <v>12660966.249047481</v>
      </c>
      <c r="L115" s="10"/>
      <c r="M115" s="55"/>
      <c r="S115" s="9"/>
    </row>
    <row r="116" spans="1:19" s="8" customFormat="1" x14ac:dyDescent="0.3">
      <c r="B116" s="65"/>
      <c r="C116" s="8">
        <v>6</v>
      </c>
      <c r="D116" s="9">
        <f>N111</f>
        <v>24246859.813598964</v>
      </c>
      <c r="E116" s="41">
        <f t="shared" si="13"/>
        <v>151584212.9040381</v>
      </c>
      <c r="F116" s="9">
        <f t="shared" si="18"/>
        <v>424608004.53527665</v>
      </c>
      <c r="G116" s="8">
        <v>1.7999999999999999E-2</v>
      </c>
      <c r="H116" s="9">
        <f t="shared" si="16"/>
        <v>432250948.61691165</v>
      </c>
      <c r="I116" s="9"/>
      <c r="J116" s="9">
        <f t="shared" si="15"/>
        <v>583835161.52094972</v>
      </c>
      <c r="K116" s="47">
        <v>0</v>
      </c>
      <c r="L116" s="10"/>
      <c r="M116" s="55"/>
      <c r="S116" s="9"/>
    </row>
    <row r="117" spans="1:19" s="8" customFormat="1" x14ac:dyDescent="0.3">
      <c r="B117" s="65"/>
      <c r="C117" s="8">
        <v>7</v>
      </c>
      <c r="D117" s="9">
        <f>N111</f>
        <v>24246859.813598964</v>
      </c>
      <c r="E117" s="41">
        <f t="shared" si="13"/>
        <v>154719928.73631078</v>
      </c>
      <c r="F117" s="9">
        <f t="shared" si="18"/>
        <v>456497808.43051064</v>
      </c>
      <c r="G117" s="8">
        <v>1.7999999999999999E-2</v>
      </c>
      <c r="H117" s="9">
        <f t="shared" si="16"/>
        <v>464714768.98225981</v>
      </c>
      <c r="I117" s="9"/>
      <c r="J117" s="9">
        <f t="shared" si="15"/>
        <v>619434697.71857059</v>
      </c>
      <c r="K117" s="47">
        <v>0</v>
      </c>
      <c r="L117" s="10"/>
      <c r="M117" s="55"/>
      <c r="S117" s="9"/>
    </row>
    <row r="118" spans="1:19" s="8" customFormat="1" x14ac:dyDescent="0.3">
      <c r="B118" s="65"/>
      <c r="C118" s="8">
        <v>8</v>
      </c>
      <c r="D118" s="9">
        <f>N111</f>
        <v>24246859.813598964</v>
      </c>
      <c r="E118" s="41">
        <f t="shared" si="13"/>
        <v>157912087.45356438</v>
      </c>
      <c r="F118" s="9">
        <f t="shared" si="18"/>
        <v>488961628.7958588</v>
      </c>
      <c r="G118" s="8">
        <v>1.7999999999999999E-2</v>
      </c>
      <c r="H118" s="9">
        <f t="shared" si="16"/>
        <v>497762938.11418426</v>
      </c>
      <c r="I118" s="9"/>
      <c r="J118" s="9">
        <f t="shared" si="15"/>
        <v>655675025.56774867</v>
      </c>
      <c r="K118" s="47">
        <v>0</v>
      </c>
      <c r="L118" s="10"/>
      <c r="M118" s="55"/>
      <c r="S118" s="9"/>
    </row>
    <row r="119" spans="1:19" s="8" customFormat="1" x14ac:dyDescent="0.3">
      <c r="B119" s="65"/>
      <c r="C119" s="8">
        <v>9</v>
      </c>
      <c r="D119" s="9">
        <f>N111</f>
        <v>24246859.813598964</v>
      </c>
      <c r="E119" s="41">
        <f t="shared" si="13"/>
        <v>161161705.02772853</v>
      </c>
      <c r="F119" s="9">
        <f t="shared" si="18"/>
        <v>522009797.92778325</v>
      </c>
      <c r="G119" s="8">
        <v>1.7999999999999999E-2</v>
      </c>
      <c r="H119" s="9">
        <f t="shared" si="16"/>
        <v>531405974.29048336</v>
      </c>
      <c r="I119" s="9"/>
      <c r="J119" s="9">
        <f t="shared" si="15"/>
        <v>692567679.31821191</v>
      </c>
      <c r="K119" s="47">
        <v>0</v>
      </c>
      <c r="L119" s="10"/>
      <c r="M119" s="55"/>
      <c r="S119" s="9"/>
    </row>
    <row r="120" spans="1:19" s="8" customFormat="1" x14ac:dyDescent="0.3">
      <c r="B120" s="65"/>
      <c r="C120" s="8">
        <v>10</v>
      </c>
      <c r="D120" s="9">
        <f>N111</f>
        <v>24246859.813598964</v>
      </c>
      <c r="E120" s="41">
        <f t="shared" si="13"/>
        <v>164469815.71822765</v>
      </c>
      <c r="F120" s="9">
        <f t="shared" si="18"/>
        <v>555652834.10408235</v>
      </c>
      <c r="G120" s="8">
        <v>1.7999999999999999E-2</v>
      </c>
      <c r="H120" s="9">
        <f t="shared" si="16"/>
        <v>565654585.1179558</v>
      </c>
      <c r="I120" s="9"/>
      <c r="J120" s="9">
        <f t="shared" si="15"/>
        <v>730124400.83618343</v>
      </c>
      <c r="K120" s="47">
        <v>0</v>
      </c>
      <c r="L120" s="10"/>
      <c r="M120" s="55"/>
      <c r="S120" s="9"/>
    </row>
    <row r="121" spans="1:19" s="8" customFormat="1" x14ac:dyDescent="0.3">
      <c r="B121" s="65"/>
      <c r="C121" s="8">
        <v>11</v>
      </c>
      <c r="D121" s="9">
        <f>N111</f>
        <v>24246859.813598964</v>
      </c>
      <c r="E121" s="41">
        <f t="shared" si="13"/>
        <v>167837472.40115574</v>
      </c>
      <c r="F121" s="9">
        <f t="shared" si="18"/>
        <v>589901444.93155479</v>
      </c>
      <c r="G121" s="8">
        <v>1.7999999999999999E-2</v>
      </c>
      <c r="H121" s="9">
        <f t="shared" si="16"/>
        <v>600519670.94032276</v>
      </c>
      <c r="I121" s="9"/>
      <c r="J121" s="9">
        <f t="shared" si="15"/>
        <v>768357143.34147847</v>
      </c>
      <c r="K121" s="47">
        <v>0</v>
      </c>
      <c r="L121" s="10"/>
      <c r="M121" s="55"/>
      <c r="S121" s="9"/>
    </row>
    <row r="122" spans="1:19" s="18" customFormat="1" x14ac:dyDescent="0.3">
      <c r="B122" s="65"/>
      <c r="C122" s="18">
        <v>12</v>
      </c>
      <c r="D122" s="19">
        <f>N111</f>
        <v>24246859.813598964</v>
      </c>
      <c r="E122" s="19">
        <f t="shared" si="13"/>
        <v>171265746.90437654</v>
      </c>
      <c r="F122" s="19">
        <f t="shared" si="18"/>
        <v>624766530.75392175</v>
      </c>
      <c r="G122" s="18">
        <v>1.7999999999999999E-2</v>
      </c>
      <c r="H122" s="19">
        <f t="shared" si="16"/>
        <v>636012328.30749238</v>
      </c>
      <c r="I122" s="19">
        <f xml:space="preserve"> H122</f>
        <v>636012328.30749238</v>
      </c>
      <c r="J122" s="19">
        <f t="shared" si="15"/>
        <v>807278075.21186888</v>
      </c>
      <c r="K122" s="50">
        <v>0</v>
      </c>
      <c r="L122" s="20">
        <f xml:space="preserve"> I122 / 2</f>
        <v>318006164.15374619</v>
      </c>
      <c r="M122" s="58">
        <f xml:space="preserve"> (F111 + SUM(D112:D122)) - SUM(K112:K122)</f>
        <v>539263669.27732754</v>
      </c>
      <c r="N122" s="19">
        <f xml:space="preserve"> H122 - M122</f>
        <v>96748659.030164838</v>
      </c>
      <c r="O122" s="18">
        <v>0.84</v>
      </c>
      <c r="P122" s="19">
        <f xml:space="preserve"> N122 * O122</f>
        <v>81268873.585338458</v>
      </c>
      <c r="Q122" s="19">
        <f xml:space="preserve"> N122 - P122</f>
        <v>15479785.444826379</v>
      </c>
      <c r="R122" s="18">
        <f xml:space="preserve"> N122 / M122 * 100</f>
        <v>17.94088208460597</v>
      </c>
      <c r="S122" s="19"/>
    </row>
    <row r="123" spans="1:19" s="8" customFormat="1" x14ac:dyDescent="0.3">
      <c r="A123" s="8">
        <v>11</v>
      </c>
      <c r="B123" s="65">
        <v>2032</v>
      </c>
      <c r="C123" s="8">
        <v>1</v>
      </c>
      <c r="D123" s="9">
        <f>N123</f>
        <v>29000513.67947885</v>
      </c>
      <c r="E123" s="41">
        <f t="shared" si="13"/>
        <v>174755730.34865531</v>
      </c>
      <c r="F123" s="9">
        <f xml:space="preserve"> (H122 / 2) + D123 - K123</f>
        <v>347006677.83322501</v>
      </c>
      <c r="G123" s="8">
        <v>1.7999999999999999E-2</v>
      </c>
      <c r="H123" s="9">
        <f t="shared" si="16"/>
        <v>353252798.03422308</v>
      </c>
      <c r="I123" s="9"/>
      <c r="J123" s="9">
        <f t="shared" si="15"/>
        <v>528008528.38287842</v>
      </c>
      <c r="K123" s="47"/>
      <c r="L123" s="10"/>
      <c r="M123" s="55"/>
      <c r="N123" s="11">
        <f xml:space="preserve"> (L122 / 12) +2500000</f>
        <v>29000513.67947885</v>
      </c>
      <c r="P123" s="9">
        <f xml:space="preserve"> (H122 / 2 )</f>
        <v>318006164.15374619</v>
      </c>
      <c r="S123" s="9"/>
    </row>
    <row r="124" spans="1:19" s="8" customFormat="1" x14ac:dyDescent="0.3">
      <c r="B124" s="65"/>
      <c r="C124" s="8">
        <v>2</v>
      </c>
      <c r="D124" s="9">
        <f>N123</f>
        <v>29000513.67947885</v>
      </c>
      <c r="E124" s="41">
        <f t="shared" si="13"/>
        <v>178308533.4949311</v>
      </c>
      <c r="F124" s="9">
        <f t="shared" ref="F124:F134" si="19" xml:space="preserve"> H123 + D124 - K124</f>
        <v>382253311.7137019</v>
      </c>
      <c r="G124" s="8">
        <v>1.7999999999999999E-2</v>
      </c>
      <c r="H124" s="9">
        <f t="shared" si="16"/>
        <v>389133871.32454854</v>
      </c>
      <c r="I124" s="9"/>
      <c r="J124" s="9">
        <f t="shared" si="15"/>
        <v>567442404.8194797</v>
      </c>
      <c r="K124" s="47"/>
      <c r="L124" s="10"/>
      <c r="M124" s="55"/>
      <c r="S124" s="9"/>
    </row>
    <row r="125" spans="1:19" s="8" customFormat="1" x14ac:dyDescent="0.3">
      <c r="B125" s="65"/>
      <c r="C125" s="8">
        <v>3</v>
      </c>
      <c r="D125" s="9">
        <f>N123</f>
        <v>29000513.67947885</v>
      </c>
      <c r="E125" s="41">
        <f t="shared" si="13"/>
        <v>181925287.09783986</v>
      </c>
      <c r="F125" s="9">
        <f t="shared" si="19"/>
        <v>418134385.00402737</v>
      </c>
      <c r="G125" s="8">
        <v>1.7999999999999999E-2</v>
      </c>
      <c r="H125" s="9">
        <f t="shared" si="16"/>
        <v>425660803.93409985</v>
      </c>
      <c r="I125" s="9"/>
      <c r="J125" s="9">
        <f t="shared" si="15"/>
        <v>607586091.03193974</v>
      </c>
      <c r="K125" s="47"/>
      <c r="L125" s="10"/>
      <c r="M125" s="55"/>
      <c r="S125" s="9"/>
    </row>
    <row r="126" spans="1:19" s="8" customFormat="1" x14ac:dyDescent="0.3">
      <c r="B126" s="65"/>
      <c r="C126" s="8">
        <v>4</v>
      </c>
      <c r="D126" s="9">
        <f>N123</f>
        <v>29000513.67947885</v>
      </c>
      <c r="E126" s="41">
        <f t="shared" si="13"/>
        <v>185607142.26560098</v>
      </c>
      <c r="F126" s="9">
        <f t="shared" si="19"/>
        <v>454661317.61357868</v>
      </c>
      <c r="G126" s="8">
        <v>1.7999999999999999E-2</v>
      </c>
      <c r="H126" s="9">
        <f t="shared" si="16"/>
        <v>462845221.33062309</v>
      </c>
      <c r="I126" s="9"/>
      <c r="J126" s="9">
        <f t="shared" si="15"/>
        <v>648452363.59622407</v>
      </c>
      <c r="K126" s="47"/>
      <c r="L126" s="10"/>
      <c r="M126" s="55"/>
      <c r="S126" s="9"/>
    </row>
    <row r="127" spans="1:19" s="8" customFormat="1" x14ac:dyDescent="0.3">
      <c r="B127" s="65"/>
      <c r="C127" s="8">
        <v>5</v>
      </c>
      <c r="D127" s="9">
        <f>N123</f>
        <v>29000513.67947885</v>
      </c>
      <c r="E127" s="41">
        <f t="shared" si="13"/>
        <v>189355270.8263818</v>
      </c>
      <c r="F127" s="9">
        <f t="shared" si="19"/>
        <v>476365949.56527555</v>
      </c>
      <c r="G127" s="8">
        <v>1.7999999999999999E-2</v>
      </c>
      <c r="H127" s="9">
        <f t="shared" si="16"/>
        <v>484940536.6574505</v>
      </c>
      <c r="I127" s="9"/>
      <c r="J127" s="9">
        <f t="shared" si="15"/>
        <v>674295807.48383236</v>
      </c>
      <c r="K127" s="47">
        <f xml:space="preserve"> Q122</f>
        <v>15479785.444826379</v>
      </c>
      <c r="L127" s="10"/>
      <c r="M127" s="55"/>
      <c r="S127" s="9"/>
    </row>
    <row r="128" spans="1:19" s="8" customFormat="1" x14ac:dyDescent="0.3">
      <c r="B128" s="65"/>
      <c r="C128" s="8">
        <v>6</v>
      </c>
      <c r="D128" s="9">
        <f>N123</f>
        <v>29000513.67947885</v>
      </c>
      <c r="E128" s="41">
        <f t="shared" si="13"/>
        <v>193170865.70125666</v>
      </c>
      <c r="F128" s="9">
        <f t="shared" si="19"/>
        <v>513941050.33692932</v>
      </c>
      <c r="G128" s="8">
        <v>1.7999999999999999E-2</v>
      </c>
      <c r="H128" s="9">
        <f t="shared" si="16"/>
        <v>523191989.24299407</v>
      </c>
      <c r="I128" s="9"/>
      <c r="J128" s="9">
        <f t="shared" si="15"/>
        <v>716362854.9442507</v>
      </c>
      <c r="K128" s="47"/>
      <c r="L128" s="10"/>
      <c r="M128" s="55"/>
      <c r="S128" s="9"/>
    </row>
    <row r="129" spans="1:19" s="8" customFormat="1" x14ac:dyDescent="0.3">
      <c r="B129" s="65"/>
      <c r="C129" s="8">
        <v>7</v>
      </c>
      <c r="D129" s="9">
        <f>N123</f>
        <v>29000513.67947885</v>
      </c>
      <c r="E129" s="41">
        <f t="shared" si="13"/>
        <v>197055141.28387928</v>
      </c>
      <c r="F129" s="9">
        <f t="shared" si="19"/>
        <v>552192502.92247295</v>
      </c>
      <c r="G129" s="8">
        <v>1.7999999999999999E-2</v>
      </c>
      <c r="H129" s="9">
        <f t="shared" si="16"/>
        <v>562131967.97507751</v>
      </c>
      <c r="I129" s="9"/>
      <c r="J129" s="9">
        <f t="shared" si="15"/>
        <v>759187109.25895679</v>
      </c>
      <c r="K129" s="47"/>
      <c r="L129" s="10"/>
      <c r="M129" s="55"/>
      <c r="S129" s="9"/>
    </row>
    <row r="130" spans="1:19" s="8" customFormat="1" x14ac:dyDescent="0.3">
      <c r="B130" s="65"/>
      <c r="C130" s="8">
        <v>8</v>
      </c>
      <c r="D130" s="9">
        <f>N123</f>
        <v>29000513.67947885</v>
      </c>
      <c r="E130" s="41">
        <f t="shared" si="13"/>
        <v>201009333.82698911</v>
      </c>
      <c r="F130" s="9">
        <f t="shared" si="19"/>
        <v>591132481.65455639</v>
      </c>
      <c r="G130" s="8">
        <v>1.7999999999999999E-2</v>
      </c>
      <c r="H130" s="9">
        <f t="shared" si="16"/>
        <v>601772866.32433844</v>
      </c>
      <c r="I130" s="9"/>
      <c r="J130" s="9">
        <f t="shared" si="15"/>
        <v>802782200.15132761</v>
      </c>
      <c r="K130" s="47"/>
      <c r="L130" s="10"/>
      <c r="M130" s="55"/>
      <c r="S130" s="9"/>
    </row>
    <row r="131" spans="1:19" s="8" customFormat="1" x14ac:dyDescent="0.3">
      <c r="B131" s="65"/>
      <c r="C131" s="8">
        <v>9</v>
      </c>
      <c r="D131" s="9">
        <f>N123</f>
        <v>29000513.67947885</v>
      </c>
      <c r="E131" s="41">
        <f t="shared" si="13"/>
        <v>205034701.83587492</v>
      </c>
      <c r="F131" s="9">
        <f t="shared" si="19"/>
        <v>630773380.00381732</v>
      </c>
      <c r="G131" s="8">
        <v>1.7999999999999999E-2</v>
      </c>
      <c r="H131" s="9">
        <f t="shared" si="16"/>
        <v>642127300.84388602</v>
      </c>
      <c r="I131" s="9"/>
      <c r="J131" s="9">
        <f t="shared" si="15"/>
        <v>847162002.67976093</v>
      </c>
      <c r="K131" s="47"/>
      <c r="L131" s="10"/>
      <c r="M131" s="55"/>
      <c r="S131" s="9"/>
    </row>
    <row r="132" spans="1:19" s="8" customFormat="1" x14ac:dyDescent="0.3">
      <c r="B132" s="65"/>
      <c r="C132" s="8">
        <v>10</v>
      </c>
      <c r="D132" s="9">
        <f>N123</f>
        <v>29000513.67947885</v>
      </c>
      <c r="E132" s="41">
        <f t="shared" si="13"/>
        <v>209132526.46892068</v>
      </c>
      <c r="F132" s="9">
        <f t="shared" si="19"/>
        <v>671127814.5233649</v>
      </c>
      <c r="G132" s="8">
        <v>1.7999999999999999E-2</v>
      </c>
      <c r="H132" s="9">
        <f t="shared" si="16"/>
        <v>683208115.18478549</v>
      </c>
      <c r="I132" s="9"/>
      <c r="J132" s="9">
        <f t="shared" si="15"/>
        <v>892340641.65370619</v>
      </c>
      <c r="K132" s="47"/>
      <c r="L132" s="10"/>
      <c r="M132" s="55"/>
      <c r="S132" s="9"/>
    </row>
    <row r="133" spans="1:19" s="8" customFormat="1" x14ac:dyDescent="0.3">
      <c r="B133" s="65"/>
      <c r="C133" s="8">
        <v>11</v>
      </c>
      <c r="D133" s="9">
        <f>N123</f>
        <v>29000513.67947885</v>
      </c>
      <c r="E133" s="41">
        <f t="shared" si="13"/>
        <v>213304111.94536126</v>
      </c>
      <c r="F133" s="9">
        <f t="shared" si="19"/>
        <v>712208628.86426437</v>
      </c>
      <c r="G133" s="8">
        <v>1.7999999999999999E-2</v>
      </c>
      <c r="H133" s="9">
        <f t="shared" si="16"/>
        <v>725028384.18382108</v>
      </c>
      <c r="I133" s="9"/>
      <c r="J133" s="9">
        <f t="shared" si="15"/>
        <v>938332496.12918234</v>
      </c>
      <c r="K133" s="47"/>
      <c r="L133" s="10"/>
      <c r="M133" s="55"/>
      <c r="S133" s="9"/>
    </row>
    <row r="134" spans="1:19" s="18" customFormat="1" x14ac:dyDescent="0.3">
      <c r="B134" s="65"/>
      <c r="C134" s="18">
        <v>12</v>
      </c>
      <c r="D134" s="19">
        <f>N123</f>
        <v>29000513.67947885</v>
      </c>
      <c r="E134" s="19">
        <f t="shared" si="13"/>
        <v>217550785.96037775</v>
      </c>
      <c r="F134" s="19">
        <f t="shared" si="19"/>
        <v>718028897.86329997</v>
      </c>
      <c r="G134" s="18">
        <v>1.7999999999999999E-2</v>
      </c>
      <c r="H134" s="19">
        <f t="shared" si="16"/>
        <v>730953418.0248394</v>
      </c>
      <c r="I134" s="19">
        <f xml:space="preserve"> H134</f>
        <v>730953418.0248394</v>
      </c>
      <c r="J134" s="19">
        <f t="shared" si="15"/>
        <v>948504203.98521709</v>
      </c>
      <c r="K134" s="51">
        <v>36000000</v>
      </c>
      <c r="L134" s="20">
        <f xml:space="preserve"> (I134-K134) / 2</f>
        <v>347476709.0124197</v>
      </c>
      <c r="M134" s="58">
        <f xml:space="preserve"> (F123 + SUM(D124:D134)) - SUM(K124:K134)</f>
        <v>614532542.86266589</v>
      </c>
      <c r="N134" s="19">
        <f xml:space="preserve"> H134 - M134</f>
        <v>116420875.16217351</v>
      </c>
      <c r="O134" s="18">
        <v>0.84</v>
      </c>
      <c r="P134" s="19">
        <f xml:space="preserve"> N134 * O134</f>
        <v>97793535.136225745</v>
      </c>
      <c r="Q134" s="19">
        <f xml:space="preserve"> N134 - P134</f>
        <v>18627340.025947765</v>
      </c>
      <c r="R134" s="18">
        <f xml:space="preserve"> N134 / M134 * 100</f>
        <v>18.94462327736986</v>
      </c>
      <c r="S134" s="19"/>
    </row>
    <row r="135" spans="1:19" s="12" customFormat="1" x14ac:dyDescent="0.3">
      <c r="A135" s="12">
        <v>12</v>
      </c>
      <c r="B135" s="64">
        <v>2033</v>
      </c>
      <c r="C135" s="12">
        <v>1</v>
      </c>
      <c r="D135" s="13">
        <f>N135</f>
        <v>31456392.417701643</v>
      </c>
      <c r="E135" s="41">
        <f xml:space="preserve"> (E134) + ((E134) * G135 )</f>
        <v>221466700.10766456</v>
      </c>
      <c r="F135" s="13">
        <f xml:space="preserve"> (H134 / 2) + D135 - K135</f>
        <v>396933101.43012136</v>
      </c>
      <c r="G135" s="12">
        <v>1.7999999999999999E-2</v>
      </c>
      <c r="H135" s="13">
        <f t="shared" si="16"/>
        <v>404077897.25586355</v>
      </c>
      <c r="I135" s="13"/>
      <c r="J135" s="9">
        <f t="shared" si="15"/>
        <v>625544597.36352813</v>
      </c>
      <c r="K135" s="48">
        <v>0</v>
      </c>
      <c r="L135" s="14"/>
      <c r="M135" s="56"/>
      <c r="N135" s="11">
        <f xml:space="preserve"> (L134 / 12) +2500000</f>
        <v>31456392.417701643</v>
      </c>
      <c r="P135" s="13">
        <f xml:space="preserve"> (H134 - K135) / 2</f>
        <v>365476709.0124197</v>
      </c>
      <c r="Q135" s="16" t="s">
        <v>0</v>
      </c>
      <c r="S135" s="13"/>
    </row>
    <row r="136" spans="1:19" s="12" customFormat="1" x14ac:dyDescent="0.3">
      <c r="B136" s="64"/>
      <c r="C136" s="12">
        <v>2</v>
      </c>
      <c r="D136" s="13">
        <f>N135</f>
        <v>31456392.417701643</v>
      </c>
      <c r="E136" s="41">
        <f xml:space="preserve"> (E135) + ((E135) * G136 )</f>
        <v>225453100.7096025</v>
      </c>
      <c r="F136" s="13">
        <f t="shared" ref="F136:F146" si="20" xml:space="preserve"> H135 + D136 - K136</f>
        <v>435534289.67356521</v>
      </c>
      <c r="G136" s="12">
        <v>1.7999999999999999E-2</v>
      </c>
      <c r="H136" s="13">
        <f t="shared" si="16"/>
        <v>443373906.88768935</v>
      </c>
      <c r="I136" s="13"/>
      <c r="J136" s="9">
        <f t="shared" si="15"/>
        <v>668827007.59729183</v>
      </c>
      <c r="K136" s="48"/>
      <c r="L136" s="14"/>
      <c r="M136" s="56"/>
      <c r="S136" s="13"/>
    </row>
    <row r="137" spans="1:19" s="12" customFormat="1" x14ac:dyDescent="0.3">
      <c r="B137" s="64"/>
      <c r="C137" s="12">
        <v>3</v>
      </c>
      <c r="D137" s="13">
        <f>N135</f>
        <v>31456392.417701643</v>
      </c>
      <c r="E137" s="41">
        <f t="shared" ref="E137:E194" si="21" xml:space="preserve"> (E136) + ((E136) * G137 )</f>
        <v>229511256.52237535</v>
      </c>
      <c r="F137" s="13">
        <f t="shared" si="20"/>
        <v>474830299.30539101</v>
      </c>
      <c r="G137" s="12">
        <v>1.7999999999999999E-2</v>
      </c>
      <c r="H137" s="13">
        <f t="shared" si="16"/>
        <v>483377244.69288802</v>
      </c>
      <c r="I137" s="13"/>
      <c r="J137" s="9">
        <f t="shared" si="15"/>
        <v>712888501.21526337</v>
      </c>
      <c r="K137" s="48"/>
      <c r="L137" s="14"/>
      <c r="M137" s="56"/>
      <c r="S137" s="13"/>
    </row>
    <row r="138" spans="1:19" s="12" customFormat="1" x14ac:dyDescent="0.3">
      <c r="B138" s="64"/>
      <c r="C138" s="12">
        <v>4</v>
      </c>
      <c r="D138" s="13">
        <f>N135</f>
        <v>31456392.417701643</v>
      </c>
      <c r="E138" s="41">
        <f t="shared" si="21"/>
        <v>233642459.13977811</v>
      </c>
      <c r="F138" s="13">
        <f t="shared" si="20"/>
        <v>514833637.11058968</v>
      </c>
      <c r="G138" s="12">
        <v>1.7999999999999999E-2</v>
      </c>
      <c r="H138" s="13">
        <f t="shared" si="16"/>
        <v>524100642.57858032</v>
      </c>
      <c r="I138" s="13"/>
      <c r="J138" s="9">
        <f t="shared" si="15"/>
        <v>757743101.7183584</v>
      </c>
      <c r="K138" s="48"/>
      <c r="L138" s="14"/>
      <c r="M138" s="56"/>
      <c r="S138" s="13"/>
    </row>
    <row r="139" spans="1:19" s="12" customFormat="1" x14ac:dyDescent="0.3">
      <c r="B139" s="64"/>
      <c r="C139" s="12">
        <v>5</v>
      </c>
      <c r="D139" s="13">
        <f>N135</f>
        <v>31456392.417701643</v>
      </c>
      <c r="E139" s="41">
        <f t="shared" si="21"/>
        <v>237848023.4042941</v>
      </c>
      <c r="F139" s="13">
        <f t="shared" si="20"/>
        <v>536929694.97033417</v>
      </c>
      <c r="G139" s="12">
        <v>1.7999999999999999E-2</v>
      </c>
      <c r="H139" s="13">
        <f t="shared" si="16"/>
        <v>546594429.47980022</v>
      </c>
      <c r="I139" s="13"/>
      <c r="J139" s="9">
        <f t="shared" si="15"/>
        <v>784442452.88409436</v>
      </c>
      <c r="K139" s="48">
        <f xml:space="preserve"> Q134</f>
        <v>18627340.025947765</v>
      </c>
      <c r="L139" s="14"/>
      <c r="M139" s="56"/>
      <c r="S139" s="13"/>
    </row>
    <row r="140" spans="1:19" s="12" customFormat="1" x14ac:dyDescent="0.3">
      <c r="B140" s="64"/>
      <c r="C140" s="12">
        <v>6</v>
      </c>
      <c r="D140" s="13">
        <f>N135</f>
        <v>31456392.417701643</v>
      </c>
      <c r="E140" s="41">
        <f t="shared" si="21"/>
        <v>242129287.82557139</v>
      </c>
      <c r="F140" s="13">
        <f t="shared" si="20"/>
        <v>578050821.89750183</v>
      </c>
      <c r="G140" s="12">
        <v>1.7999999999999999E-2</v>
      </c>
      <c r="H140" s="13">
        <f t="shared" si="16"/>
        <v>588455736.69165683</v>
      </c>
      <c r="I140" s="13"/>
      <c r="J140" s="9">
        <f t="shared" si="15"/>
        <v>830585024.51722825</v>
      </c>
      <c r="K140" s="48"/>
      <c r="L140" s="14"/>
      <c r="M140" s="56"/>
      <c r="S140" s="13"/>
    </row>
    <row r="141" spans="1:19" s="12" customFormat="1" x14ac:dyDescent="0.3">
      <c r="B141" s="64"/>
      <c r="C141" s="12">
        <v>7</v>
      </c>
      <c r="D141" s="13">
        <f>N135</f>
        <v>31456392.417701643</v>
      </c>
      <c r="E141" s="41">
        <f t="shared" si="21"/>
        <v>246487615.00643167</v>
      </c>
      <c r="F141" s="13">
        <f t="shared" si="20"/>
        <v>619912129.10935843</v>
      </c>
      <c r="G141" s="12">
        <v>1.7999999999999999E-2</v>
      </c>
      <c r="H141" s="13">
        <f t="shared" si="16"/>
        <v>631070547.43332684</v>
      </c>
      <c r="I141" s="13"/>
      <c r="J141" s="9">
        <f t="shared" si="15"/>
        <v>877558162.43975854</v>
      </c>
      <c r="K141" s="48"/>
      <c r="L141" s="14"/>
      <c r="M141" s="56"/>
      <c r="S141" s="13"/>
    </row>
    <row r="142" spans="1:19" s="12" customFormat="1" x14ac:dyDescent="0.3">
      <c r="B142" s="64"/>
      <c r="C142" s="12">
        <v>8</v>
      </c>
      <c r="D142" s="13">
        <f>N135</f>
        <v>31456392.417701643</v>
      </c>
      <c r="E142" s="41">
        <f t="shared" si="21"/>
        <v>250924392.07654744</v>
      </c>
      <c r="F142" s="13">
        <f t="shared" si="20"/>
        <v>662526939.85102844</v>
      </c>
      <c r="G142" s="12">
        <v>1.7999999999999999E-2</v>
      </c>
      <c r="H142" s="13">
        <f t="shared" si="16"/>
        <v>674452424.76834691</v>
      </c>
      <c r="I142" s="13"/>
      <c r="J142" s="9">
        <f t="shared" si="15"/>
        <v>925376816.84489441</v>
      </c>
      <c r="K142" s="48"/>
      <c r="L142" s="14"/>
      <c r="M142" s="56"/>
      <c r="S142" s="13"/>
    </row>
    <row r="143" spans="1:19" s="12" customFormat="1" x14ac:dyDescent="0.3">
      <c r="B143" s="64"/>
      <c r="C143" s="12">
        <v>9</v>
      </c>
      <c r="D143" s="13">
        <f>N135</f>
        <v>31456392.417701643</v>
      </c>
      <c r="E143" s="41">
        <f t="shared" si="21"/>
        <v>255441031.13392529</v>
      </c>
      <c r="F143" s="13">
        <f t="shared" si="20"/>
        <v>705908817.18604851</v>
      </c>
      <c r="G143" s="12">
        <v>1.7999999999999999E-2</v>
      </c>
      <c r="H143" s="13">
        <f t="shared" si="16"/>
        <v>718615175.89539742</v>
      </c>
      <c r="I143" s="13"/>
      <c r="J143" s="9">
        <f t="shared" si="15"/>
        <v>974056207.02932274</v>
      </c>
      <c r="K143" s="48"/>
      <c r="L143" s="14"/>
      <c r="M143" s="56"/>
      <c r="S143" s="13"/>
    </row>
    <row r="144" spans="1:19" s="12" customFormat="1" x14ac:dyDescent="0.3">
      <c r="B144" s="64"/>
      <c r="C144" s="12">
        <v>10</v>
      </c>
      <c r="D144" s="13">
        <f>N135</f>
        <v>31456392.417701643</v>
      </c>
      <c r="E144" s="41">
        <f t="shared" si="21"/>
        <v>260038969.69433594</v>
      </c>
      <c r="F144" s="13">
        <f t="shared" si="20"/>
        <v>750071568.31309903</v>
      </c>
      <c r="G144" s="12">
        <v>1.7999999999999999E-2</v>
      </c>
      <c r="H144" s="13">
        <f t="shared" si="16"/>
        <v>763572856.54273486</v>
      </c>
      <c r="I144" s="13"/>
      <c r="J144" s="9">
        <f t="shared" si="15"/>
        <v>1023611826.2370708</v>
      </c>
      <c r="K144" s="48"/>
      <c r="L144" s="14"/>
      <c r="M144" s="56"/>
      <c r="S144" s="13"/>
    </row>
    <row r="145" spans="1:19" s="12" customFormat="1" x14ac:dyDescent="0.3">
      <c r="B145" s="64"/>
      <c r="C145" s="12">
        <v>11</v>
      </c>
      <c r="D145" s="13">
        <f>N135</f>
        <v>31456392.417701643</v>
      </c>
      <c r="E145" s="41">
        <f t="shared" si="21"/>
        <v>264719671.14883399</v>
      </c>
      <c r="F145" s="13">
        <f t="shared" si="20"/>
        <v>795029248.96043646</v>
      </c>
      <c r="G145" s="12">
        <v>1.7999999999999999E-2</v>
      </c>
      <c r="H145" s="13">
        <f t="shared" si="16"/>
        <v>809339775.4417243</v>
      </c>
      <c r="I145" s="13"/>
      <c r="J145" s="9">
        <f t="shared" si="15"/>
        <v>1074059446.5905583</v>
      </c>
      <c r="K145" s="48"/>
      <c r="L145" s="14"/>
      <c r="M145" s="56"/>
      <c r="S145" s="13"/>
    </row>
    <row r="146" spans="1:19" s="18" customFormat="1" x14ac:dyDescent="0.3">
      <c r="B146" s="64"/>
      <c r="C146" s="18">
        <v>12</v>
      </c>
      <c r="D146" s="19">
        <f>N135</f>
        <v>31456392.417701643</v>
      </c>
      <c r="E146" s="19">
        <f t="shared" si="21"/>
        <v>269484625.22951299</v>
      </c>
      <c r="F146" s="19">
        <f t="shared" si="20"/>
        <v>804796167.8594259</v>
      </c>
      <c r="G146" s="18">
        <v>1.7999999999999999E-2</v>
      </c>
      <c r="H146" s="19">
        <f t="shared" si="16"/>
        <v>819282498.88089561</v>
      </c>
      <c r="I146" s="19">
        <f xml:space="preserve"> H146</f>
        <v>819282498.88089561</v>
      </c>
      <c r="J146" s="19">
        <f t="shared" si="15"/>
        <v>1088767124.1104085</v>
      </c>
      <c r="K146" s="51">
        <v>36000000</v>
      </c>
      <c r="L146" s="20">
        <f xml:space="preserve"> (I146-K146) / 2</f>
        <v>391641249.44044781</v>
      </c>
      <c r="M146" s="58">
        <f xml:space="preserve"> (F135 + SUM(D136:D146)) - SUM(K136:K146)</f>
        <v>688326077.99889159</v>
      </c>
      <c r="N146" s="19">
        <f xml:space="preserve"> H146 - M146</f>
        <v>130956420.88200402</v>
      </c>
      <c r="O146" s="18">
        <v>0.84</v>
      </c>
      <c r="P146" s="19">
        <f xml:space="preserve"> N146 * O146</f>
        <v>110003393.54088338</v>
      </c>
      <c r="Q146" s="19">
        <f xml:space="preserve"> N146 - P146</f>
        <v>20953027.341120645</v>
      </c>
      <c r="R146" s="18">
        <f xml:space="preserve"> N146 / M146 * 100</f>
        <v>19.025346426321928</v>
      </c>
      <c r="S146" s="19"/>
    </row>
    <row r="147" spans="1:19" s="12" customFormat="1" x14ac:dyDescent="0.3">
      <c r="A147" s="12">
        <v>13</v>
      </c>
      <c r="B147" s="64">
        <v>2034</v>
      </c>
      <c r="C147" s="12">
        <v>1</v>
      </c>
      <c r="D147" s="13">
        <f>N147</f>
        <v>35136770.786703989</v>
      </c>
      <c r="E147" s="41">
        <f t="shared" si="21"/>
        <v>274335348.48364425</v>
      </c>
      <c r="F147" s="13">
        <f xml:space="preserve"> (H146 / 2) + D147 - K147</f>
        <v>444778020.22715181</v>
      </c>
      <c r="G147" s="12">
        <v>1.7999999999999999E-2</v>
      </c>
      <c r="H147" s="13">
        <f t="shared" si="16"/>
        <v>452784024.59124053</v>
      </c>
      <c r="I147" s="13"/>
      <c r="J147" s="9">
        <f t="shared" si="15"/>
        <v>727119373.07488477</v>
      </c>
      <c r="K147" s="48"/>
      <c r="L147" s="14"/>
      <c r="M147" s="56"/>
      <c r="N147" s="11">
        <f xml:space="preserve"> (L146 / 12) +2500000</f>
        <v>35136770.786703989</v>
      </c>
      <c r="P147" s="9">
        <f xml:space="preserve"> (H146 - K147) / 2</f>
        <v>409641249.44044781</v>
      </c>
      <c r="S147" s="13"/>
    </row>
    <row r="148" spans="1:19" s="12" customFormat="1" x14ac:dyDescent="0.3">
      <c r="B148" s="64"/>
      <c r="C148" s="12">
        <v>2</v>
      </c>
      <c r="D148" s="13">
        <f>N147</f>
        <v>35136770.786703989</v>
      </c>
      <c r="E148" s="41">
        <f t="shared" si="21"/>
        <v>279273384.75634986</v>
      </c>
      <c r="F148" s="13">
        <f t="shared" ref="F148:F158" si="22" xml:space="preserve"> H147 + D148 - K148</f>
        <v>487920795.37794453</v>
      </c>
      <c r="G148" s="12">
        <v>1.7999999999999999E-2</v>
      </c>
      <c r="H148" s="13">
        <f t="shared" si="16"/>
        <v>496703369.69474751</v>
      </c>
      <c r="I148" s="13"/>
      <c r="J148" s="9">
        <f t="shared" si="15"/>
        <v>775976754.45109737</v>
      </c>
      <c r="K148" s="48"/>
      <c r="L148" s="14"/>
      <c r="M148" s="56"/>
      <c r="S148" s="13"/>
    </row>
    <row r="149" spans="1:19" s="12" customFormat="1" x14ac:dyDescent="0.3">
      <c r="B149" s="64"/>
      <c r="C149" s="12">
        <v>3</v>
      </c>
      <c r="D149" s="13">
        <f>N147</f>
        <v>35136770.786703989</v>
      </c>
      <c r="E149" s="41">
        <f t="shared" si="21"/>
        <v>284300305.68196416</v>
      </c>
      <c r="F149" s="13">
        <f t="shared" si="22"/>
        <v>531840140.48145151</v>
      </c>
      <c r="G149" s="12">
        <v>1.7999999999999999E-2</v>
      </c>
      <c r="H149" s="13">
        <f t="shared" si="16"/>
        <v>541413263.01011765</v>
      </c>
      <c r="I149" s="13"/>
      <c r="J149" s="9">
        <f t="shared" si="15"/>
        <v>825713568.69208181</v>
      </c>
      <c r="K149" s="48"/>
      <c r="L149" s="14"/>
      <c r="M149" s="56"/>
      <c r="S149" s="13"/>
    </row>
    <row r="150" spans="1:19" s="12" customFormat="1" x14ac:dyDescent="0.3">
      <c r="B150" s="64"/>
      <c r="C150" s="12">
        <v>4</v>
      </c>
      <c r="D150" s="13">
        <f>N147</f>
        <v>35136770.786703989</v>
      </c>
      <c r="E150" s="41">
        <f t="shared" si="21"/>
        <v>289417711.18423951</v>
      </c>
      <c r="F150" s="13">
        <f t="shared" si="22"/>
        <v>576550033.79682159</v>
      </c>
      <c r="G150" s="12">
        <v>1.7999999999999999E-2</v>
      </c>
      <c r="H150" s="13">
        <f t="shared" si="16"/>
        <v>586927934.40516436</v>
      </c>
      <c r="I150" s="13"/>
      <c r="J150" s="9">
        <f t="shared" si="15"/>
        <v>876345645.58940387</v>
      </c>
      <c r="K150" s="48"/>
      <c r="L150" s="14"/>
      <c r="M150" s="56"/>
      <c r="S150" s="13"/>
    </row>
    <row r="151" spans="1:19" s="12" customFormat="1" x14ac:dyDescent="0.3">
      <c r="B151" s="64"/>
      <c r="C151" s="12">
        <v>5</v>
      </c>
      <c r="D151" s="13">
        <f>N147</f>
        <v>35136770.786703989</v>
      </c>
      <c r="E151" s="41">
        <f t="shared" si="21"/>
        <v>294627229.98555583</v>
      </c>
      <c r="F151" s="13">
        <f t="shared" si="22"/>
        <v>601111677.8507477</v>
      </c>
      <c r="G151" s="12">
        <v>1.7999999999999999E-2</v>
      </c>
      <c r="H151" s="13">
        <f t="shared" si="16"/>
        <v>611931688.0520612</v>
      </c>
      <c r="I151" s="13"/>
      <c r="J151" s="9">
        <f t="shared" si="15"/>
        <v>906558918.03761697</v>
      </c>
      <c r="K151" s="48">
        <f xml:space="preserve"> Q146</f>
        <v>20953027.341120645</v>
      </c>
      <c r="L151" s="14"/>
      <c r="M151" s="56"/>
      <c r="S151" s="13"/>
    </row>
    <row r="152" spans="1:19" s="12" customFormat="1" x14ac:dyDescent="0.3">
      <c r="B152" s="64"/>
      <c r="C152" s="12">
        <v>6</v>
      </c>
      <c r="D152" s="13">
        <f>N147</f>
        <v>35136770.786703989</v>
      </c>
      <c r="E152" s="41">
        <f t="shared" si="21"/>
        <v>299930520.12529582</v>
      </c>
      <c r="F152" s="13">
        <f t="shared" si="22"/>
        <v>647068458.83876514</v>
      </c>
      <c r="G152" s="12">
        <v>1.7999999999999999E-2</v>
      </c>
      <c r="H152" s="13">
        <f t="shared" si="16"/>
        <v>658715691.09786296</v>
      </c>
      <c r="I152" s="13"/>
      <c r="J152" s="9">
        <f t="shared" si="15"/>
        <v>958646211.22315884</v>
      </c>
      <c r="K152" s="48"/>
      <c r="L152" s="14"/>
      <c r="M152" s="56"/>
      <c r="S152" s="13"/>
    </row>
    <row r="153" spans="1:19" s="12" customFormat="1" x14ac:dyDescent="0.3">
      <c r="B153" s="64"/>
      <c r="C153" s="12">
        <v>7</v>
      </c>
      <c r="D153" s="13">
        <f>N147</f>
        <v>35136770.786703989</v>
      </c>
      <c r="E153" s="41">
        <f t="shared" si="21"/>
        <v>305329269.48755115</v>
      </c>
      <c r="F153" s="13">
        <f t="shared" si="22"/>
        <v>693852461.8845669</v>
      </c>
      <c r="G153" s="12">
        <v>1.7999999999999999E-2</v>
      </c>
      <c r="H153" s="13">
        <f t="shared" si="16"/>
        <v>706341806.19848907</v>
      </c>
      <c r="I153" s="13"/>
      <c r="J153" s="9">
        <f t="shared" si="15"/>
        <v>1011671075.6860402</v>
      </c>
      <c r="K153" s="48"/>
      <c r="L153" s="14"/>
      <c r="M153" s="56"/>
      <c r="S153" s="13"/>
    </row>
    <row r="154" spans="1:19" s="12" customFormat="1" x14ac:dyDescent="0.3">
      <c r="B154" s="64"/>
      <c r="C154" s="12">
        <v>8</v>
      </c>
      <c r="D154" s="13">
        <f>N147</f>
        <v>35136770.786703989</v>
      </c>
      <c r="E154" s="41">
        <f t="shared" si="21"/>
        <v>310825196.33832705</v>
      </c>
      <c r="F154" s="13">
        <f t="shared" si="22"/>
        <v>741478576.98519301</v>
      </c>
      <c r="G154" s="12">
        <v>1.7999999999999999E-2</v>
      </c>
      <c r="H154" s="13">
        <f t="shared" si="16"/>
        <v>754825191.3709265</v>
      </c>
      <c r="I154" s="13"/>
      <c r="J154" s="9">
        <f t="shared" si="15"/>
        <v>1065650387.7092535</v>
      </c>
      <c r="K154" s="48"/>
      <c r="L154" s="14"/>
      <c r="M154" s="56"/>
      <c r="S154" s="13"/>
    </row>
    <row r="155" spans="1:19" s="12" customFormat="1" x14ac:dyDescent="0.3">
      <c r="B155" s="64"/>
      <c r="C155" s="12">
        <v>9</v>
      </c>
      <c r="D155" s="13">
        <f>N147</f>
        <v>35136770.786703989</v>
      </c>
      <c r="E155" s="41">
        <f t="shared" si="21"/>
        <v>316420049.87241691</v>
      </c>
      <c r="F155" s="13">
        <f t="shared" si="22"/>
        <v>789961962.15763044</v>
      </c>
      <c r="G155" s="12">
        <v>1.7999999999999999E-2</v>
      </c>
      <c r="H155" s="13">
        <f t="shared" si="16"/>
        <v>804181277.47646785</v>
      </c>
      <c r="I155" s="13"/>
      <c r="J155" s="9">
        <f t="shared" si="15"/>
        <v>1120601327.3488848</v>
      </c>
      <c r="K155" s="48"/>
      <c r="L155" s="14"/>
      <c r="M155" s="56"/>
      <c r="S155" s="13"/>
    </row>
    <row r="156" spans="1:19" s="12" customFormat="1" x14ac:dyDescent="0.3">
      <c r="B156" s="64"/>
      <c r="C156" s="12">
        <v>10</v>
      </c>
      <c r="D156" s="13">
        <f>N147</f>
        <v>35136770.786703989</v>
      </c>
      <c r="E156" s="41">
        <f t="shared" si="21"/>
        <v>322115610.77012044</v>
      </c>
      <c r="F156" s="13">
        <f t="shared" si="22"/>
        <v>839318048.26317179</v>
      </c>
      <c r="G156" s="12">
        <v>1.7999999999999999E-2</v>
      </c>
      <c r="H156" s="13">
        <f t="shared" si="16"/>
        <v>854425773.13190889</v>
      </c>
      <c r="I156" s="13"/>
      <c r="J156" s="9">
        <f t="shared" ref="J156:J194" si="23" xml:space="preserve"> E156 + H156</f>
        <v>1176541383.9020293</v>
      </c>
      <c r="K156" s="48"/>
      <c r="L156" s="14"/>
      <c r="M156" s="56"/>
      <c r="S156" s="13"/>
    </row>
    <row r="157" spans="1:19" s="12" customFormat="1" x14ac:dyDescent="0.3">
      <c r="B157" s="64"/>
      <c r="C157" s="12">
        <v>11</v>
      </c>
      <c r="D157" s="13">
        <f>N147</f>
        <v>35136770.786703989</v>
      </c>
      <c r="E157" s="41">
        <f t="shared" si="21"/>
        <v>327913691.76398259</v>
      </c>
      <c r="F157" s="13">
        <f t="shared" si="22"/>
        <v>889562543.91861284</v>
      </c>
      <c r="G157" s="12">
        <v>1.7999999999999999E-2</v>
      </c>
      <c r="H157" s="13">
        <f t="shared" si="16"/>
        <v>905574669.70914781</v>
      </c>
      <c r="I157" s="13"/>
      <c r="J157" s="9">
        <f t="shared" si="23"/>
        <v>1233488361.4731305</v>
      </c>
      <c r="K157" s="48"/>
      <c r="L157" s="14"/>
      <c r="M157" s="56"/>
      <c r="S157" s="13"/>
    </row>
    <row r="158" spans="1:19" s="18" customFormat="1" x14ac:dyDescent="0.3">
      <c r="B158" s="64"/>
      <c r="C158" s="18">
        <v>12</v>
      </c>
      <c r="D158" s="19">
        <f>N147</f>
        <v>35136770.786703989</v>
      </c>
      <c r="E158" s="19">
        <f t="shared" si="21"/>
        <v>333816138.2157343</v>
      </c>
      <c r="F158" s="19">
        <f t="shared" si="22"/>
        <v>904711440.49585176</v>
      </c>
      <c r="G158" s="18">
        <v>1.7999999999999999E-2</v>
      </c>
      <c r="H158" s="19">
        <f t="shared" ref="H158:H194" si="24" xml:space="preserve"> (F158 * G158) + F158</f>
        <v>920996246.42477703</v>
      </c>
      <c r="I158" s="19">
        <f xml:space="preserve"> H158</f>
        <v>920996246.42477703</v>
      </c>
      <c r="J158" s="19">
        <f t="shared" si="23"/>
        <v>1254812384.6405113</v>
      </c>
      <c r="K158" s="51">
        <v>36000000</v>
      </c>
      <c r="L158" s="20">
        <f xml:space="preserve"> (I158-K158) / 2</f>
        <v>442498123.21238852</v>
      </c>
      <c r="M158" s="58">
        <f xml:space="preserve"> (F147 + SUM(D148:D158)) - SUM(K148:K158)</f>
        <v>774329471.53977525</v>
      </c>
      <c r="N158" s="19">
        <f xml:space="preserve"> H158 - M158</f>
        <v>146666774.88500178</v>
      </c>
      <c r="O158" s="18">
        <v>0.84</v>
      </c>
      <c r="P158" s="19">
        <f xml:space="preserve"> N158 * O158</f>
        <v>123200090.90340149</v>
      </c>
      <c r="Q158" s="19">
        <f xml:space="preserve"> N158 - P158</f>
        <v>23466683.981600285</v>
      </c>
      <c r="R158" s="18">
        <f xml:space="preserve"> N158 / M158 * 100</f>
        <v>18.941132977071234</v>
      </c>
      <c r="S158" s="19"/>
    </row>
    <row r="159" spans="1:19" s="12" customFormat="1" x14ac:dyDescent="0.3">
      <c r="A159" s="12">
        <v>14</v>
      </c>
      <c r="B159" s="64">
        <v>2035</v>
      </c>
      <c r="C159" s="12">
        <v>1</v>
      </c>
      <c r="D159" s="13">
        <f>N159</f>
        <v>39374843.601032376</v>
      </c>
      <c r="E159" s="41">
        <f t="shared" si="21"/>
        <v>339824828.70361751</v>
      </c>
      <c r="F159" s="13">
        <f xml:space="preserve"> (H158 / 2) + D159 - K159</f>
        <v>499872966.81342089</v>
      </c>
      <c r="G159" s="12">
        <v>1.7999999999999999E-2</v>
      </c>
      <c r="H159" s="13">
        <f t="shared" si="24"/>
        <v>508870680.21606249</v>
      </c>
      <c r="I159" s="13"/>
      <c r="J159" s="9">
        <f t="shared" si="23"/>
        <v>848695508.91968</v>
      </c>
      <c r="K159" s="48"/>
      <c r="L159" s="14"/>
      <c r="M159" s="56"/>
      <c r="N159" s="11">
        <f xml:space="preserve"> (L158 / 12) +2500000</f>
        <v>39374843.601032376</v>
      </c>
      <c r="P159" s="9">
        <f xml:space="preserve"> (H158 - K159) / 2</f>
        <v>460498123.21238852</v>
      </c>
      <c r="S159" s="13"/>
    </row>
    <row r="160" spans="1:19" s="12" customFormat="1" x14ac:dyDescent="0.3">
      <c r="B160" s="64"/>
      <c r="C160" s="12">
        <v>2</v>
      </c>
      <c r="D160" s="13">
        <f>N159</f>
        <v>39374843.601032376</v>
      </c>
      <c r="E160" s="41">
        <f t="shared" si="21"/>
        <v>345941675.62028265</v>
      </c>
      <c r="F160" s="13">
        <f t="shared" ref="F160:F170" si="25" xml:space="preserve"> H159 + D160 - K160</f>
        <v>548245523.8170948</v>
      </c>
      <c r="G160" s="12">
        <v>1.7999999999999999E-2</v>
      </c>
      <c r="H160" s="13">
        <f t="shared" si="24"/>
        <v>558113943.24580252</v>
      </c>
      <c r="I160" s="13"/>
      <c r="J160" s="9">
        <f t="shared" si="23"/>
        <v>904055618.86608517</v>
      </c>
      <c r="K160" s="48"/>
      <c r="L160" s="14"/>
      <c r="M160" s="56"/>
      <c r="S160" s="13"/>
    </row>
    <row r="161" spans="1:19" s="12" customFormat="1" x14ac:dyDescent="0.3">
      <c r="B161" s="64"/>
      <c r="C161" s="12">
        <v>3</v>
      </c>
      <c r="D161" s="13">
        <f>N159</f>
        <v>39374843.601032376</v>
      </c>
      <c r="E161" s="41">
        <f t="shared" si="21"/>
        <v>352168625.78144771</v>
      </c>
      <c r="F161" s="13">
        <f t="shared" si="25"/>
        <v>597488786.8468349</v>
      </c>
      <c r="G161" s="12">
        <v>1.7999999999999999E-2</v>
      </c>
      <c r="H161" s="13">
        <f t="shared" si="24"/>
        <v>608243585.01007795</v>
      </c>
      <c r="I161" s="13"/>
      <c r="J161" s="9">
        <f t="shared" si="23"/>
        <v>960412210.7915256</v>
      </c>
      <c r="K161" s="48"/>
      <c r="L161" s="14"/>
      <c r="M161" s="56"/>
      <c r="S161" s="13"/>
    </row>
    <row r="162" spans="1:19" s="12" customFormat="1" x14ac:dyDescent="0.3">
      <c r="B162" s="64"/>
      <c r="C162" s="12">
        <v>4</v>
      </c>
      <c r="D162" s="13">
        <f>N159</f>
        <v>39374843.601032376</v>
      </c>
      <c r="E162" s="41">
        <f t="shared" si="21"/>
        <v>358507661.04551375</v>
      </c>
      <c r="F162" s="13">
        <f t="shared" si="25"/>
        <v>647618428.61111033</v>
      </c>
      <c r="G162" s="12">
        <v>1.7999999999999999E-2</v>
      </c>
      <c r="H162" s="13">
        <f t="shared" si="24"/>
        <v>659275560.32611036</v>
      </c>
      <c r="I162" s="13"/>
      <c r="J162" s="9">
        <f t="shared" si="23"/>
        <v>1017783221.3716241</v>
      </c>
      <c r="K162" s="48"/>
      <c r="L162" s="14"/>
      <c r="M162" s="56"/>
      <c r="S162" s="13"/>
    </row>
    <row r="163" spans="1:19" s="12" customFormat="1" x14ac:dyDescent="0.3">
      <c r="B163" s="64"/>
      <c r="C163" s="12">
        <v>5</v>
      </c>
      <c r="D163" s="13">
        <f>N159</f>
        <v>39374843.601032376</v>
      </c>
      <c r="E163" s="41">
        <f t="shared" si="21"/>
        <v>364960798.94433302</v>
      </c>
      <c r="F163" s="13">
        <f t="shared" si="25"/>
        <v>675183719.94554245</v>
      </c>
      <c r="G163" s="12">
        <v>1.7999999999999999E-2</v>
      </c>
      <c r="H163" s="13">
        <f t="shared" si="24"/>
        <v>687337026.90456223</v>
      </c>
      <c r="I163" s="13"/>
      <c r="J163" s="9">
        <f t="shared" si="23"/>
        <v>1052297825.8488953</v>
      </c>
      <c r="K163" s="48">
        <f xml:space="preserve"> Q158</f>
        <v>23466683.981600285</v>
      </c>
      <c r="L163" s="14"/>
      <c r="M163" s="56"/>
      <c r="S163" s="13"/>
    </row>
    <row r="164" spans="1:19" s="12" customFormat="1" x14ac:dyDescent="0.3">
      <c r="B164" s="64"/>
      <c r="C164" s="12">
        <v>6</v>
      </c>
      <c r="D164" s="13">
        <f>N159</f>
        <v>39374843.601032376</v>
      </c>
      <c r="E164" s="41">
        <f t="shared" si="21"/>
        <v>371530093.32533103</v>
      </c>
      <c r="F164" s="13">
        <f t="shared" si="25"/>
        <v>726711870.50559461</v>
      </c>
      <c r="G164" s="12">
        <v>1.7999999999999999E-2</v>
      </c>
      <c r="H164" s="13">
        <f t="shared" si="24"/>
        <v>739792684.17469525</v>
      </c>
      <c r="I164" s="13"/>
      <c r="J164" s="9">
        <f t="shared" si="23"/>
        <v>1111322777.5000262</v>
      </c>
      <c r="K164" s="48"/>
      <c r="L164" s="14"/>
      <c r="M164" s="56"/>
      <c r="S164" s="13"/>
    </row>
    <row r="165" spans="1:19" s="12" customFormat="1" x14ac:dyDescent="0.3">
      <c r="B165" s="64"/>
      <c r="C165" s="12">
        <v>7</v>
      </c>
      <c r="D165" s="13">
        <f>N159</f>
        <v>39374843.601032376</v>
      </c>
      <c r="E165" s="41">
        <f t="shared" si="21"/>
        <v>378217635.00518698</v>
      </c>
      <c r="F165" s="13">
        <f t="shared" si="25"/>
        <v>779167527.77572763</v>
      </c>
      <c r="G165" s="12">
        <v>1.7999999999999999E-2</v>
      </c>
      <c r="H165" s="13">
        <f t="shared" si="24"/>
        <v>793192543.27569067</v>
      </c>
      <c r="I165" s="13"/>
      <c r="J165" s="9">
        <f t="shared" si="23"/>
        <v>1171410178.2808776</v>
      </c>
      <c r="K165" s="48"/>
      <c r="L165" s="14"/>
      <c r="M165" s="56"/>
      <c r="S165" s="13"/>
    </row>
    <row r="166" spans="1:19" s="12" customFormat="1" x14ac:dyDescent="0.3">
      <c r="B166" s="64"/>
      <c r="C166" s="12">
        <v>8</v>
      </c>
      <c r="D166" s="13">
        <f>N159</f>
        <v>39374843.601032376</v>
      </c>
      <c r="E166" s="41">
        <f t="shared" si="21"/>
        <v>385025552.43528032</v>
      </c>
      <c r="F166" s="13">
        <f t="shared" si="25"/>
        <v>832567386.87672305</v>
      </c>
      <c r="G166" s="12">
        <v>1.7999999999999999E-2</v>
      </c>
      <c r="H166" s="13">
        <f t="shared" si="24"/>
        <v>847553599.84050405</v>
      </c>
      <c r="I166" s="13"/>
      <c r="J166" s="9">
        <f t="shared" si="23"/>
        <v>1232579152.2757845</v>
      </c>
      <c r="K166" s="48"/>
      <c r="L166" s="14"/>
      <c r="M166" s="56"/>
      <c r="S166" s="13"/>
    </row>
    <row r="167" spans="1:19" s="12" customFormat="1" x14ac:dyDescent="0.3">
      <c r="B167" s="64"/>
      <c r="C167" s="12">
        <v>9</v>
      </c>
      <c r="D167" s="13">
        <f>N159</f>
        <v>39374843.601032376</v>
      </c>
      <c r="E167" s="41">
        <f t="shared" si="21"/>
        <v>391956012.37911534</v>
      </c>
      <c r="F167" s="13">
        <f t="shared" si="25"/>
        <v>886928443.44153643</v>
      </c>
      <c r="G167" s="12">
        <v>1.7999999999999999E-2</v>
      </c>
      <c r="H167" s="13">
        <f t="shared" si="24"/>
        <v>902893155.42348409</v>
      </c>
      <c r="I167" s="13"/>
      <c r="J167" s="9">
        <f t="shared" si="23"/>
        <v>1294849167.8025994</v>
      </c>
      <c r="K167" s="48"/>
      <c r="L167" s="14"/>
      <c r="M167" s="56"/>
      <c r="S167" s="13"/>
    </row>
    <row r="168" spans="1:19" s="12" customFormat="1" x14ac:dyDescent="0.3">
      <c r="B168" s="64"/>
      <c r="C168" s="12">
        <v>10</v>
      </c>
      <c r="D168" s="13">
        <f>N159</f>
        <v>39374843.601032376</v>
      </c>
      <c r="E168" s="41">
        <f t="shared" si="21"/>
        <v>399011220.60193944</v>
      </c>
      <c r="F168" s="13">
        <f t="shared" si="25"/>
        <v>942267999.02451646</v>
      </c>
      <c r="G168" s="12">
        <v>1.7999999999999999E-2</v>
      </c>
      <c r="H168" s="13">
        <f t="shared" si="24"/>
        <v>959228823.00695777</v>
      </c>
      <c r="I168" s="13"/>
      <c r="J168" s="9">
        <f t="shared" si="23"/>
        <v>1358240043.6088972</v>
      </c>
      <c r="K168" s="48"/>
      <c r="L168" s="14"/>
      <c r="M168" s="56"/>
      <c r="S168" s="13"/>
    </row>
    <row r="169" spans="1:19" s="12" customFormat="1" x14ac:dyDescent="0.3">
      <c r="B169" s="64"/>
      <c r="C169" s="12">
        <v>11</v>
      </c>
      <c r="D169" s="13">
        <f>N159</f>
        <v>39374843.601032376</v>
      </c>
      <c r="E169" s="41">
        <f t="shared" si="21"/>
        <v>406193422.57277435</v>
      </c>
      <c r="F169" s="13">
        <f t="shared" si="25"/>
        <v>998603666.60799015</v>
      </c>
      <c r="G169" s="12">
        <v>1.7999999999999999E-2</v>
      </c>
      <c r="H169" s="13">
        <f t="shared" si="24"/>
        <v>1016578532.606934</v>
      </c>
      <c r="I169" s="13"/>
      <c r="J169" s="9">
        <f t="shared" si="23"/>
        <v>1422771955.1797082</v>
      </c>
      <c r="K169" s="48"/>
      <c r="L169" s="14"/>
      <c r="M169" s="56"/>
      <c r="S169" s="13"/>
    </row>
    <row r="170" spans="1:19" s="18" customFormat="1" x14ac:dyDescent="0.3">
      <c r="B170" s="64"/>
      <c r="C170" s="18">
        <v>12</v>
      </c>
      <c r="D170" s="19">
        <f>N159</f>
        <v>39374843.601032376</v>
      </c>
      <c r="E170" s="19">
        <f t="shared" si="21"/>
        <v>413504904.1790843</v>
      </c>
      <c r="F170" s="19">
        <f t="shared" si="25"/>
        <v>1019953376.2079663</v>
      </c>
      <c r="G170" s="18">
        <v>1.7999999999999999E-2</v>
      </c>
      <c r="H170" s="19">
        <f t="shared" si="24"/>
        <v>1038312536.9797097</v>
      </c>
      <c r="I170" s="19">
        <f xml:space="preserve"> H170</f>
        <v>1038312536.9797097</v>
      </c>
      <c r="J170" s="19">
        <f t="shared" si="23"/>
        <v>1451817441.1587939</v>
      </c>
      <c r="K170" s="51">
        <v>36000000</v>
      </c>
      <c r="L170" s="20">
        <f xml:space="preserve"> (I170-K170) / 2</f>
        <v>501156268.48985487</v>
      </c>
      <c r="M170" s="58">
        <f xml:space="preserve"> (F159 + SUM(D160:D170)) - SUM(K160:K170)</f>
        <v>873529562.44317675</v>
      </c>
      <c r="N170" s="19">
        <f xml:space="preserve"> H170 - M170</f>
        <v>164782974.536533</v>
      </c>
      <c r="O170" s="18">
        <v>0.84</v>
      </c>
      <c r="P170" s="19">
        <f xml:space="preserve"> N170 * O170</f>
        <v>138417698.6106877</v>
      </c>
      <c r="Q170" s="19">
        <f xml:space="preserve"> N170 - P170</f>
        <v>26365275.925845295</v>
      </c>
      <c r="R170" s="18">
        <f xml:space="preserve"> N170 / M170 * 100</f>
        <v>18.864040969105972</v>
      </c>
      <c r="S170" s="19"/>
    </row>
    <row r="171" spans="1:19" s="12" customFormat="1" x14ac:dyDescent="0.3">
      <c r="A171" s="12">
        <v>15</v>
      </c>
      <c r="B171" s="64">
        <v>2036</v>
      </c>
      <c r="C171" s="12">
        <v>1</v>
      </c>
      <c r="D171" s="13">
        <f>N171</f>
        <v>44263022.374154575</v>
      </c>
      <c r="E171" s="41">
        <f t="shared" si="21"/>
        <v>420947992.45430779</v>
      </c>
      <c r="F171" s="13">
        <f xml:space="preserve"> (H170 / 2) + D171 - K171</f>
        <v>563419290.8640095</v>
      </c>
      <c r="G171" s="12">
        <v>1.7999999999999999E-2</v>
      </c>
      <c r="H171" s="13">
        <f t="shared" si="24"/>
        <v>573560838.09956169</v>
      </c>
      <c r="I171" s="13"/>
      <c r="J171" s="9">
        <f t="shared" si="23"/>
        <v>994508830.55386949</v>
      </c>
      <c r="K171" s="48"/>
      <c r="L171" s="14"/>
      <c r="M171" s="56"/>
      <c r="N171" s="11">
        <f xml:space="preserve"> (L170 / 12) +2500000</f>
        <v>44263022.374154575</v>
      </c>
      <c r="P171" s="9">
        <f xml:space="preserve"> (H170 - K171) / 2</f>
        <v>519156268.48985487</v>
      </c>
      <c r="S171" s="13"/>
    </row>
    <row r="172" spans="1:19" s="12" customFormat="1" x14ac:dyDescent="0.3">
      <c r="B172" s="64"/>
      <c r="C172" s="12">
        <v>2</v>
      </c>
      <c r="D172" s="13">
        <f>N171</f>
        <v>44263022.374154575</v>
      </c>
      <c r="E172" s="41">
        <f t="shared" si="21"/>
        <v>428525056.31848532</v>
      </c>
      <c r="F172" s="13">
        <f t="shared" ref="F172:F182" si="26" xml:space="preserve"> H171 + D172 - K172</f>
        <v>617823860.47371626</v>
      </c>
      <c r="G172" s="12">
        <v>1.7999999999999999E-2</v>
      </c>
      <c r="H172" s="13">
        <f t="shared" si="24"/>
        <v>628944689.9622432</v>
      </c>
      <c r="I172" s="13"/>
      <c r="J172" s="9">
        <f t="shared" si="23"/>
        <v>1057469746.2807286</v>
      </c>
      <c r="K172" s="48"/>
      <c r="L172" s="14"/>
      <c r="M172" s="56"/>
      <c r="S172" s="13"/>
    </row>
    <row r="173" spans="1:19" s="12" customFormat="1" x14ac:dyDescent="0.3">
      <c r="B173" s="64"/>
      <c r="C173" s="12">
        <v>3</v>
      </c>
      <c r="D173" s="13">
        <f>N171</f>
        <v>44263022.374154575</v>
      </c>
      <c r="E173" s="41">
        <f t="shared" si="21"/>
        <v>436238507.33221805</v>
      </c>
      <c r="F173" s="13">
        <f t="shared" si="26"/>
        <v>673207712.33639777</v>
      </c>
      <c r="G173" s="12">
        <v>1.7999999999999999E-2</v>
      </c>
      <c r="H173" s="13">
        <f t="shared" si="24"/>
        <v>685325451.15845287</v>
      </c>
      <c r="I173" s="13"/>
      <c r="J173" s="9">
        <f t="shared" si="23"/>
        <v>1121563958.4906709</v>
      </c>
      <c r="K173" s="48"/>
      <c r="L173" s="14"/>
      <c r="M173" s="56"/>
      <c r="S173" s="13"/>
    </row>
    <row r="174" spans="1:19" s="12" customFormat="1" x14ac:dyDescent="0.3">
      <c r="B174" s="64"/>
      <c r="C174" s="12">
        <v>4</v>
      </c>
      <c r="D174" s="13">
        <f>N171</f>
        <v>44263022.374154575</v>
      </c>
      <c r="E174" s="41">
        <f t="shared" si="21"/>
        <v>444090800.46419799</v>
      </c>
      <c r="F174" s="13">
        <f t="shared" si="26"/>
        <v>729588473.53260744</v>
      </c>
      <c r="G174" s="12">
        <v>1.7999999999999999E-2</v>
      </c>
      <c r="H174" s="13">
        <f t="shared" si="24"/>
        <v>742721066.05619442</v>
      </c>
      <c r="I174" s="13"/>
      <c r="J174" s="9">
        <f t="shared" si="23"/>
        <v>1186811866.5203924</v>
      </c>
      <c r="K174" s="48"/>
      <c r="L174" s="14"/>
      <c r="M174" s="56"/>
      <c r="S174" s="13"/>
    </row>
    <row r="175" spans="1:19" s="12" customFormat="1" x14ac:dyDescent="0.3">
      <c r="B175" s="64"/>
      <c r="C175" s="12">
        <v>5</v>
      </c>
      <c r="D175" s="13">
        <f>N171</f>
        <v>44263022.374154575</v>
      </c>
      <c r="E175" s="41">
        <f t="shared" si="21"/>
        <v>452084434.87255353</v>
      </c>
      <c r="F175" s="13">
        <f t="shared" si="26"/>
        <v>760618812.50450373</v>
      </c>
      <c r="G175" s="12">
        <v>1.7999999999999999E-2</v>
      </c>
      <c r="H175" s="13">
        <f t="shared" si="24"/>
        <v>774309951.12958479</v>
      </c>
      <c r="I175" s="13"/>
      <c r="J175" s="9">
        <f t="shared" si="23"/>
        <v>1226394386.0021384</v>
      </c>
      <c r="K175" s="48">
        <f xml:space="preserve"> Q170</f>
        <v>26365275.925845295</v>
      </c>
      <c r="L175" s="14"/>
      <c r="M175" s="56"/>
      <c r="S175" s="13"/>
    </row>
    <row r="176" spans="1:19" s="12" customFormat="1" x14ac:dyDescent="0.3">
      <c r="B176" s="64"/>
      <c r="C176" s="12">
        <v>6</v>
      </c>
      <c r="D176" s="13">
        <f>N171</f>
        <v>44263022.374154575</v>
      </c>
      <c r="E176" s="41">
        <f t="shared" si="21"/>
        <v>460221954.70025951</v>
      </c>
      <c r="F176" s="13">
        <f t="shared" si="26"/>
        <v>818572973.50373936</v>
      </c>
      <c r="G176" s="12">
        <v>1.7999999999999999E-2</v>
      </c>
      <c r="H176" s="13">
        <f t="shared" si="24"/>
        <v>833307287.02680671</v>
      </c>
      <c r="I176" s="13"/>
      <c r="J176" s="9">
        <f t="shared" si="23"/>
        <v>1293529241.7270663</v>
      </c>
      <c r="K176" s="48"/>
      <c r="L176" s="14"/>
      <c r="M176" s="56"/>
      <c r="S176" s="13"/>
    </row>
    <row r="177" spans="1:19" s="12" customFormat="1" x14ac:dyDescent="0.3">
      <c r="B177" s="64"/>
      <c r="C177" s="12">
        <v>7</v>
      </c>
      <c r="D177" s="13">
        <f>N171</f>
        <v>44263022.374154575</v>
      </c>
      <c r="E177" s="41">
        <f t="shared" si="21"/>
        <v>468505949.88486415</v>
      </c>
      <c r="F177" s="13">
        <f t="shared" si="26"/>
        <v>877570309.40096128</v>
      </c>
      <c r="G177" s="12">
        <v>1.7999999999999999E-2</v>
      </c>
      <c r="H177" s="13">
        <f t="shared" si="24"/>
        <v>893366574.9701786</v>
      </c>
      <c r="I177" s="13"/>
      <c r="J177" s="9">
        <f t="shared" si="23"/>
        <v>1361872524.8550427</v>
      </c>
      <c r="K177" s="48"/>
      <c r="L177" s="14"/>
      <c r="M177" s="56"/>
      <c r="S177" s="13"/>
    </row>
    <row r="178" spans="1:19" s="12" customFormat="1" x14ac:dyDescent="0.3">
      <c r="B178" s="64"/>
      <c r="C178" s="12">
        <v>8</v>
      </c>
      <c r="D178" s="13">
        <f>N171</f>
        <v>44263022.374154575</v>
      </c>
      <c r="E178" s="41">
        <f t="shared" si="21"/>
        <v>476939056.98279172</v>
      </c>
      <c r="F178" s="13">
        <f t="shared" si="26"/>
        <v>937629597.34433317</v>
      </c>
      <c r="G178" s="12">
        <v>1.7999999999999999E-2</v>
      </c>
      <c r="H178" s="13">
        <f t="shared" si="24"/>
        <v>954506930.09653115</v>
      </c>
      <c r="I178" s="13"/>
      <c r="J178" s="9">
        <f t="shared" si="23"/>
        <v>1431445987.0793228</v>
      </c>
      <c r="K178" s="48"/>
      <c r="L178" s="14"/>
      <c r="M178" s="56"/>
      <c r="S178" s="13"/>
    </row>
    <row r="179" spans="1:19" s="12" customFormat="1" x14ac:dyDescent="0.3">
      <c r="B179" s="64"/>
      <c r="C179" s="12">
        <v>9</v>
      </c>
      <c r="D179" s="13">
        <f>N171</f>
        <v>44263022.374154575</v>
      </c>
      <c r="E179" s="41">
        <f t="shared" si="21"/>
        <v>485523960.00848198</v>
      </c>
      <c r="F179" s="13">
        <f t="shared" si="26"/>
        <v>998769952.47068572</v>
      </c>
      <c r="G179" s="12">
        <v>1.7999999999999999E-2</v>
      </c>
      <c r="H179" s="13">
        <f t="shared" si="24"/>
        <v>1016747811.6151581</v>
      </c>
      <c r="I179" s="13"/>
      <c r="J179" s="9">
        <f t="shared" si="23"/>
        <v>1502271771.6236401</v>
      </c>
      <c r="K179" s="48"/>
      <c r="L179" s="14"/>
      <c r="M179" s="56"/>
      <c r="S179" s="13"/>
    </row>
    <row r="180" spans="1:19" s="12" customFormat="1" x14ac:dyDescent="0.3">
      <c r="B180" s="64"/>
      <c r="C180" s="12">
        <v>10</v>
      </c>
      <c r="D180" s="13">
        <f>N171</f>
        <v>44263022.374154575</v>
      </c>
      <c r="E180" s="41">
        <f t="shared" si="21"/>
        <v>494263391.28863466</v>
      </c>
      <c r="F180" s="13">
        <f t="shared" si="26"/>
        <v>1061010833.9893126</v>
      </c>
      <c r="G180" s="12">
        <v>1.7999999999999999E-2</v>
      </c>
      <c r="H180" s="13">
        <f t="shared" si="24"/>
        <v>1080109029.0011203</v>
      </c>
      <c r="I180" s="13"/>
      <c r="J180" s="9">
        <f t="shared" si="23"/>
        <v>1574372420.2897549</v>
      </c>
      <c r="K180" s="48"/>
      <c r="L180" s="14"/>
      <c r="M180" s="56"/>
      <c r="S180" s="13"/>
    </row>
    <row r="181" spans="1:19" s="12" customFormat="1" x14ac:dyDescent="0.3">
      <c r="B181" s="64"/>
      <c r="C181" s="12">
        <v>11</v>
      </c>
      <c r="D181" s="13">
        <f>N171</f>
        <v>44263022.374154575</v>
      </c>
      <c r="E181" s="41">
        <f t="shared" si="21"/>
        <v>503160132.33183008</v>
      </c>
      <c r="F181" s="13">
        <f t="shared" si="26"/>
        <v>1124372051.3752749</v>
      </c>
      <c r="G181" s="12">
        <v>1.7999999999999999E-2</v>
      </c>
      <c r="H181" s="13">
        <f t="shared" si="24"/>
        <v>1144610748.3000298</v>
      </c>
      <c r="I181" s="13"/>
      <c r="J181" s="9">
        <f t="shared" si="23"/>
        <v>1647770880.6318598</v>
      </c>
      <c r="K181" s="48"/>
      <c r="L181" s="14"/>
      <c r="M181" s="56"/>
      <c r="S181" s="13"/>
    </row>
    <row r="182" spans="1:19" s="18" customFormat="1" x14ac:dyDescent="0.3">
      <c r="B182" s="64"/>
      <c r="C182" s="18">
        <v>12</v>
      </c>
      <c r="D182" s="19">
        <f>N171</f>
        <v>44263022.374154575</v>
      </c>
      <c r="E182" s="19">
        <f t="shared" si="21"/>
        <v>512217014.71380305</v>
      </c>
      <c r="F182" s="19">
        <f t="shared" si="26"/>
        <v>1152873770.6741843</v>
      </c>
      <c r="G182" s="18">
        <v>1.7999999999999999E-2</v>
      </c>
      <c r="H182" s="19">
        <f t="shared" si="24"/>
        <v>1173625498.5463197</v>
      </c>
      <c r="I182" s="19">
        <f xml:space="preserve"> H182</f>
        <v>1173625498.5463197</v>
      </c>
      <c r="J182" s="19">
        <f t="shared" si="23"/>
        <v>1685842513.2601228</v>
      </c>
      <c r="K182" s="51">
        <v>36000000</v>
      </c>
      <c r="L182" s="20">
        <f xml:space="preserve"> (I182-K182) / 2</f>
        <v>568812749.27315986</v>
      </c>
      <c r="M182" s="58">
        <f xml:space="preserve"> (F171 + SUM(D172:D182)) - SUM(K172:K182)</f>
        <v>987947261.0538646</v>
      </c>
      <c r="N182" s="19">
        <f xml:space="preserve"> H182 - M182</f>
        <v>185678237.49245512</v>
      </c>
      <c r="O182" s="18">
        <v>0.84</v>
      </c>
      <c r="P182" s="19">
        <f xml:space="preserve"> N182 * O182</f>
        <v>155969719.4936623</v>
      </c>
      <c r="Q182" s="19">
        <f xml:space="preserve"> N182 - P182</f>
        <v>29708517.998792827</v>
      </c>
      <c r="R182" s="18">
        <f xml:space="preserve"> N182 / M182 * 100</f>
        <v>18.794347108608626</v>
      </c>
      <c r="S182" s="19"/>
    </row>
    <row r="183" spans="1:19" s="12" customFormat="1" x14ac:dyDescent="0.3">
      <c r="A183" s="12">
        <v>16</v>
      </c>
      <c r="B183" s="64">
        <v>2037</v>
      </c>
      <c r="C183" s="12">
        <v>1</v>
      </c>
      <c r="D183" s="13">
        <f>N183</f>
        <v>49901062.439429991</v>
      </c>
      <c r="E183" s="41">
        <f t="shared" si="21"/>
        <v>521436920.97865152</v>
      </c>
      <c r="F183" s="13">
        <f xml:space="preserve"> (H182 / 2) + D183 - K183</f>
        <v>636713811.71258986</v>
      </c>
      <c r="G183" s="12">
        <v>1.7999999999999999E-2</v>
      </c>
      <c r="H183" s="13">
        <f t="shared" si="24"/>
        <v>648174660.32341647</v>
      </c>
      <c r="I183" s="13"/>
      <c r="J183" s="9">
        <f t="shared" si="23"/>
        <v>1169611581.302068</v>
      </c>
      <c r="K183" s="48"/>
      <c r="L183" s="14"/>
      <c r="M183" s="56"/>
      <c r="N183" s="11">
        <f xml:space="preserve"> (L182 / 12) +2500000</f>
        <v>49901062.439429991</v>
      </c>
      <c r="P183" s="9">
        <f xml:space="preserve"> (H182 - K183) / 2</f>
        <v>586812749.27315986</v>
      </c>
      <c r="S183" s="13"/>
    </row>
    <row r="184" spans="1:19" s="12" customFormat="1" x14ac:dyDescent="0.3">
      <c r="B184" s="64"/>
      <c r="C184" s="12">
        <v>2</v>
      </c>
      <c r="D184" s="13">
        <f>N183</f>
        <v>49901062.439429991</v>
      </c>
      <c r="E184" s="41">
        <f t="shared" si="21"/>
        <v>530822785.55626726</v>
      </c>
      <c r="F184" s="13">
        <f t="shared" ref="F184:F194" si="27" xml:space="preserve"> H183 + D184 - K184</f>
        <v>698075722.76284647</v>
      </c>
      <c r="G184" s="12">
        <v>1.7999999999999999E-2</v>
      </c>
      <c r="H184" s="13">
        <f t="shared" si="24"/>
        <v>710641085.77257776</v>
      </c>
      <c r="I184" s="13"/>
      <c r="J184" s="9">
        <f t="shared" si="23"/>
        <v>1241463871.328845</v>
      </c>
      <c r="K184" s="48"/>
      <c r="L184" s="14"/>
      <c r="M184" s="56"/>
      <c r="S184" s="13"/>
    </row>
    <row r="185" spans="1:19" s="12" customFormat="1" x14ac:dyDescent="0.3">
      <c r="B185" s="64"/>
      <c r="C185" s="12">
        <v>3</v>
      </c>
      <c r="D185" s="13">
        <f>N183</f>
        <v>49901062.439429991</v>
      </c>
      <c r="E185" s="41">
        <f t="shared" si="21"/>
        <v>540377595.69628012</v>
      </c>
      <c r="F185" s="13">
        <f t="shared" si="27"/>
        <v>760542148.21200776</v>
      </c>
      <c r="G185" s="12">
        <v>1.7999999999999999E-2</v>
      </c>
      <c r="H185" s="13">
        <f t="shared" si="24"/>
        <v>774231906.87982392</v>
      </c>
      <c r="I185" s="13"/>
      <c r="J185" s="9">
        <f t="shared" si="23"/>
        <v>1314609502.5761042</v>
      </c>
      <c r="K185" s="48"/>
      <c r="L185" s="14"/>
      <c r="M185" s="56"/>
      <c r="S185" s="13"/>
    </row>
    <row r="186" spans="1:19" s="12" customFormat="1" x14ac:dyDescent="0.3">
      <c r="B186" s="64"/>
      <c r="C186" s="12">
        <v>4</v>
      </c>
      <c r="D186" s="13">
        <f>N183</f>
        <v>49901062.439429991</v>
      </c>
      <c r="E186" s="41">
        <f t="shared" si="21"/>
        <v>550104392.41881311</v>
      </c>
      <c r="F186" s="13">
        <f t="shared" si="27"/>
        <v>824132969.31925392</v>
      </c>
      <c r="G186" s="12">
        <v>1.7999999999999999E-2</v>
      </c>
      <c r="H186" s="13">
        <f t="shared" si="24"/>
        <v>838967362.76700044</v>
      </c>
      <c r="I186" s="13"/>
      <c r="J186" s="9">
        <f t="shared" si="23"/>
        <v>1389071755.1858134</v>
      </c>
      <c r="K186" s="48"/>
      <c r="L186" s="14"/>
      <c r="M186" s="56"/>
      <c r="S186" s="13"/>
    </row>
    <row r="187" spans="1:19" s="12" customFormat="1" x14ac:dyDescent="0.3">
      <c r="B187" s="64"/>
      <c r="C187" s="12">
        <v>5</v>
      </c>
      <c r="D187" s="13">
        <f>N183</f>
        <v>49901062.439429991</v>
      </c>
      <c r="E187" s="41">
        <f t="shared" si="21"/>
        <v>560006271.48235178</v>
      </c>
      <c r="F187" s="13">
        <f t="shared" si="27"/>
        <v>859159907.20763755</v>
      </c>
      <c r="G187" s="12">
        <v>1.7999999999999999E-2</v>
      </c>
      <c r="H187" s="13">
        <f t="shared" si="24"/>
        <v>874624785.53737497</v>
      </c>
      <c r="I187" s="13"/>
      <c r="J187" s="9">
        <f t="shared" si="23"/>
        <v>1434631057.0197268</v>
      </c>
      <c r="K187" s="48">
        <f xml:space="preserve"> Q182</f>
        <v>29708517.998792827</v>
      </c>
      <c r="L187" s="14"/>
      <c r="M187" s="56"/>
      <c r="S187" s="13"/>
    </row>
    <row r="188" spans="1:19" s="12" customFormat="1" x14ac:dyDescent="0.3">
      <c r="B188" s="64"/>
      <c r="C188" s="12">
        <v>6</v>
      </c>
      <c r="D188" s="13">
        <f>N183</f>
        <v>49901062.439429991</v>
      </c>
      <c r="E188" s="41">
        <f t="shared" si="21"/>
        <v>570086384.36903405</v>
      </c>
      <c r="F188" s="13">
        <f t="shared" si="27"/>
        <v>924525847.97680497</v>
      </c>
      <c r="G188" s="12">
        <v>1.7999999999999999E-2</v>
      </c>
      <c r="H188" s="13">
        <f t="shared" si="24"/>
        <v>941167313.24038744</v>
      </c>
      <c r="I188" s="13"/>
      <c r="J188" s="9">
        <f t="shared" si="23"/>
        <v>1511253697.6094215</v>
      </c>
      <c r="K188" s="48"/>
      <c r="L188" s="14"/>
      <c r="M188" s="56"/>
      <c r="S188" s="13"/>
    </row>
    <row r="189" spans="1:19" s="12" customFormat="1" x14ac:dyDescent="0.3">
      <c r="B189" s="64"/>
      <c r="C189" s="12">
        <v>7</v>
      </c>
      <c r="D189" s="13">
        <f>N183</f>
        <v>49901062.439429991</v>
      </c>
      <c r="E189" s="41">
        <f t="shared" si="21"/>
        <v>580347939.28767669</v>
      </c>
      <c r="F189" s="13">
        <f t="shared" si="27"/>
        <v>991068375.67981744</v>
      </c>
      <c r="G189" s="12">
        <v>1.7999999999999999E-2</v>
      </c>
      <c r="H189" s="13">
        <f t="shared" si="24"/>
        <v>1008907606.4420542</v>
      </c>
      <c r="I189" s="13"/>
      <c r="J189" s="9">
        <f t="shared" si="23"/>
        <v>1589255545.7297308</v>
      </c>
      <c r="K189" s="48"/>
      <c r="L189" s="14"/>
      <c r="M189" s="56"/>
      <c r="S189" s="13"/>
    </row>
    <row r="190" spans="1:19" s="12" customFormat="1" x14ac:dyDescent="0.3">
      <c r="B190" s="64"/>
      <c r="C190" s="12">
        <v>8</v>
      </c>
      <c r="D190" s="13">
        <f>N183</f>
        <v>49901062.439429991</v>
      </c>
      <c r="E190" s="41">
        <f t="shared" si="21"/>
        <v>590794202.19485486</v>
      </c>
      <c r="F190" s="13">
        <f t="shared" si="27"/>
        <v>1058808668.8814842</v>
      </c>
      <c r="G190" s="12">
        <v>1.7999999999999999E-2</v>
      </c>
      <c r="H190" s="13">
        <f t="shared" si="24"/>
        <v>1077867224.921351</v>
      </c>
      <c r="I190" s="13"/>
      <c r="J190" s="9">
        <f t="shared" si="23"/>
        <v>1668661427.1162057</v>
      </c>
      <c r="K190" s="48"/>
      <c r="L190" s="14"/>
      <c r="M190" s="56"/>
      <c r="S190" s="13"/>
    </row>
    <row r="191" spans="1:19" s="12" customFormat="1" x14ac:dyDescent="0.3">
      <c r="B191" s="64"/>
      <c r="C191" s="12">
        <v>9</v>
      </c>
      <c r="D191" s="13">
        <f>N183</f>
        <v>49901062.439429991</v>
      </c>
      <c r="E191" s="41">
        <f t="shared" si="21"/>
        <v>601428497.83436227</v>
      </c>
      <c r="F191" s="13">
        <f t="shared" si="27"/>
        <v>1127768287.360781</v>
      </c>
      <c r="G191" s="12">
        <v>1.7999999999999999E-2</v>
      </c>
      <c r="H191" s="13">
        <f t="shared" si="24"/>
        <v>1148068116.5332751</v>
      </c>
      <c r="I191" s="13"/>
      <c r="J191" s="9">
        <f t="shared" si="23"/>
        <v>1749496614.3676374</v>
      </c>
      <c r="K191" s="48"/>
      <c r="L191" s="14"/>
      <c r="M191" s="56"/>
      <c r="S191" s="13"/>
    </row>
    <row r="192" spans="1:19" s="12" customFormat="1" x14ac:dyDescent="0.3">
      <c r="B192" s="64"/>
      <c r="C192" s="12">
        <v>10</v>
      </c>
      <c r="D192" s="13">
        <f>N183</f>
        <v>49901062.439429991</v>
      </c>
      <c r="E192" s="41">
        <f t="shared" si="21"/>
        <v>612254210.79538083</v>
      </c>
      <c r="F192" s="13">
        <f t="shared" si="27"/>
        <v>1197969178.9727051</v>
      </c>
      <c r="G192" s="12">
        <v>1.7999999999999999E-2</v>
      </c>
      <c r="H192" s="13">
        <f t="shared" si="24"/>
        <v>1219532624.1942139</v>
      </c>
      <c r="I192" s="13"/>
      <c r="J192" s="9">
        <f t="shared" si="23"/>
        <v>1831786834.9895947</v>
      </c>
      <c r="K192" s="48"/>
      <c r="L192" s="14"/>
      <c r="M192" s="56"/>
      <c r="S192" s="13"/>
    </row>
    <row r="193" spans="1:19" s="12" customFormat="1" x14ac:dyDescent="0.3">
      <c r="B193" s="64"/>
      <c r="C193" s="12">
        <v>11</v>
      </c>
      <c r="D193" s="13">
        <f>N183</f>
        <v>49901062.439429991</v>
      </c>
      <c r="E193" s="41">
        <f t="shared" si="21"/>
        <v>623274786.58969772</v>
      </c>
      <c r="F193" s="13">
        <f t="shared" si="27"/>
        <v>1269433686.6336439</v>
      </c>
      <c r="G193" s="12">
        <v>1.7999999999999999E-2</v>
      </c>
      <c r="H193" s="13">
        <f t="shared" si="24"/>
        <v>1292283492.9930494</v>
      </c>
      <c r="I193" s="13"/>
      <c r="J193" s="9">
        <f t="shared" si="23"/>
        <v>1915558279.582747</v>
      </c>
      <c r="K193" s="48"/>
      <c r="L193" s="14"/>
      <c r="M193" s="56"/>
      <c r="S193" s="13"/>
    </row>
    <row r="194" spans="1:19" s="18" customFormat="1" x14ac:dyDescent="0.3">
      <c r="B194" s="64"/>
      <c r="C194" s="18">
        <v>12</v>
      </c>
      <c r="D194" s="19">
        <f>N183</f>
        <v>49901062.439429991</v>
      </c>
      <c r="E194" s="19">
        <f t="shared" si="21"/>
        <v>634493732.74831223</v>
      </c>
      <c r="F194" s="19">
        <f t="shared" si="27"/>
        <v>1306184555.4324794</v>
      </c>
      <c r="G194" s="18">
        <v>1.7999999999999999E-2</v>
      </c>
      <c r="H194" s="19">
        <f t="shared" si="24"/>
        <v>1329695877.430264</v>
      </c>
      <c r="I194" s="19">
        <f xml:space="preserve"> H194</f>
        <v>1329695877.430264</v>
      </c>
      <c r="J194" s="19">
        <f t="shared" si="23"/>
        <v>1964189610.1785762</v>
      </c>
      <c r="K194" s="51">
        <v>36000000</v>
      </c>
      <c r="L194" s="20">
        <f xml:space="preserve"> (I194-K194) / 2</f>
        <v>646847938.715132</v>
      </c>
      <c r="M194" s="58">
        <f xml:space="preserve"> (F183 + SUM(D184:D194)) - SUM(K184:K194)</f>
        <v>1119916980.5475268</v>
      </c>
      <c r="N194" s="19">
        <f xml:space="preserve"> H194 - M194</f>
        <v>209778896.88273716</v>
      </c>
      <c r="O194" s="18">
        <v>0.84</v>
      </c>
      <c r="P194" s="19">
        <f xml:space="preserve"> N194 * O194</f>
        <v>176214273.3814992</v>
      </c>
      <c r="Q194" s="19">
        <f xml:space="preserve"> N194 - P194</f>
        <v>33564623.501237959</v>
      </c>
      <c r="R194" s="18">
        <f xml:space="preserve"> N194 / M194 * 100</f>
        <v>18.731647124430275</v>
      </c>
      <c r="S194" s="19"/>
    </row>
    <row r="195" spans="1:19" s="3" customFormat="1" x14ac:dyDescent="0.3">
      <c r="A195" s="3">
        <v>17</v>
      </c>
      <c r="B195" s="66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66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66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66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66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66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66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66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66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66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66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66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66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66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66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66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66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66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66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66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66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66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66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66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66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66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66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66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66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66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66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66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66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66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66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66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66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66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66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66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66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66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66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66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66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66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66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66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66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66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66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66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66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66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66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66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66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66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66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66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H9" sqref="H9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8"/>
      <c r="C1" s="68"/>
    </row>
    <row r="2" spans="2:9" x14ac:dyDescent="0.3">
      <c r="B2" s="67" t="s">
        <v>34</v>
      </c>
      <c r="C2" s="67"/>
      <c r="E2" s="67" t="s">
        <v>38</v>
      </c>
      <c r="F2" s="67"/>
      <c r="H2" s="67" t="s">
        <v>45</v>
      </c>
      <c r="I2" s="67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시나리오_old</vt:lpstr>
      <vt:lpstr>시나리오</vt:lpstr>
      <vt:lpstr>일정확인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2022-10-12T14:41:45Z</dcterms:modified>
</cp:coreProperties>
</file>