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9"/>
  <workbookPr/>
  <mc:AlternateContent xmlns:mc="http://schemas.openxmlformats.org/markup-compatibility/2006">
    <mc:Choice Requires="x15">
      <x15ac:absPath xmlns:x15ac="http://schemas.microsoft.com/office/spreadsheetml/2010/11/ac" url="D:\3.sbg\workspace\MyStock\"/>
    </mc:Choice>
  </mc:AlternateContent>
  <xr:revisionPtr revIDLastSave="0" documentId="13_ncr:1_{0415966E-6854-4B41-802D-8811D5AAE3D2}" xr6:coauthVersionLast="36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시나리오" sheetId="18" r:id="rId1"/>
    <sheet name="생활패턴" sheetId="5" r:id="rId2"/>
    <sheet name="단타일지" sheetId="9" r:id="rId3"/>
    <sheet name="플러그파워" sheetId="11" r:id="rId4"/>
    <sheet name="리사이클" sheetId="16" r:id="rId5"/>
    <sheet name="일정확인" sheetId="10" r:id="rId6"/>
    <sheet name="2022단타일지" sheetId="13" r:id="rId7"/>
    <sheet name="Sheet1" sheetId="19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4" i="19" l="1"/>
  <c r="H14" i="19"/>
  <c r="F14" i="19"/>
  <c r="E14" i="19"/>
  <c r="D14" i="19"/>
  <c r="B14" i="19"/>
  <c r="K19" i="18" l="1"/>
  <c r="K20" i="18" s="1"/>
  <c r="M20" i="18" l="1"/>
  <c r="N20" i="18" s="1"/>
  <c r="K21" i="18"/>
  <c r="G37" i="9"/>
  <c r="F37" i="9"/>
  <c r="H37" i="9" s="1"/>
  <c r="H36" i="9"/>
  <c r="H35" i="9"/>
  <c r="H34" i="9"/>
  <c r="H33" i="9"/>
  <c r="H32" i="9"/>
  <c r="H31" i="9"/>
  <c r="H30" i="9"/>
  <c r="H29" i="9"/>
  <c r="H28" i="9"/>
  <c r="H27" i="9"/>
  <c r="C27" i="9"/>
  <c r="C26" i="9"/>
  <c r="M21" i="18" l="1"/>
  <c r="N21" i="18" s="1"/>
  <c r="K22" i="18"/>
  <c r="K23" i="18" s="1"/>
  <c r="K24" i="18" s="1"/>
  <c r="K25" i="18" s="1"/>
  <c r="K26" i="18" s="1"/>
  <c r="K27" i="18" s="1"/>
  <c r="K28" i="18" s="1"/>
  <c r="K29" i="18" s="1"/>
  <c r="K30" i="18" s="1"/>
  <c r="K31" i="18" s="1"/>
  <c r="K32" i="18" s="1"/>
  <c r="K33" i="18" s="1"/>
  <c r="K34" i="18" s="1"/>
  <c r="K35" i="18" s="1"/>
  <c r="K36" i="18" s="1"/>
  <c r="K37" i="18" s="1"/>
  <c r="K38" i="18" s="1"/>
  <c r="K39" i="18" s="1"/>
  <c r="K40" i="18" s="1"/>
  <c r="K41" i="18" s="1"/>
  <c r="K42" i="18" s="1"/>
  <c r="K43" i="18" s="1"/>
  <c r="K44" i="18" s="1"/>
  <c r="K45" i="18" s="1"/>
  <c r="K46" i="18" s="1"/>
  <c r="K47" i="18" s="1"/>
  <c r="K48" i="18" s="1"/>
  <c r="K49" i="18" s="1"/>
  <c r="K50" i="18" s="1"/>
  <c r="K51" i="18" s="1"/>
  <c r="K52" i="18" s="1"/>
  <c r="K53" i="18" s="1"/>
  <c r="K54" i="18" s="1"/>
  <c r="K55" i="18" s="1"/>
  <c r="K56" i="18" s="1"/>
  <c r="K57" i="18" s="1"/>
  <c r="K58" i="18" s="1"/>
  <c r="K59" i="18" s="1"/>
  <c r="K60" i="18" s="1"/>
  <c r="K61" i="18" s="1"/>
  <c r="K62" i="18" s="1"/>
  <c r="K63" i="18" s="1"/>
  <c r="K64" i="18" s="1"/>
  <c r="K65" i="18" s="1"/>
  <c r="K66" i="18" s="1"/>
  <c r="K67" i="18" s="1"/>
  <c r="K68" i="18" s="1"/>
  <c r="K69" i="18" s="1"/>
  <c r="K70" i="18" s="1"/>
  <c r="K71" i="18" s="1"/>
  <c r="K72" i="18" s="1"/>
  <c r="K73" i="18" s="1"/>
  <c r="K74" i="18" s="1"/>
  <c r="K75" i="18" s="1"/>
  <c r="K76" i="18" s="1"/>
  <c r="K77" i="18" s="1"/>
  <c r="K78" i="18" s="1"/>
  <c r="K79" i="18" s="1"/>
  <c r="K80" i="18" s="1"/>
  <c r="K81" i="18" s="1"/>
  <c r="K82" i="18" s="1"/>
  <c r="K83" i="18" s="1"/>
  <c r="K84" i="18" s="1"/>
  <c r="K85" i="18" s="1"/>
  <c r="K86" i="18" s="1"/>
  <c r="K87" i="18" s="1"/>
  <c r="K88" i="18" s="1"/>
  <c r="K89" i="18" s="1"/>
  <c r="K90" i="18" s="1"/>
  <c r="K91" i="18" s="1"/>
  <c r="K92" i="18" s="1"/>
  <c r="K93" i="18" s="1"/>
  <c r="K94" i="18" s="1"/>
  <c r="K95" i="18" s="1"/>
  <c r="K96" i="18" s="1"/>
  <c r="K97" i="18" s="1"/>
  <c r="K98" i="18" s="1"/>
  <c r="K99" i="18" s="1"/>
  <c r="K100" i="18" s="1"/>
  <c r="K101" i="18" s="1"/>
  <c r="K102" i="18" s="1"/>
  <c r="K103" i="18" s="1"/>
  <c r="K104" i="18" s="1"/>
  <c r="K105" i="18" s="1"/>
  <c r="K106" i="18" s="1"/>
  <c r="K107" i="18" s="1"/>
  <c r="K108" i="18" s="1"/>
  <c r="K109" i="18" s="1"/>
  <c r="K110" i="18" s="1"/>
  <c r="K111" i="18" s="1"/>
  <c r="K112" i="18" s="1"/>
  <c r="K113" i="18" s="1"/>
  <c r="K114" i="18" s="1"/>
  <c r="K115" i="18" s="1"/>
  <c r="K116" i="18" s="1"/>
  <c r="K117" i="18" s="1"/>
  <c r="K118" i="18" s="1"/>
  <c r="K119" i="18" s="1"/>
  <c r="K120" i="18" s="1"/>
  <c r="K121" i="18" s="1"/>
  <c r="K122" i="18" s="1"/>
  <c r="K123" i="18" s="1"/>
  <c r="K124" i="18" s="1"/>
  <c r="K125" i="18" s="1"/>
  <c r="K126" i="18" s="1"/>
  <c r="K127" i="18" s="1"/>
  <c r="K128" i="18" s="1"/>
  <c r="K129" i="18" s="1"/>
  <c r="K130" i="18" s="1"/>
  <c r="K131" i="18" s="1"/>
  <c r="K132" i="18" s="1"/>
  <c r="K133" i="18" s="1"/>
  <c r="K134" i="18" s="1"/>
  <c r="K135" i="18" s="1"/>
  <c r="K136" i="18" s="1"/>
  <c r="K137" i="18" s="1"/>
  <c r="K138" i="18" s="1"/>
  <c r="K139" i="18" s="1"/>
  <c r="K140" i="18" s="1"/>
  <c r="K141" i="18" s="1"/>
  <c r="K142" i="18" s="1"/>
  <c r="K143" i="18" s="1"/>
  <c r="K144" i="18" s="1"/>
  <c r="K145" i="18" s="1"/>
  <c r="K146" i="18" s="1"/>
  <c r="K147" i="18" s="1"/>
  <c r="K148" i="18" s="1"/>
  <c r="K149" i="18" s="1"/>
  <c r="K150" i="18" s="1"/>
  <c r="K151" i="18" s="1"/>
  <c r="K152" i="18" s="1"/>
  <c r="K153" i="18" s="1"/>
  <c r="K154" i="18" s="1"/>
  <c r="K155" i="18" s="1"/>
  <c r="K156" i="18" s="1"/>
  <c r="K157" i="18" s="1"/>
  <c r="K158" i="18" s="1"/>
  <c r="K159" i="18" s="1"/>
  <c r="K160" i="18" s="1"/>
  <c r="K161" i="18" s="1"/>
  <c r="K162" i="18" s="1"/>
  <c r="K163" i="18" s="1"/>
  <c r="K164" i="18" s="1"/>
  <c r="K165" i="18" s="1"/>
  <c r="K166" i="18" s="1"/>
  <c r="K167" i="18" s="1"/>
  <c r="K168" i="18" s="1"/>
  <c r="K169" i="18" s="1"/>
  <c r="K170" i="18" s="1"/>
  <c r="K171" i="18" s="1"/>
  <c r="K172" i="18" s="1"/>
  <c r="K173" i="18" s="1"/>
  <c r="K174" i="18" s="1"/>
  <c r="K175" i="18" s="1"/>
  <c r="K176" i="18" s="1"/>
  <c r="K177" i="18" s="1"/>
  <c r="K178" i="18" s="1"/>
  <c r="K179" i="18" s="1"/>
  <c r="K180" i="18" s="1"/>
  <c r="K181" i="18" s="1"/>
  <c r="K182" i="18" s="1"/>
  <c r="K183" i="18" s="1"/>
  <c r="K184" i="18" s="1"/>
  <c r="K185" i="18" s="1"/>
  <c r="K186" i="18" s="1"/>
  <c r="K187" i="18" s="1"/>
  <c r="K188" i="18" s="1"/>
  <c r="K189" i="18" s="1"/>
  <c r="K190" i="18" s="1"/>
  <c r="K191" i="18" s="1"/>
  <c r="K192" i="18" s="1"/>
  <c r="K193" i="18" s="1"/>
  <c r="K194" i="18" s="1"/>
  <c r="K195" i="18" s="1"/>
  <c r="K196" i="18" s="1"/>
  <c r="K197" i="18" s="1"/>
  <c r="K198" i="18" s="1"/>
  <c r="K199" i="18" s="1"/>
  <c r="K200" i="18" s="1"/>
  <c r="K201" i="18" s="1"/>
  <c r="K202" i="18" s="1"/>
  <c r="K203" i="18" s="1"/>
  <c r="K204" i="18" s="1"/>
  <c r="K205" i="18" s="1"/>
  <c r="K206" i="18" s="1"/>
  <c r="K207" i="18" s="1"/>
  <c r="K208" i="18" s="1"/>
  <c r="K209" i="18" s="1"/>
  <c r="K210" i="18" s="1"/>
  <c r="K211" i="18" s="1"/>
  <c r="K212" i="18" s="1"/>
  <c r="K213" i="18" s="1"/>
  <c r="K214" i="18" s="1"/>
  <c r="K215" i="18" s="1"/>
  <c r="K216" i="18" s="1"/>
  <c r="K217" i="18" s="1"/>
  <c r="K218" i="18" s="1"/>
  <c r="K219" i="18" s="1"/>
  <c r="K220" i="18" s="1"/>
  <c r="K221" i="18" s="1"/>
  <c r="K222" i="18" s="1"/>
  <c r="K223" i="18" s="1"/>
  <c r="K224" i="18" s="1"/>
  <c r="K225" i="18" s="1"/>
  <c r="K226" i="18" s="1"/>
  <c r="K227" i="18" s="1"/>
  <c r="K228" i="18" s="1"/>
  <c r="K229" i="18" s="1"/>
  <c r="K230" i="18" s="1"/>
  <c r="K231" i="18" s="1"/>
  <c r="K232" i="18" s="1"/>
  <c r="K233" i="18" s="1"/>
  <c r="K234" i="18" s="1"/>
  <c r="K235" i="18" s="1"/>
  <c r="K236" i="18" s="1"/>
  <c r="K237" i="18" s="1"/>
  <c r="K238" i="18" s="1"/>
  <c r="K239" i="18" s="1"/>
  <c r="K240" i="18" s="1"/>
  <c r="K241" i="18" s="1"/>
  <c r="K242" i="18" s="1"/>
  <c r="K243" i="18" s="1"/>
  <c r="K244" i="18" s="1"/>
  <c r="K245" i="18" s="1"/>
  <c r="K246" i="18" s="1"/>
  <c r="K247" i="18" s="1"/>
  <c r="K248" i="18" s="1"/>
  <c r="K249" i="18" s="1"/>
  <c r="K250" i="18" s="1"/>
  <c r="K251" i="18" s="1"/>
  <c r="K252" i="18" s="1"/>
  <c r="K253" i="18" s="1"/>
  <c r="K254" i="18" s="1"/>
  <c r="K255" i="18" s="1"/>
  <c r="H4" i="18"/>
  <c r="H5" i="18" s="1"/>
  <c r="F123" i="5"/>
  <c r="G123" i="5"/>
  <c r="M22" i="18" l="1"/>
  <c r="H6" i="18"/>
  <c r="F60" i="11"/>
  <c r="G60" i="11" s="1"/>
  <c r="E60" i="11"/>
  <c r="C55" i="11"/>
  <c r="E45" i="11"/>
  <c r="G55" i="11"/>
  <c r="D55" i="11"/>
  <c r="F50" i="11"/>
  <c r="M23" i="18" l="1"/>
  <c r="H7" i="18"/>
  <c r="F13" i="16"/>
  <c r="G9" i="16"/>
  <c r="D9" i="16"/>
  <c r="E3" i="16"/>
  <c r="M24" i="18" l="1"/>
  <c r="H8" i="18"/>
  <c r="C9" i="16"/>
  <c r="E13" i="16" s="1"/>
  <c r="G13" i="16" s="1"/>
  <c r="M25" i="18" l="1"/>
  <c r="H9" i="18"/>
  <c r="G59" i="11"/>
  <c r="F59" i="11"/>
  <c r="E59" i="11"/>
  <c r="G53" i="11"/>
  <c r="G54" i="11"/>
  <c r="M26" i="18" l="1"/>
  <c r="H10" i="18"/>
  <c r="D54" i="11"/>
  <c r="C54" i="11"/>
  <c r="F49" i="11"/>
  <c r="E44" i="11"/>
  <c r="M27" i="18" l="1"/>
  <c r="H11" i="18"/>
  <c r="C20" i="9"/>
  <c r="M28" i="18" l="1"/>
  <c r="H12" i="18"/>
  <c r="D35" i="11"/>
  <c r="G34" i="11" s="1"/>
  <c r="I34" i="11" s="1"/>
  <c r="K34" i="11"/>
  <c r="M29" i="18" l="1"/>
  <c r="H13" i="18"/>
  <c r="C22" i="9"/>
  <c r="C23" i="9" s="1"/>
  <c r="C19" i="9"/>
  <c r="K32" i="11"/>
  <c r="K30" i="11"/>
  <c r="F48" i="11"/>
  <c r="D53" i="11" s="1"/>
  <c r="E43" i="11"/>
  <c r="D33" i="11"/>
  <c r="G32" i="11" s="1"/>
  <c r="I32" i="11" s="1"/>
  <c r="D31" i="11"/>
  <c r="G30" i="11" s="1"/>
  <c r="I30" i="11" s="1"/>
  <c r="M30" i="18" l="1"/>
  <c r="H14" i="18"/>
  <c r="C53" i="11"/>
  <c r="Q14" i="9"/>
  <c r="P14" i="9"/>
  <c r="R13" i="9"/>
  <c r="R12" i="9"/>
  <c r="R11" i="9"/>
  <c r="R10" i="9"/>
  <c r="R9" i="9"/>
  <c r="R8" i="9"/>
  <c r="R7" i="9"/>
  <c r="R6" i="9"/>
  <c r="R5" i="9"/>
  <c r="R4" i="9"/>
  <c r="C14" i="13"/>
  <c r="F14" i="13"/>
  <c r="F17" i="13" s="1"/>
  <c r="I14" i="13"/>
  <c r="I16" i="13" s="1"/>
  <c r="L14" i="13"/>
  <c r="L16" i="13" s="1"/>
  <c r="O14" i="13"/>
  <c r="O16" i="13" s="1"/>
  <c r="C16" i="13"/>
  <c r="F16" i="13"/>
  <c r="C17" i="13"/>
  <c r="L17" i="13"/>
  <c r="K14" i="9"/>
  <c r="M13" i="9"/>
  <c r="M12" i="9"/>
  <c r="M11" i="9"/>
  <c r="M10" i="9"/>
  <c r="M9" i="9"/>
  <c r="M8" i="9"/>
  <c r="M7" i="9"/>
  <c r="M6" i="9"/>
  <c r="M5" i="9"/>
  <c r="M4" i="9"/>
  <c r="H11" i="9"/>
  <c r="H12" i="9"/>
  <c r="H13" i="9"/>
  <c r="H10" i="9"/>
  <c r="H9" i="9"/>
  <c r="H8" i="9"/>
  <c r="H7" i="9"/>
  <c r="H6" i="9"/>
  <c r="H5" i="9"/>
  <c r="H4" i="9"/>
  <c r="F14" i="9"/>
  <c r="L14" i="9"/>
  <c r="G14" i="9"/>
  <c r="M31" i="18" l="1"/>
  <c r="H15" i="18"/>
  <c r="M14" i="9"/>
  <c r="I17" i="13"/>
  <c r="O17" i="13"/>
  <c r="R14" i="9"/>
  <c r="H14" i="9"/>
  <c r="I22" i="11"/>
  <c r="D23" i="11"/>
  <c r="E25" i="11" s="1"/>
  <c r="M32" i="18" l="1"/>
  <c r="H16" i="18"/>
  <c r="D25" i="11"/>
  <c r="F25" i="11"/>
  <c r="I23" i="11"/>
  <c r="H24" i="11" s="1"/>
  <c r="G25" i="11"/>
  <c r="M33" i="18" l="1"/>
  <c r="H17" i="18"/>
  <c r="D24" i="11"/>
  <c r="C24" i="11"/>
  <c r="M34" i="18" l="1"/>
  <c r="H18" i="18"/>
  <c r="I24" i="11"/>
  <c r="S122" i="5"/>
  <c r="S121" i="5"/>
  <c r="S120" i="5"/>
  <c r="S119" i="5"/>
  <c r="S118" i="5"/>
  <c r="S117" i="5"/>
  <c r="S116" i="5"/>
  <c r="S115" i="5"/>
  <c r="S114" i="5"/>
  <c r="S113" i="5"/>
  <c r="S112" i="5"/>
  <c r="S111" i="5"/>
  <c r="S110" i="5"/>
  <c r="S109" i="5"/>
  <c r="S108" i="5"/>
  <c r="S107" i="5"/>
  <c r="S106" i="5"/>
  <c r="S105" i="5"/>
  <c r="S104" i="5"/>
  <c r="S103" i="5"/>
  <c r="S102" i="5"/>
  <c r="S101" i="5"/>
  <c r="S100" i="5"/>
  <c r="S99" i="5"/>
  <c r="S98" i="5"/>
  <c r="S97" i="5"/>
  <c r="S96" i="5"/>
  <c r="S95" i="5"/>
  <c r="S94" i="5"/>
  <c r="S93" i="5"/>
  <c r="S92" i="5"/>
  <c r="S91" i="5"/>
  <c r="S90" i="5"/>
  <c r="S89" i="5"/>
  <c r="S88" i="5"/>
  <c r="S87" i="5"/>
  <c r="S86" i="5"/>
  <c r="S85" i="5"/>
  <c r="S84" i="5"/>
  <c r="S83" i="5"/>
  <c r="S82" i="5"/>
  <c r="S81" i="5"/>
  <c r="S80" i="5"/>
  <c r="S79" i="5"/>
  <c r="S78" i="5"/>
  <c r="S77" i="5"/>
  <c r="S76" i="5"/>
  <c r="S75" i="5"/>
  <c r="S74" i="5"/>
  <c r="S73" i="5"/>
  <c r="S72" i="5"/>
  <c r="S71" i="5"/>
  <c r="S70" i="5"/>
  <c r="S69" i="5"/>
  <c r="S68" i="5"/>
  <c r="S67" i="5"/>
  <c r="S66" i="5"/>
  <c r="S65" i="5"/>
  <c r="S64" i="5"/>
  <c r="S63" i="5"/>
  <c r="S62" i="5"/>
  <c r="S61" i="5"/>
  <c r="S60" i="5"/>
  <c r="S59" i="5"/>
  <c r="S58" i="5"/>
  <c r="S57" i="5"/>
  <c r="S56" i="5"/>
  <c r="S55" i="5"/>
  <c r="S54" i="5"/>
  <c r="S53" i="5"/>
  <c r="S52" i="5"/>
  <c r="S51" i="5"/>
  <c r="S50" i="5"/>
  <c r="S49" i="5"/>
  <c r="S48" i="5"/>
  <c r="S47" i="5"/>
  <c r="S46" i="5"/>
  <c r="S45" i="5"/>
  <c r="S44" i="5"/>
  <c r="S43" i="5"/>
  <c r="S42" i="5"/>
  <c r="S41" i="5"/>
  <c r="S40" i="5"/>
  <c r="S39" i="5"/>
  <c r="M35" i="18" l="1"/>
  <c r="H19" i="18"/>
  <c r="S38" i="5"/>
  <c r="S37" i="5"/>
  <c r="S36" i="5"/>
  <c r="S35" i="5"/>
  <c r="S34" i="5"/>
  <c r="S33" i="5"/>
  <c r="S32" i="5"/>
  <c r="S31" i="5"/>
  <c r="S30" i="5"/>
  <c r="S29" i="5"/>
  <c r="S28" i="5"/>
  <c r="S27" i="5"/>
  <c r="S26" i="5"/>
  <c r="S25" i="5"/>
  <c r="S24" i="5"/>
  <c r="S23" i="5"/>
  <c r="S22" i="5"/>
  <c r="S21" i="5"/>
  <c r="S20" i="5"/>
  <c r="S19" i="5"/>
  <c r="S18" i="5"/>
  <c r="S17" i="5"/>
  <c r="S16" i="5"/>
  <c r="S15" i="5"/>
  <c r="M36" i="18" l="1"/>
  <c r="H20" i="18"/>
  <c r="S13" i="5"/>
  <c r="S14" i="5"/>
  <c r="S12" i="5"/>
  <c r="S11" i="5"/>
  <c r="S10" i="5"/>
  <c r="S9" i="5"/>
  <c r="S8" i="5"/>
  <c r="S7" i="5"/>
  <c r="S6" i="5"/>
  <c r="S5" i="5"/>
  <c r="S4" i="5"/>
  <c r="S3" i="5"/>
  <c r="T3" i="5" s="1"/>
  <c r="U3" i="5" s="1"/>
  <c r="C4" i="5" s="1"/>
  <c r="C14" i="9"/>
  <c r="C16" i="9" s="1"/>
  <c r="M37" i="18" l="1"/>
  <c r="H21" i="18"/>
  <c r="T4" i="5"/>
  <c r="U4" i="5" s="1"/>
  <c r="C17" i="9"/>
  <c r="M38" i="18" l="1"/>
  <c r="H22" i="18"/>
  <c r="N22" i="18" s="1"/>
  <c r="C5" i="5"/>
  <c r="T5" i="5" s="1"/>
  <c r="U5" i="5" s="1"/>
  <c r="M39" i="18" l="1"/>
  <c r="H23" i="18"/>
  <c r="N23" i="18" s="1"/>
  <c r="C6" i="5"/>
  <c r="T6" i="5" s="1"/>
  <c r="U6" i="5" s="1"/>
  <c r="L19" i="11"/>
  <c r="M40" i="18" l="1"/>
  <c r="H24" i="18"/>
  <c r="N24" i="18" s="1"/>
  <c r="C7" i="5"/>
  <c r="T7" i="5" s="1"/>
  <c r="U7" i="5" s="1"/>
  <c r="M41" i="18" l="1"/>
  <c r="H25" i="18"/>
  <c r="N25" i="18" s="1"/>
  <c r="C8" i="5"/>
  <c r="T8" i="5" s="1"/>
  <c r="U8" i="5" s="1"/>
  <c r="M42" i="18" l="1"/>
  <c r="H26" i="18"/>
  <c r="N26" i="18" s="1"/>
  <c r="C9" i="5"/>
  <c r="T9" i="5" s="1"/>
  <c r="U9" i="5" s="1"/>
  <c r="M43" i="18" l="1"/>
  <c r="H27" i="18"/>
  <c r="N27" i="18" s="1"/>
  <c r="C10" i="5"/>
  <c r="T10" i="5" s="1"/>
  <c r="U10" i="5" s="1"/>
  <c r="M44" i="18" l="1"/>
  <c r="H28" i="18"/>
  <c r="N28" i="18" s="1"/>
  <c r="C11" i="5"/>
  <c r="T11" i="5" s="1"/>
  <c r="U11" i="5" s="1"/>
  <c r="M45" i="18" l="1"/>
  <c r="H29" i="18"/>
  <c r="N29" i="18" s="1"/>
  <c r="C12" i="5"/>
  <c r="T12" i="5" s="1"/>
  <c r="U12" i="5" s="1"/>
  <c r="M46" i="18" l="1"/>
  <c r="H30" i="18"/>
  <c r="N30" i="18" s="1"/>
  <c r="C13" i="5"/>
  <c r="T13" i="5" s="1"/>
  <c r="U13" i="5" s="1"/>
  <c r="M47" i="18" l="1"/>
  <c r="H31" i="18"/>
  <c r="N31" i="18" s="1"/>
  <c r="C14" i="5"/>
  <c r="T14" i="5" s="1"/>
  <c r="U14" i="5" s="1"/>
  <c r="M48" i="18" l="1"/>
  <c r="H32" i="18"/>
  <c r="N32" i="18" s="1"/>
  <c r="C15" i="5"/>
  <c r="T15" i="5" s="1"/>
  <c r="U15" i="5" s="1"/>
  <c r="M49" i="18" l="1"/>
  <c r="H33" i="18"/>
  <c r="N33" i="18" s="1"/>
  <c r="C16" i="5"/>
  <c r="T16" i="5" s="1"/>
  <c r="U16" i="5" s="1"/>
  <c r="M50" i="18" l="1"/>
  <c r="H34" i="18"/>
  <c r="N34" i="18" s="1"/>
  <c r="C17" i="5"/>
  <c r="T17" i="5" s="1"/>
  <c r="U17" i="5" s="1"/>
  <c r="M51" i="18" l="1"/>
  <c r="H35" i="18"/>
  <c r="N35" i="18" s="1"/>
  <c r="C18" i="5"/>
  <c r="T18" i="5" s="1"/>
  <c r="U18" i="5" s="1"/>
  <c r="M52" i="18" l="1"/>
  <c r="H36" i="18"/>
  <c r="N36" i="18" s="1"/>
  <c r="C19" i="5"/>
  <c r="T19" i="5" s="1"/>
  <c r="U19" i="5" s="1"/>
  <c r="M53" i="18" l="1"/>
  <c r="H37" i="18"/>
  <c r="N37" i="18" s="1"/>
  <c r="C20" i="5"/>
  <c r="T20" i="5" s="1"/>
  <c r="U20" i="5" s="1"/>
  <c r="M54" i="18" l="1"/>
  <c r="H38" i="18"/>
  <c r="N38" i="18" s="1"/>
  <c r="C21" i="5"/>
  <c r="T21" i="5" s="1"/>
  <c r="U21" i="5" s="1"/>
  <c r="M55" i="18" l="1"/>
  <c r="H39" i="18"/>
  <c r="N39" i="18" s="1"/>
  <c r="C22" i="5"/>
  <c r="T22" i="5" s="1"/>
  <c r="U22" i="5" s="1"/>
  <c r="M56" i="18" l="1"/>
  <c r="H40" i="18"/>
  <c r="N40" i="18" s="1"/>
  <c r="C23" i="5"/>
  <c r="T23" i="5" s="1"/>
  <c r="U23" i="5" s="1"/>
  <c r="M57" i="18" l="1"/>
  <c r="H41" i="18"/>
  <c r="N41" i="18" s="1"/>
  <c r="C24" i="5"/>
  <c r="T24" i="5" s="1"/>
  <c r="U24" i="5" s="1"/>
  <c r="M58" i="18" l="1"/>
  <c r="H42" i="18"/>
  <c r="N42" i="18" s="1"/>
  <c r="C25" i="5"/>
  <c r="T25" i="5" s="1"/>
  <c r="U25" i="5" s="1"/>
  <c r="M59" i="18" l="1"/>
  <c r="H43" i="18"/>
  <c r="N43" i="18" s="1"/>
  <c r="C26" i="5"/>
  <c r="T26" i="5" s="1"/>
  <c r="U26" i="5" s="1"/>
  <c r="M60" i="18" l="1"/>
  <c r="H44" i="18"/>
  <c r="N44" i="18" s="1"/>
  <c r="C27" i="5"/>
  <c r="T27" i="5" s="1"/>
  <c r="U27" i="5" s="1"/>
  <c r="M61" i="18" l="1"/>
  <c r="H45" i="18"/>
  <c r="N45" i="18" s="1"/>
  <c r="C28" i="5"/>
  <c r="T28" i="5" s="1"/>
  <c r="U28" i="5" s="1"/>
  <c r="M62" i="18" l="1"/>
  <c r="H46" i="18"/>
  <c r="N46" i="18" s="1"/>
  <c r="C29" i="5"/>
  <c r="T29" i="5" s="1"/>
  <c r="U29" i="5" s="1"/>
  <c r="M63" i="18" l="1"/>
  <c r="H47" i="18"/>
  <c r="N47" i="18" s="1"/>
  <c r="C30" i="5"/>
  <c r="T30" i="5" s="1"/>
  <c r="U30" i="5" s="1"/>
  <c r="M64" i="18" l="1"/>
  <c r="H48" i="18"/>
  <c r="N48" i="18" s="1"/>
  <c r="C31" i="5"/>
  <c r="T31" i="5" s="1"/>
  <c r="U31" i="5" s="1"/>
  <c r="M65" i="18" l="1"/>
  <c r="H49" i="18"/>
  <c r="N49" i="18" s="1"/>
  <c r="C32" i="5"/>
  <c r="T32" i="5" s="1"/>
  <c r="U32" i="5" s="1"/>
  <c r="M66" i="18" l="1"/>
  <c r="H50" i="18"/>
  <c r="N50" i="18" s="1"/>
  <c r="C33" i="5"/>
  <c r="T33" i="5" s="1"/>
  <c r="U33" i="5" s="1"/>
  <c r="M67" i="18" l="1"/>
  <c r="H51" i="18"/>
  <c r="N51" i="18" s="1"/>
  <c r="C34" i="5"/>
  <c r="T34" i="5" s="1"/>
  <c r="U34" i="5" s="1"/>
  <c r="M68" i="18" l="1"/>
  <c r="H52" i="18"/>
  <c r="N52" i="18" s="1"/>
  <c r="C35" i="5"/>
  <c r="T35" i="5" s="1"/>
  <c r="U35" i="5" s="1"/>
  <c r="M69" i="18" l="1"/>
  <c r="H53" i="18"/>
  <c r="N53" i="18" s="1"/>
  <c r="C36" i="5"/>
  <c r="T36" i="5" s="1"/>
  <c r="U36" i="5" s="1"/>
  <c r="M70" i="18" l="1"/>
  <c r="H54" i="18"/>
  <c r="N54" i="18" s="1"/>
  <c r="C37" i="5"/>
  <c r="T37" i="5" s="1"/>
  <c r="U37" i="5" s="1"/>
  <c r="M71" i="18" l="1"/>
  <c r="H55" i="18"/>
  <c r="N55" i="18" s="1"/>
  <c r="C38" i="5"/>
  <c r="T38" i="5" s="1"/>
  <c r="U38" i="5" s="1"/>
  <c r="M72" i="18" l="1"/>
  <c r="H56" i="18"/>
  <c r="N56" i="18" s="1"/>
  <c r="C39" i="5"/>
  <c r="T39" i="5" s="1"/>
  <c r="U39" i="5" s="1"/>
  <c r="M73" i="18" l="1"/>
  <c r="H57" i="18"/>
  <c r="N57" i="18" s="1"/>
  <c r="C40" i="5"/>
  <c r="T40" i="5" s="1"/>
  <c r="U40" i="5" s="1"/>
  <c r="M74" i="18" l="1"/>
  <c r="H58" i="18"/>
  <c r="N58" i="18" s="1"/>
  <c r="C41" i="5"/>
  <c r="T41" i="5" s="1"/>
  <c r="U41" i="5" s="1"/>
  <c r="M75" i="18" l="1"/>
  <c r="H59" i="18"/>
  <c r="N59" i="18" s="1"/>
  <c r="C42" i="5"/>
  <c r="T42" i="5" s="1"/>
  <c r="U42" i="5" s="1"/>
  <c r="M76" i="18" l="1"/>
  <c r="H60" i="18"/>
  <c r="N60" i="18" s="1"/>
  <c r="C43" i="5"/>
  <c r="T43" i="5" s="1"/>
  <c r="U43" i="5" s="1"/>
  <c r="M77" i="18" l="1"/>
  <c r="H61" i="18"/>
  <c r="N61" i="18" s="1"/>
  <c r="C44" i="5"/>
  <c r="T44" i="5" s="1"/>
  <c r="U44" i="5" s="1"/>
  <c r="M78" i="18" l="1"/>
  <c r="H62" i="18"/>
  <c r="N62" i="18" s="1"/>
  <c r="C45" i="5"/>
  <c r="T45" i="5" s="1"/>
  <c r="U45" i="5" s="1"/>
  <c r="M79" i="18" l="1"/>
  <c r="H63" i="18"/>
  <c r="N63" i="18" s="1"/>
  <c r="C46" i="5"/>
  <c r="T46" i="5" s="1"/>
  <c r="U46" i="5" s="1"/>
  <c r="M80" i="18" l="1"/>
  <c r="H64" i="18"/>
  <c r="N64" i="18" s="1"/>
  <c r="C47" i="5"/>
  <c r="T47" i="5" s="1"/>
  <c r="U47" i="5" s="1"/>
  <c r="M81" i="18" l="1"/>
  <c r="H65" i="18"/>
  <c r="N65" i="18" s="1"/>
  <c r="C48" i="5"/>
  <c r="T48" i="5" s="1"/>
  <c r="U48" i="5" s="1"/>
  <c r="M82" i="18" l="1"/>
  <c r="H66" i="18"/>
  <c r="N66" i="18" s="1"/>
  <c r="C49" i="5"/>
  <c r="T49" i="5" s="1"/>
  <c r="U49" i="5" s="1"/>
  <c r="M83" i="18" l="1"/>
  <c r="H67" i="18"/>
  <c r="N67" i="18" s="1"/>
  <c r="C50" i="5"/>
  <c r="T50" i="5" s="1"/>
  <c r="U50" i="5" s="1"/>
  <c r="M84" i="18" l="1"/>
  <c r="H68" i="18"/>
  <c r="N68" i="18" s="1"/>
  <c r="C51" i="5"/>
  <c r="T51" i="5" s="1"/>
  <c r="U51" i="5" s="1"/>
  <c r="M85" i="18" l="1"/>
  <c r="H69" i="18"/>
  <c r="N69" i="18" s="1"/>
  <c r="C52" i="5"/>
  <c r="T52" i="5" s="1"/>
  <c r="U52" i="5" s="1"/>
  <c r="M86" i="18" l="1"/>
  <c r="H70" i="18"/>
  <c r="N70" i="18" s="1"/>
  <c r="C53" i="5"/>
  <c r="T53" i="5" s="1"/>
  <c r="U53" i="5" s="1"/>
  <c r="M87" i="18" l="1"/>
  <c r="H71" i="18"/>
  <c r="N71" i="18" s="1"/>
  <c r="C54" i="5"/>
  <c r="T54" i="5" s="1"/>
  <c r="U54" i="5" s="1"/>
  <c r="M88" i="18" l="1"/>
  <c r="H72" i="18"/>
  <c r="N72" i="18" s="1"/>
  <c r="C55" i="5"/>
  <c r="T55" i="5" s="1"/>
  <c r="U55" i="5" s="1"/>
  <c r="M89" i="18" l="1"/>
  <c r="H73" i="18"/>
  <c r="N73" i="18" s="1"/>
  <c r="C56" i="5"/>
  <c r="T56" i="5" s="1"/>
  <c r="U56" i="5" s="1"/>
  <c r="M90" i="18" l="1"/>
  <c r="H74" i="18"/>
  <c r="N74" i="18" s="1"/>
  <c r="C57" i="5"/>
  <c r="T57" i="5" s="1"/>
  <c r="U57" i="5" s="1"/>
  <c r="M91" i="18" l="1"/>
  <c r="H75" i="18"/>
  <c r="N75" i="18" s="1"/>
  <c r="C58" i="5"/>
  <c r="T58" i="5" s="1"/>
  <c r="U58" i="5" s="1"/>
  <c r="M92" i="18" l="1"/>
  <c r="H76" i="18"/>
  <c r="N76" i="18" s="1"/>
  <c r="C59" i="5"/>
  <c r="T59" i="5" s="1"/>
  <c r="U59" i="5" s="1"/>
  <c r="M93" i="18" l="1"/>
  <c r="H77" i="18"/>
  <c r="N77" i="18" s="1"/>
  <c r="C60" i="5"/>
  <c r="T60" i="5" s="1"/>
  <c r="U60" i="5" s="1"/>
  <c r="M94" i="18" l="1"/>
  <c r="H78" i="18"/>
  <c r="N78" i="18" s="1"/>
  <c r="C61" i="5"/>
  <c r="T61" i="5" s="1"/>
  <c r="U61" i="5" s="1"/>
  <c r="M95" i="18" l="1"/>
  <c r="H79" i="18"/>
  <c r="N79" i="18" s="1"/>
  <c r="C62" i="5"/>
  <c r="T62" i="5" s="1"/>
  <c r="U62" i="5" s="1"/>
  <c r="M96" i="18" l="1"/>
  <c r="H80" i="18"/>
  <c r="N80" i="18" s="1"/>
  <c r="C63" i="5"/>
  <c r="T63" i="5" s="1"/>
  <c r="U63" i="5" s="1"/>
  <c r="M97" i="18" l="1"/>
  <c r="H81" i="18"/>
  <c r="N81" i="18" s="1"/>
  <c r="C64" i="5"/>
  <c r="T64" i="5" s="1"/>
  <c r="U64" i="5" s="1"/>
  <c r="M98" i="18" l="1"/>
  <c r="H82" i="18"/>
  <c r="N82" i="18" s="1"/>
  <c r="C65" i="5"/>
  <c r="T65" i="5" s="1"/>
  <c r="U65" i="5" s="1"/>
  <c r="M99" i="18" l="1"/>
  <c r="H83" i="18"/>
  <c r="N83" i="18" s="1"/>
  <c r="C66" i="5"/>
  <c r="T66" i="5" s="1"/>
  <c r="U66" i="5" s="1"/>
  <c r="M100" i="18" l="1"/>
  <c r="H84" i="18"/>
  <c r="N84" i="18" s="1"/>
  <c r="C67" i="5"/>
  <c r="T67" i="5" s="1"/>
  <c r="U67" i="5" s="1"/>
  <c r="M101" i="18" l="1"/>
  <c r="H85" i="18"/>
  <c r="N85" i="18" s="1"/>
  <c r="C68" i="5"/>
  <c r="T68" i="5" s="1"/>
  <c r="U68" i="5" s="1"/>
  <c r="M102" i="18" l="1"/>
  <c r="H86" i="18"/>
  <c r="N86" i="18" s="1"/>
  <c r="C69" i="5"/>
  <c r="T69" i="5" s="1"/>
  <c r="U69" i="5" s="1"/>
  <c r="M103" i="18" l="1"/>
  <c r="H87" i="18"/>
  <c r="N87" i="18" s="1"/>
  <c r="C70" i="5"/>
  <c r="T70" i="5" s="1"/>
  <c r="U70" i="5" s="1"/>
  <c r="M104" i="18" l="1"/>
  <c r="H88" i="18"/>
  <c r="N88" i="18" s="1"/>
  <c r="C71" i="5"/>
  <c r="T71" i="5" s="1"/>
  <c r="U71" i="5" s="1"/>
  <c r="M105" i="18" l="1"/>
  <c r="H89" i="18"/>
  <c r="N89" i="18" s="1"/>
  <c r="C72" i="5"/>
  <c r="T72" i="5" s="1"/>
  <c r="U72" i="5" s="1"/>
  <c r="M106" i="18" l="1"/>
  <c r="H90" i="18"/>
  <c r="N90" i="18" s="1"/>
  <c r="C73" i="5"/>
  <c r="T73" i="5" s="1"/>
  <c r="U73" i="5" s="1"/>
  <c r="M107" i="18" l="1"/>
  <c r="H91" i="18"/>
  <c r="N91" i="18" s="1"/>
  <c r="C74" i="5"/>
  <c r="T74" i="5" s="1"/>
  <c r="U74" i="5" s="1"/>
  <c r="M108" i="18" l="1"/>
  <c r="H92" i="18"/>
  <c r="N92" i="18" s="1"/>
  <c r="C75" i="5"/>
  <c r="T75" i="5" s="1"/>
  <c r="U75" i="5" s="1"/>
  <c r="M109" i="18" l="1"/>
  <c r="H93" i="18"/>
  <c r="N93" i="18" s="1"/>
  <c r="C76" i="5"/>
  <c r="T76" i="5" s="1"/>
  <c r="U76" i="5" s="1"/>
  <c r="M110" i="18" l="1"/>
  <c r="H94" i="18"/>
  <c r="N94" i="18" s="1"/>
  <c r="C77" i="5"/>
  <c r="T77" i="5" s="1"/>
  <c r="U77" i="5" s="1"/>
  <c r="M111" i="18" l="1"/>
  <c r="H95" i="18"/>
  <c r="N95" i="18" s="1"/>
  <c r="C78" i="5"/>
  <c r="T78" i="5" s="1"/>
  <c r="U78" i="5" s="1"/>
  <c r="M112" i="18" l="1"/>
  <c r="H96" i="18"/>
  <c r="N96" i="18" s="1"/>
  <c r="C79" i="5"/>
  <c r="T79" i="5" s="1"/>
  <c r="U79" i="5" s="1"/>
  <c r="M113" i="18" l="1"/>
  <c r="H97" i="18"/>
  <c r="N97" i="18" s="1"/>
  <c r="C80" i="5"/>
  <c r="T80" i="5" s="1"/>
  <c r="U80" i="5" s="1"/>
  <c r="M114" i="18" l="1"/>
  <c r="H98" i="18"/>
  <c r="N98" i="18" s="1"/>
  <c r="C81" i="5"/>
  <c r="T81" i="5" s="1"/>
  <c r="U81" i="5" s="1"/>
  <c r="M115" i="18" l="1"/>
  <c r="H99" i="18"/>
  <c r="N99" i="18" s="1"/>
  <c r="C82" i="5"/>
  <c r="T82" i="5" s="1"/>
  <c r="U82" i="5" s="1"/>
  <c r="M116" i="18" l="1"/>
  <c r="H100" i="18"/>
  <c r="N100" i="18" s="1"/>
  <c r="C83" i="5"/>
  <c r="T83" i="5" s="1"/>
  <c r="U83" i="5" s="1"/>
  <c r="M117" i="18" l="1"/>
  <c r="H101" i="18"/>
  <c r="N101" i="18" s="1"/>
  <c r="C84" i="5"/>
  <c r="T84" i="5" s="1"/>
  <c r="U84" i="5" s="1"/>
  <c r="M118" i="18" l="1"/>
  <c r="H102" i="18"/>
  <c r="N102" i="18" s="1"/>
  <c r="C85" i="5"/>
  <c r="T85" i="5" s="1"/>
  <c r="U85" i="5" s="1"/>
  <c r="M119" i="18" l="1"/>
  <c r="H103" i="18"/>
  <c r="N103" i="18" s="1"/>
  <c r="C86" i="5"/>
  <c r="T86" i="5" s="1"/>
  <c r="U86" i="5" s="1"/>
  <c r="M120" i="18" l="1"/>
  <c r="H104" i="18"/>
  <c r="N104" i="18" s="1"/>
  <c r="C87" i="5"/>
  <c r="T87" i="5" s="1"/>
  <c r="U87" i="5" s="1"/>
  <c r="M121" i="18" l="1"/>
  <c r="H105" i="18"/>
  <c r="N105" i="18" s="1"/>
  <c r="C88" i="5"/>
  <c r="T88" i="5" s="1"/>
  <c r="U88" i="5" s="1"/>
  <c r="M122" i="18" l="1"/>
  <c r="H106" i="18"/>
  <c r="N106" i="18" s="1"/>
  <c r="C89" i="5"/>
  <c r="T89" i="5" s="1"/>
  <c r="U89" i="5" s="1"/>
  <c r="M123" i="18" l="1"/>
  <c r="H107" i="18"/>
  <c r="N107" i="18" s="1"/>
  <c r="C90" i="5"/>
  <c r="T90" i="5" s="1"/>
  <c r="U90" i="5" s="1"/>
  <c r="M124" i="18" l="1"/>
  <c r="H108" i="18"/>
  <c r="N108" i="18" s="1"/>
  <c r="C91" i="5"/>
  <c r="T91" i="5" s="1"/>
  <c r="U91" i="5" s="1"/>
  <c r="M125" i="18" l="1"/>
  <c r="H109" i="18"/>
  <c r="N109" i="18" s="1"/>
  <c r="C92" i="5"/>
  <c r="T92" i="5" s="1"/>
  <c r="U92" i="5" s="1"/>
  <c r="M126" i="18" l="1"/>
  <c r="H110" i="18"/>
  <c r="N110" i="18" s="1"/>
  <c r="C93" i="5"/>
  <c r="T93" i="5" s="1"/>
  <c r="U93" i="5" s="1"/>
  <c r="M127" i="18" l="1"/>
  <c r="H111" i="18"/>
  <c r="N111" i="18" s="1"/>
  <c r="C94" i="5"/>
  <c r="T94" i="5" s="1"/>
  <c r="U94" i="5" s="1"/>
  <c r="M128" i="18" l="1"/>
  <c r="H112" i="18"/>
  <c r="N112" i="18" s="1"/>
  <c r="C95" i="5"/>
  <c r="T95" i="5" s="1"/>
  <c r="U95" i="5" s="1"/>
  <c r="M129" i="18" l="1"/>
  <c r="H113" i="18"/>
  <c r="N113" i="18" s="1"/>
  <c r="C96" i="5"/>
  <c r="T96" i="5" s="1"/>
  <c r="U96" i="5" s="1"/>
  <c r="M130" i="18" l="1"/>
  <c r="H114" i="18"/>
  <c r="N114" i="18" s="1"/>
  <c r="C97" i="5"/>
  <c r="T97" i="5" s="1"/>
  <c r="U97" i="5" s="1"/>
  <c r="M131" i="18" l="1"/>
  <c r="H115" i="18"/>
  <c r="N115" i="18" s="1"/>
  <c r="C98" i="5"/>
  <c r="T98" i="5" s="1"/>
  <c r="U98" i="5" s="1"/>
  <c r="M132" i="18" l="1"/>
  <c r="H116" i="18"/>
  <c r="N116" i="18" s="1"/>
  <c r="C99" i="5"/>
  <c r="T99" i="5" s="1"/>
  <c r="U99" i="5" s="1"/>
  <c r="M133" i="18" l="1"/>
  <c r="H117" i="18"/>
  <c r="N117" i="18" s="1"/>
  <c r="C100" i="5"/>
  <c r="T100" i="5" s="1"/>
  <c r="U100" i="5" s="1"/>
  <c r="M134" i="18" l="1"/>
  <c r="H118" i="18"/>
  <c r="N118" i="18" s="1"/>
  <c r="C101" i="5"/>
  <c r="T101" i="5" s="1"/>
  <c r="U101" i="5" s="1"/>
  <c r="M135" i="18" l="1"/>
  <c r="H119" i="18"/>
  <c r="N119" i="18" s="1"/>
  <c r="C102" i="5"/>
  <c r="T102" i="5" s="1"/>
  <c r="U102" i="5" s="1"/>
  <c r="M136" i="18" l="1"/>
  <c r="H120" i="18"/>
  <c r="N120" i="18" s="1"/>
  <c r="C103" i="5"/>
  <c r="T103" i="5" s="1"/>
  <c r="U103" i="5" s="1"/>
  <c r="M137" i="18" l="1"/>
  <c r="H121" i="18"/>
  <c r="N121" i="18" s="1"/>
  <c r="C104" i="5"/>
  <c r="T104" i="5" s="1"/>
  <c r="U104" i="5" s="1"/>
  <c r="M138" i="18" l="1"/>
  <c r="H122" i="18"/>
  <c r="N122" i="18" s="1"/>
  <c r="C105" i="5"/>
  <c r="T105" i="5" s="1"/>
  <c r="U105" i="5" s="1"/>
  <c r="M139" i="18" l="1"/>
  <c r="H123" i="18"/>
  <c r="N123" i="18" s="1"/>
  <c r="C106" i="5"/>
  <c r="T106" i="5" s="1"/>
  <c r="U106" i="5" s="1"/>
  <c r="M140" i="18" l="1"/>
  <c r="H124" i="18"/>
  <c r="N124" i="18" s="1"/>
  <c r="C107" i="5"/>
  <c r="T107" i="5" s="1"/>
  <c r="U107" i="5" s="1"/>
  <c r="M141" i="18" l="1"/>
  <c r="H125" i="18"/>
  <c r="N125" i="18" s="1"/>
  <c r="C108" i="5"/>
  <c r="T108" i="5" s="1"/>
  <c r="U108" i="5" s="1"/>
  <c r="M142" i="18" l="1"/>
  <c r="H126" i="18"/>
  <c r="N126" i="18" s="1"/>
  <c r="C109" i="5"/>
  <c r="T109" i="5" s="1"/>
  <c r="U109" i="5" s="1"/>
  <c r="M143" i="18" l="1"/>
  <c r="H127" i="18"/>
  <c r="N127" i="18" s="1"/>
  <c r="C110" i="5"/>
  <c r="T110" i="5" s="1"/>
  <c r="U110" i="5" s="1"/>
  <c r="M144" i="18" l="1"/>
  <c r="H128" i="18"/>
  <c r="N128" i="18" s="1"/>
  <c r="C111" i="5"/>
  <c r="T111" i="5" s="1"/>
  <c r="U111" i="5" s="1"/>
  <c r="M145" i="18" l="1"/>
  <c r="H129" i="18"/>
  <c r="N129" i="18" s="1"/>
  <c r="C112" i="5"/>
  <c r="T112" i="5" s="1"/>
  <c r="U112" i="5" s="1"/>
  <c r="M146" i="18" l="1"/>
  <c r="H130" i="18"/>
  <c r="N130" i="18" s="1"/>
  <c r="C113" i="5"/>
  <c r="T113" i="5" s="1"/>
  <c r="U113" i="5" s="1"/>
  <c r="M147" i="18" l="1"/>
  <c r="H131" i="18"/>
  <c r="N131" i="18" s="1"/>
  <c r="C114" i="5"/>
  <c r="T114" i="5" s="1"/>
  <c r="U114" i="5" s="1"/>
  <c r="M148" i="18" l="1"/>
  <c r="H132" i="18"/>
  <c r="N132" i="18" s="1"/>
  <c r="C115" i="5"/>
  <c r="T115" i="5" s="1"/>
  <c r="U115" i="5" s="1"/>
  <c r="M149" i="18" l="1"/>
  <c r="H133" i="18"/>
  <c r="N133" i="18" s="1"/>
  <c r="C116" i="5"/>
  <c r="T116" i="5" s="1"/>
  <c r="U116" i="5" s="1"/>
  <c r="M150" i="18" l="1"/>
  <c r="H134" i="18"/>
  <c r="N134" i="18" s="1"/>
  <c r="C117" i="5"/>
  <c r="T117" i="5" s="1"/>
  <c r="U117" i="5" s="1"/>
  <c r="M151" i="18" l="1"/>
  <c r="H135" i="18"/>
  <c r="N135" i="18" s="1"/>
  <c r="C118" i="5"/>
  <c r="T118" i="5" s="1"/>
  <c r="U118" i="5" s="1"/>
  <c r="M152" i="18" l="1"/>
  <c r="H136" i="18"/>
  <c r="N136" i="18" s="1"/>
  <c r="C119" i="5"/>
  <c r="T119" i="5" s="1"/>
  <c r="U119" i="5" s="1"/>
  <c r="M153" i="18" l="1"/>
  <c r="H137" i="18"/>
  <c r="N137" i="18" s="1"/>
  <c r="C120" i="5"/>
  <c r="T120" i="5" s="1"/>
  <c r="U120" i="5" s="1"/>
  <c r="M154" i="18" l="1"/>
  <c r="H138" i="18"/>
  <c r="N138" i="18" s="1"/>
  <c r="C121" i="5"/>
  <c r="T121" i="5" s="1"/>
  <c r="U121" i="5" s="1"/>
  <c r="M155" i="18" l="1"/>
  <c r="H139" i="18"/>
  <c r="N139" i="18" s="1"/>
  <c r="C122" i="5"/>
  <c r="T122" i="5" s="1"/>
  <c r="U122" i="5" s="1"/>
  <c r="M156" i="18" l="1"/>
  <c r="H140" i="18"/>
  <c r="N140" i="18" s="1"/>
  <c r="M157" i="18" l="1"/>
  <c r="H141" i="18"/>
  <c r="N141" i="18" s="1"/>
  <c r="M158" i="18" l="1"/>
  <c r="H142" i="18"/>
  <c r="N142" i="18" s="1"/>
  <c r="M159" i="18" l="1"/>
  <c r="H143" i="18"/>
  <c r="N143" i="18" s="1"/>
  <c r="M160" i="18" l="1"/>
  <c r="H144" i="18"/>
  <c r="N144" i="18" s="1"/>
  <c r="M161" i="18" l="1"/>
  <c r="H145" i="18"/>
  <c r="N145" i="18" s="1"/>
  <c r="M162" i="18" l="1"/>
  <c r="H146" i="18"/>
  <c r="N146" i="18" s="1"/>
  <c r="M163" i="18" l="1"/>
  <c r="H147" i="18"/>
  <c r="N147" i="18" s="1"/>
  <c r="M164" i="18" l="1"/>
  <c r="H148" i="18"/>
  <c r="N148" i="18" s="1"/>
  <c r="M165" i="18" l="1"/>
  <c r="H149" i="18"/>
  <c r="N149" i="18" s="1"/>
  <c r="M166" i="18" l="1"/>
  <c r="H150" i="18"/>
  <c r="N150" i="18" s="1"/>
  <c r="M167" i="18" l="1"/>
  <c r="H151" i="18"/>
  <c r="N151" i="18" s="1"/>
  <c r="M168" i="18" l="1"/>
  <c r="H152" i="18"/>
  <c r="N152" i="18" s="1"/>
  <c r="M169" i="18" l="1"/>
  <c r="H153" i="18"/>
  <c r="N153" i="18" s="1"/>
  <c r="M170" i="18" l="1"/>
  <c r="H154" i="18"/>
  <c r="N154" i="18" s="1"/>
  <c r="M171" i="18" l="1"/>
  <c r="H155" i="18"/>
  <c r="N155" i="18" s="1"/>
  <c r="M172" i="18" l="1"/>
  <c r="H156" i="18"/>
  <c r="N156" i="18" s="1"/>
  <c r="M173" i="18" l="1"/>
  <c r="H157" i="18"/>
  <c r="N157" i="18" s="1"/>
  <c r="M174" i="18" l="1"/>
  <c r="H158" i="18"/>
  <c r="N158" i="18" s="1"/>
  <c r="M175" i="18" l="1"/>
  <c r="H159" i="18"/>
  <c r="N159" i="18" s="1"/>
  <c r="M176" i="18" l="1"/>
  <c r="H160" i="18"/>
  <c r="N160" i="18" s="1"/>
  <c r="M177" i="18" l="1"/>
  <c r="H161" i="18"/>
  <c r="N161" i="18" s="1"/>
  <c r="M178" i="18" l="1"/>
  <c r="H162" i="18"/>
  <c r="N162" i="18" s="1"/>
  <c r="M179" i="18" l="1"/>
  <c r="H163" i="18"/>
  <c r="N163" i="18" s="1"/>
  <c r="M180" i="18" l="1"/>
  <c r="H164" i="18"/>
  <c r="N164" i="18" s="1"/>
  <c r="M181" i="18" l="1"/>
  <c r="H165" i="18"/>
  <c r="N165" i="18" s="1"/>
  <c r="M182" i="18" l="1"/>
  <c r="H166" i="18"/>
  <c r="N166" i="18" s="1"/>
  <c r="M183" i="18" l="1"/>
  <c r="H167" i="18"/>
  <c r="N167" i="18" s="1"/>
  <c r="M184" i="18" l="1"/>
  <c r="H168" i="18"/>
  <c r="N168" i="18" s="1"/>
  <c r="M185" i="18" l="1"/>
  <c r="H169" i="18"/>
  <c r="N169" i="18" s="1"/>
  <c r="M186" i="18" l="1"/>
  <c r="H170" i="18"/>
  <c r="N170" i="18" s="1"/>
  <c r="M187" i="18" l="1"/>
  <c r="H171" i="18"/>
  <c r="N171" i="18" s="1"/>
  <c r="M188" i="18" l="1"/>
  <c r="H172" i="18"/>
  <c r="N172" i="18" s="1"/>
  <c r="M189" i="18" l="1"/>
  <c r="H173" i="18"/>
  <c r="N173" i="18" s="1"/>
  <c r="M190" i="18" l="1"/>
  <c r="H174" i="18"/>
  <c r="N174" i="18" s="1"/>
  <c r="M191" i="18" l="1"/>
  <c r="H175" i="18"/>
  <c r="N175" i="18" s="1"/>
  <c r="M192" i="18" l="1"/>
  <c r="H176" i="18"/>
  <c r="N176" i="18" s="1"/>
  <c r="M193" i="18" l="1"/>
  <c r="H177" i="18"/>
  <c r="N177" i="18" s="1"/>
  <c r="M194" i="18" l="1"/>
  <c r="H178" i="18"/>
  <c r="N178" i="18" s="1"/>
  <c r="M195" i="18" l="1"/>
  <c r="H179" i="18"/>
  <c r="N179" i="18" s="1"/>
  <c r="M196" i="18" l="1"/>
  <c r="H180" i="18"/>
  <c r="N180" i="18" s="1"/>
  <c r="M197" i="18" l="1"/>
  <c r="H181" i="18"/>
  <c r="N181" i="18" s="1"/>
  <c r="M198" i="18" l="1"/>
  <c r="H182" i="18"/>
  <c r="N182" i="18" s="1"/>
  <c r="M199" i="18" l="1"/>
  <c r="H183" i="18"/>
  <c r="N183" i="18" s="1"/>
  <c r="M200" i="18" l="1"/>
  <c r="H184" i="18"/>
  <c r="N184" i="18" s="1"/>
  <c r="M201" i="18" l="1"/>
  <c r="H185" i="18"/>
  <c r="N185" i="18" s="1"/>
  <c r="M202" i="18" l="1"/>
  <c r="H186" i="18"/>
  <c r="N186" i="18" s="1"/>
  <c r="M203" i="18" l="1"/>
  <c r="H187" i="18"/>
  <c r="N187" i="18" s="1"/>
  <c r="M204" i="18" l="1"/>
  <c r="H188" i="18"/>
  <c r="N188" i="18" s="1"/>
  <c r="M205" i="18" l="1"/>
  <c r="H189" i="18"/>
  <c r="N189" i="18" s="1"/>
  <c r="M206" i="18" l="1"/>
  <c r="H190" i="18"/>
  <c r="N190" i="18" s="1"/>
  <c r="M207" i="18" l="1"/>
  <c r="H191" i="18"/>
  <c r="N191" i="18" s="1"/>
  <c r="M208" i="18" l="1"/>
  <c r="H192" i="18"/>
  <c r="N192" i="18" s="1"/>
  <c r="M209" i="18" l="1"/>
  <c r="H193" i="18"/>
  <c r="N193" i="18" s="1"/>
  <c r="M210" i="18" l="1"/>
  <c r="H194" i="18"/>
  <c r="N194" i="18" s="1"/>
  <c r="M211" i="18" l="1"/>
  <c r="H195" i="18"/>
  <c r="N195" i="18" s="1"/>
  <c r="M212" i="18" l="1"/>
  <c r="H196" i="18"/>
  <c r="N196" i="18" s="1"/>
  <c r="M213" i="18" l="1"/>
  <c r="H197" i="18"/>
  <c r="N197" i="18" s="1"/>
  <c r="M214" i="18" l="1"/>
  <c r="H198" i="18"/>
  <c r="N198" i="18" s="1"/>
  <c r="M215" i="18" l="1"/>
  <c r="H199" i="18"/>
  <c r="N199" i="18" s="1"/>
  <c r="M216" i="18" l="1"/>
  <c r="H200" i="18"/>
  <c r="N200" i="18" s="1"/>
  <c r="M217" i="18" l="1"/>
  <c r="H201" i="18"/>
  <c r="N201" i="18" s="1"/>
  <c r="M218" i="18" l="1"/>
  <c r="H202" i="18"/>
  <c r="N202" i="18" s="1"/>
  <c r="M219" i="18" l="1"/>
  <c r="H203" i="18"/>
  <c r="N203" i="18" s="1"/>
  <c r="M220" i="18" l="1"/>
  <c r="H204" i="18"/>
  <c r="N204" i="18" s="1"/>
  <c r="M221" i="18" l="1"/>
  <c r="H205" i="18"/>
  <c r="N205" i="18" s="1"/>
  <c r="M222" i="18" l="1"/>
  <c r="H206" i="18"/>
  <c r="N206" i="18" s="1"/>
  <c r="M223" i="18" l="1"/>
  <c r="H207" i="18"/>
  <c r="N207" i="18" s="1"/>
  <c r="M224" i="18" l="1"/>
  <c r="H208" i="18"/>
  <c r="N208" i="18" s="1"/>
  <c r="M225" i="18" l="1"/>
  <c r="H209" i="18"/>
  <c r="N209" i="18" s="1"/>
  <c r="M226" i="18" l="1"/>
  <c r="H210" i="18"/>
  <c r="N210" i="18" s="1"/>
  <c r="M227" i="18" l="1"/>
  <c r="H211" i="18"/>
  <c r="N211" i="18" s="1"/>
  <c r="M228" i="18" l="1"/>
  <c r="H212" i="18"/>
  <c r="N212" i="18" s="1"/>
  <c r="M229" i="18" l="1"/>
  <c r="H213" i="18"/>
  <c r="N213" i="18" s="1"/>
  <c r="M230" i="18" l="1"/>
  <c r="H214" i="18"/>
  <c r="N214" i="18" s="1"/>
  <c r="M231" i="18" l="1"/>
  <c r="H215" i="18"/>
  <c r="N215" i="18" s="1"/>
  <c r="M232" i="18" l="1"/>
  <c r="H216" i="18"/>
  <c r="N216" i="18" s="1"/>
  <c r="M233" i="18" l="1"/>
  <c r="H217" i="18"/>
  <c r="N217" i="18" s="1"/>
  <c r="M234" i="18" l="1"/>
  <c r="H218" i="18"/>
  <c r="N218" i="18" s="1"/>
  <c r="M235" i="18" l="1"/>
  <c r="H219" i="18"/>
  <c r="N219" i="18" s="1"/>
  <c r="M236" i="18" l="1"/>
  <c r="H220" i="18"/>
  <c r="N220" i="18" s="1"/>
  <c r="M237" i="18" l="1"/>
  <c r="H221" i="18"/>
  <c r="N221" i="18" s="1"/>
  <c r="M238" i="18" l="1"/>
  <c r="H222" i="18"/>
  <c r="N222" i="18" s="1"/>
  <c r="M239" i="18" l="1"/>
  <c r="H223" i="18"/>
  <c r="N223" i="18" s="1"/>
  <c r="M240" i="18" l="1"/>
  <c r="H224" i="18"/>
  <c r="N224" i="18" s="1"/>
  <c r="M241" i="18" l="1"/>
  <c r="H225" i="18"/>
  <c r="N225" i="18" s="1"/>
  <c r="M242" i="18" l="1"/>
  <c r="H226" i="18"/>
  <c r="N226" i="18" s="1"/>
  <c r="M243" i="18" l="1"/>
  <c r="H227" i="18"/>
  <c r="N227" i="18" s="1"/>
  <c r="M244" i="18" l="1"/>
  <c r="H228" i="18"/>
  <c r="N228" i="18" s="1"/>
  <c r="M245" i="18" l="1"/>
  <c r="H229" i="18"/>
  <c r="N229" i="18" s="1"/>
  <c r="M246" i="18" l="1"/>
  <c r="H230" i="18"/>
  <c r="N230" i="18" s="1"/>
  <c r="M247" i="18" l="1"/>
  <c r="H231" i="18"/>
  <c r="N231" i="18" s="1"/>
  <c r="M248" i="18" l="1"/>
  <c r="H232" i="18"/>
  <c r="N232" i="18" s="1"/>
  <c r="M249" i="18" l="1"/>
  <c r="H233" i="18"/>
  <c r="N233" i="18" s="1"/>
  <c r="M250" i="18" l="1"/>
  <c r="H234" i="18"/>
  <c r="N234" i="18" s="1"/>
  <c r="M251" i="18" l="1"/>
  <c r="H235" i="18"/>
  <c r="N235" i="18" s="1"/>
  <c r="M252" i="18" l="1"/>
  <c r="H236" i="18"/>
  <c r="N236" i="18" s="1"/>
  <c r="M253" i="18" l="1"/>
  <c r="H237" i="18"/>
  <c r="N237" i="18" s="1"/>
  <c r="M255" i="18" l="1"/>
  <c r="M254" i="18"/>
  <c r="H238" i="18"/>
  <c r="N238" i="18" s="1"/>
  <c r="H239" i="18" l="1"/>
  <c r="N239" i="18" s="1"/>
  <c r="H240" i="18" l="1"/>
  <c r="N240" i="18" s="1"/>
  <c r="H241" i="18" l="1"/>
  <c r="N241" i="18" s="1"/>
  <c r="H242" i="18" l="1"/>
  <c r="N242" i="18" s="1"/>
  <c r="H243" i="18" l="1"/>
  <c r="N243" i="18" s="1"/>
  <c r="H244" i="18" l="1"/>
  <c r="N244" i="18" s="1"/>
  <c r="H245" i="18" l="1"/>
  <c r="N245" i="18" s="1"/>
  <c r="H246" i="18" l="1"/>
  <c r="N246" i="18" s="1"/>
  <c r="H247" i="18" l="1"/>
  <c r="N247" i="18" s="1"/>
  <c r="H248" i="18" l="1"/>
  <c r="N248" i="18" s="1"/>
  <c r="H249" i="18" l="1"/>
  <c r="N249" i="18" s="1"/>
  <c r="H250" i="18" l="1"/>
  <c r="N250" i="18" s="1"/>
  <c r="H251" i="18" l="1"/>
  <c r="N251" i="18" s="1"/>
  <c r="H252" i="18" l="1"/>
  <c r="N252" i="18" s="1"/>
  <c r="H253" i="18" l="1"/>
  <c r="N253" i="18" s="1"/>
  <c r="H254" i="18" l="1"/>
  <c r="N254" i="18" s="1"/>
  <c r="H255" i="18" l="1"/>
  <c r="N255" i="18" s="1"/>
</calcChain>
</file>

<file path=xl/sharedStrings.xml><?xml version="1.0" encoding="utf-8"?>
<sst xmlns="http://schemas.openxmlformats.org/spreadsheetml/2006/main" count="381" uniqueCount="180">
  <si>
    <t>세금</t>
    <phoneticPr fontId="1" type="noConversion"/>
  </si>
  <si>
    <t>투자</t>
    <phoneticPr fontId="1" type="noConversion"/>
  </si>
  <si>
    <t>생활비(카드)</t>
    <phoneticPr fontId="1" type="noConversion"/>
  </si>
  <si>
    <t>임차료</t>
    <phoneticPr fontId="1" type="noConversion"/>
  </si>
  <si>
    <t>주택</t>
    <phoneticPr fontId="1" type="noConversion"/>
  </si>
  <si>
    <t>보험</t>
    <phoneticPr fontId="1" type="noConversion"/>
  </si>
  <si>
    <t>전기료</t>
    <phoneticPr fontId="1" type="noConversion"/>
  </si>
  <si>
    <t>통신비</t>
    <phoneticPr fontId="1" type="noConversion"/>
  </si>
  <si>
    <t>병원비</t>
    <phoneticPr fontId="1" type="noConversion"/>
  </si>
  <si>
    <t>여행</t>
    <phoneticPr fontId="1" type="noConversion"/>
  </si>
  <si>
    <t>기타</t>
    <phoneticPr fontId="1" type="noConversion"/>
  </si>
  <si>
    <t>버퍼</t>
    <phoneticPr fontId="1" type="noConversion"/>
  </si>
  <si>
    <t>교통비</t>
    <phoneticPr fontId="1" type="noConversion"/>
  </si>
  <si>
    <t>합계</t>
    <phoneticPr fontId="1" type="noConversion"/>
  </si>
  <si>
    <t>원금</t>
    <phoneticPr fontId="1" type="noConversion"/>
  </si>
  <si>
    <t>목표수익율</t>
    <phoneticPr fontId="1" type="noConversion"/>
  </si>
  <si>
    <t>기준</t>
    <phoneticPr fontId="1" type="noConversion"/>
  </si>
  <si>
    <t>매매횟수</t>
    <phoneticPr fontId="1" type="noConversion"/>
  </si>
  <si>
    <t>수익</t>
    <phoneticPr fontId="1" type="noConversion"/>
  </si>
  <si>
    <t>합산</t>
    <phoneticPr fontId="1" type="noConversion"/>
  </si>
  <si>
    <t>원금</t>
    <phoneticPr fontId="1" type="noConversion"/>
  </si>
  <si>
    <t>수익율(%)</t>
    <phoneticPr fontId="1" type="noConversion"/>
  </si>
  <si>
    <t>총합산</t>
    <phoneticPr fontId="1" type="noConversion"/>
  </si>
  <si>
    <t>이전</t>
    <phoneticPr fontId="1" type="noConversion"/>
  </si>
  <si>
    <t>예측</t>
    <phoneticPr fontId="1" type="noConversion"/>
  </si>
  <si>
    <t>발표</t>
    <phoneticPr fontId="1" type="noConversion"/>
  </si>
  <si>
    <t>ISM 제조업구매자지수</t>
    <phoneticPr fontId="1" type="noConversion"/>
  </si>
  <si>
    <t>ISM 비제조업구매자지수</t>
    <phoneticPr fontId="1" type="noConversion"/>
  </si>
  <si>
    <t>생산자물가지수 YOY</t>
    <phoneticPr fontId="1" type="noConversion"/>
  </si>
  <si>
    <t>소비자물가지수 YOY</t>
    <phoneticPr fontId="1" type="noConversion"/>
  </si>
  <si>
    <t>근원소비자물가지수 YOY</t>
    <phoneticPr fontId="1" type="noConversion"/>
  </si>
  <si>
    <t xml:space="preserve">신규실업수당청구건수 </t>
    <phoneticPr fontId="1" type="noConversion"/>
  </si>
  <si>
    <t>219k</t>
    <phoneticPr fontId="1" type="noConversion"/>
  </si>
  <si>
    <t>225k</t>
    <phoneticPr fontId="1" type="noConversion"/>
  </si>
  <si>
    <t>원유재고</t>
    <phoneticPr fontId="1" type="noConversion"/>
  </si>
  <si>
    <t>건축승인건수</t>
    <phoneticPr fontId="1" type="noConversion"/>
  </si>
  <si>
    <t>유가선물(USOI) 10월 마감</t>
    <phoneticPr fontId="1" type="noConversion"/>
  </si>
  <si>
    <t>필라델피아제조업활동지수</t>
    <phoneticPr fontId="1" type="noConversion"/>
  </si>
  <si>
    <t>기존주택판매</t>
    <phoneticPr fontId="1" type="noConversion"/>
  </si>
  <si>
    <t>근원생산자물가지수 YOY</t>
    <phoneticPr fontId="1" type="noConversion"/>
  </si>
  <si>
    <t>기업가치 = 자기자본 + 초과이익/할인율 = B0 + (B0 * (ROE - ke)) / ke</t>
    <phoneticPr fontId="1" type="noConversion"/>
  </si>
  <si>
    <t>신용등급금리</t>
    <phoneticPr fontId="1" type="noConversion"/>
  </si>
  <si>
    <t>BBB- 기준</t>
    <phoneticPr fontId="1" type="noConversion"/>
  </si>
  <si>
    <t>https://www.kisrating.com/ratingsStatistics/statics_spread.do#</t>
    <phoneticPr fontId="1" type="noConversion"/>
  </si>
  <si>
    <t>등급분포 - 등급별 금리스프레드 - 수익률(2022.10.20)</t>
  </si>
  <si>
    <t>구분</t>
  </si>
  <si>
    <t>3월</t>
  </si>
  <si>
    <t>6월</t>
  </si>
  <si>
    <t>9월</t>
  </si>
  <si>
    <t>1년</t>
  </si>
  <si>
    <t>1년6월</t>
  </si>
  <si>
    <t>2년</t>
  </si>
  <si>
    <t>3년</t>
  </si>
  <si>
    <t>5년</t>
  </si>
  <si>
    <t>국고채</t>
  </si>
  <si>
    <t>AAA</t>
  </si>
  <si>
    <t>AA+</t>
  </si>
  <si>
    <t>AA</t>
  </si>
  <si>
    <t>AA-</t>
  </si>
  <si>
    <t>A+</t>
  </si>
  <si>
    <t>A</t>
  </si>
  <si>
    <t>A-</t>
  </si>
  <si>
    <t>BBB+</t>
  </si>
  <si>
    <t>BBB</t>
  </si>
  <si>
    <t>BBB-</t>
  </si>
  <si>
    <t>주택구입부담지수</t>
    <phoneticPr fontId="1" type="noConversion"/>
  </si>
  <si>
    <t>ISM제조업지수(제조업 PMI)</t>
    <phoneticPr fontId="1" type="noConversion"/>
  </si>
  <si>
    <t>100이면 소득의 25프로 원리금상환의미</t>
    <phoneticPr fontId="1" type="noConversion"/>
  </si>
  <si>
    <t>50기준 51이면 1프로 정도 생산경기 활성화 49면 1프로정도 경기 침체</t>
    <phoneticPr fontId="1" type="noConversion"/>
  </si>
  <si>
    <t>https://houstat.hf.go.kr/research/portal/theme/indexStatPage.do</t>
    <phoneticPr fontId="1" type="noConversion"/>
  </si>
  <si>
    <t>22년 8월 현재 매매법</t>
    <phoneticPr fontId="1" type="noConversion"/>
  </si>
  <si>
    <t>22년 9월 현재 매매법</t>
    <phoneticPr fontId="1" type="noConversion"/>
  </si>
  <si>
    <t>22년 10월 현재 매매법</t>
    <phoneticPr fontId="1" type="noConversion"/>
  </si>
  <si>
    <t>22년 11월 현재 매매법</t>
    <phoneticPr fontId="1" type="noConversion"/>
  </si>
  <si>
    <t>22년 12월 현재 매매법</t>
    <phoneticPr fontId="1" type="noConversion"/>
  </si>
  <si>
    <t>23년 1월 현재 매매법</t>
    <phoneticPr fontId="1" type="noConversion"/>
  </si>
  <si>
    <t>생활패턴1</t>
    <phoneticPr fontId="1" type="noConversion"/>
  </si>
  <si>
    <t>생활패턴2</t>
    <phoneticPr fontId="1" type="noConversion"/>
  </si>
  <si>
    <t>생활패턴3</t>
  </si>
  <si>
    <t>생활패턴4</t>
  </si>
  <si>
    <t>생활패턴5</t>
  </si>
  <si>
    <t>생활패턴6</t>
  </si>
  <si>
    <t>생활패턴7</t>
  </si>
  <si>
    <t>생활패턴8</t>
  </si>
  <si>
    <t>생활패턴9</t>
  </si>
  <si>
    <t>생활패턴10</t>
  </si>
  <si>
    <t>생활패턴11</t>
  </si>
  <si>
    <t>생활패턴12</t>
  </si>
  <si>
    <t>현금흐름</t>
    <phoneticPr fontId="1" type="noConversion"/>
  </si>
  <si>
    <t>퇴직금(자산)*</t>
    <phoneticPr fontId="1" type="noConversion"/>
  </si>
  <si>
    <t>유동자산금액</t>
    <phoneticPr fontId="1" type="noConversion"/>
  </si>
  <si>
    <t>[연금] 17</t>
    <phoneticPr fontId="1" type="noConversion"/>
  </si>
  <si>
    <t>현금</t>
    <phoneticPr fontId="1" type="noConversion"/>
  </si>
  <si>
    <t>채권</t>
    <phoneticPr fontId="1" type="noConversion"/>
  </si>
  <si>
    <t>주식(배당) 수비</t>
    <phoneticPr fontId="1" type="noConversion"/>
  </si>
  <si>
    <t xml:space="preserve">주식(가치) 미드필더 </t>
    <phoneticPr fontId="1" type="noConversion"/>
  </si>
  <si>
    <t>주식(성장) 공격</t>
    <phoneticPr fontId="1" type="noConversion"/>
  </si>
  <si>
    <t xml:space="preserve">주식(공격적) 미드필더 </t>
    <phoneticPr fontId="1" type="noConversion"/>
  </si>
  <si>
    <t>합산</t>
    <phoneticPr fontId="1" type="noConversion"/>
  </si>
  <si>
    <t>23년 2월 현재 매매법</t>
    <phoneticPr fontId="1" type="noConversion"/>
  </si>
  <si>
    <t>23년 3월 현재 매매법</t>
    <phoneticPr fontId="1" type="noConversion"/>
  </si>
  <si>
    <t>S-RIM</t>
    <phoneticPr fontId="1" type="noConversion"/>
  </si>
  <si>
    <t>자기자본</t>
    <phoneticPr fontId="1" type="noConversion"/>
  </si>
  <si>
    <t>초과이익</t>
    <phoneticPr fontId="1" type="noConversion"/>
  </si>
  <si>
    <t>기업가치 = 자기자본 + 초과이익/할인율 
기업가치 = B + (B * (ROE - K) / K)</t>
    <phoneticPr fontId="1" type="noConversion"/>
  </si>
  <si>
    <t>기업</t>
    <phoneticPr fontId="1" type="noConversion"/>
  </si>
  <si>
    <t>두산퓨어셀</t>
    <phoneticPr fontId="1" type="noConversion"/>
  </si>
  <si>
    <t>ROE
(마지막)</t>
    <phoneticPr fontId="1" type="noConversion"/>
  </si>
  <si>
    <t>자기자본 + 초과이익</t>
    <phoneticPr fontId="1" type="noConversion"/>
  </si>
  <si>
    <t>2022년 4분기 예측</t>
    <phoneticPr fontId="1" type="noConversion"/>
  </si>
  <si>
    <t>할인율
(5년, BBB- 금리)</t>
    <phoneticPr fontId="1" type="noConversion"/>
  </si>
  <si>
    <t>비고</t>
    <phoneticPr fontId="1" type="noConversion"/>
  </si>
  <si>
    <t>총부채
Liabilities</t>
    <phoneticPr fontId="1" type="noConversion"/>
  </si>
  <si>
    <t>자기자본
Stockholders' Equity</t>
    <phoneticPr fontId="1" type="noConversion"/>
  </si>
  <si>
    <t>총자산
Assets
(총부채 + 자기자본)</t>
    <phoneticPr fontId="1" type="noConversion"/>
  </si>
  <si>
    <t>PLUG</t>
    <phoneticPr fontId="1" type="noConversion"/>
  </si>
  <si>
    <t>자본금</t>
    <phoneticPr fontId="1" type="noConversion"/>
  </si>
  <si>
    <t>자본잉여금
Additional paid-in capital</t>
    <phoneticPr fontId="1" type="noConversion"/>
  </si>
  <si>
    <t>결손금
Accumulated deficit</t>
    <phoneticPr fontId="1" type="noConversion"/>
  </si>
  <si>
    <t>자기자본율 = 자기자본 / 총자산 * 100
30%이상 안정적
20%미만 불안</t>
    <phoneticPr fontId="1" type="noConversion"/>
  </si>
  <si>
    <t>플러그파워</t>
    <phoneticPr fontId="1" type="noConversion"/>
  </si>
  <si>
    <t>자기자본
(국내-원, 해외-달라)</t>
    <phoneticPr fontId="1" type="noConversion"/>
  </si>
  <si>
    <t>자기자본 / 주식수</t>
    <phoneticPr fontId="1" type="noConversion"/>
  </si>
  <si>
    <t>해외 기업</t>
    <phoneticPr fontId="1" type="noConversion"/>
  </si>
  <si>
    <t>주식수
(구글파이낸스)</t>
    <phoneticPr fontId="1" type="noConversion"/>
  </si>
  <si>
    <t>x</t>
    <phoneticPr fontId="1" type="noConversion"/>
  </si>
  <si>
    <t>MO</t>
    <phoneticPr fontId="1" type="noConversion"/>
  </si>
  <si>
    <t>자본잠식율 
= ((자본금 - 자본총계) / 자본금) *100
마이너스가 정상 50퍼이상이면 상폐</t>
    <phoneticPr fontId="1" type="noConversion"/>
  </si>
  <si>
    <t>발표직후 주가(달라)</t>
    <phoneticPr fontId="1" type="noConversion"/>
  </si>
  <si>
    <t>시가총액</t>
    <phoneticPr fontId="1" type="noConversion"/>
  </si>
  <si>
    <t>주식수</t>
    <phoneticPr fontId="1" type="noConversion"/>
  </si>
  <si>
    <t>S&amp;P500지수</t>
    <phoneticPr fontId="1" type="noConversion"/>
  </si>
  <si>
    <t>주가</t>
    <phoneticPr fontId="1" type="noConversion"/>
  </si>
  <si>
    <t>직전실적대비 S&amp;P지수 증감률</t>
    <phoneticPr fontId="1" type="noConversion"/>
  </si>
  <si>
    <t>직전실적대비 자본증감률</t>
    <phoneticPr fontId="1" type="noConversion"/>
  </si>
  <si>
    <t>직전실적주가 적용 가격</t>
    <phoneticPr fontId="1" type="noConversion"/>
  </si>
  <si>
    <t>CPI</t>
    <phoneticPr fontId="1" type="noConversion"/>
  </si>
  <si>
    <t>PPI</t>
    <phoneticPr fontId="1" type="noConversion"/>
  </si>
  <si>
    <t>제조업PMI</t>
    <phoneticPr fontId="1" type="noConversion"/>
  </si>
  <si>
    <t>서비스PMI</t>
    <phoneticPr fontId="1" type="noConversion"/>
  </si>
  <si>
    <t>LICY</t>
    <phoneticPr fontId="1" type="noConversion"/>
  </si>
  <si>
    <t>시가총액/영업현금흐름</t>
    <phoneticPr fontId="1" type="noConversion"/>
  </si>
  <si>
    <t>OR</t>
    <phoneticPr fontId="1" type="noConversion"/>
  </si>
  <si>
    <t>주가/주당영업현금흐름</t>
    <phoneticPr fontId="1" type="noConversion"/>
  </si>
  <si>
    <t>EBIT(영업이익)/투자자본(고정자산+유동자산-유동부채)</t>
    <phoneticPr fontId="1" type="noConversion"/>
  </si>
  <si>
    <t>ROC(높을수록)</t>
    <phoneticPr fontId="1" type="noConversion"/>
  </si>
  <si>
    <t>GP/A(높을수록)</t>
    <phoneticPr fontId="1" type="noConversion"/>
  </si>
  <si>
    <t>PCR(낮을수록)</t>
    <phoneticPr fontId="1" type="noConversion"/>
  </si>
  <si>
    <t>PER(낮을수록)</t>
    <phoneticPr fontId="1" type="noConversion"/>
  </si>
  <si>
    <t>PBR(낮을수록)</t>
    <phoneticPr fontId="1" type="noConversion"/>
  </si>
  <si>
    <t>PSR(낮을수록)</t>
    <phoneticPr fontId="1" type="noConversion"/>
  </si>
  <si>
    <t>F스코어</t>
    <phoneticPr fontId="1" type="noConversion"/>
  </si>
  <si>
    <t>수익성</t>
    <phoneticPr fontId="1" type="noConversion"/>
  </si>
  <si>
    <t>전년 당기순이익 : 0이상</t>
    <phoneticPr fontId="1" type="noConversion"/>
  </si>
  <si>
    <t>전년 영업현금흐름 : 0이상</t>
    <phoneticPr fontId="1" type="noConversion"/>
  </si>
  <si>
    <t>ROA : 전년대비 증가</t>
    <phoneticPr fontId="1" type="noConversion"/>
  </si>
  <si>
    <t>전년 영업현금흐름 : 순이익보다 높음</t>
    <phoneticPr fontId="1" type="noConversion"/>
  </si>
  <si>
    <t>부채비율 : 전년 대비 감소</t>
    <phoneticPr fontId="1" type="noConversion"/>
  </si>
  <si>
    <t>유동비율 : 전년 대비 증가</t>
    <phoneticPr fontId="1" type="noConversion"/>
  </si>
  <si>
    <t>신규 주식 발행(유상증자):전년 없음</t>
    <phoneticPr fontId="1" type="noConversion"/>
  </si>
  <si>
    <t>재무 건전성</t>
    <phoneticPr fontId="1" type="noConversion"/>
  </si>
  <si>
    <t>효율성</t>
    <phoneticPr fontId="1" type="noConversion"/>
  </si>
  <si>
    <t>매출총이익률:전년 대비 증가</t>
    <phoneticPr fontId="1" type="noConversion"/>
  </si>
  <si>
    <t>자산회전율:전년 대비 증가</t>
    <phoneticPr fontId="1" type="noConversion"/>
  </si>
  <si>
    <t>https://brunch.co.kr/@carpediem7760/43</t>
  </si>
  <si>
    <t>2022-1</t>
    <phoneticPr fontId="1" type="noConversion"/>
  </si>
  <si>
    <t>개인연금</t>
    <phoneticPr fontId="1" type="noConversion"/>
  </si>
  <si>
    <t>투자</t>
    <phoneticPr fontId="1" type="noConversion"/>
  </si>
  <si>
    <t>회수금</t>
    <phoneticPr fontId="1" type="noConversion"/>
  </si>
  <si>
    <t>투자원금</t>
    <phoneticPr fontId="1" type="noConversion"/>
  </si>
  <si>
    <t>노란공제(사업해제)</t>
    <phoneticPr fontId="1" type="noConversion"/>
  </si>
  <si>
    <t>IRP(사업해제)</t>
    <phoneticPr fontId="1" type="noConversion"/>
  </si>
  <si>
    <t>비유동자산</t>
    <phoneticPr fontId="1" type="noConversion"/>
  </si>
  <si>
    <t>유동자산</t>
    <phoneticPr fontId="1" type="noConversion"/>
  </si>
  <si>
    <t>IRP 퇴직 
(사업해제)</t>
    <phoneticPr fontId="1" type="noConversion"/>
  </si>
  <si>
    <t>퇴직 연금 
(만55세)</t>
    <phoneticPr fontId="1" type="noConversion"/>
  </si>
  <si>
    <t>원금</t>
    <phoneticPr fontId="1" type="noConversion"/>
  </si>
  <si>
    <t>23년 5월 현재 매매법</t>
    <phoneticPr fontId="1" type="noConversion"/>
  </si>
  <si>
    <t>현금</t>
    <phoneticPr fontId="1" type="noConversion"/>
  </si>
  <si>
    <t>합계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</si>
</sst>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&quot;₩&quot;#,##0"/>
    <numFmt numFmtId="177" formatCode="&quot;₩&quot;#,##0_);[Red]\(&quot;₩&quot;#,##0\)"/>
    <numFmt numFmtId="178" formatCode="0.00000_ "/>
    <numFmt numFmtId="179" formatCode="#,##0_);[Red]\(#,##0\)"/>
    <numFmt numFmtId="180" formatCode="0.00_ "/>
    <numFmt numFmtId="181" formatCode="_-\$* #,##0_ ;_-\$* \-#,##0\ ;_-\$* &quot;-&quot;_ ;_-@_ "/>
    <numFmt numFmtId="182" formatCode="#,##0.000_ "/>
  </numFmts>
  <fonts count="2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1"/>
      <color rgb="FF202124"/>
      <name val="Arial"/>
      <family val="2"/>
    </font>
    <font>
      <b/>
      <sz val="11"/>
      <color rgb="FFFF0000"/>
      <name val="맑은 고딕"/>
      <family val="3"/>
      <charset val="129"/>
      <scheme val="minor"/>
    </font>
    <font>
      <sz val="11"/>
      <color rgb="FF000000"/>
      <name val="Arial"/>
      <family val="2"/>
    </font>
    <font>
      <sz val="11"/>
      <color theme="1"/>
      <name val="맑은 고딕"/>
      <family val="3"/>
      <charset val="129"/>
      <scheme val="minor"/>
    </font>
  </fonts>
  <fills count="4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0D0D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</fills>
  <borders count="6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DADCE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rgb="FFCCCCCC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43">
    <xf numFmtId="0" fontId="0" fillId="0" borderId="0">
      <alignment vertical="center"/>
    </xf>
    <xf numFmtId="0" fontId="3" fillId="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0" fillId="8" borderId="9" applyNumberFormat="0" applyAlignment="0" applyProtection="0">
      <alignment vertical="center"/>
    </xf>
    <xf numFmtId="0" fontId="11" fillId="9" borderId="10" applyNumberFormat="0" applyAlignment="0" applyProtection="0">
      <alignment vertical="center"/>
    </xf>
    <xf numFmtId="0" fontId="12" fillId="9" borderId="9" applyNumberFormat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4" fillId="10" borderId="12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11" borderId="13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14" applyNumberFormat="0" applyFill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</cellStyleXfs>
  <cellXfs count="271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6" fontId="0" fillId="0" borderId="1" xfId="0" applyNumberFormat="1" applyBorder="1" applyAlignment="1">
      <alignment horizontal="right" vertical="center"/>
    </xf>
    <xf numFmtId="176" fontId="0" fillId="0" borderId="2" xfId="0" applyNumberFormat="1" applyBorder="1" applyAlignment="1">
      <alignment horizontal="right"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right"/>
    </xf>
    <xf numFmtId="0" fontId="19" fillId="0" borderId="0" xfId="35">
      <alignment vertical="center"/>
    </xf>
    <xf numFmtId="178" fontId="0" fillId="0" borderId="0" xfId="0" applyNumberFormat="1">
      <alignment vertical="center"/>
    </xf>
    <xf numFmtId="0" fontId="21" fillId="0" borderId="0" xfId="0" applyFont="1">
      <alignment vertical="center"/>
    </xf>
    <xf numFmtId="0" fontId="22" fillId="36" borderId="15" xfId="0" applyFont="1" applyFill="1" applyBorder="1" applyAlignment="1">
      <alignment horizontal="center" vertical="center" wrapText="1"/>
    </xf>
    <xf numFmtId="0" fontId="23" fillId="37" borderId="16" xfId="0" applyFont="1" applyFill="1" applyBorder="1" applyAlignment="1">
      <alignment vertical="center" wrapText="1"/>
    </xf>
    <xf numFmtId="176" fontId="0" fillId="0" borderId="18" xfId="0" applyNumberFormat="1" applyBorder="1">
      <alignment vertical="center"/>
    </xf>
    <xf numFmtId="176" fontId="0" fillId="0" borderId="19" xfId="0" applyNumberFormat="1" applyBorder="1">
      <alignment vertical="center"/>
    </xf>
    <xf numFmtId="0" fontId="0" fillId="38" borderId="0" xfId="0" applyFill="1">
      <alignment vertical="center"/>
    </xf>
    <xf numFmtId="176" fontId="0" fillId="38" borderId="0" xfId="0" applyNumberFormat="1" applyFill="1">
      <alignment vertical="center"/>
    </xf>
    <xf numFmtId="176" fontId="0" fillId="38" borderId="18" xfId="0" applyNumberFormat="1" applyFill="1" applyBorder="1">
      <alignment vertical="center"/>
    </xf>
    <xf numFmtId="176" fontId="0" fillId="0" borderId="24" xfId="0" applyNumberFormat="1" applyBorder="1">
      <alignment vertical="center"/>
    </xf>
    <xf numFmtId="0" fontId="0" fillId="0" borderId="23" xfId="0" applyBorder="1">
      <alignment vertical="center"/>
    </xf>
    <xf numFmtId="176" fontId="0" fillId="0" borderId="25" xfId="0" applyNumberFormat="1" applyBorder="1">
      <alignment vertical="center"/>
    </xf>
    <xf numFmtId="0" fontId="0" fillId="5" borderId="0" xfId="0" applyFill="1">
      <alignment vertical="center"/>
    </xf>
    <xf numFmtId="0" fontId="0" fillId="5" borderId="1" xfId="0" applyFill="1" applyBorder="1">
      <alignment vertical="center"/>
    </xf>
    <xf numFmtId="177" fontId="0" fillId="0" borderId="36" xfId="0" applyNumberFormat="1" applyBorder="1">
      <alignment vertical="center"/>
    </xf>
    <xf numFmtId="0" fontId="0" fillId="3" borderId="41" xfId="0" applyFill="1" applyBorder="1">
      <alignment vertical="center"/>
    </xf>
    <xf numFmtId="0" fontId="0" fillId="3" borderId="44" xfId="0" applyFill="1" applyBorder="1">
      <alignment vertical="center"/>
    </xf>
    <xf numFmtId="0" fontId="0" fillId="40" borderId="1" xfId="0" applyFill="1" applyBorder="1">
      <alignment vertical="center"/>
    </xf>
    <xf numFmtId="0" fontId="0" fillId="40" borderId="2" xfId="0" applyFill="1" applyBorder="1">
      <alignment vertical="center"/>
    </xf>
    <xf numFmtId="0" fontId="2" fillId="5" borderId="1" xfId="0" applyFont="1" applyFill="1" applyBorder="1">
      <alignment vertical="center"/>
    </xf>
    <xf numFmtId="0" fontId="2" fillId="5" borderId="4" xfId="0" applyFont="1" applyFill="1" applyBorder="1">
      <alignment vertical="center"/>
    </xf>
    <xf numFmtId="0" fontId="0" fillId="5" borderId="26" xfId="0" applyFill="1" applyBorder="1">
      <alignment vertical="center"/>
    </xf>
    <xf numFmtId="0" fontId="0" fillId="5" borderId="29" xfId="0" applyFill="1" applyBorder="1">
      <alignment vertical="center"/>
    </xf>
    <xf numFmtId="0" fontId="0" fillId="5" borderId="4" xfId="0" applyFill="1" applyBorder="1">
      <alignment vertical="center"/>
    </xf>
    <xf numFmtId="0" fontId="0" fillId="5" borderId="2" xfId="0" applyFill="1" applyBorder="1">
      <alignment vertical="center"/>
    </xf>
    <xf numFmtId="0" fontId="0" fillId="5" borderId="27" xfId="0" applyFill="1" applyBorder="1">
      <alignment vertical="center"/>
    </xf>
    <xf numFmtId="0" fontId="0" fillId="5" borderId="40" xfId="0" applyFill="1" applyBorder="1">
      <alignment vertical="center"/>
    </xf>
    <xf numFmtId="0" fontId="0" fillId="41" borderId="1" xfId="0" applyFill="1" applyBorder="1">
      <alignment vertical="center"/>
    </xf>
    <xf numFmtId="0" fontId="0" fillId="41" borderId="4" xfId="0" applyFill="1" applyBorder="1">
      <alignment vertical="center"/>
    </xf>
    <xf numFmtId="0" fontId="0" fillId="0" borderId="46" xfId="0" applyBorder="1">
      <alignment vertical="center"/>
    </xf>
    <xf numFmtId="0" fontId="0" fillId="40" borderId="26" xfId="0" applyFill="1" applyBorder="1">
      <alignment vertical="center"/>
    </xf>
    <xf numFmtId="0" fontId="0" fillId="41" borderId="29" xfId="0" applyFill="1" applyBorder="1">
      <alignment vertical="center"/>
    </xf>
    <xf numFmtId="0" fontId="0" fillId="41" borderId="0" xfId="0" applyFill="1">
      <alignment vertical="center"/>
    </xf>
    <xf numFmtId="0" fontId="0" fillId="3" borderId="45" xfId="0" applyFill="1" applyBorder="1">
      <alignment vertical="center"/>
    </xf>
    <xf numFmtId="176" fontId="2" fillId="2" borderId="24" xfId="0" applyNumberFormat="1" applyFont="1" applyFill="1" applyBorder="1">
      <alignment vertical="center"/>
    </xf>
    <xf numFmtId="176" fontId="2" fillId="2" borderId="18" xfId="0" applyNumberFormat="1" applyFont="1" applyFill="1" applyBorder="1">
      <alignment vertical="center"/>
    </xf>
    <xf numFmtId="0" fontId="2" fillId="2" borderId="21" xfId="0" applyFont="1" applyFill="1" applyBorder="1">
      <alignment vertical="center"/>
    </xf>
    <xf numFmtId="177" fontId="2" fillId="5" borderId="1" xfId="0" applyNumberFormat="1" applyFont="1" applyFill="1" applyBorder="1">
      <alignment vertical="center"/>
    </xf>
    <xf numFmtId="0" fontId="0" fillId="3" borderId="1" xfId="0" applyFill="1" applyBorder="1">
      <alignment vertical="center"/>
    </xf>
    <xf numFmtId="0" fontId="25" fillId="37" borderId="51" xfId="0" applyFont="1" applyFill="1" applyBorder="1" applyAlignment="1">
      <alignment horizontal="center" vertical="center" wrapText="1"/>
    </xf>
    <xf numFmtId="180" fontId="0" fillId="0" borderId="1" xfId="0" applyNumberFormat="1" applyBorder="1">
      <alignment vertical="center"/>
    </xf>
    <xf numFmtId="0" fontId="2" fillId="42" borderId="1" xfId="0" applyFont="1" applyFill="1" applyBorder="1" applyAlignment="1">
      <alignment horizontal="center" vertical="center"/>
    </xf>
    <xf numFmtId="180" fontId="0" fillId="43" borderId="1" xfId="0" applyNumberFormat="1" applyFill="1" applyBorder="1">
      <alignment vertical="center"/>
    </xf>
    <xf numFmtId="180" fontId="0" fillId="39" borderId="1" xfId="0" applyNumberFormat="1" applyFill="1" applyBorder="1">
      <alignment vertical="center"/>
    </xf>
    <xf numFmtId="0" fontId="26" fillId="44" borderId="26" xfId="0" applyFont="1" applyFill="1" applyBorder="1">
      <alignment vertical="center"/>
    </xf>
    <xf numFmtId="0" fontId="26" fillId="44" borderId="29" xfId="0" applyFont="1" applyFill="1" applyBorder="1">
      <alignment vertical="center"/>
    </xf>
    <xf numFmtId="0" fontId="26" fillId="44" borderId="0" xfId="0" applyFont="1" applyFill="1">
      <alignment vertical="center"/>
    </xf>
    <xf numFmtId="0" fontId="26" fillId="44" borderId="1" xfId="0" applyFont="1" applyFill="1" applyBorder="1">
      <alignment vertical="center"/>
    </xf>
    <xf numFmtId="0" fontId="26" fillId="44" borderId="4" xfId="0" applyFont="1" applyFill="1" applyBorder="1">
      <alignment vertical="center"/>
    </xf>
    <xf numFmtId="0" fontId="26" fillId="44" borderId="2" xfId="0" applyFont="1" applyFill="1" applyBorder="1">
      <alignment vertical="center"/>
    </xf>
    <xf numFmtId="0" fontId="26" fillId="44" borderId="27" xfId="0" applyFont="1" applyFill="1" applyBorder="1">
      <alignment vertical="center"/>
    </xf>
    <xf numFmtId="0" fontId="26" fillId="44" borderId="40" xfId="0" applyFont="1" applyFill="1" applyBorder="1">
      <alignment vertical="center"/>
    </xf>
    <xf numFmtId="0" fontId="26" fillId="44" borderId="41" xfId="0" applyFont="1" applyFill="1" applyBorder="1">
      <alignment vertical="center"/>
    </xf>
    <xf numFmtId="0" fontId="26" fillId="44" borderId="46" xfId="0" applyFont="1" applyFill="1" applyBorder="1">
      <alignment vertical="center"/>
    </xf>
    <xf numFmtId="0" fontId="2" fillId="0" borderId="52" xfId="0" applyFont="1" applyBorder="1" applyAlignment="1">
      <alignment horizontal="center" vertical="center"/>
    </xf>
    <xf numFmtId="176" fontId="0" fillId="0" borderId="2" xfId="0" applyNumberFormat="1" applyBorder="1">
      <alignment vertical="center"/>
    </xf>
    <xf numFmtId="0" fontId="2" fillId="0" borderId="35" xfId="0" applyFont="1" applyBorder="1" applyAlignment="1">
      <alignment horizontal="left" vertical="center" wrapText="1"/>
    </xf>
    <xf numFmtId="3" fontId="0" fillId="0" borderId="26" xfId="0" applyNumberFormat="1" applyBorder="1" applyAlignment="1">
      <alignment horizontal="center" vertical="center"/>
    </xf>
    <xf numFmtId="0" fontId="0" fillId="0" borderId="37" xfId="0" applyBorder="1">
      <alignment vertical="center"/>
    </xf>
    <xf numFmtId="3" fontId="0" fillId="0" borderId="32" xfId="0" applyNumberFormat="1" applyBorder="1">
      <alignment vertical="center"/>
    </xf>
    <xf numFmtId="0" fontId="0" fillId="0" borderId="33" xfId="0" applyBorder="1">
      <alignment vertical="center"/>
    </xf>
    <xf numFmtId="0" fontId="2" fillId="0" borderId="26" xfId="0" applyFont="1" applyBorder="1" applyAlignment="1">
      <alignment horizontal="center" vertical="center"/>
    </xf>
    <xf numFmtId="0" fontId="2" fillId="0" borderId="40" xfId="0" applyFont="1" applyBorder="1" applyAlignment="1">
      <alignment horizontal="left" vertical="center"/>
    </xf>
    <xf numFmtId="0" fontId="2" fillId="0" borderId="44" xfId="0" applyFont="1" applyBorder="1" applyAlignment="1">
      <alignment horizontal="left" vertical="center" wrapText="1"/>
    </xf>
    <xf numFmtId="0" fontId="2" fillId="0" borderId="42" xfId="0" applyFont="1" applyBorder="1" applyAlignment="1">
      <alignment horizontal="left" vertical="center" wrapText="1"/>
    </xf>
    <xf numFmtId="0" fontId="2" fillId="0" borderId="44" xfId="0" applyFont="1" applyBorder="1" applyAlignment="1">
      <alignment horizontal="left" vertical="center"/>
    </xf>
    <xf numFmtId="0" fontId="2" fillId="0" borderId="42" xfId="0" applyFont="1" applyBorder="1" applyAlignment="1">
      <alignment horizontal="left" vertical="center"/>
    </xf>
    <xf numFmtId="0" fontId="0" fillId="42" borderId="0" xfId="0" applyFill="1">
      <alignment vertical="center"/>
    </xf>
    <xf numFmtId="0" fontId="0" fillId="39" borderId="0" xfId="0" applyFill="1">
      <alignment vertical="center"/>
    </xf>
    <xf numFmtId="176" fontId="0" fillId="39" borderId="0" xfId="0" applyNumberFormat="1" applyFill="1">
      <alignment vertical="center"/>
    </xf>
    <xf numFmtId="176" fontId="0" fillId="39" borderId="18" xfId="0" applyNumberFormat="1" applyFill="1" applyBorder="1">
      <alignment vertical="center"/>
    </xf>
    <xf numFmtId="0" fontId="0" fillId="39" borderId="23" xfId="0" applyFill="1" applyBorder="1">
      <alignment vertical="center"/>
    </xf>
    <xf numFmtId="176" fontId="0" fillId="39" borderId="25" xfId="0" applyNumberFormat="1" applyFill="1" applyBorder="1">
      <alignment vertical="center"/>
    </xf>
    <xf numFmtId="176" fontId="0" fillId="39" borderId="19" xfId="0" applyNumberFormat="1" applyFill="1" applyBorder="1">
      <alignment vertical="center"/>
    </xf>
    <xf numFmtId="0" fontId="0" fillId="39" borderId="25" xfId="0" applyFill="1" applyBorder="1">
      <alignment vertical="center"/>
    </xf>
    <xf numFmtId="176" fontId="0" fillId="39" borderId="24" xfId="0" applyNumberFormat="1" applyFill="1" applyBorder="1">
      <alignment vertical="center"/>
    </xf>
    <xf numFmtId="180" fontId="0" fillId="0" borderId="26" xfId="0" applyNumberFormat="1" applyBorder="1">
      <alignment vertical="center"/>
    </xf>
    <xf numFmtId="3" fontId="0" fillId="0" borderId="26" xfId="0" applyNumberFormat="1" applyBorder="1">
      <alignment vertical="center"/>
    </xf>
    <xf numFmtId="0" fontId="2" fillId="0" borderId="46" xfId="0" applyFont="1" applyBorder="1" applyAlignment="1">
      <alignment vertical="center" wrapText="1"/>
    </xf>
    <xf numFmtId="0" fontId="2" fillId="0" borderId="31" xfId="0" applyFont="1" applyBorder="1" applyAlignment="1">
      <alignment vertical="center" wrapText="1"/>
    </xf>
    <xf numFmtId="176" fontId="0" fillId="40" borderId="18" xfId="0" applyNumberFormat="1" applyFill="1" applyBorder="1">
      <alignment vertical="center"/>
    </xf>
    <xf numFmtId="0" fontId="2" fillId="0" borderId="0" xfId="0" applyFont="1">
      <alignment vertical="center"/>
    </xf>
    <xf numFmtId="0" fontId="2" fillId="0" borderId="20" xfId="0" applyFont="1" applyFill="1" applyBorder="1" applyAlignment="1">
      <alignment horizontal="left" vertical="center" wrapText="1"/>
    </xf>
    <xf numFmtId="3" fontId="0" fillId="0" borderId="1" xfId="0" applyNumberFormat="1" applyFill="1" applyBorder="1" applyAlignment="1">
      <alignment horizontal="center" vertical="center"/>
    </xf>
    <xf numFmtId="0" fontId="2" fillId="0" borderId="31" xfId="0" applyFont="1" applyBorder="1">
      <alignment vertical="center"/>
    </xf>
    <xf numFmtId="0" fontId="2" fillId="0" borderId="20" xfId="0" applyFont="1" applyBorder="1">
      <alignment vertical="center"/>
    </xf>
    <xf numFmtId="0" fontId="0" fillId="0" borderId="26" xfId="0" applyBorder="1">
      <alignment vertical="center"/>
    </xf>
    <xf numFmtId="3" fontId="0" fillId="0" borderId="1" xfId="0" applyNumberFormat="1" applyBorder="1">
      <alignment vertical="center"/>
    </xf>
    <xf numFmtId="181" fontId="0" fillId="0" borderId="1" xfId="0" applyNumberFormat="1" applyBorder="1">
      <alignment vertical="center"/>
    </xf>
    <xf numFmtId="0" fontId="2" fillId="0" borderId="50" xfId="0" applyFont="1" applyFill="1" applyBorder="1">
      <alignment vertical="center"/>
    </xf>
    <xf numFmtId="0" fontId="0" fillId="0" borderId="43" xfId="0" applyBorder="1">
      <alignment vertical="center"/>
    </xf>
    <xf numFmtId="0" fontId="0" fillId="0" borderId="50" xfId="0" applyBorder="1">
      <alignment vertical="center"/>
    </xf>
    <xf numFmtId="180" fontId="2" fillId="0" borderId="1" xfId="0" applyNumberFormat="1" applyFont="1" applyBorder="1">
      <alignment vertical="center"/>
    </xf>
    <xf numFmtId="176" fontId="26" fillId="40" borderId="18" xfId="0" applyNumberFormat="1" applyFont="1" applyFill="1" applyBorder="1">
      <alignment vertical="center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0" fillId="0" borderId="20" xfId="0" applyBorder="1">
      <alignment vertical="center"/>
    </xf>
    <xf numFmtId="0" fontId="0" fillId="40" borderId="48" xfId="0" applyFill="1" applyBorder="1">
      <alignment vertical="center"/>
    </xf>
    <xf numFmtId="176" fontId="0" fillId="40" borderId="48" xfId="0" applyNumberFormat="1" applyFill="1" applyBorder="1">
      <alignment vertical="center"/>
    </xf>
    <xf numFmtId="176" fontId="0" fillId="40" borderId="17" xfId="0" applyNumberFormat="1" applyFill="1" applyBorder="1">
      <alignment vertical="center"/>
    </xf>
    <xf numFmtId="0" fontId="0" fillId="40" borderId="0" xfId="0" applyFill="1" applyBorder="1">
      <alignment vertical="center"/>
    </xf>
    <xf numFmtId="176" fontId="0" fillId="40" borderId="0" xfId="0" applyNumberFormat="1" applyFill="1" applyBorder="1">
      <alignment vertical="center"/>
    </xf>
    <xf numFmtId="0" fontId="26" fillId="40" borderId="0" xfId="0" applyFont="1" applyFill="1" applyBorder="1">
      <alignment vertical="center"/>
    </xf>
    <xf numFmtId="176" fontId="26" fillId="40" borderId="0" xfId="0" applyNumberFormat="1" applyFont="1" applyFill="1" applyBorder="1">
      <alignment vertical="center"/>
    </xf>
    <xf numFmtId="0" fontId="0" fillId="38" borderId="0" xfId="0" applyFill="1" applyBorder="1">
      <alignment vertical="center"/>
    </xf>
    <xf numFmtId="176" fontId="0" fillId="0" borderId="0" xfId="0" applyNumberFormat="1" applyBorder="1">
      <alignment vertical="center"/>
    </xf>
    <xf numFmtId="0" fontId="0" fillId="0" borderId="0" xfId="0" applyBorder="1">
      <alignment vertical="center"/>
    </xf>
    <xf numFmtId="176" fontId="0" fillId="38" borderId="0" xfId="0" applyNumberFormat="1" applyFill="1" applyBorder="1">
      <alignment vertical="center"/>
    </xf>
    <xf numFmtId="0" fontId="0" fillId="0" borderId="25" xfId="0" applyBorder="1">
      <alignment vertical="center"/>
    </xf>
    <xf numFmtId="0" fontId="26" fillId="2" borderId="0" xfId="0" applyFont="1" applyFill="1">
      <alignment vertical="center"/>
    </xf>
    <xf numFmtId="176" fontId="26" fillId="2" borderId="0" xfId="0" applyNumberFormat="1" applyFont="1" applyFill="1">
      <alignment vertical="center"/>
    </xf>
    <xf numFmtId="176" fontId="26" fillId="2" borderId="0" xfId="0" applyNumberFormat="1" applyFont="1" applyFill="1" applyBorder="1">
      <alignment vertical="center"/>
    </xf>
    <xf numFmtId="176" fontId="26" fillId="2" borderId="25" xfId="0" applyNumberFormat="1" applyFont="1" applyFill="1" applyBorder="1">
      <alignment vertical="center"/>
    </xf>
    <xf numFmtId="176" fontId="26" fillId="2" borderId="18" xfId="0" applyNumberFormat="1" applyFont="1" applyFill="1" applyBorder="1">
      <alignment vertical="center"/>
    </xf>
    <xf numFmtId="182" fontId="2" fillId="2" borderId="3" xfId="0" applyNumberFormat="1" applyFont="1" applyFill="1" applyBorder="1">
      <alignment vertical="center"/>
    </xf>
    <xf numFmtId="0" fontId="0" fillId="2" borderId="1" xfId="0" applyFill="1" applyBorder="1">
      <alignment vertical="center"/>
    </xf>
    <xf numFmtId="177" fontId="0" fillId="2" borderId="34" xfId="0" applyNumberFormat="1" applyFill="1" applyBorder="1">
      <alignment vertical="center"/>
    </xf>
    <xf numFmtId="177" fontId="0" fillId="2" borderId="39" xfId="0" applyNumberFormat="1" applyFill="1" applyBorder="1">
      <alignment vertical="center"/>
    </xf>
    <xf numFmtId="177" fontId="0" fillId="2" borderId="36" xfId="0" applyNumberFormat="1" applyFill="1" applyBorder="1">
      <alignment vertical="center"/>
    </xf>
    <xf numFmtId="0" fontId="2" fillId="3" borderId="1" xfId="0" applyFont="1" applyFill="1" applyBorder="1">
      <alignment vertical="center"/>
    </xf>
    <xf numFmtId="0" fontId="2" fillId="5" borderId="0" xfId="0" applyFont="1" applyFill="1">
      <alignment vertical="center"/>
    </xf>
    <xf numFmtId="0" fontId="2" fillId="5" borderId="29" xfId="0" applyFont="1" applyFill="1" applyBorder="1">
      <alignment vertical="center"/>
    </xf>
    <xf numFmtId="0" fontId="2" fillId="5" borderId="27" xfId="0" applyFont="1" applyFill="1" applyBorder="1">
      <alignment vertical="center"/>
    </xf>
    <xf numFmtId="0" fontId="2" fillId="5" borderId="41" xfId="0" applyFont="1" applyFill="1" applyBorder="1">
      <alignment vertical="center"/>
    </xf>
    <xf numFmtId="0" fontId="0" fillId="40" borderId="5" xfId="0" applyFill="1" applyBorder="1">
      <alignment vertical="center"/>
    </xf>
    <xf numFmtId="0" fontId="0" fillId="40" borderId="28" xfId="0" applyFill="1" applyBorder="1">
      <alignment vertical="center"/>
    </xf>
    <xf numFmtId="0" fontId="0" fillId="40" borderId="30" xfId="0" applyFill="1" applyBorder="1">
      <alignment vertical="center"/>
    </xf>
    <xf numFmtId="0" fontId="0" fillId="5" borderId="5" xfId="0" applyFill="1" applyBorder="1">
      <alignment vertical="center"/>
    </xf>
    <xf numFmtId="0" fontId="0" fillId="5" borderId="28" xfId="0" applyFill="1" applyBorder="1">
      <alignment vertical="center"/>
    </xf>
    <xf numFmtId="0" fontId="0" fillId="5" borderId="30" xfId="0" applyFill="1" applyBorder="1">
      <alignment vertical="center"/>
    </xf>
    <xf numFmtId="0" fontId="0" fillId="41" borderId="5" xfId="0" applyFill="1" applyBorder="1">
      <alignment vertical="center"/>
    </xf>
    <xf numFmtId="0" fontId="0" fillId="43" borderId="40" xfId="0" applyFill="1" applyBorder="1">
      <alignment vertical="center"/>
    </xf>
    <xf numFmtId="0" fontId="0" fillId="43" borderId="41" xfId="0" applyFill="1" applyBorder="1">
      <alignment vertical="center"/>
    </xf>
    <xf numFmtId="177" fontId="0" fillId="43" borderId="34" xfId="0" applyNumberFormat="1" applyFill="1" applyBorder="1">
      <alignment vertical="center"/>
    </xf>
    <xf numFmtId="176" fontId="2" fillId="43" borderId="18" xfId="0" applyNumberFormat="1" applyFont="1" applyFill="1" applyBorder="1">
      <alignment vertical="center"/>
    </xf>
    <xf numFmtId="182" fontId="2" fillId="43" borderId="3" xfId="0" applyNumberFormat="1" applyFont="1" applyFill="1" applyBorder="1">
      <alignment vertical="center"/>
    </xf>
    <xf numFmtId="0" fontId="2" fillId="43" borderId="41" xfId="0" applyFont="1" applyFill="1" applyBorder="1">
      <alignment vertical="center"/>
    </xf>
    <xf numFmtId="0" fontId="0" fillId="43" borderId="45" xfId="0" applyFill="1" applyBorder="1">
      <alignment vertical="center"/>
    </xf>
    <xf numFmtId="0" fontId="0" fillId="43" borderId="44" xfId="0" applyFill="1" applyBorder="1">
      <alignment vertical="center"/>
    </xf>
    <xf numFmtId="0" fontId="0" fillId="43" borderId="1" xfId="0" applyFill="1" applyBorder="1">
      <alignment vertical="center"/>
    </xf>
    <xf numFmtId="177" fontId="2" fillId="39" borderId="2" xfId="0" applyNumberFormat="1" applyFont="1" applyFill="1" applyBorder="1" applyAlignment="1">
      <alignment horizontal="center" vertical="center"/>
    </xf>
    <xf numFmtId="177" fontId="2" fillId="2" borderId="2" xfId="0" applyNumberFormat="1" applyFont="1" applyFill="1" applyBorder="1" applyAlignment="1">
      <alignment horizontal="center" vertical="center" wrapText="1"/>
    </xf>
    <xf numFmtId="0" fontId="24" fillId="2" borderId="2" xfId="0" applyFont="1" applyFill="1" applyBorder="1" applyAlignment="1">
      <alignment horizontal="center" vertical="center"/>
    </xf>
    <xf numFmtId="0" fontId="2" fillId="39" borderId="27" xfId="0" applyFont="1" applyFill="1" applyBorder="1" applyAlignment="1">
      <alignment horizontal="center" vertical="center"/>
    </xf>
    <xf numFmtId="177" fontId="2" fillId="2" borderId="1" xfId="0" applyNumberFormat="1" applyFont="1" applyFill="1" applyBorder="1">
      <alignment vertical="center"/>
    </xf>
    <xf numFmtId="176" fontId="2" fillId="2" borderId="1" xfId="0" applyNumberFormat="1" applyFont="1" applyFill="1" applyBorder="1">
      <alignment vertical="center"/>
    </xf>
    <xf numFmtId="177" fontId="0" fillId="40" borderId="1" xfId="0" applyNumberFormat="1" applyFill="1" applyBorder="1">
      <alignment vertical="center"/>
    </xf>
    <xf numFmtId="177" fontId="0" fillId="2" borderId="1" xfId="0" applyNumberFormat="1" applyFill="1" applyBorder="1">
      <alignment vertical="center"/>
    </xf>
    <xf numFmtId="177" fontId="0" fillId="3" borderId="1" xfId="0" applyNumberFormat="1" applyFill="1" applyBorder="1">
      <alignment vertical="center"/>
    </xf>
    <xf numFmtId="176" fontId="2" fillId="3" borderId="1" xfId="0" applyNumberFormat="1" applyFont="1" applyFill="1" applyBorder="1">
      <alignment vertical="center"/>
    </xf>
    <xf numFmtId="177" fontId="0" fillId="5" borderId="1" xfId="0" applyNumberFormat="1" applyFill="1" applyBorder="1">
      <alignment vertical="center"/>
    </xf>
    <xf numFmtId="182" fontId="2" fillId="5" borderId="3" xfId="0" applyNumberFormat="1" applyFont="1" applyFill="1" applyBorder="1">
      <alignment vertical="center"/>
    </xf>
    <xf numFmtId="0" fontId="2" fillId="5" borderId="35" xfId="0" applyFont="1" applyFill="1" applyBorder="1">
      <alignment vertical="center"/>
    </xf>
    <xf numFmtId="177" fontId="0" fillId="43" borderId="1" xfId="0" applyNumberFormat="1" applyFill="1" applyBorder="1">
      <alignment vertical="center"/>
    </xf>
    <xf numFmtId="176" fontId="0" fillId="2" borderId="0" xfId="0" applyNumberFormat="1" applyFill="1" applyBorder="1">
      <alignment vertical="center"/>
    </xf>
    <xf numFmtId="0" fontId="0" fillId="2" borderId="4" xfId="0" applyFill="1" applyBorder="1">
      <alignment vertical="center"/>
    </xf>
    <xf numFmtId="0" fontId="2" fillId="2" borderId="4" xfId="0" applyFont="1" applyFill="1" applyBorder="1">
      <alignment vertical="center"/>
    </xf>
    <xf numFmtId="0" fontId="0" fillId="2" borderId="5" xfId="0" applyFill="1" applyBorder="1">
      <alignment vertical="center"/>
    </xf>
    <xf numFmtId="0" fontId="0" fillId="43" borderId="5" xfId="0" applyFill="1" applyBorder="1">
      <alignment vertical="center"/>
    </xf>
    <xf numFmtId="0" fontId="0" fillId="43" borderId="0" xfId="0" applyFill="1">
      <alignment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4" fontId="0" fillId="0" borderId="1" xfId="0" applyNumberFormat="1" applyBorder="1">
      <alignment vertical="center"/>
    </xf>
    <xf numFmtId="0" fontId="0" fillId="3" borderId="0" xfId="0" applyFill="1" applyBorder="1">
      <alignment vertical="center"/>
    </xf>
    <xf numFmtId="0" fontId="0" fillId="40" borderId="4" xfId="0" applyFill="1" applyBorder="1">
      <alignment vertical="center"/>
    </xf>
    <xf numFmtId="0" fontId="0" fillId="3" borderId="4" xfId="0" applyFill="1" applyBorder="1">
      <alignment vertical="center"/>
    </xf>
    <xf numFmtId="0" fontId="2" fillId="3" borderId="28" xfId="0" applyFont="1" applyFill="1" applyBorder="1" applyAlignment="1">
      <alignment horizontal="center" vertical="center"/>
    </xf>
    <xf numFmtId="0" fontId="2" fillId="3" borderId="5" xfId="0" applyFont="1" applyFill="1" applyBorder="1">
      <alignment vertical="center"/>
    </xf>
    <xf numFmtId="176" fontId="0" fillId="3" borderId="5" xfId="0" applyNumberFormat="1" applyFill="1" applyBorder="1">
      <alignment vertical="center"/>
    </xf>
    <xf numFmtId="0" fontId="0" fillId="45" borderId="1" xfId="0" applyFill="1" applyBorder="1">
      <alignment vertical="center"/>
    </xf>
    <xf numFmtId="0" fontId="0" fillId="45" borderId="4" xfId="0" applyFill="1" applyBorder="1">
      <alignment vertical="center"/>
    </xf>
    <xf numFmtId="176" fontId="0" fillId="45" borderId="5" xfId="0" applyNumberFormat="1" applyFill="1" applyBorder="1">
      <alignment vertical="center"/>
    </xf>
    <xf numFmtId="177" fontId="0" fillId="45" borderId="1" xfId="0" applyNumberFormat="1" applyFill="1" applyBorder="1">
      <alignment vertical="center"/>
    </xf>
    <xf numFmtId="176" fontId="2" fillId="45" borderId="1" xfId="0" applyNumberFormat="1" applyFont="1" applyFill="1" applyBorder="1">
      <alignment vertical="center"/>
    </xf>
    <xf numFmtId="0" fontId="0" fillId="45" borderId="45" xfId="0" applyFill="1" applyBorder="1">
      <alignment vertical="center"/>
    </xf>
    <xf numFmtId="0" fontId="0" fillId="45" borderId="44" xfId="0" applyFill="1" applyBorder="1">
      <alignment vertical="center"/>
    </xf>
    <xf numFmtId="0" fontId="2" fillId="5" borderId="27" xfId="0" applyFont="1" applyFill="1" applyBorder="1" applyAlignment="1">
      <alignment horizontal="center" vertical="center"/>
    </xf>
    <xf numFmtId="176" fontId="2" fillId="5" borderId="4" xfId="0" applyNumberFormat="1" applyFont="1" applyFill="1" applyBorder="1">
      <alignment vertical="center"/>
    </xf>
    <xf numFmtId="182" fontId="2" fillId="5" borderId="4" xfId="0" applyNumberFormat="1" applyFont="1" applyFill="1" applyBorder="1">
      <alignment vertical="center"/>
    </xf>
    <xf numFmtId="182" fontId="2" fillId="45" borderId="4" xfId="0" applyNumberFormat="1" applyFont="1" applyFill="1" applyBorder="1">
      <alignment vertical="center"/>
    </xf>
    <xf numFmtId="179" fontId="2" fillId="3" borderId="28" xfId="0" applyNumberFormat="1" applyFont="1" applyFill="1" applyBorder="1" applyAlignment="1">
      <alignment horizontal="center" vertical="center"/>
    </xf>
    <xf numFmtId="176" fontId="2" fillId="3" borderId="5" xfId="0" applyNumberFormat="1" applyFont="1" applyFill="1" applyBorder="1">
      <alignment vertical="center"/>
    </xf>
    <xf numFmtId="179" fontId="2" fillId="3" borderId="0" xfId="0" applyNumberFormat="1" applyFont="1" applyFill="1" applyBorder="1">
      <alignment vertical="center"/>
    </xf>
    <xf numFmtId="0" fontId="2" fillId="5" borderId="59" xfId="0" applyFont="1" applyFill="1" applyBorder="1">
      <alignment vertical="center"/>
    </xf>
    <xf numFmtId="0" fontId="2" fillId="39" borderId="1" xfId="0" applyFont="1" applyFill="1" applyBorder="1" applyAlignment="1">
      <alignment horizontal="center" vertical="center"/>
    </xf>
    <xf numFmtId="0" fontId="2" fillId="3" borderId="4" xfId="0" applyFont="1" applyFill="1" applyBorder="1">
      <alignment vertical="center"/>
    </xf>
    <xf numFmtId="0" fontId="2" fillId="45" borderId="4" xfId="0" applyFont="1" applyFill="1" applyBorder="1">
      <alignment vertical="center"/>
    </xf>
    <xf numFmtId="0" fontId="2" fillId="41" borderId="38" xfId="0" applyFont="1" applyFill="1" applyBorder="1">
      <alignment vertical="center"/>
    </xf>
    <xf numFmtId="176" fontId="2" fillId="41" borderId="38" xfId="0" applyNumberFormat="1" applyFont="1" applyFill="1" applyBorder="1">
      <alignment vertical="center"/>
    </xf>
    <xf numFmtId="0" fontId="2" fillId="39" borderId="2" xfId="0" applyFont="1" applyFill="1" applyBorder="1" applyAlignment="1">
      <alignment horizontal="center" vertical="center"/>
    </xf>
    <xf numFmtId="176" fontId="0" fillId="40" borderId="5" xfId="0" applyNumberFormat="1" applyFill="1" applyBorder="1">
      <alignment vertical="center"/>
    </xf>
    <xf numFmtId="176" fontId="2" fillId="40" borderId="1" xfId="0" applyNumberFormat="1" applyFont="1" applyFill="1" applyBorder="1">
      <alignment vertical="center"/>
    </xf>
    <xf numFmtId="182" fontId="2" fillId="40" borderId="4" xfId="0" applyNumberFormat="1" applyFont="1" applyFill="1" applyBorder="1">
      <alignment vertical="center"/>
    </xf>
    <xf numFmtId="177" fontId="2" fillId="40" borderId="1" xfId="0" applyNumberFormat="1" applyFont="1" applyFill="1" applyBorder="1">
      <alignment vertical="center"/>
    </xf>
    <xf numFmtId="176" fontId="2" fillId="40" borderId="5" xfId="0" applyNumberFormat="1" applyFont="1" applyFill="1" applyBorder="1">
      <alignment vertical="center"/>
    </xf>
    <xf numFmtId="0" fontId="2" fillId="40" borderId="4" xfId="0" applyFont="1" applyFill="1" applyBorder="1">
      <alignment vertical="center"/>
    </xf>
    <xf numFmtId="176" fontId="2" fillId="40" borderId="38" xfId="0" applyNumberFormat="1" applyFont="1" applyFill="1" applyBorder="1">
      <alignment vertical="center"/>
    </xf>
    <xf numFmtId="176" fontId="2" fillId="40" borderId="4" xfId="0" applyNumberFormat="1" applyFont="1" applyFill="1" applyBorder="1">
      <alignment vertical="center"/>
    </xf>
    <xf numFmtId="0" fontId="2" fillId="40" borderId="1" xfId="0" applyFont="1" applyFill="1" applyBorder="1">
      <alignment vertical="center"/>
    </xf>
    <xf numFmtId="0" fontId="2" fillId="40" borderId="38" xfId="0" applyFont="1" applyFill="1" applyBorder="1">
      <alignment vertical="center"/>
    </xf>
    <xf numFmtId="177" fontId="0" fillId="40" borderId="0" xfId="0" applyNumberFormat="1" applyFill="1" applyBorder="1">
      <alignment vertical="center"/>
    </xf>
    <xf numFmtId="177" fontId="0" fillId="0" borderId="0" xfId="0" applyNumberFormat="1">
      <alignment vertical="center"/>
    </xf>
    <xf numFmtId="179" fontId="2" fillId="39" borderId="29" xfId="0" applyNumberFormat="1" applyFont="1" applyFill="1" applyBorder="1" applyAlignment="1">
      <alignment horizontal="center" vertical="center"/>
    </xf>
    <xf numFmtId="179" fontId="2" fillId="39" borderId="3" xfId="0" applyNumberFormat="1" applyFont="1" applyFill="1" applyBorder="1" applyAlignment="1">
      <alignment horizontal="center" vertical="center"/>
    </xf>
    <xf numFmtId="179" fontId="2" fillId="39" borderId="30" xfId="0" applyNumberFormat="1" applyFont="1" applyFill="1" applyBorder="1" applyAlignment="1">
      <alignment horizontal="center" vertical="center"/>
    </xf>
    <xf numFmtId="0" fontId="0" fillId="42" borderId="1" xfId="0" applyFill="1" applyBorder="1" applyAlignment="1">
      <alignment horizontal="left" vertical="top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39" borderId="32" xfId="0" applyFont="1" applyFill="1" applyBorder="1" applyAlignment="1">
      <alignment horizontal="center" vertical="center"/>
    </xf>
    <xf numFmtId="0" fontId="2" fillId="39" borderId="37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0" fillId="5" borderId="26" xfId="0" applyFill="1" applyBorder="1" applyAlignment="1">
      <alignment horizontal="left" vertical="top"/>
    </xf>
    <xf numFmtId="0" fontId="0" fillId="5" borderId="1" xfId="0" applyFill="1" applyBorder="1" applyAlignment="1">
      <alignment horizontal="left" vertical="top"/>
    </xf>
    <xf numFmtId="0" fontId="26" fillId="44" borderId="1" xfId="0" applyFont="1" applyFill="1" applyBorder="1" applyAlignment="1">
      <alignment horizontal="left" vertical="top"/>
    </xf>
    <xf numFmtId="0" fontId="2" fillId="41" borderId="58" xfId="0" applyFont="1" applyFill="1" applyBorder="1" applyAlignment="1">
      <alignment horizontal="center" vertical="center"/>
    </xf>
    <xf numFmtId="0" fontId="2" fillId="41" borderId="60" xfId="0" applyFont="1" applyFill="1" applyBorder="1" applyAlignment="1">
      <alignment horizontal="center" vertical="center"/>
    </xf>
    <xf numFmtId="0" fontId="0" fillId="39" borderId="20" xfId="0" applyFill="1" applyBorder="1" applyAlignment="1">
      <alignment horizontal="center" vertical="center"/>
    </xf>
    <xf numFmtId="0" fontId="0" fillId="39" borderId="21" xfId="0" applyFill="1" applyBorder="1" applyAlignment="1">
      <alignment horizontal="center" vertical="center"/>
    </xf>
    <xf numFmtId="0" fontId="0" fillId="39" borderId="22" xfId="0" applyFill="1" applyBorder="1" applyAlignment="1">
      <alignment horizontal="center" vertical="center"/>
    </xf>
    <xf numFmtId="0" fontId="0" fillId="38" borderId="0" xfId="0" applyFill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3" fontId="0" fillId="0" borderId="20" xfId="0" applyNumberFormat="1" applyBorder="1" applyAlignment="1">
      <alignment horizontal="center" vertical="center"/>
    </xf>
    <xf numFmtId="3" fontId="0" fillId="0" borderId="22" xfId="0" applyNumberFormat="1" applyBorder="1" applyAlignment="1">
      <alignment horizontal="center" vertical="center"/>
    </xf>
    <xf numFmtId="3" fontId="0" fillId="0" borderId="54" xfId="0" applyNumberFormat="1" applyBorder="1" applyAlignment="1">
      <alignment horizontal="center" vertical="center"/>
    </xf>
    <xf numFmtId="3" fontId="0" fillId="0" borderId="57" xfId="0" applyNumberFormat="1" applyBorder="1" applyAlignment="1">
      <alignment horizontal="center" vertical="center"/>
    </xf>
    <xf numFmtId="3" fontId="0" fillId="0" borderId="55" xfId="0" applyNumberFormat="1" applyBorder="1" applyAlignment="1">
      <alignment horizontal="center" vertical="center"/>
    </xf>
    <xf numFmtId="3" fontId="0" fillId="0" borderId="48" xfId="0" applyNumberFormat="1" applyBorder="1" applyAlignment="1">
      <alignment horizontal="center" vertical="center"/>
    </xf>
    <xf numFmtId="3" fontId="0" fillId="0" borderId="25" xfId="0" applyNumberFormat="1" applyBorder="1" applyAlignment="1">
      <alignment horizontal="center" vertical="center"/>
    </xf>
    <xf numFmtId="180" fontId="0" fillId="0" borderId="20" xfId="0" applyNumberFormat="1" applyBorder="1" applyAlignment="1">
      <alignment horizontal="center" vertical="center"/>
    </xf>
    <xf numFmtId="180" fontId="0" fillId="0" borderId="22" xfId="0" applyNumberForma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47" xfId="0" applyFont="1" applyBorder="1" applyAlignment="1">
      <alignment horizontal="center" vertical="center" wrapText="1"/>
    </xf>
    <xf numFmtId="0" fontId="2" fillId="0" borderId="35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 wrapText="1"/>
    </xf>
    <xf numFmtId="0" fontId="2" fillId="0" borderId="49" xfId="0" applyFont="1" applyBorder="1" applyAlignment="1">
      <alignment horizontal="center" vertical="center" wrapText="1"/>
    </xf>
    <xf numFmtId="0" fontId="2" fillId="0" borderId="36" xfId="0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80" fontId="0" fillId="43" borderId="4" xfId="0" applyNumberFormat="1" applyFill="1" applyBorder="1" applyAlignment="1">
      <alignment horizontal="center" vertical="center"/>
    </xf>
    <xf numFmtId="180" fontId="0" fillId="43" borderId="38" xfId="0" applyNumberFormat="1" applyFill="1" applyBorder="1" applyAlignment="1">
      <alignment horizontal="center" vertical="center"/>
    </xf>
    <xf numFmtId="180" fontId="0" fillId="43" borderId="5" xfId="0" applyNumberFormat="1" applyFill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2" fillId="0" borderId="44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2" fillId="0" borderId="53" xfId="0" applyFont="1" applyBorder="1" applyAlignment="1">
      <alignment horizontal="center" vertical="center"/>
    </xf>
    <xf numFmtId="0" fontId="2" fillId="0" borderId="54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</cellXfs>
  <cellStyles count="43">
    <cellStyle name="20% - 강조색1" xfId="18" builtinId="30" customBuiltin="1"/>
    <cellStyle name="20% - 강조색2" xfId="21" builtinId="34" customBuiltin="1"/>
    <cellStyle name="20% - 강조색3" xfId="24" builtinId="38" customBuiltin="1"/>
    <cellStyle name="20% - 강조색4" xfId="27" builtinId="42" customBuiltin="1"/>
    <cellStyle name="20% - 강조색5" xfId="30" builtinId="46" customBuiltin="1"/>
    <cellStyle name="20% - 강조색6" xfId="33" builtinId="50" customBuiltin="1"/>
    <cellStyle name="40% - 강조색1" xfId="19" builtinId="31" customBuiltin="1"/>
    <cellStyle name="40% - 강조색2" xfId="22" builtinId="35" customBuiltin="1"/>
    <cellStyle name="40% - 강조색3" xfId="25" builtinId="39" customBuiltin="1"/>
    <cellStyle name="40% - 강조색4" xfId="28" builtinId="43" customBuiltin="1"/>
    <cellStyle name="40% - 강조색5" xfId="31" builtinId="47" customBuiltin="1"/>
    <cellStyle name="40% - 강조색6" xfId="34" builtinId="51" customBuiltin="1"/>
    <cellStyle name="60% - 강조색1 2" xfId="37" xr:uid="{00000000-0005-0000-0000-000030000000}"/>
    <cellStyle name="60% - 강조색2 2" xfId="38" xr:uid="{00000000-0005-0000-0000-000031000000}"/>
    <cellStyle name="60% - 강조색3 2" xfId="39" xr:uid="{00000000-0005-0000-0000-000032000000}"/>
    <cellStyle name="60% - 강조색4 2" xfId="40" xr:uid="{00000000-0005-0000-0000-000033000000}"/>
    <cellStyle name="60% - 강조색5 2" xfId="41" xr:uid="{00000000-0005-0000-0000-000034000000}"/>
    <cellStyle name="60% - 강조색6 2" xfId="42" xr:uid="{00000000-0005-0000-0000-000035000000}"/>
    <cellStyle name="강조색1" xfId="17" builtinId="29" customBuiltin="1"/>
    <cellStyle name="강조색2" xfId="20" builtinId="33" customBuiltin="1"/>
    <cellStyle name="강조색3" xfId="23" builtinId="37" customBuiltin="1"/>
    <cellStyle name="강조색4" xfId="26" builtinId="41" customBuiltin="1"/>
    <cellStyle name="강조색5" xfId="29" builtinId="45" customBuiltin="1"/>
    <cellStyle name="강조색6" xfId="32" builtinId="49" customBuiltin="1"/>
    <cellStyle name="경고문" xfId="13" builtinId="11" customBuiltin="1"/>
    <cellStyle name="계산" xfId="10" builtinId="22" customBuiltin="1"/>
    <cellStyle name="나쁨" xfId="1" builtinId="27" customBuiltin="1"/>
    <cellStyle name="메모" xfId="14" builtinId="10" customBuiltin="1"/>
    <cellStyle name="보통 2" xfId="36" xr:uid="{00000000-0005-0000-0000-000036000000}"/>
    <cellStyle name="설명 텍스트" xfId="15" builtinId="53" customBuiltin="1"/>
    <cellStyle name="셀 확인" xfId="12" builtinId="23" customBuiltin="1"/>
    <cellStyle name="연결된 셀" xfId="11" builtinId="24" customBuiltin="1"/>
    <cellStyle name="요약" xfId="16" builtinId="25" customBuiltin="1"/>
    <cellStyle name="입력" xfId="8" builtinId="20" customBuiltin="1"/>
    <cellStyle name="제목" xfId="2" builtinId="15" customBuiltin="1"/>
    <cellStyle name="제목 1" xfId="3" builtinId="16" customBuiltin="1"/>
    <cellStyle name="제목 2" xfId="4" builtinId="17" customBuiltin="1"/>
    <cellStyle name="제목 3" xfId="5" builtinId="18" customBuiltin="1"/>
    <cellStyle name="제목 4" xfId="6" builtinId="19" customBuiltin="1"/>
    <cellStyle name="좋음" xfId="7" builtinId="26" customBuiltin="1"/>
    <cellStyle name="출력" xfId="9" builtinId="21" customBuiltin="1"/>
    <cellStyle name="표준" xfId="0" builtinId="0"/>
    <cellStyle name="하이퍼링크" xfId="35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.png"/><Relationship Id="rId3" Type="http://schemas.openxmlformats.org/officeDocument/2006/relationships/image" Target="../media/image7.png"/><Relationship Id="rId7" Type="http://schemas.openxmlformats.org/officeDocument/2006/relationships/image" Target="../media/image11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6" Type="http://schemas.openxmlformats.org/officeDocument/2006/relationships/image" Target="../media/image10.pn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1059180</xdr:colOff>
      <xdr:row>60</xdr:row>
      <xdr:rowOff>200025</xdr:rowOff>
    </xdr:from>
    <xdr:to>
      <xdr:col>13</xdr:col>
      <xdr:colOff>576164</xdr:colOff>
      <xdr:row>93</xdr:row>
      <xdr:rowOff>33441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CA13B175-B5F4-474C-9F46-35D090D70E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986260" y="14281785"/>
          <a:ext cx="8440004" cy="6874296"/>
        </a:xfrm>
        <a:prstGeom prst="rect">
          <a:avLst/>
        </a:prstGeom>
      </xdr:spPr>
    </xdr:pic>
    <xdr:clientData/>
  </xdr:twoCellAnchor>
  <xdr:twoCellAnchor editAs="oneCell">
    <xdr:from>
      <xdr:col>3</xdr:col>
      <xdr:colOff>363855</xdr:colOff>
      <xdr:row>63</xdr:row>
      <xdr:rowOff>11430</xdr:rowOff>
    </xdr:from>
    <xdr:to>
      <xdr:col>7</xdr:col>
      <xdr:colOff>917222</xdr:colOff>
      <xdr:row>92</xdr:row>
      <xdr:rowOff>193512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816211A1-8FBA-4ECA-A80E-5DB04A47E9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922395" y="14733270"/>
          <a:ext cx="7921907" cy="6377142"/>
        </a:xfrm>
        <a:prstGeom prst="rect">
          <a:avLst/>
        </a:prstGeom>
      </xdr:spPr>
    </xdr:pic>
    <xdr:clientData/>
  </xdr:twoCellAnchor>
  <xdr:twoCellAnchor editAs="oneCell">
    <xdr:from>
      <xdr:col>3</xdr:col>
      <xdr:colOff>369570</xdr:colOff>
      <xdr:row>93</xdr:row>
      <xdr:rowOff>49530</xdr:rowOff>
    </xdr:from>
    <xdr:to>
      <xdr:col>7</xdr:col>
      <xdr:colOff>1063887</xdr:colOff>
      <xdr:row>108</xdr:row>
      <xdr:rowOff>41511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A08B4A74-4621-4A3D-AEAB-DA76867F69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928110" y="21172170"/>
          <a:ext cx="8062857" cy="3192381"/>
        </a:xfrm>
        <a:prstGeom prst="rect">
          <a:avLst/>
        </a:prstGeom>
      </xdr:spPr>
    </xdr:pic>
    <xdr:clientData/>
  </xdr:twoCellAnchor>
  <xdr:twoCellAnchor editAs="oneCell">
    <xdr:from>
      <xdr:col>1</xdr:col>
      <xdr:colOff>411480</xdr:colOff>
      <xdr:row>109</xdr:row>
      <xdr:rowOff>198120</xdr:rowOff>
    </xdr:from>
    <xdr:to>
      <xdr:col>5</xdr:col>
      <xdr:colOff>1444896</xdr:colOff>
      <xdr:row>137</xdr:row>
      <xdr:rowOff>117373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A0CD1C9E-B75F-4613-99E7-D662F27944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97280" y="24932640"/>
          <a:ext cx="7994286" cy="589904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304800</xdr:colOff>
      <xdr:row>26</xdr:row>
      <xdr:rowOff>15240</xdr:rowOff>
    </xdr:from>
    <xdr:to>
      <xdr:col>10</xdr:col>
      <xdr:colOff>35478</xdr:colOff>
      <xdr:row>57</xdr:row>
      <xdr:rowOff>60128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F2A66A54-97B2-4468-B755-1B9B777A68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66560" y="5570220"/>
          <a:ext cx="5735238" cy="66552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40</xdr:row>
      <xdr:rowOff>7620</xdr:rowOff>
    </xdr:from>
    <xdr:to>
      <xdr:col>2</xdr:col>
      <xdr:colOff>2422384</xdr:colOff>
      <xdr:row>55</xdr:row>
      <xdr:rowOff>37696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5CF22F5A-1573-4D96-AC07-C09BC0287B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8549640"/>
          <a:ext cx="6213334" cy="323047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59</xdr:row>
      <xdr:rowOff>0</xdr:rowOff>
    </xdr:from>
    <xdr:to>
      <xdr:col>2</xdr:col>
      <xdr:colOff>1885240</xdr:colOff>
      <xdr:row>78</xdr:row>
      <xdr:rowOff>163303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BA21E3FC-BF72-43B6-BF3F-09337CEFF1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2595860"/>
          <a:ext cx="5676190" cy="4219048"/>
        </a:xfrm>
        <a:prstGeom prst="rect">
          <a:avLst/>
        </a:prstGeom>
      </xdr:spPr>
    </xdr:pic>
    <xdr:clientData/>
  </xdr:twoCellAnchor>
  <xdr:twoCellAnchor editAs="oneCell">
    <xdr:from>
      <xdr:col>2</xdr:col>
      <xdr:colOff>2110740</xdr:colOff>
      <xdr:row>58</xdr:row>
      <xdr:rowOff>175260</xdr:rowOff>
    </xdr:from>
    <xdr:to>
      <xdr:col>8</xdr:col>
      <xdr:colOff>250780</xdr:colOff>
      <xdr:row>73</xdr:row>
      <xdr:rowOff>41527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7614FA4B-4023-4AEF-8A90-ADFD83D9F7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905500" y="12557760"/>
          <a:ext cx="5436190" cy="3066667"/>
        </a:xfrm>
        <a:prstGeom prst="rect">
          <a:avLst/>
        </a:prstGeom>
      </xdr:spPr>
    </xdr:pic>
    <xdr:clientData/>
  </xdr:twoCellAnchor>
  <xdr:twoCellAnchor editAs="oneCell">
    <xdr:from>
      <xdr:col>2</xdr:col>
      <xdr:colOff>2026920</xdr:colOff>
      <xdr:row>73</xdr:row>
      <xdr:rowOff>190500</xdr:rowOff>
    </xdr:from>
    <xdr:to>
      <xdr:col>6</xdr:col>
      <xdr:colOff>117608</xdr:colOff>
      <xdr:row>84</xdr:row>
      <xdr:rowOff>18779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419EE76E-FD8D-41E7-A5D7-EE9734B871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821680" y="15773400"/>
          <a:ext cx="4020953" cy="2171429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79</xdr:row>
      <xdr:rowOff>152400</xdr:rowOff>
    </xdr:from>
    <xdr:to>
      <xdr:col>2</xdr:col>
      <xdr:colOff>1938583</xdr:colOff>
      <xdr:row>91</xdr:row>
      <xdr:rowOff>41604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B2884AB0-7344-41B1-93BF-C458CC10C1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6200" y="17015460"/>
          <a:ext cx="5657143" cy="2449524"/>
        </a:xfrm>
        <a:prstGeom prst="rect">
          <a:avLst/>
        </a:prstGeom>
      </xdr:spPr>
    </xdr:pic>
    <xdr:clientData/>
  </xdr:twoCellAnchor>
  <xdr:twoCellAnchor editAs="oneCell">
    <xdr:from>
      <xdr:col>2</xdr:col>
      <xdr:colOff>2065020</xdr:colOff>
      <xdr:row>84</xdr:row>
      <xdr:rowOff>198120</xdr:rowOff>
    </xdr:from>
    <xdr:to>
      <xdr:col>8</xdr:col>
      <xdr:colOff>300298</xdr:colOff>
      <xdr:row>115</xdr:row>
      <xdr:rowOff>183960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E79C339F-AC53-4691-A819-94EF55935B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859780" y="18127980"/>
          <a:ext cx="5535238" cy="6598095"/>
        </a:xfrm>
        <a:prstGeom prst="rect">
          <a:avLst/>
        </a:prstGeom>
      </xdr:spPr>
    </xdr:pic>
    <xdr:clientData/>
  </xdr:twoCellAnchor>
  <xdr:twoCellAnchor editAs="oneCell">
    <xdr:from>
      <xdr:col>0</xdr:col>
      <xdr:colOff>788670</xdr:colOff>
      <xdr:row>117</xdr:row>
      <xdr:rowOff>5715</xdr:rowOff>
    </xdr:from>
    <xdr:to>
      <xdr:col>5</xdr:col>
      <xdr:colOff>564684</xdr:colOff>
      <xdr:row>147</xdr:row>
      <xdr:rowOff>41106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5585AAD9-BFD9-4352-8F95-EB2A5653D2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88670" y="24976455"/>
          <a:ext cx="8813334" cy="643619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kisrating.com/ratingsStatistics/statics_spread.do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houstat.hf.go.kr/research/portal/theme/indexStatPage.do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EAC06-64D1-4C19-A492-4A1709E48BF9}">
  <dimension ref="A1:O255"/>
  <sheetViews>
    <sheetView tabSelected="1" workbookViewId="0">
      <selection activeCell="J16" sqref="J16"/>
    </sheetView>
  </sheetViews>
  <sheetFormatPr defaultRowHeight="16.5" x14ac:dyDescent="0.3"/>
  <cols>
    <col min="1" max="1" width="10" bestFit="1" customWidth="1"/>
    <col min="2" max="2" width="5.625" bestFit="1" customWidth="1"/>
    <col min="3" max="3" width="3.625" bestFit="1" customWidth="1"/>
    <col min="4" max="4" width="14.125" style="177" customWidth="1"/>
    <col min="5" max="5" width="12.5" style="28" bestFit="1" customWidth="1"/>
    <col min="6" max="6" width="11.25" style="132" customWidth="1"/>
    <col min="7" max="7" width="14.25" style="132" customWidth="1"/>
    <col min="8" max="8" width="14.875" style="50" bestFit="1" customWidth="1"/>
    <col min="9" max="9" width="11.25" style="166" bestFit="1" customWidth="1"/>
    <col min="10" max="10" width="14.25" style="197" bestFit="1" customWidth="1"/>
    <col min="11" max="11" width="16.625" style="196" bestFit="1" customWidth="1"/>
    <col min="12" max="12" width="9.125" style="134" bestFit="1" customWidth="1"/>
    <col min="13" max="13" width="14.25" style="197" bestFit="1" customWidth="1"/>
    <col min="14" max="14" width="16.625" style="201" bestFit="1" customWidth="1"/>
  </cols>
  <sheetData>
    <row r="1" spans="1:15" x14ac:dyDescent="0.3">
      <c r="A1" s="220"/>
      <c r="B1" s="220"/>
      <c r="C1" s="221"/>
      <c r="D1" s="222" t="s">
        <v>88</v>
      </c>
      <c r="E1" s="223"/>
      <c r="F1" s="223"/>
      <c r="G1" s="223"/>
      <c r="H1" s="224" t="s">
        <v>172</v>
      </c>
      <c r="I1" s="224"/>
      <c r="J1" s="216" t="s">
        <v>173</v>
      </c>
      <c r="K1" s="217"/>
      <c r="L1" s="217"/>
      <c r="M1" s="218"/>
      <c r="N1" s="228" t="s">
        <v>13</v>
      </c>
    </row>
    <row r="2" spans="1:15" ht="33" x14ac:dyDescent="0.3">
      <c r="A2" s="220"/>
      <c r="B2" s="220"/>
      <c r="C2" s="221"/>
      <c r="D2" s="180" t="s">
        <v>169</v>
      </c>
      <c r="E2" s="154" t="s">
        <v>168</v>
      </c>
      <c r="F2" s="155" t="s">
        <v>174</v>
      </c>
      <c r="G2" s="155" t="s">
        <v>175</v>
      </c>
      <c r="H2" s="156" t="s">
        <v>89</v>
      </c>
      <c r="I2" s="190" t="s">
        <v>15</v>
      </c>
      <c r="J2" s="198" t="s">
        <v>178</v>
      </c>
      <c r="K2" s="194" t="s">
        <v>90</v>
      </c>
      <c r="L2" s="157" t="s">
        <v>15</v>
      </c>
      <c r="M2" s="203" t="s">
        <v>179</v>
      </c>
      <c r="N2" s="229"/>
    </row>
    <row r="3" spans="1:15" s="26" customFormat="1" x14ac:dyDescent="0.3">
      <c r="A3" s="33" t="s">
        <v>16</v>
      </c>
      <c r="B3" s="33"/>
      <c r="C3" s="34"/>
      <c r="D3" s="181">
        <v>0</v>
      </c>
      <c r="E3" s="51"/>
      <c r="F3" s="158"/>
      <c r="G3" s="158"/>
      <c r="H3" s="159">
        <v>800000</v>
      </c>
      <c r="I3" s="191"/>
      <c r="J3" s="51">
        <v>0</v>
      </c>
      <c r="K3" s="195">
        <v>0</v>
      </c>
      <c r="L3" s="34"/>
      <c r="M3" s="51">
        <v>0</v>
      </c>
      <c r="N3" s="201"/>
    </row>
    <row r="4" spans="1:15" s="31" customFormat="1" hidden="1" x14ac:dyDescent="0.3">
      <c r="A4" s="31">
        <v>1</v>
      </c>
      <c r="B4" s="219">
        <v>2022</v>
      </c>
      <c r="C4" s="178">
        <v>1</v>
      </c>
      <c r="D4" s="182">
        <v>2500000</v>
      </c>
      <c r="E4" s="160">
        <v>0</v>
      </c>
      <c r="F4" s="161"/>
      <c r="G4" s="161">
        <v>400000</v>
      </c>
      <c r="H4" s="159">
        <f t="shared" ref="H4:H15" si="0" xml:space="preserve"> (H3 + G4) + ((H3 + G4) * L4 )</f>
        <v>1212000</v>
      </c>
      <c r="I4" s="191"/>
      <c r="J4" s="51"/>
      <c r="K4" s="195">
        <v>0</v>
      </c>
      <c r="L4" s="34">
        <v>0.01</v>
      </c>
      <c r="M4" s="33"/>
      <c r="N4" s="201"/>
      <c r="O4" s="138"/>
    </row>
    <row r="5" spans="1:15" s="31" customFormat="1" hidden="1" x14ac:dyDescent="0.3">
      <c r="B5" s="219"/>
      <c r="C5" s="178">
        <v>2</v>
      </c>
      <c r="D5" s="182">
        <v>2500000</v>
      </c>
      <c r="E5" s="160">
        <v>0</v>
      </c>
      <c r="F5" s="161"/>
      <c r="G5" s="161">
        <v>400000</v>
      </c>
      <c r="H5" s="159">
        <f t="shared" si="0"/>
        <v>1628120</v>
      </c>
      <c r="I5" s="191"/>
      <c r="J5" s="51"/>
      <c r="K5" s="195">
        <v>0</v>
      </c>
      <c r="L5" s="34">
        <v>0.01</v>
      </c>
      <c r="M5" s="33"/>
      <c r="N5" s="201"/>
      <c r="O5" s="138"/>
    </row>
    <row r="6" spans="1:15" s="31" customFormat="1" hidden="1" x14ac:dyDescent="0.3">
      <c r="B6" s="219"/>
      <c r="C6" s="178">
        <v>3</v>
      </c>
      <c r="D6" s="182">
        <v>2500000</v>
      </c>
      <c r="E6" s="160">
        <v>0</v>
      </c>
      <c r="F6" s="161"/>
      <c r="G6" s="161">
        <v>400000</v>
      </c>
      <c r="H6" s="159">
        <f t="shared" si="0"/>
        <v>2048401.2</v>
      </c>
      <c r="I6" s="191"/>
      <c r="J6" s="51"/>
      <c r="K6" s="195">
        <v>0</v>
      </c>
      <c r="L6" s="34">
        <v>0.01</v>
      </c>
      <c r="M6" s="33"/>
      <c r="N6" s="201"/>
      <c r="O6" s="138"/>
    </row>
    <row r="7" spans="1:15" s="31" customFormat="1" hidden="1" x14ac:dyDescent="0.3">
      <c r="B7" s="219"/>
      <c r="C7" s="178">
        <v>4</v>
      </c>
      <c r="D7" s="182">
        <v>2500000</v>
      </c>
      <c r="E7" s="160">
        <v>0</v>
      </c>
      <c r="F7" s="161"/>
      <c r="G7" s="161">
        <v>400000</v>
      </c>
      <c r="H7" s="159">
        <f t="shared" si="0"/>
        <v>2472885.2120000003</v>
      </c>
      <c r="I7" s="191"/>
      <c r="J7" s="51"/>
      <c r="K7" s="195">
        <v>0</v>
      </c>
      <c r="L7" s="34">
        <v>0.01</v>
      </c>
      <c r="M7" s="33"/>
      <c r="N7" s="201"/>
      <c r="O7" s="138"/>
    </row>
    <row r="8" spans="1:15" s="31" customFormat="1" hidden="1" x14ac:dyDescent="0.3">
      <c r="B8" s="219"/>
      <c r="C8" s="178">
        <v>5</v>
      </c>
      <c r="D8" s="182">
        <v>2500000</v>
      </c>
      <c r="E8" s="160">
        <v>1000000</v>
      </c>
      <c r="F8" s="161"/>
      <c r="G8" s="161">
        <v>400000</v>
      </c>
      <c r="H8" s="159">
        <f t="shared" si="0"/>
        <v>2901614.0641200002</v>
      </c>
      <c r="I8" s="191"/>
      <c r="J8" s="51"/>
      <c r="K8" s="195">
        <v>0</v>
      </c>
      <c r="L8" s="34">
        <v>0.01</v>
      </c>
      <c r="M8" s="33"/>
      <c r="N8" s="201"/>
      <c r="O8" s="138"/>
    </row>
    <row r="9" spans="1:15" s="31" customFormat="1" hidden="1" x14ac:dyDescent="0.3">
      <c r="B9" s="219"/>
      <c r="C9" s="178">
        <v>6</v>
      </c>
      <c r="D9" s="182">
        <v>2500000</v>
      </c>
      <c r="E9" s="160">
        <v>0</v>
      </c>
      <c r="F9" s="161"/>
      <c r="G9" s="161">
        <v>400000</v>
      </c>
      <c r="H9" s="159">
        <f t="shared" si="0"/>
        <v>3334630.2047612001</v>
      </c>
      <c r="I9" s="191"/>
      <c r="J9" s="51"/>
      <c r="K9" s="195">
        <v>0</v>
      </c>
      <c r="L9" s="34">
        <v>0.01</v>
      </c>
      <c r="M9" s="33"/>
      <c r="N9" s="201"/>
      <c r="O9" s="138"/>
    </row>
    <row r="10" spans="1:15" s="31" customFormat="1" hidden="1" x14ac:dyDescent="0.3">
      <c r="B10" s="219"/>
      <c r="C10" s="178">
        <v>7</v>
      </c>
      <c r="D10" s="182">
        <v>2500000</v>
      </c>
      <c r="E10" s="160">
        <v>600000</v>
      </c>
      <c r="F10" s="161"/>
      <c r="G10" s="161">
        <v>400000</v>
      </c>
      <c r="H10" s="159">
        <f t="shared" si="0"/>
        <v>3771976.5068088123</v>
      </c>
      <c r="I10" s="191"/>
      <c r="J10" s="51"/>
      <c r="K10" s="195">
        <v>0</v>
      </c>
      <c r="L10" s="34">
        <v>0.01</v>
      </c>
      <c r="M10" s="33"/>
      <c r="N10" s="201"/>
      <c r="O10" s="138"/>
    </row>
    <row r="11" spans="1:15" s="31" customFormat="1" hidden="1" x14ac:dyDescent="0.3">
      <c r="B11" s="219"/>
      <c r="C11" s="178">
        <v>8</v>
      </c>
      <c r="D11" s="182">
        <v>2500000</v>
      </c>
      <c r="E11" s="160">
        <v>5056544</v>
      </c>
      <c r="F11" s="161"/>
      <c r="G11" s="161">
        <v>400000</v>
      </c>
      <c r="H11" s="159">
        <f t="shared" si="0"/>
        <v>4213696.2718769005</v>
      </c>
      <c r="I11" s="191"/>
      <c r="J11" s="51"/>
      <c r="K11" s="195">
        <v>0</v>
      </c>
      <c r="L11" s="34">
        <v>0.01</v>
      </c>
      <c r="M11" s="33"/>
      <c r="N11" s="201"/>
      <c r="O11" s="138"/>
    </row>
    <row r="12" spans="1:15" s="31" customFormat="1" hidden="1" x14ac:dyDescent="0.3">
      <c r="B12" s="219"/>
      <c r="C12" s="178">
        <v>9</v>
      </c>
      <c r="D12" s="182">
        <v>1800000</v>
      </c>
      <c r="E12" s="160">
        <v>1600000</v>
      </c>
      <c r="F12" s="161"/>
      <c r="G12" s="161">
        <v>400000</v>
      </c>
      <c r="H12" s="159">
        <f t="shared" si="0"/>
        <v>4696742.8047706848</v>
      </c>
      <c r="I12" s="191"/>
      <c r="J12" s="51"/>
      <c r="K12" s="195">
        <v>0</v>
      </c>
      <c r="L12" s="34">
        <v>1.7999999999999999E-2</v>
      </c>
      <c r="M12" s="33"/>
      <c r="N12" s="201"/>
      <c r="O12" s="138"/>
    </row>
    <row r="13" spans="1:15" s="31" customFormat="1" hidden="1" x14ac:dyDescent="0.3">
      <c r="B13" s="219"/>
      <c r="C13" s="178">
        <v>10</v>
      </c>
      <c r="D13" s="182">
        <v>4500000</v>
      </c>
      <c r="E13" s="160">
        <v>3700000</v>
      </c>
      <c r="F13" s="161"/>
      <c r="G13" s="161">
        <v>400000</v>
      </c>
      <c r="H13" s="159">
        <f t="shared" si="0"/>
        <v>4638035.9523413228</v>
      </c>
      <c r="I13" s="191"/>
      <c r="J13" s="51"/>
      <c r="K13" s="195">
        <v>0</v>
      </c>
      <c r="L13" s="34">
        <v>-0.09</v>
      </c>
      <c r="M13" s="33"/>
      <c r="N13" s="201"/>
      <c r="O13" s="138"/>
    </row>
    <row r="14" spans="1:15" s="32" customFormat="1" ht="15.75" hidden="1" customHeight="1" thickBot="1" x14ac:dyDescent="0.3">
      <c r="A14" s="31"/>
      <c r="B14" s="219"/>
      <c r="C14" s="178">
        <v>11</v>
      </c>
      <c r="D14" s="182">
        <v>3500000</v>
      </c>
      <c r="E14" s="160">
        <v>0</v>
      </c>
      <c r="F14" s="161"/>
      <c r="G14" s="161">
        <v>400000</v>
      </c>
      <c r="H14" s="159">
        <f t="shared" si="0"/>
        <v>5128720.5994834667</v>
      </c>
      <c r="I14" s="191"/>
      <c r="J14" s="51"/>
      <c r="K14" s="195">
        <v>0</v>
      </c>
      <c r="L14" s="34">
        <v>1.7999999999999999E-2</v>
      </c>
      <c r="M14" s="33"/>
      <c r="N14" s="201"/>
      <c r="O14" s="139"/>
    </row>
    <row r="15" spans="1:15" s="30" customFormat="1" ht="17.25" hidden="1" thickBot="1" x14ac:dyDescent="0.35">
      <c r="A15" s="52"/>
      <c r="B15" s="219"/>
      <c r="C15" s="179">
        <v>12</v>
      </c>
      <c r="D15" s="182">
        <v>2500000</v>
      </c>
      <c r="E15" s="162">
        <v>1000000</v>
      </c>
      <c r="F15" s="162"/>
      <c r="G15" s="162">
        <v>400000</v>
      </c>
      <c r="H15" s="163">
        <f t="shared" si="0"/>
        <v>5241227.1283103265</v>
      </c>
      <c r="I15" s="191"/>
      <c r="J15" s="51"/>
      <c r="K15" s="195">
        <v>0</v>
      </c>
      <c r="L15" s="199">
        <v>-5.1999999999999998E-2</v>
      </c>
      <c r="M15" s="133"/>
      <c r="N15" s="201"/>
      <c r="O15" s="47"/>
    </row>
    <row r="16" spans="1:15" s="44" customFormat="1" x14ac:dyDescent="0.3">
      <c r="A16" s="31">
        <v>2</v>
      </c>
      <c r="B16" s="226">
        <v>2023</v>
      </c>
      <c r="C16" s="178">
        <v>1</v>
      </c>
      <c r="D16" s="204">
        <v>2500000</v>
      </c>
      <c r="E16" s="160">
        <v>0</v>
      </c>
      <c r="F16" s="160"/>
      <c r="G16" s="160">
        <v>400000</v>
      </c>
      <c r="H16" s="205">
        <f xml:space="preserve"> (H15 + 400000) + ((H15 + 400000) * L16 )</f>
        <v>5906364.8033409119</v>
      </c>
      <c r="I16" s="211"/>
      <c r="J16" s="207">
        <v>0</v>
      </c>
      <c r="K16" s="208">
        <v>0</v>
      </c>
      <c r="L16" s="209">
        <v>4.7E-2</v>
      </c>
      <c r="M16" s="212"/>
      <c r="N16" s="213"/>
      <c r="O16" s="140"/>
    </row>
    <row r="17" spans="1:15" s="31" customFormat="1" x14ac:dyDescent="0.3">
      <c r="B17" s="226"/>
      <c r="C17" s="178">
        <v>2</v>
      </c>
      <c r="D17" s="204">
        <v>2500000</v>
      </c>
      <c r="E17" s="160">
        <v>0</v>
      </c>
      <c r="F17" s="160"/>
      <c r="G17" s="160">
        <v>400000</v>
      </c>
      <c r="H17" s="205">
        <f xml:space="preserve"> (H16 + 400000) + ((H16 + 400000) * L17 )</f>
        <v>6325283.8977509346</v>
      </c>
      <c r="I17" s="211"/>
      <c r="J17" s="207">
        <v>0</v>
      </c>
      <c r="K17" s="208">
        <v>0</v>
      </c>
      <c r="L17" s="209">
        <v>3.0000000000000001E-3</v>
      </c>
      <c r="M17" s="212"/>
      <c r="N17" s="213"/>
      <c r="O17" s="138"/>
    </row>
    <row r="18" spans="1:15" s="31" customFormat="1" x14ac:dyDescent="0.3">
      <c r="B18" s="226"/>
      <c r="C18" s="178">
        <v>3</v>
      </c>
      <c r="D18" s="204">
        <v>2500000</v>
      </c>
      <c r="E18" s="160">
        <v>0</v>
      </c>
      <c r="F18" s="160"/>
      <c r="G18" s="160">
        <v>400000</v>
      </c>
      <c r="H18" s="205">
        <f xml:space="preserve"> (H17 + 400000) + ((H17 + 400000) * L18 )</f>
        <v>6557151.8003071612</v>
      </c>
      <c r="I18" s="211"/>
      <c r="J18" s="207">
        <v>0</v>
      </c>
      <c r="K18" s="208">
        <v>19000000</v>
      </c>
      <c r="L18" s="209">
        <v>-2.5000000000000001E-2</v>
      </c>
      <c r="M18" s="212"/>
      <c r="N18" s="213"/>
      <c r="O18" s="138"/>
    </row>
    <row r="19" spans="1:15" s="31" customFormat="1" x14ac:dyDescent="0.3">
      <c r="B19" s="226"/>
      <c r="C19" s="178">
        <v>4</v>
      </c>
      <c r="D19" s="204">
        <v>500000</v>
      </c>
      <c r="E19" s="160">
        <v>0</v>
      </c>
      <c r="F19" s="160"/>
      <c r="G19" s="160">
        <v>400000</v>
      </c>
      <c r="H19" s="205">
        <f xml:space="preserve"> (H18 + 400000) + ((H18 + 400000) * L19 )</f>
        <v>6365793.8972810525</v>
      </c>
      <c r="I19" s="211"/>
      <c r="J19" s="207">
        <v>0</v>
      </c>
      <c r="K19" s="208">
        <f xml:space="preserve"> (K18 + D19 - E19 - J19) + ((K18 + D19 - E19 - J19) * L19)</f>
        <v>17842500</v>
      </c>
      <c r="L19" s="209">
        <v>-8.5000000000000006E-2</v>
      </c>
      <c r="M19" s="212"/>
      <c r="N19" s="213"/>
      <c r="O19" s="138"/>
    </row>
    <row r="20" spans="1:15" s="31" customFormat="1" x14ac:dyDescent="0.3">
      <c r="B20" s="226"/>
      <c r="C20" s="178">
        <v>5</v>
      </c>
      <c r="D20" s="204">
        <v>100000</v>
      </c>
      <c r="E20" s="160">
        <v>0</v>
      </c>
      <c r="F20" s="160">
        <v>100000</v>
      </c>
      <c r="G20" s="160">
        <v>400000</v>
      </c>
      <c r="H20" s="205">
        <f xml:space="preserve"> (H19 + G20 + F20) + ((H19 + G20 + F20) * I20 )</f>
        <v>7957455.1269487403</v>
      </c>
      <c r="I20" s="206">
        <v>0.159</v>
      </c>
      <c r="J20" s="207">
        <v>0</v>
      </c>
      <c r="K20" s="208">
        <f xml:space="preserve"> (K19 + D20 - E20 - J20) + ((K19 + D20 - E20 - J20) * L20)</f>
        <v>16148250</v>
      </c>
      <c r="L20" s="209">
        <v>-0.1</v>
      </c>
      <c r="M20" s="207">
        <f xml:space="preserve"> J20 + K20</f>
        <v>16148250</v>
      </c>
      <c r="N20" s="210">
        <f xml:space="preserve"> H20 + M20</f>
        <v>24105705.12694874</v>
      </c>
      <c r="O20" s="138"/>
    </row>
    <row r="21" spans="1:15" s="31" customFormat="1" x14ac:dyDescent="0.3">
      <c r="B21" s="226"/>
      <c r="C21" s="178">
        <v>6</v>
      </c>
      <c r="D21" s="204">
        <v>15000000</v>
      </c>
      <c r="E21" s="160">
        <v>0</v>
      </c>
      <c r="F21" s="160">
        <v>750000</v>
      </c>
      <c r="G21" s="160">
        <v>500000</v>
      </c>
      <c r="H21" s="205">
        <f xml:space="preserve"> (H20 + G21 + F21) + ((H20 + G21 + F21) * I21 )</f>
        <v>9373189.319233818</v>
      </c>
      <c r="I21" s="206">
        <v>1.7999999999999999E-2</v>
      </c>
      <c r="J21" s="207">
        <v>50000</v>
      </c>
      <c r="K21" s="208">
        <f xml:space="preserve"> (K20 + D21 - E21 - J21) + ((K20 + D21 - E21 - J21) * L21)</f>
        <v>36073970</v>
      </c>
      <c r="L21" s="209">
        <v>0.16</v>
      </c>
      <c r="M21" s="207">
        <f xml:space="preserve"> J21 + K21</f>
        <v>36123970</v>
      </c>
      <c r="N21" s="210">
        <f xml:space="preserve"> H21 + M21</f>
        <v>45497159.31923382</v>
      </c>
      <c r="O21" s="138"/>
    </row>
    <row r="22" spans="1:15" s="27" customFormat="1" x14ac:dyDescent="0.3">
      <c r="B22" s="226"/>
      <c r="C22" s="37">
        <v>7</v>
      </c>
      <c r="D22" s="182">
        <v>700000</v>
      </c>
      <c r="E22" s="164">
        <v>0</v>
      </c>
      <c r="F22" s="161">
        <v>300000</v>
      </c>
      <c r="G22" s="161">
        <v>500000</v>
      </c>
      <c r="H22" s="159">
        <f t="shared" ref="H22:H85" si="1" xml:space="preserve"> (H21 + G22 + F22) + ((H21 + G22 + F22) * I22 )</f>
        <v>10356306.726980027</v>
      </c>
      <c r="I22" s="192">
        <v>1.7999999999999999E-2</v>
      </c>
      <c r="J22" s="51">
        <v>12000000</v>
      </c>
      <c r="K22" s="195">
        <f xml:space="preserve"> (K21 + D22 - E22 - J22) + ((K21 + D22 - E22 - J22) * L22)</f>
        <v>26260408.199999999</v>
      </c>
      <c r="L22" s="34">
        <v>0.06</v>
      </c>
      <c r="M22" s="51">
        <f t="shared" ref="M22:M85" si="2" xml:space="preserve"> J22 + K22</f>
        <v>38260408.200000003</v>
      </c>
      <c r="N22" s="202">
        <f t="shared" ref="N22:N85" si="3" xml:space="preserve"> H22 + M22</f>
        <v>48616714.926980034</v>
      </c>
      <c r="O22" s="141"/>
    </row>
    <row r="23" spans="1:15" s="27" customFormat="1" x14ac:dyDescent="0.3">
      <c r="B23" s="226"/>
      <c r="C23" s="37">
        <v>8</v>
      </c>
      <c r="D23" s="182">
        <v>700000</v>
      </c>
      <c r="E23" s="164">
        <v>0</v>
      </c>
      <c r="F23" s="161">
        <v>300000</v>
      </c>
      <c r="G23" s="161">
        <v>500000</v>
      </c>
      <c r="H23" s="159">
        <f t="shared" si="1"/>
        <v>11357120.248065667</v>
      </c>
      <c r="I23" s="192">
        <v>1.7999999999999999E-2</v>
      </c>
      <c r="J23" s="51">
        <v>50000</v>
      </c>
      <c r="K23" s="195">
        <f xml:space="preserve"> (K22 + D23 - E23 - J23) + ((K22 + D23 - E23 - J23) * L23)</f>
        <v>27394795.547599997</v>
      </c>
      <c r="L23" s="34">
        <v>1.7999999999999999E-2</v>
      </c>
      <c r="M23" s="51">
        <f t="shared" si="2"/>
        <v>27444795.547599997</v>
      </c>
      <c r="N23" s="202">
        <f t="shared" si="3"/>
        <v>38801915.795665666</v>
      </c>
      <c r="O23" s="141"/>
    </row>
    <row r="24" spans="1:15" s="27" customFormat="1" x14ac:dyDescent="0.3">
      <c r="B24" s="226"/>
      <c r="C24" s="37">
        <v>9</v>
      </c>
      <c r="D24" s="182">
        <v>700000</v>
      </c>
      <c r="E24" s="164">
        <v>0</v>
      </c>
      <c r="F24" s="161">
        <v>300000</v>
      </c>
      <c r="G24" s="161">
        <v>500000</v>
      </c>
      <c r="H24" s="159">
        <f t="shared" si="1"/>
        <v>12375948.412530849</v>
      </c>
      <c r="I24" s="192">
        <v>1.7999999999999999E-2</v>
      </c>
      <c r="J24" s="51">
        <v>50000</v>
      </c>
      <c r="K24" s="195">
        <f t="shared" ref="K24:K87" si="4" xml:space="preserve"> (K23 + D24 - E24 - J24) + ((K23 + D24 - E24 - J24) * L24)</f>
        <v>28549601.867456798</v>
      </c>
      <c r="L24" s="34">
        <v>1.7999999999999999E-2</v>
      </c>
      <c r="M24" s="51">
        <f t="shared" si="2"/>
        <v>28599601.867456798</v>
      </c>
      <c r="N24" s="202">
        <f t="shared" si="3"/>
        <v>40975550.279987648</v>
      </c>
      <c r="O24" s="141"/>
    </row>
    <row r="25" spans="1:15" s="27" customFormat="1" x14ac:dyDescent="0.3">
      <c r="B25" s="226"/>
      <c r="C25" s="37">
        <v>10</v>
      </c>
      <c r="D25" s="182">
        <v>700000</v>
      </c>
      <c r="E25" s="164">
        <v>0</v>
      </c>
      <c r="F25" s="161">
        <v>300000</v>
      </c>
      <c r="G25" s="161">
        <v>500000</v>
      </c>
      <c r="H25" s="159">
        <f t="shared" si="1"/>
        <v>13413115.483956404</v>
      </c>
      <c r="I25" s="192">
        <v>1.7999999999999999E-2</v>
      </c>
      <c r="J25" s="51">
        <v>50000</v>
      </c>
      <c r="K25" s="195">
        <f t="shared" si="4"/>
        <v>29725194.70107102</v>
      </c>
      <c r="L25" s="34">
        <v>1.7999999999999999E-2</v>
      </c>
      <c r="M25" s="51">
        <f t="shared" si="2"/>
        <v>29775194.70107102</v>
      </c>
      <c r="N25" s="202">
        <f t="shared" si="3"/>
        <v>43188310.185027421</v>
      </c>
      <c r="O25" s="141"/>
    </row>
    <row r="26" spans="1:15" s="38" customFormat="1" ht="17.25" thickBot="1" x14ac:dyDescent="0.35">
      <c r="A26" s="27"/>
      <c r="B26" s="226"/>
      <c r="C26" s="37">
        <v>11</v>
      </c>
      <c r="D26" s="182">
        <v>700000</v>
      </c>
      <c r="E26" s="164">
        <v>0</v>
      </c>
      <c r="F26" s="161">
        <v>300000</v>
      </c>
      <c r="G26" s="161">
        <v>500000</v>
      </c>
      <c r="H26" s="159">
        <f t="shared" si="1"/>
        <v>14468951.562667619</v>
      </c>
      <c r="I26" s="192">
        <v>1.7999999999999999E-2</v>
      </c>
      <c r="J26" s="51">
        <v>50000</v>
      </c>
      <c r="K26" s="195">
        <f t="shared" si="4"/>
        <v>30921948.205690298</v>
      </c>
      <c r="L26" s="34">
        <v>1.7999999999999999E-2</v>
      </c>
      <c r="M26" s="51">
        <f t="shared" si="2"/>
        <v>30971948.205690298</v>
      </c>
      <c r="N26" s="202">
        <f t="shared" si="3"/>
        <v>45440899.768357918</v>
      </c>
      <c r="O26" s="142"/>
    </row>
    <row r="27" spans="1:15" s="189" customFormat="1" ht="17.25" thickBot="1" x14ac:dyDescent="0.35">
      <c r="A27" s="183"/>
      <c r="B27" s="226"/>
      <c r="C27" s="184">
        <v>12</v>
      </c>
      <c r="D27" s="182">
        <v>700000</v>
      </c>
      <c r="E27" s="186">
        <v>0</v>
      </c>
      <c r="F27" s="161">
        <v>300000</v>
      </c>
      <c r="G27" s="186">
        <v>500000</v>
      </c>
      <c r="H27" s="187">
        <f t="shared" si="1"/>
        <v>15543792.690795636</v>
      </c>
      <c r="I27" s="193">
        <v>1.7999999999999999E-2</v>
      </c>
      <c r="J27" s="51">
        <v>50000</v>
      </c>
      <c r="K27" s="195">
        <f t="shared" si="4"/>
        <v>32140243.273392722</v>
      </c>
      <c r="L27" s="200">
        <v>1.7999999999999999E-2</v>
      </c>
      <c r="M27" s="51">
        <f t="shared" si="2"/>
        <v>32190243.273392722</v>
      </c>
      <c r="N27" s="202">
        <f t="shared" si="3"/>
        <v>47734035.96418836</v>
      </c>
      <c r="O27" s="188"/>
    </row>
    <row r="28" spans="1:15" s="35" customFormat="1" x14ac:dyDescent="0.3">
      <c r="A28" s="35">
        <v>3</v>
      </c>
      <c r="B28" s="225">
        <v>2024</v>
      </c>
      <c r="C28" s="36">
        <v>1</v>
      </c>
      <c r="D28" s="182">
        <v>700000</v>
      </c>
      <c r="E28" s="164">
        <v>0</v>
      </c>
      <c r="F28" s="161">
        <v>300000</v>
      </c>
      <c r="G28" s="131">
        <v>500000</v>
      </c>
      <c r="H28" s="48">
        <f t="shared" si="1"/>
        <v>16637980.959229957</v>
      </c>
      <c r="I28" s="165">
        <v>1.7999999999999999E-2</v>
      </c>
      <c r="J28" s="51">
        <v>50000</v>
      </c>
      <c r="K28" s="195">
        <f t="shared" si="4"/>
        <v>32921404.246486291</v>
      </c>
      <c r="L28" s="135">
        <v>4.0000000000000001E-3</v>
      </c>
      <c r="M28" s="51">
        <f t="shared" si="2"/>
        <v>32971404.246486291</v>
      </c>
      <c r="N28" s="202">
        <f t="shared" si="3"/>
        <v>49609385.205716252</v>
      </c>
      <c r="O28" s="143"/>
    </row>
    <row r="29" spans="1:15" s="41" customFormat="1" x14ac:dyDescent="0.3">
      <c r="B29" s="226"/>
      <c r="C29" s="42">
        <v>2</v>
      </c>
      <c r="D29" s="182">
        <v>700000</v>
      </c>
      <c r="E29" s="164">
        <v>0</v>
      </c>
      <c r="F29" s="161">
        <v>300000</v>
      </c>
      <c r="G29" s="130">
        <v>500000</v>
      </c>
      <c r="H29" s="49">
        <f t="shared" si="1"/>
        <v>17751864.616496097</v>
      </c>
      <c r="I29" s="165">
        <v>1.7999999999999999E-2</v>
      </c>
      <c r="J29" s="51">
        <v>50000</v>
      </c>
      <c r="K29" s="195">
        <f t="shared" si="4"/>
        <v>34175689.522923045</v>
      </c>
      <c r="L29" s="34">
        <v>1.7999999999999999E-2</v>
      </c>
      <c r="M29" s="51">
        <f t="shared" si="2"/>
        <v>34225689.522923045</v>
      </c>
      <c r="N29" s="202">
        <f t="shared" si="3"/>
        <v>51977554.139419138</v>
      </c>
      <c r="O29" s="144"/>
    </row>
    <row r="30" spans="1:15" s="27" customFormat="1" x14ac:dyDescent="0.3">
      <c r="B30" s="226"/>
      <c r="C30" s="37">
        <v>3</v>
      </c>
      <c r="D30" s="182">
        <v>700000</v>
      </c>
      <c r="E30" s="164">
        <v>0</v>
      </c>
      <c r="F30" s="161">
        <v>300000</v>
      </c>
      <c r="G30" s="130">
        <v>500000</v>
      </c>
      <c r="H30" s="49">
        <f t="shared" si="1"/>
        <v>18885798.179593027</v>
      </c>
      <c r="I30" s="165">
        <v>1.7999999999999999E-2</v>
      </c>
      <c r="J30" s="51">
        <v>50000</v>
      </c>
      <c r="K30" s="195">
        <f t="shared" si="4"/>
        <v>35452551.934335656</v>
      </c>
      <c r="L30" s="34">
        <v>1.7999999999999999E-2</v>
      </c>
      <c r="M30" s="51">
        <f t="shared" si="2"/>
        <v>35502551.934335656</v>
      </c>
      <c r="N30" s="202">
        <f t="shared" si="3"/>
        <v>54388350.113928683</v>
      </c>
      <c r="O30" s="141"/>
    </row>
    <row r="31" spans="1:15" s="27" customFormat="1" x14ac:dyDescent="0.3">
      <c r="B31" s="226"/>
      <c r="C31" s="37">
        <v>4</v>
      </c>
      <c r="D31" s="182">
        <v>700000</v>
      </c>
      <c r="E31" s="164">
        <v>0</v>
      </c>
      <c r="F31" s="161">
        <v>300000</v>
      </c>
      <c r="G31" s="130">
        <v>500000</v>
      </c>
      <c r="H31" s="49">
        <f t="shared" si="1"/>
        <v>20040142.5468257</v>
      </c>
      <c r="I31" s="165">
        <v>1.7999999999999999E-2</v>
      </c>
      <c r="J31" s="51">
        <v>50000</v>
      </c>
      <c r="K31" s="195">
        <f t="shared" si="4"/>
        <v>36752397.869153701</v>
      </c>
      <c r="L31" s="34">
        <v>1.7999999999999999E-2</v>
      </c>
      <c r="M31" s="51">
        <f t="shared" si="2"/>
        <v>36802397.869153701</v>
      </c>
      <c r="N31" s="202">
        <f t="shared" si="3"/>
        <v>56842540.4159794</v>
      </c>
      <c r="O31" s="141"/>
    </row>
    <row r="32" spans="1:15" s="27" customFormat="1" x14ac:dyDescent="0.3">
      <c r="B32" s="226"/>
      <c r="C32" s="37">
        <v>5</v>
      </c>
      <c r="D32" s="182">
        <v>700000</v>
      </c>
      <c r="E32" s="164">
        <v>0</v>
      </c>
      <c r="F32" s="161">
        <v>300000</v>
      </c>
      <c r="G32" s="130">
        <v>500000</v>
      </c>
      <c r="H32" s="49">
        <f t="shared" si="1"/>
        <v>21215265.112668563</v>
      </c>
      <c r="I32" s="165">
        <v>1.7999999999999999E-2</v>
      </c>
      <c r="J32" s="51">
        <v>50000</v>
      </c>
      <c r="K32" s="195">
        <f t="shared" si="4"/>
        <v>38075641.030798465</v>
      </c>
      <c r="L32" s="34">
        <v>1.7999999999999999E-2</v>
      </c>
      <c r="M32" s="51">
        <f t="shared" si="2"/>
        <v>38125641.030798465</v>
      </c>
      <c r="N32" s="202">
        <f t="shared" si="3"/>
        <v>59340906.143467024</v>
      </c>
      <c r="O32" s="141"/>
    </row>
    <row r="33" spans="1:15" s="27" customFormat="1" x14ac:dyDescent="0.3">
      <c r="B33" s="226"/>
      <c r="C33" s="37">
        <v>6</v>
      </c>
      <c r="D33" s="182">
        <v>700000</v>
      </c>
      <c r="E33" s="164">
        <v>0</v>
      </c>
      <c r="F33" s="161">
        <v>300000</v>
      </c>
      <c r="G33" s="130">
        <v>500000</v>
      </c>
      <c r="H33" s="49">
        <f t="shared" si="1"/>
        <v>22411539.884696595</v>
      </c>
      <c r="I33" s="165">
        <v>1.7999999999999999E-2</v>
      </c>
      <c r="J33" s="51">
        <v>50000</v>
      </c>
      <c r="K33" s="195">
        <f t="shared" si="4"/>
        <v>39422702.569352835</v>
      </c>
      <c r="L33" s="34">
        <v>1.7999999999999999E-2</v>
      </c>
      <c r="M33" s="51">
        <f t="shared" si="2"/>
        <v>39472702.569352835</v>
      </c>
      <c r="N33" s="202">
        <f t="shared" si="3"/>
        <v>61884242.454049431</v>
      </c>
      <c r="O33" s="141"/>
    </row>
    <row r="34" spans="1:15" s="27" customFormat="1" x14ac:dyDescent="0.3">
      <c r="B34" s="226"/>
      <c r="C34" s="37">
        <v>7</v>
      </c>
      <c r="D34" s="182">
        <v>1700000</v>
      </c>
      <c r="E34" s="164">
        <v>0</v>
      </c>
      <c r="F34" s="161">
        <v>300000</v>
      </c>
      <c r="G34" s="130">
        <v>500000</v>
      </c>
      <c r="H34" s="49">
        <f t="shared" si="1"/>
        <v>23629347.602621134</v>
      </c>
      <c r="I34" s="165">
        <v>1.7999999999999999E-2</v>
      </c>
      <c r="J34" s="51">
        <v>50000</v>
      </c>
      <c r="K34" s="195">
        <f t="shared" si="4"/>
        <v>41812011.215601183</v>
      </c>
      <c r="L34" s="34">
        <v>1.7999999999999999E-2</v>
      </c>
      <c r="M34" s="51">
        <f t="shared" si="2"/>
        <v>41862011.215601183</v>
      </c>
      <c r="N34" s="202">
        <f t="shared" si="3"/>
        <v>65491358.818222314</v>
      </c>
      <c r="O34" s="141"/>
    </row>
    <row r="35" spans="1:15" s="27" customFormat="1" x14ac:dyDescent="0.3">
      <c r="B35" s="226"/>
      <c r="C35" s="37">
        <v>8</v>
      </c>
      <c r="D35" s="182">
        <v>1700000</v>
      </c>
      <c r="E35" s="164">
        <v>0</v>
      </c>
      <c r="F35" s="161">
        <v>300000</v>
      </c>
      <c r="G35" s="130">
        <v>500000</v>
      </c>
      <c r="H35" s="49">
        <f t="shared" si="1"/>
        <v>24869075.859468315</v>
      </c>
      <c r="I35" s="165">
        <v>1.7999999999999999E-2</v>
      </c>
      <c r="J35" s="51">
        <v>50000</v>
      </c>
      <c r="K35" s="195">
        <f t="shared" si="4"/>
        <v>44244327.417482004</v>
      </c>
      <c r="L35" s="34">
        <v>1.7999999999999999E-2</v>
      </c>
      <c r="M35" s="51">
        <f t="shared" si="2"/>
        <v>44294327.417482004</v>
      </c>
      <c r="N35" s="202">
        <f t="shared" si="3"/>
        <v>69163403.276950315</v>
      </c>
      <c r="O35" s="141"/>
    </row>
    <row r="36" spans="1:15" s="27" customFormat="1" x14ac:dyDescent="0.3">
      <c r="B36" s="226"/>
      <c r="C36" s="37">
        <v>9</v>
      </c>
      <c r="D36" s="182">
        <v>1700000</v>
      </c>
      <c r="E36" s="164">
        <v>0</v>
      </c>
      <c r="F36" s="161">
        <v>300000</v>
      </c>
      <c r="G36" s="130">
        <v>500000</v>
      </c>
      <c r="H36" s="49">
        <f t="shared" si="1"/>
        <v>26131119.224938743</v>
      </c>
      <c r="I36" s="165">
        <v>1.7999999999999999E-2</v>
      </c>
      <c r="J36" s="51">
        <v>50000</v>
      </c>
      <c r="K36" s="195">
        <f t="shared" si="4"/>
        <v>46720425.310996681</v>
      </c>
      <c r="L36" s="34">
        <v>1.7999999999999999E-2</v>
      </c>
      <c r="M36" s="51">
        <f t="shared" si="2"/>
        <v>46770425.310996681</v>
      </c>
      <c r="N36" s="202">
        <f t="shared" si="3"/>
        <v>72901544.535935432</v>
      </c>
      <c r="O36" s="141"/>
    </row>
    <row r="37" spans="1:15" s="27" customFormat="1" x14ac:dyDescent="0.3">
      <c r="B37" s="226"/>
      <c r="C37" s="37">
        <v>10</v>
      </c>
      <c r="D37" s="182">
        <v>1700000</v>
      </c>
      <c r="E37" s="164">
        <v>0</v>
      </c>
      <c r="F37" s="161">
        <v>300000</v>
      </c>
      <c r="G37" s="130">
        <v>500000</v>
      </c>
      <c r="H37" s="49">
        <f t="shared" si="1"/>
        <v>27415879.370987639</v>
      </c>
      <c r="I37" s="165">
        <v>1.7999999999999999E-2</v>
      </c>
      <c r="J37" s="51">
        <v>50000</v>
      </c>
      <c r="K37" s="195">
        <f t="shared" si="4"/>
        <v>49241092.966594622</v>
      </c>
      <c r="L37" s="34">
        <v>1.7999999999999999E-2</v>
      </c>
      <c r="M37" s="51">
        <f t="shared" si="2"/>
        <v>49291092.966594622</v>
      </c>
      <c r="N37" s="202">
        <f t="shared" si="3"/>
        <v>76706972.33758226</v>
      </c>
      <c r="O37" s="141"/>
    </row>
    <row r="38" spans="1:15" s="38" customFormat="1" ht="17.25" thickBot="1" x14ac:dyDescent="0.35">
      <c r="B38" s="226"/>
      <c r="C38" s="39">
        <v>11</v>
      </c>
      <c r="D38" s="182">
        <v>1700000</v>
      </c>
      <c r="E38" s="164">
        <v>0</v>
      </c>
      <c r="F38" s="161">
        <v>300000</v>
      </c>
      <c r="G38" s="130">
        <v>500000</v>
      </c>
      <c r="H38" s="49">
        <f t="shared" si="1"/>
        <v>28723765.199665416</v>
      </c>
      <c r="I38" s="165">
        <v>1.7999999999999999E-2</v>
      </c>
      <c r="J38" s="51">
        <v>50000</v>
      </c>
      <c r="K38" s="195">
        <f t="shared" si="4"/>
        <v>51807132.639993325</v>
      </c>
      <c r="L38" s="136">
        <v>1.7999999999999999E-2</v>
      </c>
      <c r="M38" s="51">
        <f t="shared" si="2"/>
        <v>51857132.639993325</v>
      </c>
      <c r="N38" s="202">
        <f t="shared" si="3"/>
        <v>80580897.839658737</v>
      </c>
      <c r="O38" s="142"/>
    </row>
    <row r="39" spans="1:15" s="152" customFormat="1" ht="17.25" thickBot="1" x14ac:dyDescent="0.35">
      <c r="A39" s="145"/>
      <c r="B39" s="226"/>
      <c r="C39" s="146">
        <v>12</v>
      </c>
      <c r="D39" s="182">
        <v>1700000</v>
      </c>
      <c r="E39" s="167">
        <v>0</v>
      </c>
      <c r="F39" s="161">
        <v>300000</v>
      </c>
      <c r="G39" s="147">
        <v>500000</v>
      </c>
      <c r="H39" s="148">
        <f t="shared" si="1"/>
        <v>30055192.973259393</v>
      </c>
      <c r="I39" s="149">
        <v>1.7999999999999999E-2</v>
      </c>
      <c r="J39" s="51">
        <v>50000</v>
      </c>
      <c r="K39" s="195">
        <f t="shared" si="4"/>
        <v>54419361.027513206</v>
      </c>
      <c r="L39" s="150">
        <v>1.7999999999999999E-2</v>
      </c>
      <c r="M39" s="51">
        <f t="shared" si="2"/>
        <v>54469361.027513206</v>
      </c>
      <c r="N39" s="202">
        <f t="shared" si="3"/>
        <v>84524554.000772595</v>
      </c>
      <c r="O39" s="151"/>
    </row>
    <row r="40" spans="1:15" s="35" customFormat="1" x14ac:dyDescent="0.3">
      <c r="A40" s="35">
        <v>4</v>
      </c>
      <c r="B40" s="226">
        <v>2025</v>
      </c>
      <c r="C40" s="36">
        <v>1</v>
      </c>
      <c r="D40" s="182">
        <v>1700000</v>
      </c>
      <c r="E40" s="164">
        <v>0</v>
      </c>
      <c r="F40" s="161">
        <v>300000</v>
      </c>
      <c r="G40" s="130">
        <v>500000</v>
      </c>
      <c r="H40" s="49">
        <f t="shared" si="1"/>
        <v>31410586.446778063</v>
      </c>
      <c r="I40" s="165">
        <v>1.7999999999999999E-2</v>
      </c>
      <c r="J40" s="51">
        <v>50000</v>
      </c>
      <c r="K40" s="195">
        <f t="shared" si="4"/>
        <v>56293638.471623257</v>
      </c>
      <c r="L40" s="135">
        <v>4.0000000000000001E-3</v>
      </c>
      <c r="M40" s="51">
        <f t="shared" si="2"/>
        <v>56343638.471623257</v>
      </c>
      <c r="N40" s="202">
        <f t="shared" si="3"/>
        <v>87754224.918401316</v>
      </c>
      <c r="O40" s="143"/>
    </row>
    <row r="41" spans="1:15" s="27" customFormat="1" x14ac:dyDescent="0.3">
      <c r="B41" s="226"/>
      <c r="C41" s="37">
        <v>2</v>
      </c>
      <c r="D41" s="182">
        <v>1700000</v>
      </c>
      <c r="E41" s="164">
        <v>0</v>
      </c>
      <c r="F41" s="161">
        <v>300000</v>
      </c>
      <c r="G41" s="130">
        <v>500000</v>
      </c>
      <c r="H41" s="49">
        <f t="shared" si="1"/>
        <v>32790377.002820067</v>
      </c>
      <c r="I41" s="165">
        <v>1.7999999999999999E-2</v>
      </c>
      <c r="J41" s="51">
        <v>50000</v>
      </c>
      <c r="K41" s="195">
        <f t="shared" si="4"/>
        <v>58986623.964112476</v>
      </c>
      <c r="L41" s="34">
        <v>1.7999999999999999E-2</v>
      </c>
      <c r="M41" s="51">
        <f t="shared" si="2"/>
        <v>59036623.964112476</v>
      </c>
      <c r="N41" s="202">
        <f t="shared" si="3"/>
        <v>91827000.966932535</v>
      </c>
      <c r="O41" s="141"/>
    </row>
    <row r="42" spans="1:15" s="27" customFormat="1" x14ac:dyDescent="0.3">
      <c r="B42" s="226"/>
      <c r="C42" s="37">
        <v>3</v>
      </c>
      <c r="D42" s="182">
        <v>1700000</v>
      </c>
      <c r="E42" s="164">
        <v>0</v>
      </c>
      <c r="F42" s="161">
        <v>300000</v>
      </c>
      <c r="G42" s="130">
        <v>500000</v>
      </c>
      <c r="H42" s="49">
        <f t="shared" si="1"/>
        <v>34195003.788870826</v>
      </c>
      <c r="I42" s="165">
        <v>1.7999999999999999E-2</v>
      </c>
      <c r="J42" s="51">
        <v>50000</v>
      </c>
      <c r="K42" s="195">
        <f t="shared" si="4"/>
        <v>61728083.195466504</v>
      </c>
      <c r="L42" s="34">
        <v>1.7999999999999999E-2</v>
      </c>
      <c r="M42" s="51">
        <f t="shared" si="2"/>
        <v>61778083.195466504</v>
      </c>
      <c r="N42" s="202">
        <f t="shared" si="3"/>
        <v>95973086.98433733</v>
      </c>
      <c r="O42" s="141"/>
    </row>
    <row r="43" spans="1:15" s="27" customFormat="1" x14ac:dyDescent="0.3">
      <c r="B43" s="226"/>
      <c r="C43" s="37">
        <v>4</v>
      </c>
      <c r="D43" s="182">
        <v>1700000</v>
      </c>
      <c r="E43" s="164">
        <v>0</v>
      </c>
      <c r="F43" s="161">
        <v>300000</v>
      </c>
      <c r="G43" s="130">
        <v>500000</v>
      </c>
      <c r="H43" s="49">
        <f t="shared" si="1"/>
        <v>35624913.857070498</v>
      </c>
      <c r="I43" s="165">
        <v>1.7999999999999999E-2</v>
      </c>
      <c r="J43" s="51">
        <v>50000</v>
      </c>
      <c r="K43" s="195">
        <f t="shared" si="4"/>
        <v>64518888.692984901</v>
      </c>
      <c r="L43" s="34">
        <v>1.7999999999999999E-2</v>
      </c>
      <c r="M43" s="51">
        <f t="shared" si="2"/>
        <v>64568888.692984901</v>
      </c>
      <c r="N43" s="202">
        <f t="shared" si="3"/>
        <v>100193802.5500554</v>
      </c>
      <c r="O43" s="141"/>
    </row>
    <row r="44" spans="1:15" s="27" customFormat="1" x14ac:dyDescent="0.3">
      <c r="B44" s="226"/>
      <c r="C44" s="37">
        <v>5</v>
      </c>
      <c r="D44" s="182">
        <v>1700000</v>
      </c>
      <c r="E44" s="164">
        <v>0</v>
      </c>
      <c r="F44" s="161">
        <v>300000</v>
      </c>
      <c r="G44" s="130">
        <v>500000</v>
      </c>
      <c r="H44" s="49">
        <f t="shared" si="1"/>
        <v>37080562.306497768</v>
      </c>
      <c r="I44" s="165">
        <v>1.7999999999999999E-2</v>
      </c>
      <c r="J44" s="51">
        <v>50000</v>
      </c>
      <c r="K44" s="195">
        <f t="shared" si="4"/>
        <v>67359928.689458624</v>
      </c>
      <c r="L44" s="34">
        <v>1.7999999999999999E-2</v>
      </c>
      <c r="M44" s="51">
        <f t="shared" si="2"/>
        <v>67409928.689458624</v>
      </c>
      <c r="N44" s="202">
        <f t="shared" si="3"/>
        <v>104490490.99595639</v>
      </c>
      <c r="O44" s="141"/>
    </row>
    <row r="45" spans="1:15" s="27" customFormat="1" x14ac:dyDescent="0.3">
      <c r="B45" s="226"/>
      <c r="C45" s="37">
        <v>6</v>
      </c>
      <c r="D45" s="182">
        <v>1700000</v>
      </c>
      <c r="E45" s="164">
        <v>0</v>
      </c>
      <c r="F45" s="161">
        <v>300000</v>
      </c>
      <c r="G45" s="130">
        <v>500000</v>
      </c>
      <c r="H45" s="49">
        <f t="shared" si="1"/>
        <v>38562412.428014725</v>
      </c>
      <c r="I45" s="165">
        <v>1.7999999999999999E-2</v>
      </c>
      <c r="J45" s="51">
        <v>50000</v>
      </c>
      <c r="K45" s="195">
        <f t="shared" si="4"/>
        <v>70252107.405868873</v>
      </c>
      <c r="L45" s="34">
        <v>1.7999999999999999E-2</v>
      </c>
      <c r="M45" s="51">
        <f t="shared" si="2"/>
        <v>70302107.405868873</v>
      </c>
      <c r="N45" s="202">
        <f t="shared" si="3"/>
        <v>108864519.8338836</v>
      </c>
      <c r="O45" s="141"/>
    </row>
    <row r="46" spans="1:15" s="27" customFormat="1" x14ac:dyDescent="0.3">
      <c r="B46" s="226"/>
      <c r="C46" s="37">
        <v>7</v>
      </c>
      <c r="D46" s="182">
        <v>1700000</v>
      </c>
      <c r="E46" s="164">
        <v>0</v>
      </c>
      <c r="F46" s="161">
        <v>300000</v>
      </c>
      <c r="G46" s="130">
        <v>500000</v>
      </c>
      <c r="H46" s="49">
        <f t="shared" si="1"/>
        <v>40070935.851718992</v>
      </c>
      <c r="I46" s="165">
        <v>1.7999999999999999E-2</v>
      </c>
      <c r="J46" s="51">
        <v>50000</v>
      </c>
      <c r="K46" s="195">
        <f t="shared" si="4"/>
        <v>73196345.339174509</v>
      </c>
      <c r="L46" s="34">
        <v>1.7999999999999999E-2</v>
      </c>
      <c r="M46" s="51">
        <f t="shared" si="2"/>
        <v>73246345.339174509</v>
      </c>
      <c r="N46" s="202">
        <f t="shared" si="3"/>
        <v>113317281.1908935</v>
      </c>
      <c r="O46" s="141"/>
    </row>
    <row r="47" spans="1:15" s="27" customFormat="1" x14ac:dyDescent="0.3">
      <c r="B47" s="226"/>
      <c r="C47" s="37">
        <v>8</v>
      </c>
      <c r="D47" s="182">
        <v>1700000</v>
      </c>
      <c r="E47" s="164">
        <v>0</v>
      </c>
      <c r="F47" s="161">
        <v>300000</v>
      </c>
      <c r="G47" s="130">
        <v>500000</v>
      </c>
      <c r="H47" s="49">
        <f t="shared" si="1"/>
        <v>41606612.697049931</v>
      </c>
      <c r="I47" s="165">
        <v>1.7999999999999999E-2</v>
      </c>
      <c r="J47" s="51">
        <v>50000</v>
      </c>
      <c r="K47" s="195">
        <f t="shared" si="4"/>
        <v>76193579.555279657</v>
      </c>
      <c r="L47" s="34">
        <v>1.7999999999999999E-2</v>
      </c>
      <c r="M47" s="51">
        <f t="shared" si="2"/>
        <v>76243579.555279657</v>
      </c>
      <c r="N47" s="202">
        <f t="shared" si="3"/>
        <v>117850192.25232959</v>
      </c>
      <c r="O47" s="141"/>
    </row>
    <row r="48" spans="1:15" s="129" customFormat="1" x14ac:dyDescent="0.3">
      <c r="B48" s="226"/>
      <c r="C48" s="169">
        <v>9</v>
      </c>
      <c r="D48" s="182">
        <v>1700000</v>
      </c>
      <c r="E48" s="161">
        <v>50000000</v>
      </c>
      <c r="F48" s="161">
        <v>300000</v>
      </c>
      <c r="G48" s="130">
        <v>500000</v>
      </c>
      <c r="H48" s="49">
        <f t="shared" si="1"/>
        <v>43169931.72559683</v>
      </c>
      <c r="I48" s="128">
        <v>1.7999999999999999E-2</v>
      </c>
      <c r="J48" s="51">
        <v>50000</v>
      </c>
      <c r="K48" s="195">
        <f t="shared" si="4"/>
        <v>28344763.987274691</v>
      </c>
      <c r="L48" s="170">
        <v>1.7999999999999999E-2</v>
      </c>
      <c r="M48" s="51">
        <f t="shared" si="2"/>
        <v>28394763.987274691</v>
      </c>
      <c r="N48" s="202">
        <f t="shared" si="3"/>
        <v>71564695.712871522</v>
      </c>
      <c r="O48" s="171"/>
    </row>
    <row r="49" spans="1:15" s="27" customFormat="1" x14ac:dyDescent="0.3">
      <c r="B49" s="226"/>
      <c r="C49" s="37">
        <v>10</v>
      </c>
      <c r="D49" s="182">
        <v>1700000</v>
      </c>
      <c r="E49" s="164">
        <v>0</v>
      </c>
      <c r="F49" s="161">
        <v>300000</v>
      </c>
      <c r="G49" s="130">
        <v>500000</v>
      </c>
      <c r="H49" s="49">
        <f t="shared" si="1"/>
        <v>44761390.496657573</v>
      </c>
      <c r="I49" s="165">
        <v>1.7999999999999999E-2</v>
      </c>
      <c r="J49" s="51">
        <v>50000</v>
      </c>
      <c r="K49" s="195">
        <f t="shared" si="4"/>
        <v>30534669.739045635</v>
      </c>
      <c r="L49" s="34">
        <v>1.7999999999999999E-2</v>
      </c>
      <c r="M49" s="51">
        <f t="shared" si="2"/>
        <v>30584669.739045635</v>
      </c>
      <c r="N49" s="202">
        <f t="shared" si="3"/>
        <v>75346060.2357032</v>
      </c>
      <c r="O49" s="141"/>
    </row>
    <row r="50" spans="1:15" s="38" customFormat="1" ht="17.25" thickBot="1" x14ac:dyDescent="0.35">
      <c r="B50" s="226"/>
      <c r="C50" s="39">
        <v>11</v>
      </c>
      <c r="D50" s="182">
        <v>1700000</v>
      </c>
      <c r="E50" s="164">
        <v>0</v>
      </c>
      <c r="F50" s="161">
        <v>300000</v>
      </c>
      <c r="G50" s="130">
        <v>500000</v>
      </c>
      <c r="H50" s="49">
        <f t="shared" si="1"/>
        <v>46381495.525597408</v>
      </c>
      <c r="I50" s="165">
        <v>1.7999999999999999E-2</v>
      </c>
      <c r="J50" s="51">
        <v>50000</v>
      </c>
      <c r="K50" s="195">
        <f t="shared" si="4"/>
        <v>32763993.794348456</v>
      </c>
      <c r="L50" s="136">
        <v>1.7999999999999999E-2</v>
      </c>
      <c r="M50" s="51">
        <f t="shared" si="2"/>
        <v>32813993.794348456</v>
      </c>
      <c r="N50" s="202">
        <f t="shared" si="3"/>
        <v>79195489.319945872</v>
      </c>
      <c r="O50" s="142"/>
    </row>
    <row r="51" spans="1:15" s="152" customFormat="1" ht="17.25" thickBot="1" x14ac:dyDescent="0.35">
      <c r="A51" s="145"/>
      <c r="B51" s="226"/>
      <c r="C51" s="146">
        <v>12</v>
      </c>
      <c r="D51" s="182">
        <v>1700000</v>
      </c>
      <c r="E51" s="167">
        <v>0</v>
      </c>
      <c r="F51" s="161">
        <v>300000</v>
      </c>
      <c r="G51" s="147">
        <v>500000</v>
      </c>
      <c r="H51" s="148">
        <f t="shared" si="1"/>
        <v>48030762.44505816</v>
      </c>
      <c r="I51" s="149">
        <v>1.7999999999999999E-2</v>
      </c>
      <c r="J51" s="51">
        <v>50000</v>
      </c>
      <c r="K51" s="195">
        <f t="shared" si="4"/>
        <v>35033445.682646729</v>
      </c>
      <c r="L51" s="150">
        <v>1.7999999999999999E-2</v>
      </c>
      <c r="M51" s="51">
        <f t="shared" si="2"/>
        <v>35083445.682646729</v>
      </c>
      <c r="N51" s="202">
        <f t="shared" si="3"/>
        <v>83114208.127704889</v>
      </c>
      <c r="O51" s="151"/>
    </row>
    <row r="52" spans="1:15" s="35" customFormat="1" x14ac:dyDescent="0.3">
      <c r="A52" s="35">
        <v>4</v>
      </c>
      <c r="B52" s="226">
        <v>2026</v>
      </c>
      <c r="C52" s="36">
        <v>1</v>
      </c>
      <c r="D52" s="182">
        <v>1700000</v>
      </c>
      <c r="E52" s="164">
        <v>0</v>
      </c>
      <c r="F52" s="161">
        <v>300000</v>
      </c>
      <c r="G52" s="130">
        <v>500000</v>
      </c>
      <c r="H52" s="49">
        <f t="shared" si="1"/>
        <v>49709716.169069208</v>
      </c>
      <c r="I52" s="165">
        <v>1.7999999999999999E-2</v>
      </c>
      <c r="J52" s="51">
        <v>50000</v>
      </c>
      <c r="K52" s="195">
        <f t="shared" si="4"/>
        <v>36830179.465377316</v>
      </c>
      <c r="L52" s="135">
        <v>4.0000000000000001E-3</v>
      </c>
      <c r="M52" s="51">
        <f t="shared" si="2"/>
        <v>36880179.465377316</v>
      </c>
      <c r="N52" s="202">
        <f t="shared" si="3"/>
        <v>86589895.634446532</v>
      </c>
      <c r="O52" s="143"/>
    </row>
    <row r="53" spans="1:15" s="41" customFormat="1" x14ac:dyDescent="0.3">
      <c r="B53" s="226"/>
      <c r="C53" s="42">
        <v>2</v>
      </c>
      <c r="D53" s="182">
        <v>1700000</v>
      </c>
      <c r="E53" s="164">
        <v>0</v>
      </c>
      <c r="F53" s="161">
        <v>300000</v>
      </c>
      <c r="G53" s="130">
        <v>500000</v>
      </c>
      <c r="H53" s="49">
        <f t="shared" si="1"/>
        <v>51418891.060112454</v>
      </c>
      <c r="I53" s="165">
        <v>1.7999999999999999E-2</v>
      </c>
      <c r="J53" s="51">
        <v>50000</v>
      </c>
      <c r="K53" s="195">
        <f t="shared" si="4"/>
        <v>39172822.695754111</v>
      </c>
      <c r="L53" s="34">
        <v>1.7999999999999999E-2</v>
      </c>
      <c r="M53" s="51">
        <f t="shared" si="2"/>
        <v>39222822.695754111</v>
      </c>
      <c r="N53" s="202">
        <f t="shared" si="3"/>
        <v>90641713.755866557</v>
      </c>
      <c r="O53" s="144"/>
    </row>
    <row r="54" spans="1:15" s="27" customFormat="1" x14ac:dyDescent="0.3">
      <c r="B54" s="226"/>
      <c r="C54" s="37">
        <v>3</v>
      </c>
      <c r="D54" s="182">
        <v>1700000</v>
      </c>
      <c r="E54" s="164">
        <v>0</v>
      </c>
      <c r="F54" s="161">
        <v>300000</v>
      </c>
      <c r="G54" s="130">
        <v>500000</v>
      </c>
      <c r="H54" s="49">
        <f t="shared" si="1"/>
        <v>53158831.099194475</v>
      </c>
      <c r="I54" s="165">
        <v>1.7999999999999999E-2</v>
      </c>
      <c r="J54" s="51">
        <v>50000</v>
      </c>
      <c r="K54" s="195">
        <f t="shared" si="4"/>
        <v>41557633.504277684</v>
      </c>
      <c r="L54" s="34">
        <v>1.7999999999999999E-2</v>
      </c>
      <c r="M54" s="51">
        <f t="shared" si="2"/>
        <v>41607633.504277684</v>
      </c>
      <c r="N54" s="202">
        <f t="shared" si="3"/>
        <v>94766464.603472158</v>
      </c>
      <c r="O54" s="141"/>
    </row>
    <row r="55" spans="1:15" s="27" customFormat="1" x14ac:dyDescent="0.3">
      <c r="B55" s="226"/>
      <c r="C55" s="37">
        <v>4</v>
      </c>
      <c r="D55" s="182">
        <v>1700000</v>
      </c>
      <c r="E55" s="164">
        <v>0</v>
      </c>
      <c r="F55" s="161">
        <v>300000</v>
      </c>
      <c r="G55" s="130">
        <v>500000</v>
      </c>
      <c r="H55" s="49">
        <f t="shared" si="1"/>
        <v>54930090.058979973</v>
      </c>
      <c r="I55" s="165">
        <v>1.7999999999999999E-2</v>
      </c>
      <c r="J55" s="51">
        <v>50000</v>
      </c>
      <c r="K55" s="195">
        <f t="shared" si="4"/>
        <v>43985370.907354683</v>
      </c>
      <c r="L55" s="34">
        <v>1.7999999999999999E-2</v>
      </c>
      <c r="M55" s="51">
        <f t="shared" si="2"/>
        <v>44035370.907354683</v>
      </c>
      <c r="N55" s="202">
        <f t="shared" si="3"/>
        <v>98965460.966334656</v>
      </c>
      <c r="O55" s="141"/>
    </row>
    <row r="56" spans="1:15" s="27" customFormat="1" x14ac:dyDescent="0.3">
      <c r="B56" s="226"/>
      <c r="C56" s="37">
        <v>5</v>
      </c>
      <c r="D56" s="182">
        <v>1700000</v>
      </c>
      <c r="E56" s="164">
        <v>0</v>
      </c>
      <c r="F56" s="161">
        <v>300000</v>
      </c>
      <c r="G56" s="130">
        <v>500000</v>
      </c>
      <c r="H56" s="49">
        <f t="shared" si="1"/>
        <v>56733231.680041611</v>
      </c>
      <c r="I56" s="165">
        <v>1.7999999999999999E-2</v>
      </c>
      <c r="J56" s="51">
        <v>50000</v>
      </c>
      <c r="K56" s="195">
        <f t="shared" si="4"/>
        <v>46456807.583687067</v>
      </c>
      <c r="L56" s="34">
        <v>1.7999999999999999E-2</v>
      </c>
      <c r="M56" s="51">
        <f t="shared" si="2"/>
        <v>46506807.583687067</v>
      </c>
      <c r="N56" s="202">
        <f t="shared" si="3"/>
        <v>103240039.26372868</v>
      </c>
      <c r="O56" s="141"/>
    </row>
    <row r="57" spans="1:15" s="27" customFormat="1" x14ac:dyDescent="0.3">
      <c r="B57" s="226"/>
      <c r="C57" s="37">
        <v>6</v>
      </c>
      <c r="D57" s="182">
        <v>1700000</v>
      </c>
      <c r="E57" s="164">
        <v>0</v>
      </c>
      <c r="F57" s="161">
        <v>300000</v>
      </c>
      <c r="G57" s="130">
        <v>500000</v>
      </c>
      <c r="H57" s="49">
        <f t="shared" si="1"/>
        <v>58568829.850282364</v>
      </c>
      <c r="I57" s="165">
        <v>1.7999999999999999E-2</v>
      </c>
      <c r="J57" s="51">
        <v>50000</v>
      </c>
      <c r="K57" s="195">
        <f t="shared" si="4"/>
        <v>48972730.120193437</v>
      </c>
      <c r="L57" s="34">
        <v>1.7999999999999999E-2</v>
      </c>
      <c r="M57" s="51">
        <f t="shared" si="2"/>
        <v>49022730.120193437</v>
      </c>
      <c r="N57" s="202">
        <f t="shared" si="3"/>
        <v>107591559.97047579</v>
      </c>
      <c r="O57" s="141"/>
    </row>
    <row r="58" spans="1:15" s="27" customFormat="1" x14ac:dyDescent="0.3">
      <c r="B58" s="226"/>
      <c r="C58" s="37">
        <v>7</v>
      </c>
      <c r="D58" s="182">
        <v>1700000</v>
      </c>
      <c r="E58" s="164">
        <v>0</v>
      </c>
      <c r="F58" s="161">
        <v>300000</v>
      </c>
      <c r="G58" s="130">
        <v>500000</v>
      </c>
      <c r="H58" s="49">
        <f t="shared" si="1"/>
        <v>60437468.787587449</v>
      </c>
      <c r="I58" s="165">
        <v>1.7999999999999999E-2</v>
      </c>
      <c r="J58" s="51">
        <v>50000</v>
      </c>
      <c r="K58" s="195">
        <f t="shared" si="4"/>
        <v>51533939.262356922</v>
      </c>
      <c r="L58" s="34">
        <v>1.7999999999999999E-2</v>
      </c>
      <c r="M58" s="51">
        <f t="shared" si="2"/>
        <v>51583939.262356922</v>
      </c>
      <c r="N58" s="202">
        <f t="shared" si="3"/>
        <v>112021408.04994437</v>
      </c>
      <c r="O58" s="141"/>
    </row>
    <row r="59" spans="1:15" s="27" customFormat="1" x14ac:dyDescent="0.3">
      <c r="B59" s="226"/>
      <c r="C59" s="37">
        <v>8</v>
      </c>
      <c r="D59" s="182">
        <v>1700000</v>
      </c>
      <c r="E59" s="164">
        <v>0</v>
      </c>
      <c r="F59" s="161">
        <v>300000</v>
      </c>
      <c r="G59" s="130">
        <v>500000</v>
      </c>
      <c r="H59" s="49">
        <f t="shared" si="1"/>
        <v>62339743.225764021</v>
      </c>
      <c r="I59" s="165">
        <v>1.7999999999999999E-2</v>
      </c>
      <c r="J59" s="51">
        <v>50000</v>
      </c>
      <c r="K59" s="195">
        <f t="shared" si="4"/>
        <v>54141250.169079348</v>
      </c>
      <c r="L59" s="34">
        <v>1.7999999999999999E-2</v>
      </c>
      <c r="M59" s="51">
        <f t="shared" si="2"/>
        <v>54191250.169079348</v>
      </c>
      <c r="N59" s="202">
        <f t="shared" si="3"/>
        <v>116530993.39484337</v>
      </c>
      <c r="O59" s="141"/>
    </row>
    <row r="60" spans="1:15" s="27" customFormat="1" x14ac:dyDescent="0.3">
      <c r="B60" s="226"/>
      <c r="C60" s="37">
        <v>9</v>
      </c>
      <c r="D60" s="182">
        <v>1700000</v>
      </c>
      <c r="E60" s="164">
        <v>0</v>
      </c>
      <c r="F60" s="161">
        <v>300000</v>
      </c>
      <c r="G60" s="130">
        <v>500000</v>
      </c>
      <c r="H60" s="49">
        <f t="shared" si="1"/>
        <v>64276258.603827775</v>
      </c>
      <c r="I60" s="165">
        <v>1.7999999999999999E-2</v>
      </c>
      <c r="J60" s="51">
        <v>50000</v>
      </c>
      <c r="K60" s="195">
        <f t="shared" si="4"/>
        <v>56795492.672122777</v>
      </c>
      <c r="L60" s="34">
        <v>1.7999999999999999E-2</v>
      </c>
      <c r="M60" s="51">
        <f t="shared" si="2"/>
        <v>56845492.672122777</v>
      </c>
      <c r="N60" s="202">
        <f t="shared" si="3"/>
        <v>121121751.27595055</v>
      </c>
      <c r="O60" s="141"/>
    </row>
    <row r="61" spans="1:15" s="27" customFormat="1" x14ac:dyDescent="0.3">
      <c r="B61" s="226"/>
      <c r="C61" s="37">
        <v>10</v>
      </c>
      <c r="D61" s="182">
        <v>1700000</v>
      </c>
      <c r="E61" s="164">
        <v>0</v>
      </c>
      <c r="F61" s="161">
        <v>300000</v>
      </c>
      <c r="G61" s="130">
        <v>500000</v>
      </c>
      <c r="H61" s="49">
        <f t="shared" si="1"/>
        <v>66247631.258696675</v>
      </c>
      <c r="I61" s="165">
        <v>1.7999999999999999E-2</v>
      </c>
      <c r="J61" s="51">
        <v>50000</v>
      </c>
      <c r="K61" s="195">
        <f t="shared" si="4"/>
        <v>59497511.540220983</v>
      </c>
      <c r="L61" s="34">
        <v>1.7999999999999999E-2</v>
      </c>
      <c r="M61" s="51">
        <f t="shared" si="2"/>
        <v>59547511.540220983</v>
      </c>
      <c r="N61" s="202">
        <f t="shared" si="3"/>
        <v>125795142.79891765</v>
      </c>
      <c r="O61" s="141"/>
    </row>
    <row r="62" spans="1:15" s="38" customFormat="1" ht="17.25" thickBot="1" x14ac:dyDescent="0.35">
      <c r="B62" s="226"/>
      <c r="C62" s="39">
        <v>11</v>
      </c>
      <c r="D62" s="182">
        <v>1700000</v>
      </c>
      <c r="E62" s="164">
        <v>0</v>
      </c>
      <c r="F62" s="161">
        <v>300000</v>
      </c>
      <c r="G62" s="130">
        <v>500000</v>
      </c>
      <c r="H62" s="49">
        <f t="shared" si="1"/>
        <v>68254488.621353209</v>
      </c>
      <c r="I62" s="165">
        <v>1.7999999999999999E-2</v>
      </c>
      <c r="J62" s="51">
        <v>50000</v>
      </c>
      <c r="K62" s="195">
        <f t="shared" si="4"/>
        <v>62248166.747944959</v>
      </c>
      <c r="L62" s="136">
        <v>1.7999999999999999E-2</v>
      </c>
      <c r="M62" s="51">
        <f t="shared" si="2"/>
        <v>62298166.747944959</v>
      </c>
      <c r="N62" s="202">
        <f t="shared" si="3"/>
        <v>130552655.36929816</v>
      </c>
      <c r="O62" s="142"/>
    </row>
    <row r="63" spans="1:15" s="152" customFormat="1" ht="17.25" thickBot="1" x14ac:dyDescent="0.35">
      <c r="A63" s="145"/>
      <c r="B63" s="226"/>
      <c r="C63" s="146">
        <v>12</v>
      </c>
      <c r="D63" s="182">
        <v>1700000</v>
      </c>
      <c r="E63" s="167">
        <v>0</v>
      </c>
      <c r="F63" s="161">
        <v>300000</v>
      </c>
      <c r="G63" s="147">
        <v>500000</v>
      </c>
      <c r="H63" s="148">
        <f t="shared" si="1"/>
        <v>70297469.416537568</v>
      </c>
      <c r="I63" s="149">
        <v>1.7999999999999999E-2</v>
      </c>
      <c r="J63" s="51">
        <v>50000</v>
      </c>
      <c r="K63" s="195">
        <f t="shared" si="4"/>
        <v>65048333.749407969</v>
      </c>
      <c r="L63" s="150">
        <v>1.7999999999999999E-2</v>
      </c>
      <c r="M63" s="51">
        <f t="shared" si="2"/>
        <v>65098333.749407969</v>
      </c>
      <c r="N63" s="202">
        <f t="shared" si="3"/>
        <v>135395803.16594553</v>
      </c>
      <c r="O63" s="151"/>
    </row>
    <row r="64" spans="1:15" s="35" customFormat="1" x14ac:dyDescent="0.3">
      <c r="A64" s="35">
        <v>6</v>
      </c>
      <c r="B64" s="226">
        <v>2027</v>
      </c>
      <c r="C64" s="36">
        <v>1</v>
      </c>
      <c r="D64" s="182">
        <v>1700000</v>
      </c>
      <c r="E64" s="164">
        <v>0</v>
      </c>
      <c r="F64" s="161">
        <v>300000</v>
      </c>
      <c r="G64" s="130">
        <v>500000</v>
      </c>
      <c r="H64" s="49">
        <f t="shared" si="1"/>
        <v>72377223.866035238</v>
      </c>
      <c r="I64" s="165">
        <v>1.7999999999999999E-2</v>
      </c>
      <c r="J64" s="51">
        <v>50000</v>
      </c>
      <c r="K64" s="195">
        <f t="shared" si="4"/>
        <v>66965127.084405601</v>
      </c>
      <c r="L64" s="135">
        <v>4.0000000000000001E-3</v>
      </c>
      <c r="M64" s="51">
        <f t="shared" si="2"/>
        <v>67015127.084405601</v>
      </c>
      <c r="N64" s="202">
        <f t="shared" si="3"/>
        <v>139392350.95044082</v>
      </c>
      <c r="O64" s="143"/>
    </row>
    <row r="65" spans="1:15" s="27" customFormat="1" x14ac:dyDescent="0.3">
      <c r="B65" s="226"/>
      <c r="C65" s="37">
        <v>2</v>
      </c>
      <c r="D65" s="182">
        <v>1700000</v>
      </c>
      <c r="E65" s="164">
        <v>0</v>
      </c>
      <c r="F65" s="161">
        <v>300000</v>
      </c>
      <c r="G65" s="130">
        <v>500000</v>
      </c>
      <c r="H65" s="49">
        <f t="shared" si="1"/>
        <v>74494413.895623878</v>
      </c>
      <c r="I65" s="165">
        <v>1.7999999999999999E-2</v>
      </c>
      <c r="J65" s="51">
        <v>50000</v>
      </c>
      <c r="K65" s="195">
        <f t="shared" si="4"/>
        <v>69850199.371924907</v>
      </c>
      <c r="L65" s="34">
        <v>1.7999999999999999E-2</v>
      </c>
      <c r="M65" s="51">
        <f t="shared" si="2"/>
        <v>69900199.371924907</v>
      </c>
      <c r="N65" s="202">
        <f t="shared" si="3"/>
        <v>144394613.2675488</v>
      </c>
      <c r="O65" s="141"/>
    </row>
    <row r="66" spans="1:15" s="27" customFormat="1" x14ac:dyDescent="0.3">
      <c r="B66" s="226"/>
      <c r="C66" s="37">
        <v>3</v>
      </c>
      <c r="D66" s="182">
        <v>1700000</v>
      </c>
      <c r="E66" s="164">
        <v>0</v>
      </c>
      <c r="F66" s="161">
        <v>300000</v>
      </c>
      <c r="G66" s="130">
        <v>500000</v>
      </c>
      <c r="H66" s="49">
        <f t="shared" si="1"/>
        <v>76649713.345745102</v>
      </c>
      <c r="I66" s="165">
        <v>1.7999999999999999E-2</v>
      </c>
      <c r="J66" s="51">
        <v>50000</v>
      </c>
      <c r="K66" s="195">
        <f t="shared" si="4"/>
        <v>72787202.960619554</v>
      </c>
      <c r="L66" s="34">
        <v>1.7999999999999999E-2</v>
      </c>
      <c r="M66" s="51">
        <f t="shared" si="2"/>
        <v>72837202.960619554</v>
      </c>
      <c r="N66" s="202">
        <f t="shared" si="3"/>
        <v>149486916.30636466</v>
      </c>
      <c r="O66" s="141"/>
    </row>
    <row r="67" spans="1:15" s="27" customFormat="1" x14ac:dyDescent="0.3">
      <c r="B67" s="226"/>
      <c r="C67" s="37">
        <v>4</v>
      </c>
      <c r="D67" s="182">
        <v>1700000</v>
      </c>
      <c r="E67" s="164">
        <v>0</v>
      </c>
      <c r="F67" s="161">
        <v>300000</v>
      </c>
      <c r="G67" s="130">
        <v>500000</v>
      </c>
      <c r="H67" s="49">
        <f t="shared" si="1"/>
        <v>78843808.185968518</v>
      </c>
      <c r="I67" s="165">
        <v>1.7999999999999999E-2</v>
      </c>
      <c r="J67" s="51">
        <v>50000</v>
      </c>
      <c r="K67" s="195">
        <f t="shared" si="4"/>
        <v>75777072.613910705</v>
      </c>
      <c r="L67" s="34">
        <v>1.7999999999999999E-2</v>
      </c>
      <c r="M67" s="51">
        <f t="shared" si="2"/>
        <v>75827072.613910705</v>
      </c>
      <c r="N67" s="202">
        <f t="shared" si="3"/>
        <v>154670880.79987922</v>
      </c>
      <c r="O67" s="141"/>
    </row>
    <row r="68" spans="1:15" s="27" customFormat="1" x14ac:dyDescent="0.3">
      <c r="B68" s="226"/>
      <c r="C68" s="37">
        <v>5</v>
      </c>
      <c r="D68" s="182">
        <v>1700000</v>
      </c>
      <c r="E68" s="164">
        <v>0</v>
      </c>
      <c r="F68" s="161">
        <v>300000</v>
      </c>
      <c r="G68" s="130">
        <v>500000</v>
      </c>
      <c r="H68" s="49">
        <f t="shared" si="1"/>
        <v>81077396.733315945</v>
      </c>
      <c r="I68" s="165">
        <v>1.7999999999999999E-2</v>
      </c>
      <c r="J68" s="51">
        <v>50000</v>
      </c>
      <c r="K68" s="195">
        <f t="shared" si="4"/>
        <v>78820759.920961097</v>
      </c>
      <c r="L68" s="34">
        <v>1.7999999999999999E-2</v>
      </c>
      <c r="M68" s="51">
        <f t="shared" si="2"/>
        <v>78870759.920961097</v>
      </c>
      <c r="N68" s="202">
        <f t="shared" si="3"/>
        <v>159948156.65427703</v>
      </c>
      <c r="O68" s="141"/>
    </row>
    <row r="69" spans="1:15" s="27" customFormat="1" x14ac:dyDescent="0.3">
      <c r="B69" s="226"/>
      <c r="C69" s="37">
        <v>6</v>
      </c>
      <c r="D69" s="182">
        <v>1700000</v>
      </c>
      <c r="E69" s="164">
        <v>0</v>
      </c>
      <c r="F69" s="161">
        <v>300000</v>
      </c>
      <c r="G69" s="130">
        <v>500000</v>
      </c>
      <c r="H69" s="49">
        <f t="shared" si="1"/>
        <v>83351189.874515638</v>
      </c>
      <c r="I69" s="165">
        <v>1.7999999999999999E-2</v>
      </c>
      <c r="J69" s="51">
        <v>50000</v>
      </c>
      <c r="K69" s="195">
        <f t="shared" si="4"/>
        <v>81919233.599538401</v>
      </c>
      <c r="L69" s="34">
        <v>1.7999999999999999E-2</v>
      </c>
      <c r="M69" s="51">
        <f t="shared" si="2"/>
        <v>81969233.599538401</v>
      </c>
      <c r="N69" s="202">
        <f t="shared" si="3"/>
        <v>165320423.47405404</v>
      </c>
      <c r="O69" s="141"/>
    </row>
    <row r="70" spans="1:15" s="27" customFormat="1" x14ac:dyDescent="0.3">
      <c r="B70" s="226"/>
      <c r="C70" s="37">
        <v>7</v>
      </c>
      <c r="D70" s="182">
        <v>1700000</v>
      </c>
      <c r="E70" s="164">
        <v>0</v>
      </c>
      <c r="F70" s="161">
        <v>300000</v>
      </c>
      <c r="G70" s="130">
        <v>500000</v>
      </c>
      <c r="H70" s="49">
        <f t="shared" si="1"/>
        <v>85665911.292256922</v>
      </c>
      <c r="I70" s="165">
        <v>1.7999999999999999E-2</v>
      </c>
      <c r="J70" s="51">
        <v>50000</v>
      </c>
      <c r="K70" s="195">
        <f t="shared" si="4"/>
        <v>85073479.804330096</v>
      </c>
      <c r="L70" s="34">
        <v>1.7999999999999999E-2</v>
      </c>
      <c r="M70" s="51">
        <f t="shared" si="2"/>
        <v>85123479.804330096</v>
      </c>
      <c r="N70" s="202">
        <f t="shared" si="3"/>
        <v>170789391.096587</v>
      </c>
      <c r="O70" s="141"/>
    </row>
    <row r="71" spans="1:15" s="27" customFormat="1" x14ac:dyDescent="0.3">
      <c r="B71" s="226"/>
      <c r="C71" s="37">
        <v>8</v>
      </c>
      <c r="D71" s="182">
        <v>1700000</v>
      </c>
      <c r="E71" s="164">
        <v>0</v>
      </c>
      <c r="F71" s="161">
        <v>300000</v>
      </c>
      <c r="G71" s="130">
        <v>500000</v>
      </c>
      <c r="H71" s="49">
        <f t="shared" si="1"/>
        <v>88022297.69551754</v>
      </c>
      <c r="I71" s="165">
        <v>1.7999999999999999E-2</v>
      </c>
      <c r="J71" s="51">
        <v>50000</v>
      </c>
      <c r="K71" s="195">
        <f t="shared" si="4"/>
        <v>88284502.440808043</v>
      </c>
      <c r="L71" s="34">
        <v>1.7999999999999999E-2</v>
      </c>
      <c r="M71" s="51">
        <f t="shared" si="2"/>
        <v>88334502.440808043</v>
      </c>
      <c r="N71" s="202">
        <f t="shared" si="3"/>
        <v>176356800.1363256</v>
      </c>
      <c r="O71" s="141"/>
    </row>
    <row r="72" spans="1:15" s="27" customFormat="1" x14ac:dyDescent="0.3">
      <c r="B72" s="226"/>
      <c r="C72" s="37">
        <v>9</v>
      </c>
      <c r="D72" s="182">
        <v>1700000</v>
      </c>
      <c r="E72" s="164">
        <v>0</v>
      </c>
      <c r="F72" s="161">
        <v>300000</v>
      </c>
      <c r="G72" s="130">
        <v>500000</v>
      </c>
      <c r="H72" s="49">
        <f t="shared" si="1"/>
        <v>90421099.054036856</v>
      </c>
      <c r="I72" s="165">
        <v>1.7999999999999999E-2</v>
      </c>
      <c r="J72" s="51">
        <v>50000</v>
      </c>
      <c r="K72" s="195">
        <f t="shared" si="4"/>
        <v>91553323.484742582</v>
      </c>
      <c r="L72" s="34">
        <v>1.7999999999999999E-2</v>
      </c>
      <c r="M72" s="51">
        <f t="shared" si="2"/>
        <v>91603323.484742582</v>
      </c>
      <c r="N72" s="202">
        <f t="shared" si="3"/>
        <v>182024422.53877944</v>
      </c>
      <c r="O72" s="141"/>
    </row>
    <row r="73" spans="1:15" s="27" customFormat="1" x14ac:dyDescent="0.3">
      <c r="B73" s="226"/>
      <c r="C73" s="37">
        <v>10</v>
      </c>
      <c r="D73" s="182">
        <v>1700000</v>
      </c>
      <c r="E73" s="164">
        <v>0</v>
      </c>
      <c r="F73" s="161">
        <v>300000</v>
      </c>
      <c r="G73" s="130">
        <v>500000</v>
      </c>
      <c r="H73" s="49">
        <f t="shared" si="1"/>
        <v>92863078.837009519</v>
      </c>
      <c r="I73" s="165">
        <v>1.7999999999999999E-2</v>
      </c>
      <c r="J73" s="51">
        <v>50000</v>
      </c>
      <c r="K73" s="195">
        <f t="shared" si="4"/>
        <v>94880983.307467952</v>
      </c>
      <c r="L73" s="34">
        <v>1.7999999999999999E-2</v>
      </c>
      <c r="M73" s="51">
        <f t="shared" si="2"/>
        <v>94930983.307467952</v>
      </c>
      <c r="N73" s="202">
        <f t="shared" si="3"/>
        <v>187794062.14447749</v>
      </c>
      <c r="O73" s="141"/>
    </row>
    <row r="74" spans="1:15" s="38" customFormat="1" ht="17.25" thickBot="1" x14ac:dyDescent="0.35">
      <c r="B74" s="226"/>
      <c r="C74" s="39">
        <v>11</v>
      </c>
      <c r="D74" s="182">
        <v>1700000</v>
      </c>
      <c r="E74" s="164">
        <v>0</v>
      </c>
      <c r="F74" s="161">
        <v>300000</v>
      </c>
      <c r="G74" s="130">
        <v>500000</v>
      </c>
      <c r="H74" s="49">
        <f t="shared" si="1"/>
        <v>95349014.256075695</v>
      </c>
      <c r="I74" s="165">
        <v>1.7999999999999999E-2</v>
      </c>
      <c r="J74" s="51">
        <v>50000</v>
      </c>
      <c r="K74" s="195">
        <f t="shared" si="4"/>
        <v>98268541.007002369</v>
      </c>
      <c r="L74" s="136">
        <v>1.7999999999999999E-2</v>
      </c>
      <c r="M74" s="51">
        <f t="shared" si="2"/>
        <v>98318541.007002369</v>
      </c>
      <c r="N74" s="202">
        <f t="shared" si="3"/>
        <v>193667555.26307806</v>
      </c>
      <c r="O74" s="142"/>
    </row>
    <row r="75" spans="1:15" s="152" customFormat="1" ht="17.25" thickBot="1" x14ac:dyDescent="0.35">
      <c r="A75" s="145"/>
      <c r="B75" s="226"/>
      <c r="C75" s="146">
        <v>12</v>
      </c>
      <c r="D75" s="182">
        <v>1700000</v>
      </c>
      <c r="E75" s="167">
        <v>0</v>
      </c>
      <c r="F75" s="161">
        <v>300000</v>
      </c>
      <c r="G75" s="147">
        <v>500000</v>
      </c>
      <c r="H75" s="148">
        <f t="shared" si="1"/>
        <v>97879696.512685061</v>
      </c>
      <c r="I75" s="149">
        <v>1.7999999999999999E-2</v>
      </c>
      <c r="J75" s="51">
        <v>50000</v>
      </c>
      <c r="K75" s="195">
        <f t="shared" si="4"/>
        <v>101717074.74512841</v>
      </c>
      <c r="L75" s="150">
        <v>1.7999999999999999E-2</v>
      </c>
      <c r="M75" s="51">
        <f t="shared" si="2"/>
        <v>101767074.74512841</v>
      </c>
      <c r="N75" s="202">
        <f t="shared" si="3"/>
        <v>199646771.25781345</v>
      </c>
      <c r="O75" s="151"/>
    </row>
    <row r="76" spans="1:15" s="35" customFormat="1" x14ac:dyDescent="0.3">
      <c r="A76" s="35">
        <v>7</v>
      </c>
      <c r="B76" s="226">
        <v>2028</v>
      </c>
      <c r="C76" s="36">
        <v>1</v>
      </c>
      <c r="D76" s="182">
        <v>1700000</v>
      </c>
      <c r="E76" s="164">
        <v>0</v>
      </c>
      <c r="F76" s="161">
        <v>300000</v>
      </c>
      <c r="G76" s="130">
        <v>500000</v>
      </c>
      <c r="H76" s="49">
        <f t="shared" si="1"/>
        <v>100455931.04991339</v>
      </c>
      <c r="I76" s="165">
        <v>1.7999999999999999E-2</v>
      </c>
      <c r="J76" s="51">
        <v>50000</v>
      </c>
      <c r="K76" s="195">
        <f t="shared" si="4"/>
        <v>103780543.04410893</v>
      </c>
      <c r="L76" s="135">
        <v>4.0000000000000001E-3</v>
      </c>
      <c r="M76" s="51">
        <f t="shared" si="2"/>
        <v>103830543.04410893</v>
      </c>
      <c r="N76" s="202">
        <f t="shared" si="3"/>
        <v>204286474.09402233</v>
      </c>
      <c r="O76" s="143"/>
    </row>
    <row r="77" spans="1:15" s="27" customFormat="1" x14ac:dyDescent="0.3">
      <c r="B77" s="226"/>
      <c r="C77" s="37">
        <v>2</v>
      </c>
      <c r="D77" s="182">
        <v>1700000</v>
      </c>
      <c r="E77" s="164">
        <v>0</v>
      </c>
      <c r="F77" s="161">
        <v>300000</v>
      </c>
      <c r="G77" s="130">
        <v>500000</v>
      </c>
      <c r="H77" s="49">
        <f t="shared" si="1"/>
        <v>103078537.80881183</v>
      </c>
      <c r="I77" s="165">
        <v>1.7999999999999999E-2</v>
      </c>
      <c r="J77" s="51">
        <v>50000</v>
      </c>
      <c r="K77" s="195">
        <f t="shared" si="4"/>
        <v>107328292.81890289</v>
      </c>
      <c r="L77" s="34">
        <v>1.7999999999999999E-2</v>
      </c>
      <c r="M77" s="51">
        <f t="shared" si="2"/>
        <v>107378292.81890289</v>
      </c>
      <c r="N77" s="202">
        <f t="shared" si="3"/>
        <v>210456830.62771472</v>
      </c>
      <c r="O77" s="141"/>
    </row>
    <row r="78" spans="1:15" s="27" customFormat="1" x14ac:dyDescent="0.3">
      <c r="B78" s="226"/>
      <c r="C78" s="37">
        <v>3</v>
      </c>
      <c r="D78" s="182">
        <v>1700000</v>
      </c>
      <c r="E78" s="164">
        <v>0</v>
      </c>
      <c r="F78" s="161">
        <v>300000</v>
      </c>
      <c r="G78" s="130">
        <v>500000</v>
      </c>
      <c r="H78" s="49">
        <f t="shared" si="1"/>
        <v>105748351.48937044</v>
      </c>
      <c r="I78" s="165">
        <v>1.7999999999999999E-2</v>
      </c>
      <c r="J78" s="51">
        <v>50000</v>
      </c>
      <c r="K78" s="195">
        <f t="shared" si="4"/>
        <v>110939902.08964315</v>
      </c>
      <c r="L78" s="34">
        <v>1.7999999999999999E-2</v>
      </c>
      <c r="M78" s="51">
        <f t="shared" si="2"/>
        <v>110989902.08964315</v>
      </c>
      <c r="N78" s="202">
        <f t="shared" si="3"/>
        <v>216738253.57901359</v>
      </c>
      <c r="O78" s="141"/>
    </row>
    <row r="79" spans="1:15" s="27" customFormat="1" x14ac:dyDescent="0.3">
      <c r="B79" s="226"/>
      <c r="C79" s="37">
        <v>4</v>
      </c>
      <c r="D79" s="182">
        <v>1700000</v>
      </c>
      <c r="E79" s="164">
        <v>0</v>
      </c>
      <c r="F79" s="161">
        <v>300000</v>
      </c>
      <c r="G79" s="130">
        <v>500000</v>
      </c>
      <c r="H79" s="49">
        <f t="shared" si="1"/>
        <v>108466221.8161791</v>
      </c>
      <c r="I79" s="165">
        <v>1.7999999999999999E-2</v>
      </c>
      <c r="J79" s="51">
        <v>50000</v>
      </c>
      <c r="K79" s="195">
        <f t="shared" si="4"/>
        <v>114616520.32725672</v>
      </c>
      <c r="L79" s="34">
        <v>1.7999999999999999E-2</v>
      </c>
      <c r="M79" s="51">
        <f t="shared" si="2"/>
        <v>114666520.32725672</v>
      </c>
      <c r="N79" s="202">
        <f t="shared" si="3"/>
        <v>223132742.14343584</v>
      </c>
      <c r="O79" s="141"/>
    </row>
    <row r="80" spans="1:15" s="27" customFormat="1" x14ac:dyDescent="0.3">
      <c r="B80" s="226"/>
      <c r="C80" s="37">
        <v>5</v>
      </c>
      <c r="D80" s="182">
        <v>1700000</v>
      </c>
      <c r="E80" s="164">
        <v>0</v>
      </c>
      <c r="F80" s="161">
        <v>300000</v>
      </c>
      <c r="G80" s="130">
        <v>500000</v>
      </c>
      <c r="H80" s="49">
        <f t="shared" si="1"/>
        <v>111233013.80887032</v>
      </c>
      <c r="I80" s="165">
        <v>1.7999999999999999E-2</v>
      </c>
      <c r="J80" s="51">
        <v>50000</v>
      </c>
      <c r="K80" s="195">
        <f t="shared" si="4"/>
        <v>118359317.69314735</v>
      </c>
      <c r="L80" s="34">
        <v>1.7999999999999999E-2</v>
      </c>
      <c r="M80" s="51">
        <f t="shared" si="2"/>
        <v>118409317.69314735</v>
      </c>
      <c r="N80" s="202">
        <f t="shared" si="3"/>
        <v>229642331.50201768</v>
      </c>
      <c r="O80" s="141"/>
    </row>
    <row r="81" spans="1:15" s="27" customFormat="1" x14ac:dyDescent="0.3">
      <c r="B81" s="226"/>
      <c r="C81" s="37">
        <v>6</v>
      </c>
      <c r="D81" s="182">
        <v>1700000</v>
      </c>
      <c r="E81" s="164">
        <v>0</v>
      </c>
      <c r="F81" s="161">
        <v>300000</v>
      </c>
      <c r="G81" s="130">
        <v>500000</v>
      </c>
      <c r="H81" s="49">
        <f t="shared" si="1"/>
        <v>114049608.05742998</v>
      </c>
      <c r="I81" s="165">
        <v>1.7999999999999999E-2</v>
      </c>
      <c r="J81" s="51">
        <v>50000</v>
      </c>
      <c r="K81" s="195">
        <f t="shared" si="4"/>
        <v>122169485.411624</v>
      </c>
      <c r="L81" s="34">
        <v>1.7999999999999999E-2</v>
      </c>
      <c r="M81" s="51">
        <f t="shared" si="2"/>
        <v>122219485.411624</v>
      </c>
      <c r="N81" s="202">
        <f t="shared" si="3"/>
        <v>236269093.46905398</v>
      </c>
      <c r="O81" s="141"/>
    </row>
    <row r="82" spans="1:15" s="27" customFormat="1" x14ac:dyDescent="0.3">
      <c r="B82" s="226"/>
      <c r="C82" s="37">
        <v>7</v>
      </c>
      <c r="D82" s="182">
        <v>1700000</v>
      </c>
      <c r="E82" s="164">
        <v>0</v>
      </c>
      <c r="F82" s="161">
        <v>300000</v>
      </c>
      <c r="G82" s="130">
        <v>500000</v>
      </c>
      <c r="H82" s="49">
        <f t="shared" si="1"/>
        <v>116916901.00246373</v>
      </c>
      <c r="I82" s="165">
        <v>1.7999999999999999E-2</v>
      </c>
      <c r="J82" s="51">
        <v>50000</v>
      </c>
      <c r="K82" s="195">
        <f t="shared" si="4"/>
        <v>126048236.14903323</v>
      </c>
      <c r="L82" s="34">
        <v>1.7999999999999999E-2</v>
      </c>
      <c r="M82" s="51">
        <f t="shared" si="2"/>
        <v>126098236.14903323</v>
      </c>
      <c r="N82" s="202">
        <f t="shared" si="3"/>
        <v>243015137.15149695</v>
      </c>
      <c r="O82" s="141"/>
    </row>
    <row r="83" spans="1:15" s="27" customFormat="1" x14ac:dyDescent="0.3">
      <c r="B83" s="226"/>
      <c r="C83" s="37">
        <v>8</v>
      </c>
      <c r="D83" s="182">
        <v>1700000</v>
      </c>
      <c r="E83" s="164">
        <v>0</v>
      </c>
      <c r="F83" s="161">
        <v>300000</v>
      </c>
      <c r="G83" s="130">
        <v>500000</v>
      </c>
      <c r="H83" s="49">
        <f t="shared" si="1"/>
        <v>119835805.22050807</v>
      </c>
      <c r="I83" s="165">
        <v>1.7999999999999999E-2</v>
      </c>
      <c r="J83" s="51">
        <v>50000</v>
      </c>
      <c r="K83" s="195">
        <f t="shared" si="4"/>
        <v>129996804.39971583</v>
      </c>
      <c r="L83" s="34">
        <v>1.7999999999999999E-2</v>
      </c>
      <c r="M83" s="51">
        <f t="shared" si="2"/>
        <v>130046804.39971583</v>
      </c>
      <c r="N83" s="202">
        <f t="shared" si="3"/>
        <v>249882609.62022388</v>
      </c>
      <c r="O83" s="141"/>
    </row>
    <row r="84" spans="1:15" s="27" customFormat="1" x14ac:dyDescent="0.3">
      <c r="B84" s="226"/>
      <c r="C84" s="37">
        <v>9</v>
      </c>
      <c r="D84" s="182">
        <v>1700000</v>
      </c>
      <c r="E84" s="164">
        <v>0</v>
      </c>
      <c r="F84" s="161">
        <v>300000</v>
      </c>
      <c r="G84" s="130">
        <v>500000</v>
      </c>
      <c r="H84" s="49">
        <f t="shared" si="1"/>
        <v>122807249.71447721</v>
      </c>
      <c r="I84" s="165">
        <v>1.7999999999999999E-2</v>
      </c>
      <c r="J84" s="51">
        <v>50000</v>
      </c>
      <c r="K84" s="195">
        <f t="shared" si="4"/>
        <v>134016446.87891071</v>
      </c>
      <c r="L84" s="34">
        <v>1.7999999999999999E-2</v>
      </c>
      <c r="M84" s="51">
        <f t="shared" si="2"/>
        <v>134066446.87891071</v>
      </c>
      <c r="N84" s="202">
        <f t="shared" si="3"/>
        <v>256873696.5933879</v>
      </c>
      <c r="O84" s="141"/>
    </row>
    <row r="85" spans="1:15" s="27" customFormat="1" x14ac:dyDescent="0.3">
      <c r="B85" s="226"/>
      <c r="C85" s="37">
        <v>10</v>
      </c>
      <c r="D85" s="182">
        <v>1700000</v>
      </c>
      <c r="E85" s="164">
        <v>0</v>
      </c>
      <c r="F85" s="161">
        <v>300000</v>
      </c>
      <c r="G85" s="130">
        <v>500000</v>
      </c>
      <c r="H85" s="49">
        <f t="shared" si="1"/>
        <v>125832180.2093378</v>
      </c>
      <c r="I85" s="165">
        <v>1.7999999999999999E-2</v>
      </c>
      <c r="J85" s="51">
        <v>50000</v>
      </c>
      <c r="K85" s="195">
        <f t="shared" si="4"/>
        <v>138108442.9227311</v>
      </c>
      <c r="L85" s="34">
        <v>1.7999999999999999E-2</v>
      </c>
      <c r="M85" s="51">
        <f t="shared" si="2"/>
        <v>138158442.9227311</v>
      </c>
      <c r="N85" s="202">
        <f t="shared" si="3"/>
        <v>263990623.1320689</v>
      </c>
      <c r="O85" s="141"/>
    </row>
    <row r="86" spans="1:15" s="27" customFormat="1" ht="17.25" thickBot="1" x14ac:dyDescent="0.35">
      <c r="B86" s="226"/>
      <c r="C86" s="39">
        <v>11</v>
      </c>
      <c r="D86" s="182">
        <v>1700000</v>
      </c>
      <c r="E86" s="164">
        <v>0</v>
      </c>
      <c r="F86" s="161">
        <v>300000</v>
      </c>
      <c r="G86" s="130">
        <v>500000</v>
      </c>
      <c r="H86" s="49">
        <f t="shared" ref="H86:H149" si="5" xml:space="preserve"> (H85 + G86 + F86) + ((H85 + G86 + F86) * I86 )</f>
        <v>128911559.45310588</v>
      </c>
      <c r="I86" s="165">
        <v>1.7999999999999999E-2</v>
      </c>
      <c r="J86" s="51">
        <v>50000</v>
      </c>
      <c r="K86" s="195">
        <f t="shared" si="4"/>
        <v>142274094.89534026</v>
      </c>
      <c r="L86" s="136">
        <v>1.7999999999999999E-2</v>
      </c>
      <c r="M86" s="51">
        <f t="shared" ref="M86:M149" si="6" xml:space="preserve"> J86 + K86</f>
        <v>142324094.89534026</v>
      </c>
      <c r="N86" s="202">
        <f t="shared" ref="N86:N149" si="7" xml:space="preserve"> H86 + M86</f>
        <v>271235654.34844613</v>
      </c>
      <c r="O86" s="141"/>
    </row>
    <row r="87" spans="1:15" s="153" customFormat="1" ht="17.25" thickBot="1" x14ac:dyDescent="0.35">
      <c r="B87" s="226"/>
      <c r="C87" s="146">
        <v>12</v>
      </c>
      <c r="D87" s="182">
        <v>1700000</v>
      </c>
      <c r="E87" s="167">
        <v>0</v>
      </c>
      <c r="F87" s="161">
        <v>300000</v>
      </c>
      <c r="G87" s="147">
        <v>500000</v>
      </c>
      <c r="H87" s="148">
        <f t="shared" si="5"/>
        <v>132046367.52326179</v>
      </c>
      <c r="I87" s="149">
        <v>1.7999999999999999E-2</v>
      </c>
      <c r="J87" s="51">
        <v>50000</v>
      </c>
      <c r="K87" s="195">
        <f t="shared" si="4"/>
        <v>146514728.60345638</v>
      </c>
      <c r="L87" s="150">
        <v>1.7999999999999999E-2</v>
      </c>
      <c r="M87" s="51">
        <f t="shared" si="6"/>
        <v>146564728.60345638</v>
      </c>
      <c r="N87" s="202">
        <f t="shared" si="7"/>
        <v>278611096.12671816</v>
      </c>
      <c r="O87" s="172"/>
    </row>
    <row r="88" spans="1:15" s="27" customFormat="1" x14ac:dyDescent="0.3">
      <c r="A88" s="27">
        <v>8</v>
      </c>
      <c r="B88" s="226">
        <v>2029</v>
      </c>
      <c r="C88" s="36">
        <v>1</v>
      </c>
      <c r="D88" s="182">
        <v>1700000</v>
      </c>
      <c r="E88" s="164">
        <v>0</v>
      </c>
      <c r="F88" s="161">
        <v>300000</v>
      </c>
      <c r="G88" s="130">
        <v>500000</v>
      </c>
      <c r="H88" s="49">
        <f t="shared" si="5"/>
        <v>135237602.13868049</v>
      </c>
      <c r="I88" s="165">
        <v>1.7999999999999999E-2</v>
      </c>
      <c r="J88" s="51">
        <v>50000</v>
      </c>
      <c r="K88" s="195">
        <f t="shared" ref="K88:K151" si="8" xml:space="preserve"> (K87 + D88 - E88 - J88) + ((K87 + D88 - E88 - J88) * L88)</f>
        <v>148757387.51787022</v>
      </c>
      <c r="L88" s="135">
        <v>4.0000000000000001E-3</v>
      </c>
      <c r="M88" s="51">
        <f t="shared" si="6"/>
        <v>148807387.51787022</v>
      </c>
      <c r="N88" s="202">
        <f t="shared" si="7"/>
        <v>284044989.65655071</v>
      </c>
      <c r="O88" s="141"/>
    </row>
    <row r="89" spans="1:15" s="27" customFormat="1" x14ac:dyDescent="0.3">
      <c r="B89" s="226"/>
      <c r="C89" s="37">
        <v>2</v>
      </c>
      <c r="D89" s="182">
        <v>1700000</v>
      </c>
      <c r="E89" s="164">
        <v>0</v>
      </c>
      <c r="F89" s="161">
        <v>300000</v>
      </c>
      <c r="G89" s="130">
        <v>500000</v>
      </c>
      <c r="H89" s="49">
        <f t="shared" si="5"/>
        <v>138486278.97717673</v>
      </c>
      <c r="I89" s="165">
        <v>1.7999999999999999E-2</v>
      </c>
      <c r="J89" s="51">
        <v>50000</v>
      </c>
      <c r="K89" s="195">
        <f t="shared" si="8"/>
        <v>153114720.49319187</v>
      </c>
      <c r="L89" s="34">
        <v>1.7999999999999999E-2</v>
      </c>
      <c r="M89" s="51">
        <f t="shared" si="6"/>
        <v>153164720.49319187</v>
      </c>
      <c r="N89" s="202">
        <f t="shared" si="7"/>
        <v>291650999.47036862</v>
      </c>
      <c r="O89" s="141"/>
    </row>
    <row r="90" spans="1:15" s="27" customFormat="1" x14ac:dyDescent="0.3">
      <c r="B90" s="226"/>
      <c r="C90" s="37">
        <v>3</v>
      </c>
      <c r="D90" s="182">
        <v>1700000</v>
      </c>
      <c r="E90" s="164">
        <v>0</v>
      </c>
      <c r="F90" s="161">
        <v>300000</v>
      </c>
      <c r="G90" s="130">
        <v>500000</v>
      </c>
      <c r="H90" s="49">
        <f t="shared" si="5"/>
        <v>141793431.99876592</v>
      </c>
      <c r="I90" s="165">
        <v>1.7999999999999999E-2</v>
      </c>
      <c r="J90" s="51">
        <v>50000</v>
      </c>
      <c r="K90" s="195">
        <f t="shared" si="8"/>
        <v>157550485.46206933</v>
      </c>
      <c r="L90" s="34">
        <v>1.7999999999999999E-2</v>
      </c>
      <c r="M90" s="51">
        <f t="shared" si="6"/>
        <v>157600485.46206933</v>
      </c>
      <c r="N90" s="202">
        <f t="shared" si="7"/>
        <v>299393917.46083522</v>
      </c>
      <c r="O90" s="141"/>
    </row>
    <row r="91" spans="1:15" s="27" customFormat="1" x14ac:dyDescent="0.3">
      <c r="B91" s="226"/>
      <c r="C91" s="37">
        <v>4</v>
      </c>
      <c r="D91" s="182">
        <v>1700000</v>
      </c>
      <c r="E91" s="164">
        <v>0</v>
      </c>
      <c r="F91" s="161">
        <v>300000</v>
      </c>
      <c r="G91" s="130">
        <v>500000</v>
      </c>
      <c r="H91" s="49">
        <f t="shared" si="5"/>
        <v>145160113.77474371</v>
      </c>
      <c r="I91" s="165">
        <v>1.7999999999999999E-2</v>
      </c>
      <c r="J91" s="51">
        <v>50000</v>
      </c>
      <c r="K91" s="195">
        <f t="shared" si="8"/>
        <v>162066094.20038658</v>
      </c>
      <c r="L91" s="34">
        <v>1.7999999999999999E-2</v>
      </c>
      <c r="M91" s="51">
        <f t="shared" si="6"/>
        <v>162116094.20038658</v>
      </c>
      <c r="N91" s="202">
        <f t="shared" si="7"/>
        <v>307276207.97513032</v>
      </c>
      <c r="O91" s="141"/>
    </row>
    <row r="92" spans="1:15" s="27" customFormat="1" x14ac:dyDescent="0.3">
      <c r="B92" s="226"/>
      <c r="C92" s="37">
        <v>5</v>
      </c>
      <c r="D92" s="182">
        <v>1700000</v>
      </c>
      <c r="E92" s="164">
        <v>0</v>
      </c>
      <c r="F92" s="161">
        <v>300000</v>
      </c>
      <c r="G92" s="130">
        <v>500000</v>
      </c>
      <c r="H92" s="49">
        <f t="shared" si="5"/>
        <v>148587395.82268909</v>
      </c>
      <c r="I92" s="165">
        <v>1.7999999999999999E-2</v>
      </c>
      <c r="J92" s="51">
        <v>50000</v>
      </c>
      <c r="K92" s="195">
        <f t="shared" si="8"/>
        <v>166662983.89599353</v>
      </c>
      <c r="L92" s="34">
        <v>1.7999999999999999E-2</v>
      </c>
      <c r="M92" s="51">
        <f t="shared" si="6"/>
        <v>166712983.89599353</v>
      </c>
      <c r="N92" s="202">
        <f t="shared" si="7"/>
        <v>315300379.71868265</v>
      </c>
      <c r="O92" s="141"/>
    </row>
    <row r="93" spans="1:15" s="27" customFormat="1" x14ac:dyDescent="0.3">
      <c r="B93" s="226"/>
      <c r="C93" s="37">
        <v>6</v>
      </c>
      <c r="D93" s="182">
        <v>1700000</v>
      </c>
      <c r="E93" s="164">
        <v>0</v>
      </c>
      <c r="F93" s="161">
        <v>300000</v>
      </c>
      <c r="G93" s="130">
        <v>500000</v>
      </c>
      <c r="H93" s="49">
        <f t="shared" si="5"/>
        <v>152076368.94749749</v>
      </c>
      <c r="I93" s="165">
        <v>1.7999999999999999E-2</v>
      </c>
      <c r="J93" s="51">
        <v>50000</v>
      </c>
      <c r="K93" s="195">
        <f t="shared" si="8"/>
        <v>171342617.60612142</v>
      </c>
      <c r="L93" s="34">
        <v>1.7999999999999999E-2</v>
      </c>
      <c r="M93" s="51">
        <f t="shared" si="6"/>
        <v>171392617.60612142</v>
      </c>
      <c r="N93" s="202">
        <f t="shared" si="7"/>
        <v>323468986.55361891</v>
      </c>
      <c r="O93" s="141"/>
    </row>
    <row r="94" spans="1:15" s="27" customFormat="1" x14ac:dyDescent="0.3">
      <c r="B94" s="226"/>
      <c r="C94" s="37">
        <v>7</v>
      </c>
      <c r="D94" s="182">
        <v>1700000</v>
      </c>
      <c r="E94" s="164">
        <v>0</v>
      </c>
      <c r="F94" s="161">
        <v>300000</v>
      </c>
      <c r="G94" s="130">
        <v>500000</v>
      </c>
      <c r="H94" s="49">
        <f t="shared" si="5"/>
        <v>155628143.58855245</v>
      </c>
      <c r="I94" s="165">
        <v>1.7999999999999999E-2</v>
      </c>
      <c r="J94" s="51">
        <v>50000</v>
      </c>
      <c r="K94" s="195">
        <f t="shared" si="8"/>
        <v>176106484.72303161</v>
      </c>
      <c r="L94" s="34">
        <v>1.7999999999999999E-2</v>
      </c>
      <c r="M94" s="51">
        <f t="shared" si="6"/>
        <v>176156484.72303161</v>
      </c>
      <c r="N94" s="202">
        <f t="shared" si="7"/>
        <v>331784628.31158406</v>
      </c>
      <c r="O94" s="141"/>
    </row>
    <row r="95" spans="1:15" s="27" customFormat="1" x14ac:dyDescent="0.3">
      <c r="B95" s="226"/>
      <c r="C95" s="37">
        <v>8</v>
      </c>
      <c r="D95" s="182">
        <v>1700000</v>
      </c>
      <c r="E95" s="164">
        <v>0</v>
      </c>
      <c r="F95" s="161">
        <v>300000</v>
      </c>
      <c r="G95" s="130">
        <v>500000</v>
      </c>
      <c r="H95" s="49">
        <f t="shared" si="5"/>
        <v>159243850.1731464</v>
      </c>
      <c r="I95" s="165">
        <v>1.7999999999999999E-2</v>
      </c>
      <c r="J95" s="51">
        <v>50000</v>
      </c>
      <c r="K95" s="195">
        <f t="shared" si="8"/>
        <v>180956101.44804618</v>
      </c>
      <c r="L95" s="34">
        <v>1.7999999999999999E-2</v>
      </c>
      <c r="M95" s="51">
        <f t="shared" si="6"/>
        <v>181006101.44804618</v>
      </c>
      <c r="N95" s="202">
        <f t="shared" si="7"/>
        <v>340249951.62119257</v>
      </c>
      <c r="O95" s="141"/>
    </row>
    <row r="96" spans="1:15" s="27" customFormat="1" x14ac:dyDescent="0.3">
      <c r="B96" s="226"/>
      <c r="C96" s="37">
        <v>9</v>
      </c>
      <c r="D96" s="182">
        <v>1700000</v>
      </c>
      <c r="E96" s="164">
        <v>0</v>
      </c>
      <c r="F96" s="161">
        <v>300000</v>
      </c>
      <c r="G96" s="130">
        <v>500000</v>
      </c>
      <c r="H96" s="49">
        <f t="shared" si="5"/>
        <v>162924639.47626305</v>
      </c>
      <c r="I96" s="165">
        <v>1.7999999999999999E-2</v>
      </c>
      <c r="J96" s="51">
        <v>50000</v>
      </c>
      <c r="K96" s="195">
        <f t="shared" si="8"/>
        <v>185893011.274111</v>
      </c>
      <c r="L96" s="34">
        <v>1.7999999999999999E-2</v>
      </c>
      <c r="M96" s="51">
        <f t="shared" si="6"/>
        <v>185943011.274111</v>
      </c>
      <c r="N96" s="202">
        <f t="shared" si="7"/>
        <v>348867650.75037408</v>
      </c>
      <c r="O96" s="141"/>
    </row>
    <row r="97" spans="1:15" s="27" customFormat="1" x14ac:dyDescent="0.3">
      <c r="B97" s="226"/>
      <c r="C97" s="37">
        <v>10</v>
      </c>
      <c r="D97" s="182">
        <v>1700000</v>
      </c>
      <c r="E97" s="164">
        <v>0</v>
      </c>
      <c r="F97" s="161">
        <v>300000</v>
      </c>
      <c r="G97" s="130">
        <v>500000</v>
      </c>
      <c r="H97" s="49">
        <f t="shared" si="5"/>
        <v>166671682.98683578</v>
      </c>
      <c r="I97" s="165">
        <v>1.7999999999999999E-2</v>
      </c>
      <c r="J97" s="51">
        <v>50000</v>
      </c>
      <c r="K97" s="195">
        <f t="shared" si="8"/>
        <v>190918785.477045</v>
      </c>
      <c r="L97" s="34">
        <v>1.7999999999999999E-2</v>
      </c>
      <c r="M97" s="51">
        <f t="shared" si="6"/>
        <v>190968785.477045</v>
      </c>
      <c r="N97" s="202">
        <f t="shared" si="7"/>
        <v>357640468.46388078</v>
      </c>
      <c r="O97" s="141"/>
    </row>
    <row r="98" spans="1:15" s="27" customFormat="1" ht="17.25" thickBot="1" x14ac:dyDescent="0.35">
      <c r="B98" s="226"/>
      <c r="C98" s="39">
        <v>11</v>
      </c>
      <c r="D98" s="182">
        <v>1700000</v>
      </c>
      <c r="E98" s="164">
        <v>0</v>
      </c>
      <c r="F98" s="161">
        <v>300000</v>
      </c>
      <c r="G98" s="130">
        <v>500000</v>
      </c>
      <c r="H98" s="49">
        <f t="shared" si="5"/>
        <v>170486173.28059882</v>
      </c>
      <c r="I98" s="165">
        <v>1.7999999999999999E-2</v>
      </c>
      <c r="J98" s="51">
        <v>50000</v>
      </c>
      <c r="K98" s="195">
        <f t="shared" si="8"/>
        <v>196035023.61563182</v>
      </c>
      <c r="L98" s="136">
        <v>1.7999999999999999E-2</v>
      </c>
      <c r="M98" s="51">
        <f t="shared" si="6"/>
        <v>196085023.61563182</v>
      </c>
      <c r="N98" s="202">
        <f t="shared" si="7"/>
        <v>366571196.89623064</v>
      </c>
      <c r="O98" s="141"/>
    </row>
    <row r="99" spans="1:15" s="153" customFormat="1" ht="17.25" thickBot="1" x14ac:dyDescent="0.35">
      <c r="B99" s="226"/>
      <c r="C99" s="146">
        <v>12</v>
      </c>
      <c r="D99" s="182">
        <v>1700000</v>
      </c>
      <c r="E99" s="167">
        <v>0</v>
      </c>
      <c r="F99" s="161">
        <v>300000</v>
      </c>
      <c r="G99" s="147">
        <v>500000</v>
      </c>
      <c r="H99" s="148">
        <f t="shared" si="5"/>
        <v>174369324.39964959</v>
      </c>
      <c r="I99" s="149">
        <v>1.7999999999999999E-2</v>
      </c>
      <c r="J99" s="51">
        <v>50000</v>
      </c>
      <c r="K99" s="195">
        <f t="shared" si="8"/>
        <v>201243354.04071319</v>
      </c>
      <c r="L99" s="150">
        <v>1.7999999999999999E-2</v>
      </c>
      <c r="M99" s="51">
        <f t="shared" si="6"/>
        <v>201293354.04071319</v>
      </c>
      <c r="N99" s="202">
        <f t="shared" si="7"/>
        <v>375662678.44036281</v>
      </c>
      <c r="O99" s="172"/>
    </row>
    <row r="100" spans="1:15" s="27" customFormat="1" x14ac:dyDescent="0.3">
      <c r="A100" s="27">
        <v>9</v>
      </c>
      <c r="B100" s="226">
        <v>2030</v>
      </c>
      <c r="C100" s="36">
        <v>1</v>
      </c>
      <c r="D100" s="182">
        <v>1700000</v>
      </c>
      <c r="E100" s="164">
        <v>0</v>
      </c>
      <c r="F100" s="161">
        <v>300000</v>
      </c>
      <c r="G100" s="130">
        <v>500000</v>
      </c>
      <c r="H100" s="49">
        <f t="shared" si="5"/>
        <v>178322372.23884329</v>
      </c>
      <c r="I100" s="165">
        <v>1.7999999999999999E-2</v>
      </c>
      <c r="J100" s="51">
        <v>50000</v>
      </c>
      <c r="K100" s="195">
        <f t="shared" si="8"/>
        <v>203704927.45687604</v>
      </c>
      <c r="L100" s="135">
        <v>4.0000000000000001E-3</v>
      </c>
      <c r="M100" s="51">
        <f t="shared" si="6"/>
        <v>203754927.45687604</v>
      </c>
      <c r="N100" s="202">
        <f t="shared" si="7"/>
        <v>382077299.69571936</v>
      </c>
      <c r="O100" s="141"/>
    </row>
    <row r="101" spans="1:15" s="27" customFormat="1" x14ac:dyDescent="0.3">
      <c r="B101" s="226"/>
      <c r="C101" s="37">
        <v>2</v>
      </c>
      <c r="D101" s="182">
        <v>1700000</v>
      </c>
      <c r="E101" s="164">
        <v>0</v>
      </c>
      <c r="F101" s="161">
        <v>300000</v>
      </c>
      <c r="G101" s="130">
        <v>500000</v>
      </c>
      <c r="H101" s="49">
        <f t="shared" si="5"/>
        <v>182346574.93914247</v>
      </c>
      <c r="I101" s="165">
        <v>1.7999999999999999E-2</v>
      </c>
      <c r="J101" s="51">
        <v>50000</v>
      </c>
      <c r="K101" s="195">
        <f t="shared" si="8"/>
        <v>209051316.1510998</v>
      </c>
      <c r="L101" s="34">
        <v>1.7999999999999999E-2</v>
      </c>
      <c r="M101" s="51">
        <f t="shared" si="6"/>
        <v>209101316.1510998</v>
      </c>
      <c r="N101" s="202">
        <f t="shared" si="7"/>
        <v>391447891.09024227</v>
      </c>
      <c r="O101" s="141"/>
    </row>
    <row r="102" spans="1:15" s="27" customFormat="1" x14ac:dyDescent="0.3">
      <c r="B102" s="226"/>
      <c r="C102" s="37">
        <v>3</v>
      </c>
      <c r="D102" s="182">
        <v>1700000</v>
      </c>
      <c r="E102" s="164">
        <v>0</v>
      </c>
      <c r="F102" s="161">
        <v>300000</v>
      </c>
      <c r="G102" s="130">
        <v>500000</v>
      </c>
      <c r="H102" s="49">
        <f t="shared" si="5"/>
        <v>186443213.28804702</v>
      </c>
      <c r="I102" s="165">
        <v>1.7999999999999999E-2</v>
      </c>
      <c r="J102" s="51">
        <v>50000</v>
      </c>
      <c r="K102" s="195">
        <f t="shared" si="8"/>
        <v>214493939.84181958</v>
      </c>
      <c r="L102" s="34">
        <v>1.7999999999999999E-2</v>
      </c>
      <c r="M102" s="51">
        <f t="shared" si="6"/>
        <v>214543939.84181958</v>
      </c>
      <c r="N102" s="202">
        <f t="shared" si="7"/>
        <v>400987153.1298666</v>
      </c>
      <c r="O102" s="141"/>
    </row>
    <row r="103" spans="1:15" s="27" customFormat="1" x14ac:dyDescent="0.3">
      <c r="B103" s="226"/>
      <c r="C103" s="37">
        <v>4</v>
      </c>
      <c r="D103" s="182">
        <v>1700000</v>
      </c>
      <c r="E103" s="164">
        <v>0</v>
      </c>
      <c r="F103" s="161">
        <v>300000</v>
      </c>
      <c r="G103" s="130">
        <v>500000</v>
      </c>
      <c r="H103" s="49">
        <f t="shared" si="5"/>
        <v>190613591.12723187</v>
      </c>
      <c r="I103" s="165">
        <v>1.7999999999999999E-2</v>
      </c>
      <c r="J103" s="51">
        <v>50000</v>
      </c>
      <c r="K103" s="195">
        <f t="shared" si="8"/>
        <v>220034530.75897235</v>
      </c>
      <c r="L103" s="34">
        <v>1.7999999999999999E-2</v>
      </c>
      <c r="M103" s="51">
        <f t="shared" si="6"/>
        <v>220084530.75897235</v>
      </c>
      <c r="N103" s="202">
        <f t="shared" si="7"/>
        <v>410698121.88620424</v>
      </c>
      <c r="O103" s="141"/>
    </row>
    <row r="104" spans="1:15" s="27" customFormat="1" x14ac:dyDescent="0.3">
      <c r="B104" s="226"/>
      <c r="C104" s="37">
        <v>5</v>
      </c>
      <c r="D104" s="182">
        <v>1700000</v>
      </c>
      <c r="E104" s="164">
        <v>0</v>
      </c>
      <c r="F104" s="161">
        <v>300000</v>
      </c>
      <c r="G104" s="130">
        <v>500000</v>
      </c>
      <c r="H104" s="49">
        <f t="shared" si="5"/>
        <v>194859035.76752204</v>
      </c>
      <c r="I104" s="165">
        <v>1.7999999999999999E-2</v>
      </c>
      <c r="J104" s="51">
        <v>50000</v>
      </c>
      <c r="K104" s="195">
        <f t="shared" si="8"/>
        <v>225674852.31263384</v>
      </c>
      <c r="L104" s="34">
        <v>1.7999999999999999E-2</v>
      </c>
      <c r="M104" s="51">
        <f t="shared" si="6"/>
        <v>225724852.31263384</v>
      </c>
      <c r="N104" s="202">
        <f t="shared" si="7"/>
        <v>420583888.08015585</v>
      </c>
      <c r="O104" s="141"/>
    </row>
    <row r="105" spans="1:15" s="27" customFormat="1" x14ac:dyDescent="0.3">
      <c r="B105" s="226"/>
      <c r="C105" s="37">
        <v>6</v>
      </c>
      <c r="D105" s="182">
        <v>1700000</v>
      </c>
      <c r="E105" s="164">
        <v>0</v>
      </c>
      <c r="F105" s="161">
        <v>300000</v>
      </c>
      <c r="G105" s="130">
        <v>500000</v>
      </c>
      <c r="H105" s="49">
        <f t="shared" si="5"/>
        <v>199180898.41133744</v>
      </c>
      <c r="I105" s="165">
        <v>1.7999999999999999E-2</v>
      </c>
      <c r="J105" s="51">
        <v>50000</v>
      </c>
      <c r="K105" s="195">
        <f t="shared" si="8"/>
        <v>231416699.65426126</v>
      </c>
      <c r="L105" s="34">
        <v>1.7999999999999999E-2</v>
      </c>
      <c r="M105" s="51">
        <f t="shared" si="6"/>
        <v>231466699.65426126</v>
      </c>
      <c r="N105" s="202">
        <f t="shared" si="7"/>
        <v>430647598.06559873</v>
      </c>
      <c r="O105" s="141"/>
    </row>
    <row r="106" spans="1:15" s="27" customFormat="1" x14ac:dyDescent="0.3">
      <c r="B106" s="226"/>
      <c r="C106" s="37">
        <v>7</v>
      </c>
      <c r="D106" s="182">
        <v>1700000</v>
      </c>
      <c r="E106" s="164">
        <v>0</v>
      </c>
      <c r="F106" s="161">
        <v>300000</v>
      </c>
      <c r="G106" s="130">
        <v>500000</v>
      </c>
      <c r="H106" s="49">
        <f t="shared" si="5"/>
        <v>203580554.5827415</v>
      </c>
      <c r="I106" s="165">
        <v>1.7999999999999999E-2</v>
      </c>
      <c r="J106" s="51">
        <v>50000</v>
      </c>
      <c r="K106" s="195">
        <f t="shared" si="8"/>
        <v>237261900.24803796</v>
      </c>
      <c r="L106" s="34">
        <v>1.7999999999999999E-2</v>
      </c>
      <c r="M106" s="51">
        <f t="shared" si="6"/>
        <v>237311900.24803796</v>
      </c>
      <c r="N106" s="202">
        <f t="shared" si="7"/>
        <v>440892454.83077943</v>
      </c>
      <c r="O106" s="141"/>
    </row>
    <row r="107" spans="1:15" s="27" customFormat="1" x14ac:dyDescent="0.3">
      <c r="B107" s="226"/>
      <c r="C107" s="37">
        <v>8</v>
      </c>
      <c r="D107" s="182">
        <v>1700000</v>
      </c>
      <c r="E107" s="164">
        <v>0</v>
      </c>
      <c r="F107" s="161">
        <v>300000</v>
      </c>
      <c r="G107" s="130">
        <v>500000</v>
      </c>
      <c r="H107" s="49">
        <f t="shared" si="5"/>
        <v>208059404.56523085</v>
      </c>
      <c r="I107" s="165">
        <v>1.7999999999999999E-2</v>
      </c>
      <c r="J107" s="51">
        <v>50000</v>
      </c>
      <c r="K107" s="195">
        <f t="shared" si="8"/>
        <v>243212314.45250264</v>
      </c>
      <c r="L107" s="34">
        <v>1.7999999999999999E-2</v>
      </c>
      <c r="M107" s="51">
        <f t="shared" si="6"/>
        <v>243262314.45250264</v>
      </c>
      <c r="N107" s="202">
        <f t="shared" si="7"/>
        <v>451321719.01773345</v>
      </c>
      <c r="O107" s="141"/>
    </row>
    <row r="108" spans="1:15" s="27" customFormat="1" x14ac:dyDescent="0.3">
      <c r="B108" s="226"/>
      <c r="C108" s="37">
        <v>9</v>
      </c>
      <c r="D108" s="182">
        <v>1700000</v>
      </c>
      <c r="E108" s="164">
        <v>0</v>
      </c>
      <c r="F108" s="161">
        <v>300000</v>
      </c>
      <c r="G108" s="130">
        <v>500000</v>
      </c>
      <c r="H108" s="49">
        <f t="shared" si="5"/>
        <v>212618873.84740502</v>
      </c>
      <c r="I108" s="165">
        <v>1.7999999999999999E-2</v>
      </c>
      <c r="J108" s="51">
        <v>50000</v>
      </c>
      <c r="K108" s="195">
        <f t="shared" si="8"/>
        <v>249269836.11264768</v>
      </c>
      <c r="L108" s="34">
        <v>1.7999999999999999E-2</v>
      </c>
      <c r="M108" s="51">
        <f t="shared" si="6"/>
        <v>249319836.11264768</v>
      </c>
      <c r="N108" s="202">
        <f t="shared" si="7"/>
        <v>461938709.96005273</v>
      </c>
      <c r="O108" s="141"/>
    </row>
    <row r="109" spans="1:15" s="27" customFormat="1" x14ac:dyDescent="0.3">
      <c r="B109" s="226"/>
      <c r="C109" s="37">
        <v>10</v>
      </c>
      <c r="D109" s="182">
        <v>1700000</v>
      </c>
      <c r="E109" s="164">
        <v>0</v>
      </c>
      <c r="F109" s="161">
        <v>300000</v>
      </c>
      <c r="G109" s="130">
        <v>500000</v>
      </c>
      <c r="H109" s="49">
        <f t="shared" si="5"/>
        <v>217260413.57665831</v>
      </c>
      <c r="I109" s="165">
        <v>1.7999999999999999E-2</v>
      </c>
      <c r="J109" s="51">
        <v>50000</v>
      </c>
      <c r="K109" s="195">
        <f t="shared" si="8"/>
        <v>255436393.16267535</v>
      </c>
      <c r="L109" s="34">
        <v>1.7999999999999999E-2</v>
      </c>
      <c r="M109" s="51">
        <f t="shared" si="6"/>
        <v>255486393.16267535</v>
      </c>
      <c r="N109" s="202">
        <f t="shared" si="7"/>
        <v>472746806.73933363</v>
      </c>
      <c r="O109" s="141"/>
    </row>
    <row r="110" spans="1:15" s="27" customFormat="1" ht="17.25" thickBot="1" x14ac:dyDescent="0.35">
      <c r="B110" s="226"/>
      <c r="C110" s="39">
        <v>11</v>
      </c>
      <c r="D110" s="182">
        <v>1700000</v>
      </c>
      <c r="E110" s="164">
        <v>0</v>
      </c>
      <c r="F110" s="161">
        <v>300000</v>
      </c>
      <c r="G110" s="130">
        <v>500000</v>
      </c>
      <c r="H110" s="49">
        <f t="shared" si="5"/>
        <v>221985501.02103814</v>
      </c>
      <c r="I110" s="165">
        <v>1.7999999999999999E-2</v>
      </c>
      <c r="J110" s="51">
        <v>50000</v>
      </c>
      <c r="K110" s="195">
        <f t="shared" si="8"/>
        <v>261713948.23960352</v>
      </c>
      <c r="L110" s="136">
        <v>1.7999999999999999E-2</v>
      </c>
      <c r="M110" s="51">
        <f t="shared" si="6"/>
        <v>261763948.23960352</v>
      </c>
      <c r="N110" s="202">
        <f t="shared" si="7"/>
        <v>483749449.26064169</v>
      </c>
      <c r="O110" s="141"/>
    </row>
    <row r="111" spans="1:15" s="153" customFormat="1" ht="17.25" thickBot="1" x14ac:dyDescent="0.35">
      <c r="B111" s="226"/>
      <c r="C111" s="146">
        <v>12</v>
      </c>
      <c r="D111" s="182">
        <v>1700000</v>
      </c>
      <c r="E111" s="167">
        <v>0</v>
      </c>
      <c r="F111" s="161">
        <v>300000</v>
      </c>
      <c r="G111" s="147">
        <v>500000</v>
      </c>
      <c r="H111" s="148">
        <f t="shared" si="5"/>
        <v>226795640.03941682</v>
      </c>
      <c r="I111" s="149">
        <v>1.7999999999999999E-2</v>
      </c>
      <c r="J111" s="51">
        <v>50000</v>
      </c>
      <c r="K111" s="195">
        <f t="shared" si="8"/>
        <v>268104499.30791637</v>
      </c>
      <c r="L111" s="150">
        <v>1.7999999999999999E-2</v>
      </c>
      <c r="M111" s="51">
        <f t="shared" si="6"/>
        <v>268154499.30791637</v>
      </c>
      <c r="N111" s="202">
        <f t="shared" si="7"/>
        <v>494950139.34733319</v>
      </c>
      <c r="O111" s="172"/>
    </row>
    <row r="112" spans="1:15" s="27" customFormat="1" x14ac:dyDescent="0.3">
      <c r="A112" s="27">
        <v>10</v>
      </c>
      <c r="B112" s="226">
        <v>2031</v>
      </c>
      <c r="C112" s="36">
        <v>1</v>
      </c>
      <c r="D112" s="182">
        <v>1700000</v>
      </c>
      <c r="E112" s="164">
        <v>0</v>
      </c>
      <c r="F112" s="161">
        <v>300000</v>
      </c>
      <c r="G112" s="130">
        <v>500000</v>
      </c>
      <c r="H112" s="49">
        <f t="shared" si="5"/>
        <v>231692361.56012633</v>
      </c>
      <c r="I112" s="165">
        <v>1.7999999999999999E-2</v>
      </c>
      <c r="J112" s="51">
        <v>50000</v>
      </c>
      <c r="K112" s="195">
        <f t="shared" si="8"/>
        <v>270833517.30514807</v>
      </c>
      <c r="L112" s="135">
        <v>4.0000000000000001E-3</v>
      </c>
      <c r="M112" s="51">
        <f t="shared" si="6"/>
        <v>270883517.30514807</v>
      </c>
      <c r="N112" s="202">
        <f t="shared" si="7"/>
        <v>502575878.86527443</v>
      </c>
      <c r="O112" s="141"/>
    </row>
    <row r="113" spans="1:15" s="27" customFormat="1" x14ac:dyDescent="0.3">
      <c r="B113" s="226"/>
      <c r="C113" s="37">
        <v>2</v>
      </c>
      <c r="D113" s="182">
        <v>1700000</v>
      </c>
      <c r="E113" s="164">
        <v>0</v>
      </c>
      <c r="F113" s="161">
        <v>300000</v>
      </c>
      <c r="G113" s="130">
        <v>500000</v>
      </c>
      <c r="H113" s="49">
        <f t="shared" si="5"/>
        <v>236677224.06820861</v>
      </c>
      <c r="I113" s="165">
        <v>1.7999999999999999E-2</v>
      </c>
      <c r="J113" s="51">
        <v>50000</v>
      </c>
      <c r="K113" s="195">
        <f t="shared" si="8"/>
        <v>277388220.61664075</v>
      </c>
      <c r="L113" s="34">
        <v>1.7999999999999999E-2</v>
      </c>
      <c r="M113" s="51">
        <f t="shared" si="6"/>
        <v>277438220.61664075</v>
      </c>
      <c r="N113" s="202">
        <f t="shared" si="7"/>
        <v>514115444.68484938</v>
      </c>
      <c r="O113" s="141"/>
    </row>
    <row r="114" spans="1:15" s="27" customFormat="1" x14ac:dyDescent="0.3">
      <c r="B114" s="226"/>
      <c r="C114" s="37">
        <v>3</v>
      </c>
      <c r="D114" s="182">
        <v>1700000</v>
      </c>
      <c r="E114" s="164">
        <v>0</v>
      </c>
      <c r="F114" s="161">
        <v>300000</v>
      </c>
      <c r="G114" s="130">
        <v>500000</v>
      </c>
      <c r="H114" s="49">
        <f t="shared" si="5"/>
        <v>241751814.10143635</v>
      </c>
      <c r="I114" s="165">
        <v>1.7999999999999999E-2</v>
      </c>
      <c r="J114" s="51">
        <v>50000</v>
      </c>
      <c r="K114" s="195">
        <f t="shared" si="8"/>
        <v>284060908.5877403</v>
      </c>
      <c r="L114" s="34">
        <v>1.7999999999999999E-2</v>
      </c>
      <c r="M114" s="51">
        <f t="shared" si="6"/>
        <v>284110908.5877403</v>
      </c>
      <c r="N114" s="202">
        <f t="shared" si="7"/>
        <v>525862722.68917668</v>
      </c>
      <c r="O114" s="141"/>
    </row>
    <row r="115" spans="1:15" s="27" customFormat="1" x14ac:dyDescent="0.3">
      <c r="B115" s="226"/>
      <c r="C115" s="37">
        <v>4</v>
      </c>
      <c r="D115" s="182">
        <v>1700000</v>
      </c>
      <c r="E115" s="164">
        <v>0</v>
      </c>
      <c r="F115" s="161">
        <v>300000</v>
      </c>
      <c r="G115" s="130">
        <v>500000</v>
      </c>
      <c r="H115" s="49">
        <f t="shared" si="5"/>
        <v>246917746.7552622</v>
      </c>
      <c r="I115" s="165">
        <v>1.7999999999999999E-2</v>
      </c>
      <c r="J115" s="51">
        <v>50000</v>
      </c>
      <c r="K115" s="195">
        <f t="shared" si="8"/>
        <v>290853704.94231963</v>
      </c>
      <c r="L115" s="34">
        <v>1.7999999999999999E-2</v>
      </c>
      <c r="M115" s="51">
        <f t="shared" si="6"/>
        <v>290903704.94231963</v>
      </c>
      <c r="N115" s="202">
        <f t="shared" si="7"/>
        <v>537821451.69758177</v>
      </c>
      <c r="O115" s="141"/>
    </row>
    <row r="116" spans="1:15" s="27" customFormat="1" x14ac:dyDescent="0.3">
      <c r="B116" s="226"/>
      <c r="C116" s="37">
        <v>5</v>
      </c>
      <c r="D116" s="182">
        <v>1700000</v>
      </c>
      <c r="E116" s="164">
        <v>0</v>
      </c>
      <c r="F116" s="161">
        <v>300000</v>
      </c>
      <c r="G116" s="130">
        <v>500000</v>
      </c>
      <c r="H116" s="49">
        <f t="shared" si="5"/>
        <v>252176666.19685692</v>
      </c>
      <c r="I116" s="165">
        <v>1.7999999999999999E-2</v>
      </c>
      <c r="J116" s="51">
        <v>50000</v>
      </c>
      <c r="K116" s="195">
        <f t="shared" si="8"/>
        <v>297768771.63128138</v>
      </c>
      <c r="L116" s="34">
        <v>1.7999999999999999E-2</v>
      </c>
      <c r="M116" s="51">
        <f t="shared" si="6"/>
        <v>297818771.63128138</v>
      </c>
      <c r="N116" s="202">
        <f t="shared" si="7"/>
        <v>549995437.82813835</v>
      </c>
      <c r="O116" s="141"/>
    </row>
    <row r="117" spans="1:15" s="27" customFormat="1" x14ac:dyDescent="0.3">
      <c r="B117" s="226"/>
      <c r="C117" s="37">
        <v>6</v>
      </c>
      <c r="D117" s="182">
        <v>1700000</v>
      </c>
      <c r="E117" s="164">
        <v>0</v>
      </c>
      <c r="F117" s="161">
        <v>300000</v>
      </c>
      <c r="G117" s="130">
        <v>500000</v>
      </c>
      <c r="H117" s="49">
        <f t="shared" si="5"/>
        <v>257530246.18840033</v>
      </c>
      <c r="I117" s="165">
        <v>1.7999999999999999E-2</v>
      </c>
      <c r="J117" s="51">
        <v>50000</v>
      </c>
      <c r="K117" s="195">
        <f t="shared" si="8"/>
        <v>304808309.52064443</v>
      </c>
      <c r="L117" s="34">
        <v>1.7999999999999999E-2</v>
      </c>
      <c r="M117" s="51">
        <f t="shared" si="6"/>
        <v>304858309.52064443</v>
      </c>
      <c r="N117" s="202">
        <f t="shared" si="7"/>
        <v>562388555.70904469</v>
      </c>
      <c r="O117" s="141"/>
    </row>
    <row r="118" spans="1:15" s="27" customFormat="1" x14ac:dyDescent="0.3">
      <c r="B118" s="226"/>
      <c r="C118" s="37">
        <v>7</v>
      </c>
      <c r="D118" s="182">
        <v>1700000</v>
      </c>
      <c r="E118" s="164">
        <v>0</v>
      </c>
      <c r="F118" s="161">
        <v>300000</v>
      </c>
      <c r="G118" s="130">
        <v>500000</v>
      </c>
      <c r="H118" s="49">
        <f t="shared" si="5"/>
        <v>262980190.61979154</v>
      </c>
      <c r="I118" s="165">
        <v>1.7999999999999999E-2</v>
      </c>
      <c r="J118" s="51">
        <v>50000</v>
      </c>
      <c r="K118" s="195">
        <f t="shared" si="8"/>
        <v>311974559.09201604</v>
      </c>
      <c r="L118" s="34">
        <v>1.7999999999999999E-2</v>
      </c>
      <c r="M118" s="51">
        <f t="shared" si="6"/>
        <v>312024559.09201604</v>
      </c>
      <c r="N118" s="202">
        <f t="shared" si="7"/>
        <v>575004749.71180761</v>
      </c>
      <c r="O118" s="141"/>
    </row>
    <row r="119" spans="1:15" s="27" customFormat="1" x14ac:dyDescent="0.3">
      <c r="B119" s="226"/>
      <c r="C119" s="37">
        <v>8</v>
      </c>
      <c r="D119" s="182">
        <v>1700000</v>
      </c>
      <c r="E119" s="164">
        <v>0</v>
      </c>
      <c r="F119" s="161">
        <v>300000</v>
      </c>
      <c r="G119" s="130">
        <v>500000</v>
      </c>
      <c r="H119" s="49">
        <f t="shared" si="5"/>
        <v>268528234.05094779</v>
      </c>
      <c r="I119" s="165">
        <v>1.7999999999999999E-2</v>
      </c>
      <c r="J119" s="51">
        <v>50000</v>
      </c>
      <c r="K119" s="195">
        <f t="shared" si="8"/>
        <v>319269801.15567231</v>
      </c>
      <c r="L119" s="34">
        <v>1.7999999999999999E-2</v>
      </c>
      <c r="M119" s="51">
        <f t="shared" si="6"/>
        <v>319319801.15567231</v>
      </c>
      <c r="N119" s="202">
        <f t="shared" si="7"/>
        <v>587848035.2066201</v>
      </c>
      <c r="O119" s="141"/>
    </row>
    <row r="120" spans="1:15" s="27" customFormat="1" x14ac:dyDescent="0.3">
      <c r="B120" s="226"/>
      <c r="C120" s="37">
        <v>9</v>
      </c>
      <c r="D120" s="182">
        <v>1700000</v>
      </c>
      <c r="E120" s="164">
        <v>0</v>
      </c>
      <c r="F120" s="161">
        <v>300000</v>
      </c>
      <c r="G120" s="130">
        <v>500000</v>
      </c>
      <c r="H120" s="49">
        <f t="shared" si="5"/>
        <v>274176142.26386487</v>
      </c>
      <c r="I120" s="165">
        <v>1.7999999999999999E-2</v>
      </c>
      <c r="J120" s="51">
        <v>50000</v>
      </c>
      <c r="K120" s="195">
        <f t="shared" si="8"/>
        <v>326696357.57647443</v>
      </c>
      <c r="L120" s="34">
        <v>1.7999999999999999E-2</v>
      </c>
      <c r="M120" s="51">
        <f t="shared" si="6"/>
        <v>326746357.57647443</v>
      </c>
      <c r="N120" s="202">
        <f t="shared" si="7"/>
        <v>600922499.8403393</v>
      </c>
      <c r="O120" s="141"/>
    </row>
    <row r="121" spans="1:15" s="27" customFormat="1" x14ac:dyDescent="0.3">
      <c r="B121" s="226"/>
      <c r="C121" s="37">
        <v>10</v>
      </c>
      <c r="D121" s="182">
        <v>1700000</v>
      </c>
      <c r="E121" s="164">
        <v>0</v>
      </c>
      <c r="F121" s="161">
        <v>300000</v>
      </c>
      <c r="G121" s="130">
        <v>500000</v>
      </c>
      <c r="H121" s="49">
        <f t="shared" si="5"/>
        <v>279925712.82461447</v>
      </c>
      <c r="I121" s="165">
        <v>1.7999999999999999E-2</v>
      </c>
      <c r="J121" s="51">
        <v>50000</v>
      </c>
      <c r="K121" s="195">
        <f t="shared" si="8"/>
        <v>334256592.01285094</v>
      </c>
      <c r="L121" s="34">
        <v>1.7999999999999999E-2</v>
      </c>
      <c r="M121" s="51">
        <f t="shared" si="6"/>
        <v>334306592.01285094</v>
      </c>
      <c r="N121" s="202">
        <f t="shared" si="7"/>
        <v>614232304.83746541</v>
      </c>
      <c r="O121" s="141"/>
    </row>
    <row r="122" spans="1:15" s="27" customFormat="1" ht="17.25" thickBot="1" x14ac:dyDescent="0.35">
      <c r="B122" s="226"/>
      <c r="C122" s="39">
        <v>11</v>
      </c>
      <c r="D122" s="182">
        <v>1700000</v>
      </c>
      <c r="E122" s="164">
        <v>0</v>
      </c>
      <c r="F122" s="161">
        <v>300000</v>
      </c>
      <c r="G122" s="130">
        <v>500000</v>
      </c>
      <c r="H122" s="49">
        <f t="shared" si="5"/>
        <v>285778775.6554575</v>
      </c>
      <c r="I122" s="165">
        <v>1.7999999999999999E-2</v>
      </c>
      <c r="J122" s="51">
        <v>50000</v>
      </c>
      <c r="K122" s="195">
        <f t="shared" si="8"/>
        <v>341952910.66908228</v>
      </c>
      <c r="L122" s="136">
        <v>1.7999999999999999E-2</v>
      </c>
      <c r="M122" s="51">
        <f t="shared" si="6"/>
        <v>342002910.66908228</v>
      </c>
      <c r="N122" s="202">
        <f t="shared" si="7"/>
        <v>627781686.32453978</v>
      </c>
      <c r="O122" s="141"/>
    </row>
    <row r="123" spans="1:15" s="153" customFormat="1" ht="17.25" thickBot="1" x14ac:dyDescent="0.35">
      <c r="B123" s="226"/>
      <c r="C123" s="146">
        <v>12</v>
      </c>
      <c r="D123" s="182">
        <v>1700000</v>
      </c>
      <c r="E123" s="167">
        <v>0</v>
      </c>
      <c r="F123" s="161">
        <v>300000</v>
      </c>
      <c r="G123" s="147">
        <v>500000</v>
      </c>
      <c r="H123" s="148">
        <f t="shared" si="5"/>
        <v>291737193.61725575</v>
      </c>
      <c r="I123" s="149">
        <v>1.7999999999999999E-2</v>
      </c>
      <c r="J123" s="51">
        <v>50000</v>
      </c>
      <c r="K123" s="195">
        <f t="shared" si="8"/>
        <v>349787763.06112576</v>
      </c>
      <c r="L123" s="150">
        <v>1.7999999999999999E-2</v>
      </c>
      <c r="M123" s="51">
        <f t="shared" si="6"/>
        <v>349837763.06112576</v>
      </c>
      <c r="N123" s="202">
        <f t="shared" si="7"/>
        <v>641574956.67838144</v>
      </c>
      <c r="O123" s="172"/>
    </row>
    <row r="124" spans="1:15" s="27" customFormat="1" x14ac:dyDescent="0.3">
      <c r="A124" s="27">
        <v>11</v>
      </c>
      <c r="B124" s="226">
        <v>2032</v>
      </c>
      <c r="C124" s="36">
        <v>1</v>
      </c>
      <c r="D124" s="182">
        <v>1700000</v>
      </c>
      <c r="E124" s="164">
        <v>0</v>
      </c>
      <c r="F124" s="161">
        <v>300000</v>
      </c>
      <c r="G124" s="130">
        <v>500000</v>
      </c>
      <c r="H124" s="49">
        <f t="shared" si="5"/>
        <v>297802863.10236633</v>
      </c>
      <c r="I124" s="165">
        <v>1.7999999999999999E-2</v>
      </c>
      <c r="J124" s="51">
        <v>50000</v>
      </c>
      <c r="K124" s="195">
        <f t="shared" si="8"/>
        <v>352843514.11337024</v>
      </c>
      <c r="L124" s="135">
        <v>4.0000000000000001E-3</v>
      </c>
      <c r="M124" s="51">
        <f t="shared" si="6"/>
        <v>352893514.11337024</v>
      </c>
      <c r="N124" s="202">
        <f t="shared" si="7"/>
        <v>650696377.21573663</v>
      </c>
      <c r="O124" s="141"/>
    </row>
    <row r="125" spans="1:15" s="27" customFormat="1" x14ac:dyDescent="0.3">
      <c r="B125" s="226"/>
      <c r="C125" s="37">
        <v>2</v>
      </c>
      <c r="D125" s="182">
        <v>1700000</v>
      </c>
      <c r="E125" s="164">
        <v>0</v>
      </c>
      <c r="F125" s="161">
        <v>300000</v>
      </c>
      <c r="G125" s="130">
        <v>500000</v>
      </c>
      <c r="H125" s="49">
        <f t="shared" si="5"/>
        <v>303977714.63820893</v>
      </c>
      <c r="I125" s="165">
        <v>1.7999999999999999E-2</v>
      </c>
      <c r="J125" s="51">
        <v>50000</v>
      </c>
      <c r="K125" s="195">
        <f t="shared" si="8"/>
        <v>360874397.3674109</v>
      </c>
      <c r="L125" s="34">
        <v>1.7999999999999999E-2</v>
      </c>
      <c r="M125" s="51">
        <f t="shared" si="6"/>
        <v>360924397.3674109</v>
      </c>
      <c r="N125" s="202">
        <f t="shared" si="7"/>
        <v>664902112.00561976</v>
      </c>
      <c r="O125" s="141"/>
    </row>
    <row r="126" spans="1:15" s="27" customFormat="1" x14ac:dyDescent="0.3">
      <c r="B126" s="226"/>
      <c r="C126" s="37">
        <v>3</v>
      </c>
      <c r="D126" s="182">
        <v>1700000</v>
      </c>
      <c r="E126" s="164">
        <v>0</v>
      </c>
      <c r="F126" s="161">
        <v>300000</v>
      </c>
      <c r="G126" s="130">
        <v>500000</v>
      </c>
      <c r="H126" s="49">
        <f t="shared" si="5"/>
        <v>310263713.50169671</v>
      </c>
      <c r="I126" s="165">
        <v>1.7999999999999999E-2</v>
      </c>
      <c r="J126" s="51">
        <v>50000</v>
      </c>
      <c r="K126" s="195">
        <f t="shared" si="8"/>
        <v>369049836.5200243</v>
      </c>
      <c r="L126" s="34">
        <v>1.7999999999999999E-2</v>
      </c>
      <c r="M126" s="51">
        <f t="shared" si="6"/>
        <v>369099836.5200243</v>
      </c>
      <c r="N126" s="202">
        <f t="shared" si="7"/>
        <v>679363550.02172101</v>
      </c>
      <c r="O126" s="141"/>
    </row>
    <row r="127" spans="1:15" s="27" customFormat="1" x14ac:dyDescent="0.3">
      <c r="B127" s="226"/>
      <c r="C127" s="37">
        <v>4</v>
      </c>
      <c r="D127" s="182">
        <v>1700000</v>
      </c>
      <c r="E127" s="164">
        <v>0</v>
      </c>
      <c r="F127" s="161">
        <v>300000</v>
      </c>
      <c r="G127" s="130">
        <v>500000</v>
      </c>
      <c r="H127" s="49">
        <f t="shared" si="5"/>
        <v>316662860.34472722</v>
      </c>
      <c r="I127" s="165">
        <v>1.7999999999999999E-2</v>
      </c>
      <c r="J127" s="51">
        <v>50000</v>
      </c>
      <c r="K127" s="195">
        <f t="shared" si="8"/>
        <v>377372433.57738471</v>
      </c>
      <c r="L127" s="34">
        <v>1.7999999999999999E-2</v>
      </c>
      <c r="M127" s="51">
        <f t="shared" si="6"/>
        <v>377422433.57738471</v>
      </c>
      <c r="N127" s="202">
        <f t="shared" si="7"/>
        <v>694085293.92211199</v>
      </c>
      <c r="O127" s="141"/>
    </row>
    <row r="128" spans="1:15" s="27" customFormat="1" x14ac:dyDescent="0.3">
      <c r="B128" s="226"/>
      <c r="C128" s="37">
        <v>5</v>
      </c>
      <c r="D128" s="182">
        <v>1700000</v>
      </c>
      <c r="E128" s="164">
        <v>0</v>
      </c>
      <c r="F128" s="161">
        <v>300000</v>
      </c>
      <c r="G128" s="130">
        <v>500000</v>
      </c>
      <c r="H128" s="49">
        <f t="shared" si="5"/>
        <v>323177191.83093232</v>
      </c>
      <c r="I128" s="165">
        <v>1.7999999999999999E-2</v>
      </c>
      <c r="J128" s="51">
        <v>50000</v>
      </c>
      <c r="K128" s="195">
        <f t="shared" si="8"/>
        <v>385844837.38177764</v>
      </c>
      <c r="L128" s="34">
        <v>1.7999999999999999E-2</v>
      </c>
      <c r="M128" s="51">
        <f t="shared" si="6"/>
        <v>385894837.38177764</v>
      </c>
      <c r="N128" s="202">
        <f t="shared" si="7"/>
        <v>709072029.2127099</v>
      </c>
      <c r="O128" s="141"/>
    </row>
    <row r="129" spans="1:15" s="27" customFormat="1" x14ac:dyDescent="0.3">
      <c r="B129" s="226"/>
      <c r="C129" s="37">
        <v>6</v>
      </c>
      <c r="D129" s="182">
        <v>1700000</v>
      </c>
      <c r="E129" s="164">
        <v>0</v>
      </c>
      <c r="F129" s="161">
        <v>300000</v>
      </c>
      <c r="G129" s="130">
        <v>500000</v>
      </c>
      <c r="H129" s="49">
        <f t="shared" si="5"/>
        <v>329808781.28388911</v>
      </c>
      <c r="I129" s="165">
        <v>1.7999999999999999E-2</v>
      </c>
      <c r="J129" s="51">
        <v>50000</v>
      </c>
      <c r="K129" s="195">
        <f t="shared" si="8"/>
        <v>394469744.45464963</v>
      </c>
      <c r="L129" s="34">
        <v>1.7999999999999999E-2</v>
      </c>
      <c r="M129" s="51">
        <f t="shared" si="6"/>
        <v>394519744.45464963</v>
      </c>
      <c r="N129" s="202">
        <f t="shared" si="7"/>
        <v>724328525.73853874</v>
      </c>
      <c r="O129" s="141"/>
    </row>
    <row r="130" spans="1:15" s="27" customFormat="1" x14ac:dyDescent="0.3">
      <c r="B130" s="226"/>
      <c r="C130" s="37">
        <v>7</v>
      </c>
      <c r="D130" s="182">
        <v>1700000</v>
      </c>
      <c r="E130" s="164">
        <v>0</v>
      </c>
      <c r="F130" s="161">
        <v>300000</v>
      </c>
      <c r="G130" s="130">
        <v>500000</v>
      </c>
      <c r="H130" s="49">
        <f t="shared" si="5"/>
        <v>336559739.34699911</v>
      </c>
      <c r="I130" s="165">
        <v>1.7999999999999999E-2</v>
      </c>
      <c r="J130" s="51">
        <v>50000</v>
      </c>
      <c r="K130" s="195">
        <f t="shared" si="8"/>
        <v>403249899.8548333</v>
      </c>
      <c r="L130" s="34">
        <v>1.7999999999999999E-2</v>
      </c>
      <c r="M130" s="51">
        <f t="shared" si="6"/>
        <v>403299899.8548333</v>
      </c>
      <c r="N130" s="202">
        <f t="shared" si="7"/>
        <v>739859639.20183241</v>
      </c>
      <c r="O130" s="141"/>
    </row>
    <row r="131" spans="1:15" s="27" customFormat="1" x14ac:dyDescent="0.3">
      <c r="B131" s="226"/>
      <c r="C131" s="37">
        <v>8</v>
      </c>
      <c r="D131" s="182">
        <v>1700000</v>
      </c>
      <c r="E131" s="164">
        <v>0</v>
      </c>
      <c r="F131" s="161">
        <v>300000</v>
      </c>
      <c r="G131" s="130">
        <v>500000</v>
      </c>
      <c r="H131" s="49">
        <f t="shared" si="5"/>
        <v>343432214.65524507</v>
      </c>
      <c r="I131" s="165">
        <v>1.7999999999999999E-2</v>
      </c>
      <c r="J131" s="51">
        <v>50000</v>
      </c>
      <c r="K131" s="195">
        <f t="shared" si="8"/>
        <v>412188098.05222028</v>
      </c>
      <c r="L131" s="34">
        <v>1.7999999999999999E-2</v>
      </c>
      <c r="M131" s="51">
        <f t="shared" si="6"/>
        <v>412238098.05222028</v>
      </c>
      <c r="N131" s="202">
        <f t="shared" si="7"/>
        <v>755670312.70746541</v>
      </c>
      <c r="O131" s="141"/>
    </row>
    <row r="132" spans="1:15" s="27" customFormat="1" x14ac:dyDescent="0.3">
      <c r="B132" s="226"/>
      <c r="C132" s="37">
        <v>9</v>
      </c>
      <c r="D132" s="182">
        <v>1700000</v>
      </c>
      <c r="E132" s="164">
        <v>0</v>
      </c>
      <c r="F132" s="161">
        <v>300000</v>
      </c>
      <c r="G132" s="130">
        <v>500000</v>
      </c>
      <c r="H132" s="49">
        <f t="shared" si="5"/>
        <v>350428394.51903945</v>
      </c>
      <c r="I132" s="165">
        <v>1.7999999999999999E-2</v>
      </c>
      <c r="J132" s="51">
        <v>50000</v>
      </c>
      <c r="K132" s="195">
        <f t="shared" si="8"/>
        <v>421287183.81716025</v>
      </c>
      <c r="L132" s="34">
        <v>1.7999999999999999E-2</v>
      </c>
      <c r="M132" s="51">
        <f t="shared" si="6"/>
        <v>421337183.81716025</v>
      </c>
      <c r="N132" s="202">
        <f t="shared" si="7"/>
        <v>771765578.33619976</v>
      </c>
      <c r="O132" s="141"/>
    </row>
    <row r="133" spans="1:15" s="27" customFormat="1" x14ac:dyDescent="0.3">
      <c r="B133" s="226"/>
      <c r="C133" s="37">
        <v>10</v>
      </c>
      <c r="D133" s="182">
        <v>1700000</v>
      </c>
      <c r="E133" s="164">
        <v>0</v>
      </c>
      <c r="F133" s="161">
        <v>300000</v>
      </c>
      <c r="G133" s="130">
        <v>500000</v>
      </c>
      <c r="H133" s="49">
        <f t="shared" si="5"/>
        <v>357550505.62038219</v>
      </c>
      <c r="I133" s="165">
        <v>1.7999999999999999E-2</v>
      </c>
      <c r="J133" s="51">
        <v>50000</v>
      </c>
      <c r="K133" s="195">
        <f t="shared" si="8"/>
        <v>430550053.12586915</v>
      </c>
      <c r="L133" s="34">
        <v>1.7999999999999999E-2</v>
      </c>
      <c r="M133" s="51">
        <f t="shared" si="6"/>
        <v>430600053.12586915</v>
      </c>
      <c r="N133" s="202">
        <f t="shared" si="7"/>
        <v>788150558.74625134</v>
      </c>
      <c r="O133" s="141"/>
    </row>
    <row r="134" spans="1:15" s="27" customFormat="1" ht="18" customHeight="1" thickBot="1" x14ac:dyDescent="0.35">
      <c r="B134" s="226"/>
      <c r="C134" s="39">
        <v>11</v>
      </c>
      <c r="D134" s="182">
        <v>1700000</v>
      </c>
      <c r="E134" s="164">
        <v>0</v>
      </c>
      <c r="F134" s="161">
        <v>300000</v>
      </c>
      <c r="G134" s="130">
        <v>500000</v>
      </c>
      <c r="H134" s="49">
        <f t="shared" si="5"/>
        <v>364800814.72154909</v>
      </c>
      <c r="I134" s="165">
        <v>1.7999999999999999E-2</v>
      </c>
      <c r="J134" s="51">
        <v>50000</v>
      </c>
      <c r="K134" s="195">
        <f t="shared" si="8"/>
        <v>439979654.08213478</v>
      </c>
      <c r="L134" s="136">
        <v>1.7999999999999999E-2</v>
      </c>
      <c r="M134" s="51">
        <f t="shared" si="6"/>
        <v>440029654.08213478</v>
      </c>
      <c r="N134" s="202">
        <f t="shared" si="7"/>
        <v>804830468.80368388</v>
      </c>
      <c r="O134" s="141"/>
    </row>
    <row r="135" spans="1:15" s="153" customFormat="1" ht="17.25" thickBot="1" x14ac:dyDescent="0.35">
      <c r="B135" s="226"/>
      <c r="C135" s="146">
        <v>12</v>
      </c>
      <c r="D135" s="182">
        <v>1700000</v>
      </c>
      <c r="E135" s="167">
        <v>0</v>
      </c>
      <c r="F135" s="161">
        <v>300000</v>
      </c>
      <c r="G135" s="147">
        <v>500000</v>
      </c>
      <c r="H135" s="148">
        <f t="shared" si="5"/>
        <v>372181629.38653696</v>
      </c>
      <c r="I135" s="149">
        <v>1.7999999999999999E-2</v>
      </c>
      <c r="J135" s="51">
        <v>50000</v>
      </c>
      <c r="K135" s="195">
        <f t="shared" si="8"/>
        <v>449578987.85561323</v>
      </c>
      <c r="L135" s="150">
        <v>1.7999999999999999E-2</v>
      </c>
      <c r="M135" s="51">
        <f t="shared" si="6"/>
        <v>449628987.85561323</v>
      </c>
      <c r="N135" s="202">
        <f t="shared" si="7"/>
        <v>821810617.24215019</v>
      </c>
      <c r="O135" s="172"/>
    </row>
    <row r="136" spans="1:15" s="46" customFormat="1" x14ac:dyDescent="0.3">
      <c r="A136" s="41">
        <v>12</v>
      </c>
      <c r="B136" s="226">
        <v>2033</v>
      </c>
      <c r="C136" s="45">
        <v>1</v>
      </c>
      <c r="D136" s="182">
        <v>1700000</v>
      </c>
      <c r="E136" s="164">
        <v>0</v>
      </c>
      <c r="F136" s="161">
        <v>300000</v>
      </c>
      <c r="G136" s="130">
        <v>500000</v>
      </c>
      <c r="H136" s="49">
        <f t="shared" si="5"/>
        <v>379695298.71549463</v>
      </c>
      <c r="I136" s="165">
        <v>1.7999999999999999E-2</v>
      </c>
      <c r="J136" s="51">
        <v>50000</v>
      </c>
      <c r="K136" s="195">
        <f t="shared" si="8"/>
        <v>453033903.80703568</v>
      </c>
      <c r="L136" s="135">
        <v>4.0000000000000001E-3</v>
      </c>
      <c r="M136" s="51">
        <f t="shared" si="6"/>
        <v>453083903.80703568</v>
      </c>
      <c r="N136" s="202">
        <f t="shared" si="7"/>
        <v>832779202.52253032</v>
      </c>
    </row>
    <row r="137" spans="1:15" x14ac:dyDescent="0.3">
      <c r="A137" s="27"/>
      <c r="B137" s="226"/>
      <c r="C137" s="37">
        <v>2</v>
      </c>
      <c r="D137" s="182">
        <v>1700000</v>
      </c>
      <c r="E137" s="164">
        <v>0</v>
      </c>
      <c r="F137" s="161">
        <v>300000</v>
      </c>
      <c r="G137" s="130">
        <v>500000</v>
      </c>
      <c r="H137" s="49">
        <f t="shared" si="5"/>
        <v>387344214.09237355</v>
      </c>
      <c r="I137" s="165">
        <v>1.7999999999999999E-2</v>
      </c>
      <c r="J137" s="51">
        <v>50000</v>
      </c>
      <c r="K137" s="195">
        <f t="shared" si="8"/>
        <v>462868214.0755623</v>
      </c>
      <c r="L137" s="34">
        <v>1.7999999999999999E-2</v>
      </c>
      <c r="M137" s="51">
        <f t="shared" si="6"/>
        <v>462918214.0755623</v>
      </c>
      <c r="N137" s="202">
        <f t="shared" si="7"/>
        <v>850262428.16793585</v>
      </c>
    </row>
    <row r="138" spans="1:15" x14ac:dyDescent="0.3">
      <c r="A138" s="27"/>
      <c r="B138" s="226"/>
      <c r="C138" s="37">
        <v>3</v>
      </c>
      <c r="D138" s="182">
        <v>1700000</v>
      </c>
      <c r="E138" s="164">
        <v>0</v>
      </c>
      <c r="F138" s="161">
        <v>300000</v>
      </c>
      <c r="G138" s="130">
        <v>500000</v>
      </c>
      <c r="H138" s="49">
        <f t="shared" si="5"/>
        <v>395130809.94603628</v>
      </c>
      <c r="I138" s="165">
        <v>1.7999999999999999E-2</v>
      </c>
      <c r="J138" s="51">
        <v>50000</v>
      </c>
      <c r="K138" s="195">
        <f t="shared" si="8"/>
        <v>472879541.92892241</v>
      </c>
      <c r="L138" s="34">
        <v>1.7999999999999999E-2</v>
      </c>
      <c r="M138" s="51">
        <f t="shared" si="6"/>
        <v>472929541.92892241</v>
      </c>
      <c r="N138" s="202">
        <f t="shared" si="7"/>
        <v>868060351.87495875</v>
      </c>
    </row>
    <row r="139" spans="1:15" x14ac:dyDescent="0.3">
      <c r="A139" s="27"/>
      <c r="B139" s="226"/>
      <c r="C139" s="37">
        <v>4</v>
      </c>
      <c r="D139" s="182">
        <v>1700000</v>
      </c>
      <c r="E139" s="164">
        <v>0</v>
      </c>
      <c r="F139" s="161">
        <v>300000</v>
      </c>
      <c r="G139" s="130">
        <v>500000</v>
      </c>
      <c r="H139" s="49">
        <f t="shared" si="5"/>
        <v>403057564.52506495</v>
      </c>
      <c r="I139" s="165">
        <v>1.7999999999999999E-2</v>
      </c>
      <c r="J139" s="51">
        <v>50000</v>
      </c>
      <c r="K139" s="195">
        <f t="shared" si="8"/>
        <v>483071073.68364304</v>
      </c>
      <c r="L139" s="34">
        <v>1.7999999999999999E-2</v>
      </c>
      <c r="M139" s="51">
        <f t="shared" si="6"/>
        <v>483121073.68364304</v>
      </c>
      <c r="N139" s="202">
        <f t="shared" si="7"/>
        <v>886178638.20870805</v>
      </c>
    </row>
    <row r="140" spans="1:15" x14ac:dyDescent="0.3">
      <c r="A140" s="27"/>
      <c r="B140" s="226"/>
      <c r="C140" s="37">
        <v>5</v>
      </c>
      <c r="D140" s="182">
        <v>1700000</v>
      </c>
      <c r="E140" s="164">
        <v>0</v>
      </c>
      <c r="F140" s="161">
        <v>300000</v>
      </c>
      <c r="G140" s="130">
        <v>500000</v>
      </c>
      <c r="H140" s="49">
        <f t="shared" si="5"/>
        <v>411127000.68651611</v>
      </c>
      <c r="I140" s="165">
        <v>1.7999999999999999E-2</v>
      </c>
      <c r="J140" s="51">
        <v>50000</v>
      </c>
      <c r="K140" s="195">
        <f t="shared" si="8"/>
        <v>493446053.00994861</v>
      </c>
      <c r="L140" s="34">
        <v>1.7999999999999999E-2</v>
      </c>
      <c r="M140" s="51">
        <f t="shared" si="6"/>
        <v>493496053.00994861</v>
      </c>
      <c r="N140" s="202">
        <f t="shared" si="7"/>
        <v>904623053.69646478</v>
      </c>
    </row>
    <row r="141" spans="1:15" x14ac:dyDescent="0.3">
      <c r="A141" s="27"/>
      <c r="B141" s="226"/>
      <c r="C141" s="37">
        <v>6</v>
      </c>
      <c r="D141" s="182">
        <v>1700000</v>
      </c>
      <c r="E141" s="164">
        <v>0</v>
      </c>
      <c r="F141" s="161">
        <v>300000</v>
      </c>
      <c r="G141" s="130">
        <v>500000</v>
      </c>
      <c r="H141" s="49">
        <f t="shared" si="5"/>
        <v>419341686.6988734</v>
      </c>
      <c r="I141" s="165">
        <v>1.7999999999999999E-2</v>
      </c>
      <c r="J141" s="51">
        <v>50000</v>
      </c>
      <c r="K141" s="195">
        <f t="shared" si="8"/>
        <v>504007781.96412766</v>
      </c>
      <c r="L141" s="34">
        <v>1.7999999999999999E-2</v>
      </c>
      <c r="M141" s="51">
        <f t="shared" si="6"/>
        <v>504057781.96412766</v>
      </c>
      <c r="N141" s="202">
        <f t="shared" si="7"/>
        <v>923399468.66300106</v>
      </c>
    </row>
    <row r="142" spans="1:15" x14ac:dyDescent="0.3">
      <c r="A142" s="27"/>
      <c r="B142" s="226"/>
      <c r="C142" s="37">
        <v>7</v>
      </c>
      <c r="D142" s="182">
        <v>1700000</v>
      </c>
      <c r="E142" s="164">
        <v>0</v>
      </c>
      <c r="F142" s="161">
        <v>300000</v>
      </c>
      <c r="G142" s="130">
        <v>500000</v>
      </c>
      <c r="H142" s="49">
        <f t="shared" si="5"/>
        <v>427704237.05945313</v>
      </c>
      <c r="I142" s="165">
        <v>1.7999999999999999E-2</v>
      </c>
      <c r="J142" s="51">
        <v>50000</v>
      </c>
      <c r="K142" s="195">
        <f t="shared" si="8"/>
        <v>514759622.03948194</v>
      </c>
      <c r="L142" s="34">
        <v>1.7999999999999999E-2</v>
      </c>
      <c r="M142" s="51">
        <f t="shared" si="6"/>
        <v>514809622.03948194</v>
      </c>
      <c r="N142" s="202">
        <f t="shared" si="7"/>
        <v>942513859.09893513</v>
      </c>
    </row>
    <row r="143" spans="1:15" x14ac:dyDescent="0.3">
      <c r="A143" s="27"/>
      <c r="B143" s="226"/>
      <c r="C143" s="37">
        <v>8</v>
      </c>
      <c r="D143" s="182">
        <v>1700000</v>
      </c>
      <c r="E143" s="164">
        <v>0</v>
      </c>
      <c r="F143" s="161">
        <v>300000</v>
      </c>
      <c r="G143" s="130">
        <v>500000</v>
      </c>
      <c r="H143" s="49">
        <f t="shared" si="5"/>
        <v>436217313.3265233</v>
      </c>
      <c r="I143" s="165">
        <v>1.7999999999999999E-2</v>
      </c>
      <c r="J143" s="51">
        <v>50000</v>
      </c>
      <c r="K143" s="195">
        <f t="shared" si="8"/>
        <v>525704995.23619258</v>
      </c>
      <c r="L143" s="34">
        <v>1.7999999999999999E-2</v>
      </c>
      <c r="M143" s="51">
        <f t="shared" si="6"/>
        <v>525754995.23619258</v>
      </c>
      <c r="N143" s="202">
        <f t="shared" si="7"/>
        <v>961972308.56271589</v>
      </c>
    </row>
    <row r="144" spans="1:15" x14ac:dyDescent="0.3">
      <c r="A144" s="27"/>
      <c r="B144" s="226"/>
      <c r="C144" s="37">
        <v>9</v>
      </c>
      <c r="D144" s="182">
        <v>1700000</v>
      </c>
      <c r="E144" s="164">
        <v>0</v>
      </c>
      <c r="F144" s="161">
        <v>300000</v>
      </c>
      <c r="G144" s="130">
        <v>500000</v>
      </c>
      <c r="H144" s="49">
        <f t="shared" si="5"/>
        <v>444883624.96640074</v>
      </c>
      <c r="I144" s="165">
        <v>1.7999999999999999E-2</v>
      </c>
      <c r="J144" s="51">
        <v>50000</v>
      </c>
      <c r="K144" s="195">
        <f t="shared" si="8"/>
        <v>536847385.15044403</v>
      </c>
      <c r="L144" s="34">
        <v>1.7999999999999999E-2</v>
      </c>
      <c r="M144" s="51">
        <f t="shared" si="6"/>
        <v>536897385.15044403</v>
      </c>
      <c r="N144" s="202">
        <f t="shared" si="7"/>
        <v>981781010.11684477</v>
      </c>
    </row>
    <row r="145" spans="1:14" x14ac:dyDescent="0.3">
      <c r="A145" s="27"/>
      <c r="B145" s="226"/>
      <c r="C145" s="37">
        <v>10</v>
      </c>
      <c r="D145" s="182">
        <v>1700000</v>
      </c>
      <c r="E145" s="164">
        <v>0</v>
      </c>
      <c r="F145" s="161">
        <v>300000</v>
      </c>
      <c r="G145" s="130">
        <v>500000</v>
      </c>
      <c r="H145" s="49">
        <f t="shared" si="5"/>
        <v>453705930.21579593</v>
      </c>
      <c r="I145" s="165">
        <v>1.7999999999999999E-2</v>
      </c>
      <c r="J145" s="51">
        <v>50000</v>
      </c>
      <c r="K145" s="195">
        <f t="shared" si="8"/>
        <v>548190338.08315206</v>
      </c>
      <c r="L145" s="34">
        <v>1.7999999999999999E-2</v>
      </c>
      <c r="M145" s="51">
        <f t="shared" si="6"/>
        <v>548240338.08315206</v>
      </c>
      <c r="N145" s="202">
        <f t="shared" si="7"/>
        <v>1001946268.298948</v>
      </c>
    </row>
    <row r="146" spans="1:14" ht="17.25" thickBot="1" x14ac:dyDescent="0.35">
      <c r="A146" s="27"/>
      <c r="B146" s="226"/>
      <c r="C146" s="39">
        <v>11</v>
      </c>
      <c r="D146" s="182">
        <v>1700000</v>
      </c>
      <c r="E146" s="164">
        <v>0</v>
      </c>
      <c r="F146" s="161">
        <v>300000</v>
      </c>
      <c r="G146" s="130">
        <v>500000</v>
      </c>
      <c r="H146" s="49">
        <f t="shared" si="5"/>
        <v>462687036.95968026</v>
      </c>
      <c r="I146" s="165">
        <v>1.7999999999999999E-2</v>
      </c>
      <c r="J146" s="51">
        <v>50000</v>
      </c>
      <c r="K146" s="195">
        <f t="shared" si="8"/>
        <v>559737464.16864884</v>
      </c>
      <c r="L146" s="136">
        <v>1.7999999999999999E-2</v>
      </c>
      <c r="M146" s="51">
        <f t="shared" si="6"/>
        <v>559787464.16864884</v>
      </c>
      <c r="N146" s="202">
        <f t="shared" si="7"/>
        <v>1022474501.128329</v>
      </c>
    </row>
    <row r="147" spans="1:14" s="173" customFormat="1" ht="17.25" thickBot="1" x14ac:dyDescent="0.35">
      <c r="A147" s="153"/>
      <c r="B147" s="226"/>
      <c r="C147" s="146">
        <v>12</v>
      </c>
      <c r="D147" s="182">
        <v>1700000</v>
      </c>
      <c r="E147" s="167">
        <v>0</v>
      </c>
      <c r="F147" s="161">
        <v>300000</v>
      </c>
      <c r="G147" s="147">
        <v>500000</v>
      </c>
      <c r="H147" s="148">
        <f t="shared" si="5"/>
        <v>471829803.62495452</v>
      </c>
      <c r="I147" s="149">
        <v>1.7999999999999999E-2</v>
      </c>
      <c r="J147" s="51">
        <v>50000</v>
      </c>
      <c r="K147" s="195">
        <f t="shared" si="8"/>
        <v>571492438.5236845</v>
      </c>
      <c r="L147" s="150">
        <v>1.7999999999999999E-2</v>
      </c>
      <c r="M147" s="51">
        <f t="shared" si="6"/>
        <v>571542438.5236845</v>
      </c>
      <c r="N147" s="202">
        <f t="shared" si="7"/>
        <v>1043372242.148639</v>
      </c>
    </row>
    <row r="148" spans="1:14" x14ac:dyDescent="0.3">
      <c r="A148" s="27">
        <v>13</v>
      </c>
      <c r="B148" s="226">
        <v>2034</v>
      </c>
      <c r="C148" s="36">
        <v>1</v>
      </c>
      <c r="D148" s="182">
        <v>1700000</v>
      </c>
      <c r="E148" s="164">
        <v>0</v>
      </c>
      <c r="F148" s="161">
        <v>300000</v>
      </c>
      <c r="G148" s="130">
        <v>500000</v>
      </c>
      <c r="H148" s="49">
        <f t="shared" si="5"/>
        <v>481137140.0902037</v>
      </c>
      <c r="I148" s="165">
        <v>1.7999999999999999E-2</v>
      </c>
      <c r="J148" s="51">
        <v>50000</v>
      </c>
      <c r="K148" s="195">
        <f t="shared" si="8"/>
        <v>575435008.27777922</v>
      </c>
      <c r="L148" s="135">
        <v>4.0000000000000001E-3</v>
      </c>
      <c r="M148" s="51">
        <f t="shared" si="6"/>
        <v>575485008.27777922</v>
      </c>
      <c r="N148" s="202">
        <f t="shared" si="7"/>
        <v>1056622148.3679829</v>
      </c>
    </row>
    <row r="149" spans="1:14" x14ac:dyDescent="0.3">
      <c r="A149" s="27"/>
      <c r="B149" s="226"/>
      <c r="C149" s="37">
        <v>2</v>
      </c>
      <c r="D149" s="182">
        <v>1700000</v>
      </c>
      <c r="E149" s="164">
        <v>0</v>
      </c>
      <c r="F149" s="161">
        <v>300000</v>
      </c>
      <c r="G149" s="130">
        <v>500000</v>
      </c>
      <c r="H149" s="49">
        <f t="shared" si="5"/>
        <v>490612008.61182737</v>
      </c>
      <c r="I149" s="165">
        <v>1.7999999999999999E-2</v>
      </c>
      <c r="J149" s="51">
        <v>50000</v>
      </c>
      <c r="K149" s="195">
        <f t="shared" si="8"/>
        <v>587472538.42677927</v>
      </c>
      <c r="L149" s="34">
        <v>1.7999999999999999E-2</v>
      </c>
      <c r="M149" s="51">
        <f t="shared" si="6"/>
        <v>587522538.42677927</v>
      </c>
      <c r="N149" s="202">
        <f t="shared" si="7"/>
        <v>1078134547.0386066</v>
      </c>
    </row>
    <row r="150" spans="1:14" x14ac:dyDescent="0.3">
      <c r="A150" s="27"/>
      <c r="B150" s="226"/>
      <c r="C150" s="37">
        <v>3</v>
      </c>
      <c r="D150" s="182">
        <v>1700000</v>
      </c>
      <c r="E150" s="164">
        <v>0</v>
      </c>
      <c r="F150" s="161">
        <v>300000</v>
      </c>
      <c r="G150" s="130">
        <v>500000</v>
      </c>
      <c r="H150" s="49">
        <f t="shared" ref="H150:H213" si="9" xml:space="preserve"> (H149 + G150 + F150) + ((H149 + G150 + F150) * I150 )</f>
        <v>500257424.76684028</v>
      </c>
      <c r="I150" s="165">
        <v>1.7999999999999999E-2</v>
      </c>
      <c r="J150" s="51">
        <v>50000</v>
      </c>
      <c r="K150" s="195">
        <f t="shared" si="8"/>
        <v>599726744.11846125</v>
      </c>
      <c r="L150" s="34">
        <v>1.7999999999999999E-2</v>
      </c>
      <c r="M150" s="51">
        <f t="shared" ref="M150:M213" si="10" xml:space="preserve"> J150 + K150</f>
        <v>599776744.11846125</v>
      </c>
      <c r="N150" s="202">
        <f t="shared" ref="N150:N213" si="11" xml:space="preserve"> H150 + M150</f>
        <v>1100034168.8853016</v>
      </c>
    </row>
    <row r="151" spans="1:14" x14ac:dyDescent="0.3">
      <c r="A151" s="27"/>
      <c r="B151" s="226"/>
      <c r="C151" s="37">
        <v>4</v>
      </c>
      <c r="D151" s="182">
        <v>1700000</v>
      </c>
      <c r="E151" s="164">
        <v>0</v>
      </c>
      <c r="F151" s="161">
        <v>300000</v>
      </c>
      <c r="G151" s="130">
        <v>500000</v>
      </c>
      <c r="H151" s="49">
        <f t="shared" si="9"/>
        <v>510076458.41264343</v>
      </c>
      <c r="I151" s="165">
        <v>1.7999999999999999E-2</v>
      </c>
      <c r="J151" s="51">
        <v>50000</v>
      </c>
      <c r="K151" s="195">
        <f t="shared" si="8"/>
        <v>612201525.51259351</v>
      </c>
      <c r="L151" s="34">
        <v>1.7999999999999999E-2</v>
      </c>
      <c r="M151" s="51">
        <f t="shared" si="10"/>
        <v>612251525.51259351</v>
      </c>
      <c r="N151" s="202">
        <f t="shared" si="11"/>
        <v>1122327983.9252369</v>
      </c>
    </row>
    <row r="152" spans="1:14" x14ac:dyDescent="0.3">
      <c r="A152" s="27"/>
      <c r="B152" s="226"/>
      <c r="C152" s="37">
        <v>5</v>
      </c>
      <c r="D152" s="182">
        <v>1700000</v>
      </c>
      <c r="E152" s="164">
        <v>0</v>
      </c>
      <c r="F152" s="161">
        <v>300000</v>
      </c>
      <c r="G152" s="130">
        <v>500000</v>
      </c>
      <c r="H152" s="49">
        <f t="shared" si="9"/>
        <v>520072234.66407102</v>
      </c>
      <c r="I152" s="165">
        <v>1.7999999999999999E-2</v>
      </c>
      <c r="J152" s="51">
        <v>50000</v>
      </c>
      <c r="K152" s="195">
        <f t="shared" ref="K152:K215" si="12" xml:space="preserve"> (K151 + D152 - E152 - J152) + ((K151 + D152 - E152 - J152) * L152)</f>
        <v>624900852.97182024</v>
      </c>
      <c r="L152" s="34">
        <v>1.7999999999999999E-2</v>
      </c>
      <c r="M152" s="51">
        <f t="shared" si="10"/>
        <v>624950852.97182024</v>
      </c>
      <c r="N152" s="202">
        <f t="shared" si="11"/>
        <v>1145023087.6358912</v>
      </c>
    </row>
    <row r="153" spans="1:14" x14ac:dyDescent="0.3">
      <c r="A153" s="27"/>
      <c r="B153" s="226"/>
      <c r="C153" s="37">
        <v>6</v>
      </c>
      <c r="D153" s="182">
        <v>1700000</v>
      </c>
      <c r="E153" s="164">
        <v>0</v>
      </c>
      <c r="F153" s="161">
        <v>300000</v>
      </c>
      <c r="G153" s="130">
        <v>500000</v>
      </c>
      <c r="H153" s="49">
        <f t="shared" si="9"/>
        <v>530247934.88802433</v>
      </c>
      <c r="I153" s="165">
        <v>1.7999999999999999E-2</v>
      </c>
      <c r="J153" s="51">
        <v>50000</v>
      </c>
      <c r="K153" s="195">
        <f t="shared" si="12"/>
        <v>637828768.32531297</v>
      </c>
      <c r="L153" s="34">
        <v>1.7999999999999999E-2</v>
      </c>
      <c r="M153" s="51">
        <f t="shared" si="10"/>
        <v>637878768.32531297</v>
      </c>
      <c r="N153" s="202">
        <f t="shared" si="11"/>
        <v>1168126703.2133374</v>
      </c>
    </row>
    <row r="154" spans="1:14" x14ac:dyDescent="0.3">
      <c r="A154" s="27"/>
      <c r="B154" s="226"/>
      <c r="C154" s="37">
        <v>7</v>
      </c>
      <c r="D154" s="182">
        <v>1700000</v>
      </c>
      <c r="E154" s="164">
        <v>0</v>
      </c>
      <c r="F154" s="161">
        <v>300000</v>
      </c>
      <c r="G154" s="130">
        <v>500000</v>
      </c>
      <c r="H154" s="49">
        <f t="shared" si="9"/>
        <v>540606797.71600878</v>
      </c>
      <c r="I154" s="165">
        <v>1.7999999999999999E-2</v>
      </c>
      <c r="J154" s="51">
        <v>50000</v>
      </c>
      <c r="K154" s="195">
        <f t="shared" si="12"/>
        <v>650989386.15516865</v>
      </c>
      <c r="L154" s="34">
        <v>1.7999999999999999E-2</v>
      </c>
      <c r="M154" s="51">
        <f t="shared" si="10"/>
        <v>651039386.15516865</v>
      </c>
      <c r="N154" s="202">
        <f t="shared" si="11"/>
        <v>1191646183.8711774</v>
      </c>
    </row>
    <row r="155" spans="1:14" x14ac:dyDescent="0.3">
      <c r="A155" s="27"/>
      <c r="B155" s="226"/>
      <c r="C155" s="37">
        <v>8</v>
      </c>
      <c r="D155" s="182">
        <v>1700000</v>
      </c>
      <c r="E155" s="164">
        <v>0</v>
      </c>
      <c r="F155" s="161">
        <v>300000</v>
      </c>
      <c r="G155" s="130">
        <v>500000</v>
      </c>
      <c r="H155" s="49">
        <f t="shared" si="9"/>
        <v>551152120.07489693</v>
      </c>
      <c r="I155" s="165">
        <v>1.7999999999999999E-2</v>
      </c>
      <c r="J155" s="51">
        <v>50000</v>
      </c>
      <c r="K155" s="195">
        <f t="shared" si="12"/>
        <v>664386895.10596168</v>
      </c>
      <c r="L155" s="34">
        <v>1.7999999999999999E-2</v>
      </c>
      <c r="M155" s="51">
        <f t="shared" si="10"/>
        <v>664436895.10596168</v>
      </c>
      <c r="N155" s="202">
        <f t="shared" si="11"/>
        <v>1215589015.1808586</v>
      </c>
    </row>
    <row r="156" spans="1:14" x14ac:dyDescent="0.3">
      <c r="A156" s="27"/>
      <c r="B156" s="226"/>
      <c r="C156" s="37">
        <v>9</v>
      </c>
      <c r="D156" s="182">
        <v>1700000</v>
      </c>
      <c r="E156" s="164">
        <v>0</v>
      </c>
      <c r="F156" s="161">
        <v>300000</v>
      </c>
      <c r="G156" s="130">
        <v>500000</v>
      </c>
      <c r="H156" s="49">
        <f t="shared" si="9"/>
        <v>561887258.23624504</v>
      </c>
      <c r="I156" s="165">
        <v>1.7999999999999999E-2</v>
      </c>
      <c r="J156" s="51">
        <v>50000</v>
      </c>
      <c r="K156" s="195">
        <f t="shared" si="12"/>
        <v>678025559.21786904</v>
      </c>
      <c r="L156" s="34">
        <v>1.7999999999999999E-2</v>
      </c>
      <c r="M156" s="51">
        <f t="shared" si="10"/>
        <v>678075559.21786904</v>
      </c>
      <c r="N156" s="202">
        <f t="shared" si="11"/>
        <v>1239962817.454114</v>
      </c>
    </row>
    <row r="157" spans="1:14" x14ac:dyDescent="0.3">
      <c r="A157" s="27"/>
      <c r="B157" s="226"/>
      <c r="C157" s="37">
        <v>10</v>
      </c>
      <c r="D157" s="182">
        <v>1700000</v>
      </c>
      <c r="E157" s="164">
        <v>0</v>
      </c>
      <c r="F157" s="161">
        <v>300000</v>
      </c>
      <c r="G157" s="130">
        <v>500000</v>
      </c>
      <c r="H157" s="49">
        <f t="shared" si="9"/>
        <v>572815628.8844974</v>
      </c>
      <c r="I157" s="165">
        <v>1.7999999999999999E-2</v>
      </c>
      <c r="J157" s="51">
        <v>50000</v>
      </c>
      <c r="K157" s="195">
        <f t="shared" si="12"/>
        <v>691909719.28379071</v>
      </c>
      <c r="L157" s="34">
        <v>1.7999999999999999E-2</v>
      </c>
      <c r="M157" s="51">
        <f t="shared" si="10"/>
        <v>691959719.28379071</v>
      </c>
      <c r="N157" s="202">
        <f t="shared" si="11"/>
        <v>1264775348.1682882</v>
      </c>
    </row>
    <row r="158" spans="1:14" ht="17.25" thickBot="1" x14ac:dyDescent="0.35">
      <c r="A158" s="27"/>
      <c r="B158" s="226"/>
      <c r="C158" s="39">
        <v>11</v>
      </c>
      <c r="D158" s="182">
        <v>1700000</v>
      </c>
      <c r="E158" s="164">
        <v>0</v>
      </c>
      <c r="F158" s="161">
        <v>300000</v>
      </c>
      <c r="G158" s="130">
        <v>500000</v>
      </c>
      <c r="H158" s="49">
        <f t="shared" si="9"/>
        <v>583940710.2044183</v>
      </c>
      <c r="I158" s="165">
        <v>1.7999999999999999E-2</v>
      </c>
      <c r="J158" s="51">
        <v>50000</v>
      </c>
      <c r="K158" s="195">
        <f t="shared" si="12"/>
        <v>706043794.23089898</v>
      </c>
      <c r="L158" s="136">
        <v>1.7999999999999999E-2</v>
      </c>
      <c r="M158" s="51">
        <f t="shared" si="10"/>
        <v>706093794.23089898</v>
      </c>
      <c r="N158" s="202">
        <f t="shared" si="11"/>
        <v>1290034504.4353173</v>
      </c>
    </row>
    <row r="159" spans="1:14" ht="17.25" thickBot="1" x14ac:dyDescent="0.35">
      <c r="A159" s="27"/>
      <c r="B159" s="226"/>
      <c r="C159" s="29">
        <v>12</v>
      </c>
      <c r="D159" s="182">
        <v>1700000</v>
      </c>
      <c r="E159" s="164">
        <v>0</v>
      </c>
      <c r="F159" s="161">
        <v>300000</v>
      </c>
      <c r="G159" s="130">
        <v>500000</v>
      </c>
      <c r="H159" s="49">
        <f t="shared" si="9"/>
        <v>595266042.98809779</v>
      </c>
      <c r="I159" s="165">
        <v>1.7999999999999999E-2</v>
      </c>
      <c r="J159" s="51">
        <v>50000</v>
      </c>
      <c r="K159" s="195">
        <f t="shared" si="12"/>
        <v>720432282.52705514</v>
      </c>
      <c r="L159" s="137">
        <v>1.7999999999999999E-2</v>
      </c>
      <c r="M159" s="51">
        <f t="shared" si="10"/>
        <v>720482282.52705514</v>
      </c>
      <c r="N159" s="202">
        <f t="shared" si="11"/>
        <v>1315748325.5151529</v>
      </c>
    </row>
    <row r="160" spans="1:14" x14ac:dyDescent="0.3">
      <c r="A160" s="27">
        <v>14</v>
      </c>
      <c r="B160" s="226">
        <v>2035</v>
      </c>
      <c r="C160" s="36">
        <v>1</v>
      </c>
      <c r="D160" s="182">
        <v>1700000</v>
      </c>
      <c r="E160" s="164">
        <v>0</v>
      </c>
      <c r="F160" s="161">
        <v>300000</v>
      </c>
      <c r="G160" s="130">
        <v>500000</v>
      </c>
      <c r="H160" s="49">
        <f t="shared" si="9"/>
        <v>606795231.7618835</v>
      </c>
      <c r="I160" s="165">
        <v>1.7999999999999999E-2</v>
      </c>
      <c r="J160" s="51">
        <v>50000</v>
      </c>
      <c r="K160" s="195">
        <f t="shared" si="12"/>
        <v>724970611.65716338</v>
      </c>
      <c r="L160" s="135">
        <v>4.0000000000000001E-3</v>
      </c>
      <c r="M160" s="51">
        <f t="shared" si="10"/>
        <v>725020611.65716338</v>
      </c>
      <c r="N160" s="202">
        <f t="shared" si="11"/>
        <v>1331815843.4190469</v>
      </c>
    </row>
    <row r="161" spans="1:14" x14ac:dyDescent="0.3">
      <c r="A161" s="27"/>
      <c r="B161" s="226"/>
      <c r="C161" s="37">
        <v>2</v>
      </c>
      <c r="D161" s="182">
        <v>1700000</v>
      </c>
      <c r="E161" s="164">
        <v>0</v>
      </c>
      <c r="F161" s="161">
        <v>300000</v>
      </c>
      <c r="G161" s="130">
        <v>500000</v>
      </c>
      <c r="H161" s="49">
        <f t="shared" si="9"/>
        <v>618531945.93359745</v>
      </c>
      <c r="I161" s="165">
        <v>1.7999999999999999E-2</v>
      </c>
      <c r="J161" s="51">
        <v>50000</v>
      </c>
      <c r="K161" s="195">
        <f t="shared" si="12"/>
        <v>739699782.66699231</v>
      </c>
      <c r="L161" s="34">
        <v>1.7999999999999999E-2</v>
      </c>
      <c r="M161" s="51">
        <f t="shared" si="10"/>
        <v>739749782.66699231</v>
      </c>
      <c r="N161" s="202">
        <f t="shared" si="11"/>
        <v>1358281728.6005898</v>
      </c>
    </row>
    <row r="162" spans="1:14" x14ac:dyDescent="0.3">
      <c r="A162" s="27"/>
      <c r="B162" s="226"/>
      <c r="C162" s="37">
        <v>3</v>
      </c>
      <c r="D162" s="182">
        <v>1700000</v>
      </c>
      <c r="E162" s="164">
        <v>0</v>
      </c>
      <c r="F162" s="161">
        <v>300000</v>
      </c>
      <c r="G162" s="130">
        <v>500000</v>
      </c>
      <c r="H162" s="49">
        <f t="shared" si="9"/>
        <v>630479920.96040225</v>
      </c>
      <c r="I162" s="165">
        <v>1.7999999999999999E-2</v>
      </c>
      <c r="J162" s="51">
        <v>50000</v>
      </c>
      <c r="K162" s="195">
        <f t="shared" si="12"/>
        <v>754694078.75499821</v>
      </c>
      <c r="L162" s="34">
        <v>1.7999999999999999E-2</v>
      </c>
      <c r="M162" s="51">
        <f t="shared" si="10"/>
        <v>754744078.75499821</v>
      </c>
      <c r="N162" s="202">
        <f t="shared" si="11"/>
        <v>1385223999.7154005</v>
      </c>
    </row>
    <row r="163" spans="1:14" x14ac:dyDescent="0.3">
      <c r="A163" s="27"/>
      <c r="B163" s="226"/>
      <c r="C163" s="37">
        <v>4</v>
      </c>
      <c r="D163" s="182">
        <v>1700000</v>
      </c>
      <c r="E163" s="164">
        <v>0</v>
      </c>
      <c r="F163" s="161">
        <v>300000</v>
      </c>
      <c r="G163" s="130">
        <v>500000</v>
      </c>
      <c r="H163" s="49">
        <f t="shared" si="9"/>
        <v>642642959.53768945</v>
      </c>
      <c r="I163" s="165">
        <v>1.7999999999999999E-2</v>
      </c>
      <c r="J163" s="51">
        <v>50000</v>
      </c>
      <c r="K163" s="195">
        <f t="shared" si="12"/>
        <v>769958272.17258823</v>
      </c>
      <c r="L163" s="34">
        <v>1.7999999999999999E-2</v>
      </c>
      <c r="M163" s="51">
        <f t="shared" si="10"/>
        <v>770008272.17258823</v>
      </c>
      <c r="N163" s="202">
        <f t="shared" si="11"/>
        <v>1412651231.7102776</v>
      </c>
    </row>
    <row r="164" spans="1:14" x14ac:dyDescent="0.3">
      <c r="A164" s="27"/>
      <c r="B164" s="226"/>
      <c r="C164" s="37">
        <v>5</v>
      </c>
      <c r="D164" s="182">
        <v>1700000</v>
      </c>
      <c r="E164" s="164">
        <v>0</v>
      </c>
      <c r="F164" s="161">
        <v>300000</v>
      </c>
      <c r="G164" s="130">
        <v>500000</v>
      </c>
      <c r="H164" s="49">
        <f t="shared" si="9"/>
        <v>655024932.8093679</v>
      </c>
      <c r="I164" s="165">
        <v>1.7999999999999999E-2</v>
      </c>
      <c r="J164" s="51">
        <v>50000</v>
      </c>
      <c r="K164" s="195">
        <f t="shared" si="12"/>
        <v>785497221.07169485</v>
      </c>
      <c r="L164" s="34">
        <v>1.7999999999999999E-2</v>
      </c>
      <c r="M164" s="51">
        <f t="shared" si="10"/>
        <v>785547221.07169485</v>
      </c>
      <c r="N164" s="202">
        <f t="shared" si="11"/>
        <v>1440572153.8810627</v>
      </c>
    </row>
    <row r="165" spans="1:14" x14ac:dyDescent="0.3">
      <c r="A165" s="27"/>
      <c r="B165" s="226"/>
      <c r="C165" s="37">
        <v>6</v>
      </c>
      <c r="D165" s="182">
        <v>1700000</v>
      </c>
      <c r="E165" s="164">
        <v>0</v>
      </c>
      <c r="F165" s="161">
        <v>300000</v>
      </c>
      <c r="G165" s="130">
        <v>500000</v>
      </c>
      <c r="H165" s="49">
        <f t="shared" si="9"/>
        <v>667629781.59993649</v>
      </c>
      <c r="I165" s="165">
        <v>1.7999999999999999E-2</v>
      </c>
      <c r="J165" s="51">
        <v>50000</v>
      </c>
      <c r="K165" s="195">
        <f t="shared" si="12"/>
        <v>801315871.05098534</v>
      </c>
      <c r="L165" s="34">
        <v>1.7999999999999999E-2</v>
      </c>
      <c r="M165" s="51">
        <f t="shared" si="10"/>
        <v>801365871.05098534</v>
      </c>
      <c r="N165" s="202">
        <f t="shared" si="11"/>
        <v>1468995652.6509218</v>
      </c>
    </row>
    <row r="166" spans="1:14" x14ac:dyDescent="0.3">
      <c r="A166" s="27"/>
      <c r="B166" s="226"/>
      <c r="C166" s="37">
        <v>7</v>
      </c>
      <c r="D166" s="182">
        <v>1700000</v>
      </c>
      <c r="E166" s="164">
        <v>0</v>
      </c>
      <c r="F166" s="161">
        <v>300000</v>
      </c>
      <c r="G166" s="130">
        <v>500000</v>
      </c>
      <c r="H166" s="49">
        <f t="shared" si="9"/>
        <v>680461517.66873538</v>
      </c>
      <c r="I166" s="165">
        <v>1.7999999999999999E-2</v>
      </c>
      <c r="J166" s="51">
        <v>50000</v>
      </c>
      <c r="K166" s="195">
        <f t="shared" si="12"/>
        <v>817419256.7299031</v>
      </c>
      <c r="L166" s="34">
        <v>1.7999999999999999E-2</v>
      </c>
      <c r="M166" s="51">
        <f t="shared" si="10"/>
        <v>817469256.7299031</v>
      </c>
      <c r="N166" s="202">
        <f t="shared" si="11"/>
        <v>1497930774.3986385</v>
      </c>
    </row>
    <row r="167" spans="1:14" x14ac:dyDescent="0.3">
      <c r="A167" s="27"/>
      <c r="B167" s="226"/>
      <c r="C167" s="37">
        <v>8</v>
      </c>
      <c r="D167" s="182">
        <v>1700000</v>
      </c>
      <c r="E167" s="164">
        <v>0</v>
      </c>
      <c r="F167" s="161">
        <v>300000</v>
      </c>
      <c r="G167" s="130">
        <v>500000</v>
      </c>
      <c r="H167" s="49">
        <f t="shared" si="9"/>
        <v>693524224.98677266</v>
      </c>
      <c r="I167" s="165">
        <v>1.7999999999999999E-2</v>
      </c>
      <c r="J167" s="51">
        <v>50000</v>
      </c>
      <c r="K167" s="195">
        <f t="shared" si="12"/>
        <v>833812503.35104132</v>
      </c>
      <c r="L167" s="34">
        <v>1.7999999999999999E-2</v>
      </c>
      <c r="M167" s="51">
        <f t="shared" si="10"/>
        <v>833862503.35104132</v>
      </c>
      <c r="N167" s="202">
        <f t="shared" si="11"/>
        <v>1527386728.3378139</v>
      </c>
    </row>
    <row r="168" spans="1:14" x14ac:dyDescent="0.3">
      <c r="A168" s="27"/>
      <c r="B168" s="226"/>
      <c r="C168" s="37">
        <v>9</v>
      </c>
      <c r="D168" s="182">
        <v>1700000</v>
      </c>
      <c r="E168" s="164">
        <v>0</v>
      </c>
      <c r="F168" s="161">
        <v>300000</v>
      </c>
      <c r="G168" s="130">
        <v>500000</v>
      </c>
      <c r="H168" s="49">
        <f t="shared" si="9"/>
        <v>706822061.03653455</v>
      </c>
      <c r="I168" s="165">
        <v>1.7999999999999999E-2</v>
      </c>
      <c r="J168" s="51">
        <v>50000</v>
      </c>
      <c r="K168" s="195">
        <f t="shared" si="12"/>
        <v>850500828.41136003</v>
      </c>
      <c r="L168" s="34">
        <v>1.7999999999999999E-2</v>
      </c>
      <c r="M168" s="51">
        <f t="shared" si="10"/>
        <v>850550828.41136003</v>
      </c>
      <c r="N168" s="202">
        <f t="shared" si="11"/>
        <v>1557372889.4478946</v>
      </c>
    </row>
    <row r="169" spans="1:14" x14ac:dyDescent="0.3">
      <c r="A169" s="27"/>
      <c r="B169" s="226"/>
      <c r="C169" s="37">
        <v>10</v>
      </c>
      <c r="D169" s="182">
        <v>1700000</v>
      </c>
      <c r="E169" s="164">
        <v>0</v>
      </c>
      <c r="F169" s="161">
        <v>300000</v>
      </c>
      <c r="G169" s="130">
        <v>500000</v>
      </c>
      <c r="H169" s="49">
        <f t="shared" si="9"/>
        <v>720359258.13519216</v>
      </c>
      <c r="I169" s="165">
        <v>1.7999999999999999E-2</v>
      </c>
      <c r="J169" s="51">
        <v>50000</v>
      </c>
      <c r="K169" s="195">
        <f t="shared" si="12"/>
        <v>867489543.32276452</v>
      </c>
      <c r="L169" s="34">
        <v>1.7999999999999999E-2</v>
      </c>
      <c r="M169" s="51">
        <f t="shared" si="10"/>
        <v>867539543.32276452</v>
      </c>
      <c r="N169" s="202">
        <f t="shared" si="11"/>
        <v>1587898801.4579568</v>
      </c>
    </row>
    <row r="170" spans="1:14" ht="17.25" thickBot="1" x14ac:dyDescent="0.35">
      <c r="A170" s="27"/>
      <c r="B170" s="226"/>
      <c r="C170" s="39">
        <v>11</v>
      </c>
      <c r="D170" s="182">
        <v>1700000</v>
      </c>
      <c r="E170" s="164">
        <v>0</v>
      </c>
      <c r="F170" s="161">
        <v>300000</v>
      </c>
      <c r="G170" s="130">
        <v>500000</v>
      </c>
      <c r="H170" s="49">
        <f t="shared" si="9"/>
        <v>734140124.78162563</v>
      </c>
      <c r="I170" s="165">
        <v>1.7999999999999999E-2</v>
      </c>
      <c r="J170" s="51">
        <v>50000</v>
      </c>
      <c r="K170" s="195">
        <f t="shared" si="12"/>
        <v>884784055.10257423</v>
      </c>
      <c r="L170" s="136">
        <v>1.7999999999999999E-2</v>
      </c>
      <c r="M170" s="51">
        <f t="shared" si="10"/>
        <v>884834055.10257423</v>
      </c>
      <c r="N170" s="202">
        <f t="shared" si="11"/>
        <v>1618974179.8841999</v>
      </c>
    </row>
    <row r="171" spans="1:14" ht="17.25" thickBot="1" x14ac:dyDescent="0.35">
      <c r="A171" s="27"/>
      <c r="B171" s="226"/>
      <c r="C171" s="29">
        <v>12</v>
      </c>
      <c r="D171" s="182">
        <v>1700000</v>
      </c>
      <c r="E171" s="164">
        <v>0</v>
      </c>
      <c r="F171" s="161">
        <v>300000</v>
      </c>
      <c r="G171" s="130">
        <v>500000</v>
      </c>
      <c r="H171" s="49">
        <f t="shared" si="9"/>
        <v>748169047.02769494</v>
      </c>
      <c r="I171" s="165">
        <v>1.7999999999999999E-2</v>
      </c>
      <c r="J171" s="51">
        <v>50000</v>
      </c>
      <c r="K171" s="195">
        <f t="shared" si="12"/>
        <v>902389868.09442055</v>
      </c>
      <c r="L171" s="137">
        <v>1.7999999999999999E-2</v>
      </c>
      <c r="M171" s="51">
        <f t="shared" si="10"/>
        <v>902439868.09442055</v>
      </c>
      <c r="N171" s="202">
        <f t="shared" si="11"/>
        <v>1650608915.1221156</v>
      </c>
    </row>
    <row r="172" spans="1:14" x14ac:dyDescent="0.3">
      <c r="A172" s="27">
        <v>15</v>
      </c>
      <c r="B172" s="226">
        <v>2036</v>
      </c>
      <c r="C172" s="36">
        <v>1</v>
      </c>
      <c r="D172" s="182">
        <v>1700000</v>
      </c>
      <c r="E172" s="164">
        <v>0</v>
      </c>
      <c r="F172" s="161">
        <v>300000</v>
      </c>
      <c r="G172" s="130">
        <v>500000</v>
      </c>
      <c r="H172" s="49">
        <f t="shared" si="9"/>
        <v>762450489.87419343</v>
      </c>
      <c r="I172" s="165">
        <v>1.7999999999999999E-2</v>
      </c>
      <c r="J172" s="51">
        <v>50000</v>
      </c>
      <c r="K172" s="195">
        <f t="shared" si="12"/>
        <v>907656027.56679821</v>
      </c>
      <c r="L172" s="135">
        <v>4.0000000000000001E-3</v>
      </c>
      <c r="M172" s="51">
        <f t="shared" si="10"/>
        <v>907706027.56679821</v>
      </c>
      <c r="N172" s="202">
        <f t="shared" si="11"/>
        <v>1670156517.4409916</v>
      </c>
    </row>
    <row r="173" spans="1:14" x14ac:dyDescent="0.3">
      <c r="A173" s="27"/>
      <c r="B173" s="226"/>
      <c r="C173" s="37">
        <v>2</v>
      </c>
      <c r="D173" s="182">
        <v>1700000</v>
      </c>
      <c r="E173" s="164">
        <v>0</v>
      </c>
      <c r="F173" s="161">
        <v>300000</v>
      </c>
      <c r="G173" s="130">
        <v>500000</v>
      </c>
      <c r="H173" s="49">
        <f t="shared" si="9"/>
        <v>776988998.69192886</v>
      </c>
      <c r="I173" s="165">
        <v>1.7999999999999999E-2</v>
      </c>
      <c r="J173" s="51">
        <v>50000</v>
      </c>
      <c r="K173" s="195">
        <f t="shared" si="12"/>
        <v>925673536.06300056</v>
      </c>
      <c r="L173" s="34">
        <v>1.7999999999999999E-2</v>
      </c>
      <c r="M173" s="51">
        <f t="shared" si="10"/>
        <v>925723536.06300056</v>
      </c>
      <c r="N173" s="202">
        <f t="shared" si="11"/>
        <v>1702712534.7549295</v>
      </c>
    </row>
    <row r="174" spans="1:14" x14ac:dyDescent="0.3">
      <c r="A174" s="27"/>
      <c r="B174" s="226"/>
      <c r="C174" s="37">
        <v>3</v>
      </c>
      <c r="D174" s="182">
        <v>1700000</v>
      </c>
      <c r="E174" s="164">
        <v>0</v>
      </c>
      <c r="F174" s="161">
        <v>300000</v>
      </c>
      <c r="G174" s="130">
        <v>500000</v>
      </c>
      <c r="H174" s="49">
        <f t="shared" si="9"/>
        <v>791789200.6683836</v>
      </c>
      <c r="I174" s="165">
        <v>1.7999999999999999E-2</v>
      </c>
      <c r="J174" s="51">
        <v>50000</v>
      </c>
      <c r="K174" s="195">
        <f t="shared" si="12"/>
        <v>944015359.7121346</v>
      </c>
      <c r="L174" s="34">
        <v>1.7999999999999999E-2</v>
      </c>
      <c r="M174" s="51">
        <f t="shared" si="10"/>
        <v>944065359.7121346</v>
      </c>
      <c r="N174" s="202">
        <f t="shared" si="11"/>
        <v>1735854560.3805182</v>
      </c>
    </row>
    <row r="175" spans="1:14" x14ac:dyDescent="0.3">
      <c r="A175" s="27"/>
      <c r="B175" s="226"/>
      <c r="C175" s="37">
        <v>4</v>
      </c>
      <c r="D175" s="182">
        <v>1700000</v>
      </c>
      <c r="E175" s="164">
        <v>0</v>
      </c>
      <c r="F175" s="161">
        <v>300000</v>
      </c>
      <c r="G175" s="130">
        <v>500000</v>
      </c>
      <c r="H175" s="49">
        <f t="shared" si="9"/>
        <v>806855806.28041446</v>
      </c>
      <c r="I175" s="165">
        <v>1.7999999999999999E-2</v>
      </c>
      <c r="J175" s="51">
        <v>50000</v>
      </c>
      <c r="K175" s="195">
        <f t="shared" si="12"/>
        <v>962687336.18695307</v>
      </c>
      <c r="L175" s="34">
        <v>1.7999999999999999E-2</v>
      </c>
      <c r="M175" s="51">
        <f t="shared" si="10"/>
        <v>962737336.18695307</v>
      </c>
      <c r="N175" s="202">
        <f t="shared" si="11"/>
        <v>1769593142.4673676</v>
      </c>
    </row>
    <row r="176" spans="1:14" x14ac:dyDescent="0.3">
      <c r="A176" s="27"/>
      <c r="B176" s="226"/>
      <c r="C176" s="37">
        <v>5</v>
      </c>
      <c r="D176" s="182">
        <v>1700000</v>
      </c>
      <c r="E176" s="164">
        <v>0</v>
      </c>
      <c r="F176" s="161">
        <v>300000</v>
      </c>
      <c r="G176" s="130">
        <v>500000</v>
      </c>
      <c r="H176" s="49">
        <f t="shared" si="9"/>
        <v>822193610.79346192</v>
      </c>
      <c r="I176" s="165">
        <v>1.7999999999999999E-2</v>
      </c>
      <c r="J176" s="51">
        <v>50000</v>
      </c>
      <c r="K176" s="195">
        <f t="shared" si="12"/>
        <v>981695408.2383182</v>
      </c>
      <c r="L176" s="34">
        <v>1.7999999999999999E-2</v>
      </c>
      <c r="M176" s="51">
        <f t="shared" si="10"/>
        <v>981745408.2383182</v>
      </c>
      <c r="N176" s="202">
        <f t="shared" si="11"/>
        <v>1803939019.0317802</v>
      </c>
    </row>
    <row r="177" spans="1:14" x14ac:dyDescent="0.3">
      <c r="A177" s="27"/>
      <c r="B177" s="226"/>
      <c r="C177" s="37">
        <v>6</v>
      </c>
      <c r="D177" s="182">
        <v>1700000</v>
      </c>
      <c r="E177" s="164">
        <v>0</v>
      </c>
      <c r="F177" s="161">
        <v>300000</v>
      </c>
      <c r="G177" s="130">
        <v>500000</v>
      </c>
      <c r="H177" s="49">
        <f t="shared" si="9"/>
        <v>837807495.78774428</v>
      </c>
      <c r="I177" s="165">
        <v>1.7999999999999999E-2</v>
      </c>
      <c r="J177" s="51">
        <v>50000</v>
      </c>
      <c r="K177" s="195">
        <f t="shared" si="12"/>
        <v>1001045625.5866079</v>
      </c>
      <c r="L177" s="34">
        <v>1.7999999999999999E-2</v>
      </c>
      <c r="M177" s="51">
        <f t="shared" si="10"/>
        <v>1001095625.5866079</v>
      </c>
      <c r="N177" s="202">
        <f t="shared" si="11"/>
        <v>1838903121.3743522</v>
      </c>
    </row>
    <row r="178" spans="1:14" x14ac:dyDescent="0.3">
      <c r="A178" s="27"/>
      <c r="B178" s="226"/>
      <c r="C178" s="37">
        <v>7</v>
      </c>
      <c r="D178" s="182">
        <v>1700000</v>
      </c>
      <c r="E178" s="164">
        <v>0</v>
      </c>
      <c r="F178" s="161">
        <v>300000</v>
      </c>
      <c r="G178" s="130">
        <v>500000</v>
      </c>
      <c r="H178" s="49">
        <f t="shared" si="9"/>
        <v>853702430.71192372</v>
      </c>
      <c r="I178" s="165">
        <v>1.7999999999999999E-2</v>
      </c>
      <c r="J178" s="51">
        <v>50000</v>
      </c>
      <c r="K178" s="195">
        <f t="shared" si="12"/>
        <v>1020744146.8471669</v>
      </c>
      <c r="L178" s="34">
        <v>1.7999999999999999E-2</v>
      </c>
      <c r="M178" s="51">
        <f t="shared" si="10"/>
        <v>1020794146.8471669</v>
      </c>
      <c r="N178" s="202">
        <f t="shared" si="11"/>
        <v>1874496577.5590906</v>
      </c>
    </row>
    <row r="179" spans="1:14" x14ac:dyDescent="0.3">
      <c r="A179" s="27"/>
      <c r="B179" s="226"/>
      <c r="C179" s="37">
        <v>8</v>
      </c>
      <c r="D179" s="182">
        <v>1700000</v>
      </c>
      <c r="E179" s="164">
        <v>0</v>
      </c>
      <c r="F179" s="161">
        <v>300000</v>
      </c>
      <c r="G179" s="130">
        <v>500000</v>
      </c>
      <c r="H179" s="49">
        <f t="shared" si="9"/>
        <v>869883474.46473837</v>
      </c>
      <c r="I179" s="165">
        <v>1.7999999999999999E-2</v>
      </c>
      <c r="J179" s="51">
        <v>50000</v>
      </c>
      <c r="K179" s="195">
        <f t="shared" si="12"/>
        <v>1040797241.4904159</v>
      </c>
      <c r="L179" s="34">
        <v>1.7999999999999999E-2</v>
      </c>
      <c r="M179" s="51">
        <f t="shared" si="10"/>
        <v>1040847241.4904159</v>
      </c>
      <c r="N179" s="202">
        <f t="shared" si="11"/>
        <v>1910730715.9551544</v>
      </c>
    </row>
    <row r="180" spans="1:14" x14ac:dyDescent="0.3">
      <c r="A180" s="27"/>
      <c r="B180" s="226"/>
      <c r="C180" s="37">
        <v>9</v>
      </c>
      <c r="D180" s="182">
        <v>1700000</v>
      </c>
      <c r="E180" s="164">
        <v>0</v>
      </c>
      <c r="F180" s="161">
        <v>300000</v>
      </c>
      <c r="G180" s="130">
        <v>500000</v>
      </c>
      <c r="H180" s="49">
        <f t="shared" si="9"/>
        <v>886355777.00510371</v>
      </c>
      <c r="I180" s="165">
        <v>1.7999999999999999E-2</v>
      </c>
      <c r="J180" s="51">
        <v>50000</v>
      </c>
      <c r="K180" s="195">
        <f t="shared" si="12"/>
        <v>1061211291.8372434</v>
      </c>
      <c r="L180" s="34">
        <v>1.7999999999999999E-2</v>
      </c>
      <c r="M180" s="51">
        <f t="shared" si="10"/>
        <v>1061261291.8372434</v>
      </c>
      <c r="N180" s="202">
        <f t="shared" si="11"/>
        <v>1947617068.8423471</v>
      </c>
    </row>
    <row r="181" spans="1:14" x14ac:dyDescent="0.3">
      <c r="A181" s="27"/>
      <c r="B181" s="226"/>
      <c r="C181" s="37">
        <v>10</v>
      </c>
      <c r="D181" s="182">
        <v>1700000</v>
      </c>
      <c r="E181" s="164">
        <v>0</v>
      </c>
      <c r="F181" s="161">
        <v>300000</v>
      </c>
      <c r="G181" s="130">
        <v>500000</v>
      </c>
      <c r="H181" s="49">
        <f t="shared" si="9"/>
        <v>903124580.99119556</v>
      </c>
      <c r="I181" s="165">
        <v>1.7999999999999999E-2</v>
      </c>
      <c r="J181" s="51">
        <v>50000</v>
      </c>
      <c r="K181" s="195">
        <f t="shared" si="12"/>
        <v>1081992795.0903139</v>
      </c>
      <c r="L181" s="34">
        <v>1.7999999999999999E-2</v>
      </c>
      <c r="M181" s="51">
        <f t="shared" si="10"/>
        <v>1082042795.0903139</v>
      </c>
      <c r="N181" s="202">
        <f t="shared" si="11"/>
        <v>1985167376.0815096</v>
      </c>
    </row>
    <row r="182" spans="1:14" ht="17.25" thickBot="1" x14ac:dyDescent="0.35">
      <c r="A182" s="27"/>
      <c r="B182" s="226"/>
      <c r="C182" s="39">
        <v>11</v>
      </c>
      <c r="D182" s="182">
        <v>1700000</v>
      </c>
      <c r="E182" s="164">
        <v>0</v>
      </c>
      <c r="F182" s="161">
        <v>300000</v>
      </c>
      <c r="G182" s="130">
        <v>500000</v>
      </c>
      <c r="H182" s="49">
        <f t="shared" si="9"/>
        <v>920195223.44903708</v>
      </c>
      <c r="I182" s="165">
        <v>1.7999999999999999E-2</v>
      </c>
      <c r="J182" s="51">
        <v>50000</v>
      </c>
      <c r="K182" s="195">
        <f t="shared" si="12"/>
        <v>1103148365.4019396</v>
      </c>
      <c r="L182" s="136">
        <v>1.7999999999999999E-2</v>
      </c>
      <c r="M182" s="51">
        <f t="shared" si="10"/>
        <v>1103198365.4019396</v>
      </c>
      <c r="N182" s="202">
        <f t="shared" si="11"/>
        <v>2023393588.8509767</v>
      </c>
    </row>
    <row r="183" spans="1:14" ht="17.25" thickBot="1" x14ac:dyDescent="0.35">
      <c r="A183" s="27"/>
      <c r="B183" s="226"/>
      <c r="C183" s="29">
        <v>12</v>
      </c>
      <c r="D183" s="182">
        <v>1700000</v>
      </c>
      <c r="E183" s="164">
        <v>0</v>
      </c>
      <c r="F183" s="161">
        <v>300000</v>
      </c>
      <c r="G183" s="130">
        <v>500000</v>
      </c>
      <c r="H183" s="49">
        <f t="shared" si="9"/>
        <v>937573137.47111976</v>
      </c>
      <c r="I183" s="165">
        <v>1.7999999999999999E-2</v>
      </c>
      <c r="J183" s="51">
        <v>50000</v>
      </c>
      <c r="K183" s="195">
        <f t="shared" si="12"/>
        <v>1124684735.9791746</v>
      </c>
      <c r="L183" s="137">
        <v>1.7999999999999999E-2</v>
      </c>
      <c r="M183" s="51">
        <f t="shared" si="10"/>
        <v>1124734735.9791746</v>
      </c>
      <c r="N183" s="202">
        <f t="shared" si="11"/>
        <v>2062307873.4502945</v>
      </c>
    </row>
    <row r="184" spans="1:14" x14ac:dyDescent="0.3">
      <c r="A184" s="27">
        <v>16</v>
      </c>
      <c r="B184" s="226">
        <v>2037</v>
      </c>
      <c r="C184" s="36">
        <v>1</v>
      </c>
      <c r="D184" s="182">
        <v>1700000</v>
      </c>
      <c r="E184" s="164">
        <v>0</v>
      </c>
      <c r="F184" s="161">
        <v>300000</v>
      </c>
      <c r="G184" s="130">
        <v>500000</v>
      </c>
      <c r="H184" s="49">
        <f t="shared" si="9"/>
        <v>955263853.94559991</v>
      </c>
      <c r="I184" s="165">
        <v>1.7999999999999999E-2</v>
      </c>
      <c r="J184" s="51">
        <v>50000</v>
      </c>
      <c r="K184" s="195">
        <f t="shared" si="12"/>
        <v>1130840074.9230914</v>
      </c>
      <c r="L184" s="135">
        <v>4.0000000000000001E-3</v>
      </c>
      <c r="M184" s="51">
        <f t="shared" si="10"/>
        <v>1130890074.9230914</v>
      </c>
      <c r="N184" s="202">
        <f t="shared" si="11"/>
        <v>2086153928.8686914</v>
      </c>
    </row>
    <row r="185" spans="1:14" x14ac:dyDescent="0.3">
      <c r="A185" s="27"/>
      <c r="B185" s="226"/>
      <c r="C185" s="37">
        <v>2</v>
      </c>
      <c r="D185" s="182">
        <v>1700000</v>
      </c>
      <c r="E185" s="164">
        <v>0</v>
      </c>
      <c r="F185" s="161">
        <v>300000</v>
      </c>
      <c r="G185" s="130">
        <v>500000</v>
      </c>
      <c r="H185" s="49">
        <f t="shared" si="9"/>
        <v>973273003.31662071</v>
      </c>
      <c r="I185" s="165">
        <v>1.7999999999999999E-2</v>
      </c>
      <c r="J185" s="51">
        <v>50000</v>
      </c>
      <c r="K185" s="195">
        <f t="shared" si="12"/>
        <v>1152874896.2717071</v>
      </c>
      <c r="L185" s="34">
        <v>1.7999999999999999E-2</v>
      </c>
      <c r="M185" s="51">
        <f t="shared" si="10"/>
        <v>1152924896.2717071</v>
      </c>
      <c r="N185" s="202">
        <f t="shared" si="11"/>
        <v>2126197899.5883279</v>
      </c>
    </row>
    <row r="186" spans="1:14" x14ac:dyDescent="0.3">
      <c r="A186" s="27"/>
      <c r="B186" s="226"/>
      <c r="C186" s="37">
        <v>3</v>
      </c>
      <c r="D186" s="182">
        <v>1700000</v>
      </c>
      <c r="E186" s="164">
        <v>0</v>
      </c>
      <c r="F186" s="161">
        <v>300000</v>
      </c>
      <c r="G186" s="130">
        <v>500000</v>
      </c>
      <c r="H186" s="49">
        <f t="shared" si="9"/>
        <v>991606317.37631989</v>
      </c>
      <c r="I186" s="165">
        <v>1.7999999999999999E-2</v>
      </c>
      <c r="J186" s="51">
        <v>50000</v>
      </c>
      <c r="K186" s="195">
        <f t="shared" si="12"/>
        <v>1175306344.4045978</v>
      </c>
      <c r="L186" s="34">
        <v>1.7999999999999999E-2</v>
      </c>
      <c r="M186" s="51">
        <f t="shared" si="10"/>
        <v>1175356344.4045978</v>
      </c>
      <c r="N186" s="202">
        <f t="shared" si="11"/>
        <v>2166962661.7809176</v>
      </c>
    </row>
    <row r="187" spans="1:14" x14ac:dyDescent="0.3">
      <c r="A187" s="27"/>
      <c r="B187" s="226"/>
      <c r="C187" s="37">
        <v>4</v>
      </c>
      <c r="D187" s="182">
        <v>1700000</v>
      </c>
      <c r="E187" s="164">
        <v>0</v>
      </c>
      <c r="F187" s="161">
        <v>300000</v>
      </c>
      <c r="G187" s="130">
        <v>500000</v>
      </c>
      <c r="H187" s="49">
        <f t="shared" si="9"/>
        <v>1010269631.0890937</v>
      </c>
      <c r="I187" s="165">
        <v>1.7999999999999999E-2</v>
      </c>
      <c r="J187" s="51">
        <v>50000</v>
      </c>
      <c r="K187" s="195">
        <f t="shared" si="12"/>
        <v>1198141558.6038804</v>
      </c>
      <c r="L187" s="34">
        <v>1.7999999999999999E-2</v>
      </c>
      <c r="M187" s="51">
        <f t="shared" si="10"/>
        <v>1198191558.6038804</v>
      </c>
      <c r="N187" s="202">
        <f t="shared" si="11"/>
        <v>2208461189.6929741</v>
      </c>
    </row>
    <row r="188" spans="1:14" x14ac:dyDescent="0.3">
      <c r="A188" s="27"/>
      <c r="B188" s="226"/>
      <c r="C188" s="37">
        <v>5</v>
      </c>
      <c r="D188" s="182">
        <v>1700000</v>
      </c>
      <c r="E188" s="164">
        <v>0</v>
      </c>
      <c r="F188" s="161">
        <v>300000</v>
      </c>
      <c r="G188" s="130">
        <v>500000</v>
      </c>
      <c r="H188" s="49">
        <f t="shared" si="9"/>
        <v>1029268884.4486973</v>
      </c>
      <c r="I188" s="165">
        <v>1.7999999999999999E-2</v>
      </c>
      <c r="J188" s="51">
        <v>50000</v>
      </c>
      <c r="K188" s="195">
        <f t="shared" si="12"/>
        <v>1221387806.6587503</v>
      </c>
      <c r="L188" s="34">
        <v>1.7999999999999999E-2</v>
      </c>
      <c r="M188" s="51">
        <f t="shared" si="10"/>
        <v>1221437806.6587503</v>
      </c>
      <c r="N188" s="202">
        <f t="shared" si="11"/>
        <v>2250706691.1074476</v>
      </c>
    </row>
    <row r="189" spans="1:14" x14ac:dyDescent="0.3">
      <c r="A189" s="27"/>
      <c r="B189" s="226"/>
      <c r="C189" s="37">
        <v>6</v>
      </c>
      <c r="D189" s="182">
        <v>1700000</v>
      </c>
      <c r="E189" s="164">
        <v>0</v>
      </c>
      <c r="F189" s="161">
        <v>300000</v>
      </c>
      <c r="G189" s="130">
        <v>500000</v>
      </c>
      <c r="H189" s="49">
        <f t="shared" si="9"/>
        <v>1048610124.3687739</v>
      </c>
      <c r="I189" s="165">
        <v>1.7999999999999999E-2</v>
      </c>
      <c r="J189" s="51">
        <v>50000</v>
      </c>
      <c r="K189" s="195">
        <f t="shared" si="12"/>
        <v>1245052487.1786077</v>
      </c>
      <c r="L189" s="34">
        <v>1.7999999999999999E-2</v>
      </c>
      <c r="M189" s="51">
        <f t="shared" si="10"/>
        <v>1245102487.1786077</v>
      </c>
      <c r="N189" s="202">
        <f t="shared" si="11"/>
        <v>2293712611.5473814</v>
      </c>
    </row>
    <row r="190" spans="1:14" x14ac:dyDescent="0.3">
      <c r="A190" s="27"/>
      <c r="B190" s="226"/>
      <c r="C190" s="37">
        <v>7</v>
      </c>
      <c r="D190" s="182">
        <v>1700000</v>
      </c>
      <c r="E190" s="164">
        <v>0</v>
      </c>
      <c r="F190" s="161">
        <v>300000</v>
      </c>
      <c r="G190" s="130">
        <v>500000</v>
      </c>
      <c r="H190" s="49">
        <f t="shared" si="9"/>
        <v>1068299506.6074119</v>
      </c>
      <c r="I190" s="165">
        <v>1.7999999999999999E-2</v>
      </c>
      <c r="J190" s="51">
        <v>50000</v>
      </c>
      <c r="K190" s="195">
        <f t="shared" si="12"/>
        <v>1269143131.9478226</v>
      </c>
      <c r="L190" s="34">
        <v>1.7999999999999999E-2</v>
      </c>
      <c r="M190" s="51">
        <f t="shared" si="10"/>
        <v>1269193131.9478226</v>
      </c>
      <c r="N190" s="202">
        <f t="shared" si="11"/>
        <v>2337492638.5552344</v>
      </c>
    </row>
    <row r="191" spans="1:14" x14ac:dyDescent="0.3">
      <c r="A191" s="27"/>
      <c r="B191" s="226"/>
      <c r="C191" s="37">
        <v>8</v>
      </c>
      <c r="D191" s="182">
        <v>1700000</v>
      </c>
      <c r="E191" s="164">
        <v>0</v>
      </c>
      <c r="F191" s="161">
        <v>300000</v>
      </c>
      <c r="G191" s="130">
        <v>500000</v>
      </c>
      <c r="H191" s="49">
        <f t="shared" si="9"/>
        <v>1088343297.7263453</v>
      </c>
      <c r="I191" s="165">
        <v>1.7999999999999999E-2</v>
      </c>
      <c r="J191" s="51">
        <v>50000</v>
      </c>
      <c r="K191" s="195">
        <f t="shared" si="12"/>
        <v>1293667408.3228834</v>
      </c>
      <c r="L191" s="34">
        <v>1.7999999999999999E-2</v>
      </c>
      <c r="M191" s="51">
        <f t="shared" si="10"/>
        <v>1293717408.3228834</v>
      </c>
      <c r="N191" s="202">
        <f t="shared" si="11"/>
        <v>2382060706.0492287</v>
      </c>
    </row>
    <row r="192" spans="1:14" x14ac:dyDescent="0.3">
      <c r="A192" s="27"/>
      <c r="B192" s="226"/>
      <c r="C192" s="37">
        <v>9</v>
      </c>
      <c r="D192" s="182">
        <v>1700000</v>
      </c>
      <c r="E192" s="164">
        <v>0</v>
      </c>
      <c r="F192" s="161">
        <v>300000</v>
      </c>
      <c r="G192" s="130">
        <v>500000</v>
      </c>
      <c r="H192" s="49">
        <f t="shared" si="9"/>
        <v>1108747877.0854194</v>
      </c>
      <c r="I192" s="165">
        <v>1.7999999999999999E-2</v>
      </c>
      <c r="J192" s="51">
        <v>50000</v>
      </c>
      <c r="K192" s="195">
        <f t="shared" si="12"/>
        <v>1318633121.6726952</v>
      </c>
      <c r="L192" s="34">
        <v>1.7999999999999999E-2</v>
      </c>
      <c r="M192" s="51">
        <f t="shared" si="10"/>
        <v>1318683121.6726952</v>
      </c>
      <c r="N192" s="202">
        <f t="shared" si="11"/>
        <v>2427430998.7581148</v>
      </c>
    </row>
    <row r="193" spans="1:14" x14ac:dyDescent="0.3">
      <c r="A193" s="27"/>
      <c r="B193" s="226"/>
      <c r="C193" s="37">
        <v>10</v>
      </c>
      <c r="D193" s="182">
        <v>1700000</v>
      </c>
      <c r="E193" s="164">
        <v>0</v>
      </c>
      <c r="F193" s="161">
        <v>300000</v>
      </c>
      <c r="G193" s="130">
        <v>500000</v>
      </c>
      <c r="H193" s="49">
        <f t="shared" si="9"/>
        <v>1129519738.872957</v>
      </c>
      <c r="I193" s="165">
        <v>1.7999999999999999E-2</v>
      </c>
      <c r="J193" s="51">
        <v>50000</v>
      </c>
      <c r="K193" s="195">
        <f t="shared" si="12"/>
        <v>1344048217.8628037</v>
      </c>
      <c r="L193" s="34">
        <v>1.7999999999999999E-2</v>
      </c>
      <c r="M193" s="51">
        <f t="shared" si="10"/>
        <v>1344098217.8628037</v>
      </c>
      <c r="N193" s="202">
        <f t="shared" si="11"/>
        <v>2473617956.7357607</v>
      </c>
    </row>
    <row r="194" spans="1:14" ht="17.25" thickBot="1" x14ac:dyDescent="0.35">
      <c r="A194" s="38"/>
      <c r="B194" s="226"/>
      <c r="C194" s="39">
        <v>11</v>
      </c>
      <c r="D194" s="182">
        <v>1700000</v>
      </c>
      <c r="E194" s="164">
        <v>0</v>
      </c>
      <c r="F194" s="161">
        <v>300000</v>
      </c>
      <c r="G194" s="130">
        <v>500000</v>
      </c>
      <c r="H194" s="49">
        <f t="shared" si="9"/>
        <v>1150665494.1726701</v>
      </c>
      <c r="I194" s="165">
        <v>1.7999999999999999E-2</v>
      </c>
      <c r="J194" s="51">
        <v>50000</v>
      </c>
      <c r="K194" s="195">
        <f t="shared" si="12"/>
        <v>1369920785.7843342</v>
      </c>
      <c r="L194" s="136">
        <v>1.7999999999999999E-2</v>
      </c>
      <c r="M194" s="51">
        <f t="shared" si="10"/>
        <v>1369970785.7843342</v>
      </c>
      <c r="N194" s="202">
        <f t="shared" si="11"/>
        <v>2520636279.9570045</v>
      </c>
    </row>
    <row r="195" spans="1:14" s="43" customFormat="1" ht="17.25" thickBot="1" x14ac:dyDescent="0.35">
      <c r="A195" s="40"/>
      <c r="B195" s="226"/>
      <c r="C195" s="29">
        <v>12</v>
      </c>
      <c r="D195" s="182">
        <v>1700000</v>
      </c>
      <c r="E195" s="164">
        <v>0</v>
      </c>
      <c r="F195" s="161">
        <v>300000</v>
      </c>
      <c r="G195" s="130">
        <v>500000</v>
      </c>
      <c r="H195" s="49">
        <f t="shared" si="9"/>
        <v>1172191873.0677781</v>
      </c>
      <c r="I195" s="165">
        <v>1.7999999999999999E-2</v>
      </c>
      <c r="J195" s="51">
        <v>50000</v>
      </c>
      <c r="K195" s="195">
        <f t="shared" si="12"/>
        <v>1396259059.9284523</v>
      </c>
      <c r="L195" s="137">
        <v>1.7999999999999999E-2</v>
      </c>
      <c r="M195" s="51">
        <f t="shared" si="10"/>
        <v>1396309059.9284523</v>
      </c>
      <c r="N195" s="202">
        <f t="shared" si="11"/>
        <v>2568500932.9962301</v>
      </c>
    </row>
    <row r="196" spans="1:14" s="60" customFormat="1" x14ac:dyDescent="0.3">
      <c r="A196" s="58" t="s">
        <v>91</v>
      </c>
      <c r="B196" s="227">
        <v>2038</v>
      </c>
      <c r="C196" s="59">
        <v>1</v>
      </c>
      <c r="D196" s="182">
        <v>1700000</v>
      </c>
      <c r="E196" s="164">
        <v>0</v>
      </c>
      <c r="F196" s="161">
        <v>300000</v>
      </c>
      <c r="G196" s="130">
        <v>500000</v>
      </c>
      <c r="H196" s="49">
        <f t="shared" si="9"/>
        <v>1194105726.7829981</v>
      </c>
      <c r="I196" s="165">
        <v>1.7999999999999999E-2</v>
      </c>
      <c r="J196" s="51">
        <v>50000</v>
      </c>
      <c r="K196" s="195">
        <f t="shared" si="12"/>
        <v>1403500696.1681662</v>
      </c>
      <c r="L196" s="135">
        <v>4.0000000000000001E-3</v>
      </c>
      <c r="M196" s="51">
        <f t="shared" si="10"/>
        <v>1403550696.1681662</v>
      </c>
      <c r="N196" s="202">
        <f t="shared" si="11"/>
        <v>2597656422.9511642</v>
      </c>
    </row>
    <row r="197" spans="1:14" s="60" customFormat="1" x14ac:dyDescent="0.3">
      <c r="A197" s="61"/>
      <c r="B197" s="227"/>
      <c r="C197" s="62">
        <v>2</v>
      </c>
      <c r="D197" s="182">
        <v>1700000</v>
      </c>
      <c r="E197" s="164">
        <v>0</v>
      </c>
      <c r="F197" s="161">
        <v>300000</v>
      </c>
      <c r="G197" s="130">
        <v>500000</v>
      </c>
      <c r="H197" s="49">
        <f t="shared" si="9"/>
        <v>1216414029.865092</v>
      </c>
      <c r="I197" s="165">
        <v>1.7999999999999999E-2</v>
      </c>
      <c r="J197" s="51">
        <v>50000</v>
      </c>
      <c r="K197" s="195">
        <f t="shared" si="12"/>
        <v>1430443408.6991932</v>
      </c>
      <c r="L197" s="34">
        <v>1.7999999999999999E-2</v>
      </c>
      <c r="M197" s="51">
        <f t="shared" si="10"/>
        <v>1430493408.6991932</v>
      </c>
      <c r="N197" s="202">
        <f t="shared" si="11"/>
        <v>2646907438.5642853</v>
      </c>
    </row>
    <row r="198" spans="1:14" s="60" customFormat="1" x14ac:dyDescent="0.3">
      <c r="A198" s="61"/>
      <c r="B198" s="227"/>
      <c r="C198" s="62">
        <v>3</v>
      </c>
      <c r="D198" s="182">
        <v>1700000</v>
      </c>
      <c r="E198" s="164">
        <v>0</v>
      </c>
      <c r="F198" s="161">
        <v>300000</v>
      </c>
      <c r="G198" s="130">
        <v>500000</v>
      </c>
      <c r="H198" s="49">
        <f t="shared" si="9"/>
        <v>1239123882.4026637</v>
      </c>
      <c r="I198" s="165">
        <v>1.7999999999999999E-2</v>
      </c>
      <c r="J198" s="51">
        <v>50000</v>
      </c>
      <c r="K198" s="195">
        <f t="shared" si="12"/>
        <v>1457871090.0557787</v>
      </c>
      <c r="L198" s="34">
        <v>1.7999999999999999E-2</v>
      </c>
      <c r="M198" s="51">
        <f t="shared" si="10"/>
        <v>1457921090.0557787</v>
      </c>
      <c r="N198" s="202">
        <f t="shared" si="11"/>
        <v>2697044972.4584427</v>
      </c>
    </row>
    <row r="199" spans="1:14" s="60" customFormat="1" x14ac:dyDescent="0.3">
      <c r="A199" s="61"/>
      <c r="B199" s="227"/>
      <c r="C199" s="62">
        <v>4</v>
      </c>
      <c r="D199" s="182">
        <v>1700000</v>
      </c>
      <c r="E199" s="164">
        <v>0</v>
      </c>
      <c r="F199" s="161">
        <v>300000</v>
      </c>
      <c r="G199" s="130">
        <v>500000</v>
      </c>
      <c r="H199" s="49">
        <f t="shared" si="9"/>
        <v>1262242512.2859116</v>
      </c>
      <c r="I199" s="165">
        <v>1.7999999999999999E-2</v>
      </c>
      <c r="J199" s="51">
        <v>50000</v>
      </c>
      <c r="K199" s="195">
        <f t="shared" si="12"/>
        <v>1485792469.6767828</v>
      </c>
      <c r="L199" s="34">
        <v>1.7999999999999999E-2</v>
      </c>
      <c r="M199" s="51">
        <f t="shared" si="10"/>
        <v>1485842469.6767828</v>
      </c>
      <c r="N199" s="202">
        <f t="shared" si="11"/>
        <v>2748084981.9626942</v>
      </c>
    </row>
    <row r="200" spans="1:14" s="60" customFormat="1" x14ac:dyDescent="0.3">
      <c r="A200" s="61"/>
      <c r="B200" s="227"/>
      <c r="C200" s="62">
        <v>5</v>
      </c>
      <c r="D200" s="182">
        <v>1700000</v>
      </c>
      <c r="E200" s="164">
        <v>0</v>
      </c>
      <c r="F200" s="161">
        <v>300000</v>
      </c>
      <c r="G200" s="130">
        <v>500000</v>
      </c>
      <c r="H200" s="49">
        <f t="shared" si="9"/>
        <v>1285777277.5070579</v>
      </c>
      <c r="I200" s="165">
        <v>1.7999999999999999E-2</v>
      </c>
      <c r="J200" s="51">
        <v>50000</v>
      </c>
      <c r="K200" s="195">
        <f t="shared" si="12"/>
        <v>1514216434.130965</v>
      </c>
      <c r="L200" s="34">
        <v>1.7999999999999999E-2</v>
      </c>
      <c r="M200" s="51">
        <f t="shared" si="10"/>
        <v>1514266434.130965</v>
      </c>
      <c r="N200" s="202">
        <f t="shared" si="11"/>
        <v>2800043711.6380229</v>
      </c>
    </row>
    <row r="201" spans="1:14" s="60" customFormat="1" x14ac:dyDescent="0.3">
      <c r="A201" s="61"/>
      <c r="B201" s="227"/>
      <c r="C201" s="62">
        <v>6</v>
      </c>
      <c r="D201" s="182">
        <v>1700000</v>
      </c>
      <c r="E201" s="164">
        <v>0</v>
      </c>
      <c r="F201" s="161">
        <v>300000</v>
      </c>
      <c r="G201" s="130">
        <v>500000</v>
      </c>
      <c r="H201" s="49">
        <f t="shared" si="9"/>
        <v>1309735668.5021849</v>
      </c>
      <c r="I201" s="165">
        <v>1.7999999999999999E-2</v>
      </c>
      <c r="J201" s="51">
        <v>50000</v>
      </c>
      <c r="K201" s="195">
        <f t="shared" si="12"/>
        <v>1543152029.9453223</v>
      </c>
      <c r="L201" s="34">
        <v>1.7999999999999999E-2</v>
      </c>
      <c r="M201" s="51">
        <f t="shared" si="10"/>
        <v>1543202029.9453223</v>
      </c>
      <c r="N201" s="202">
        <f t="shared" si="11"/>
        <v>2852937698.4475069</v>
      </c>
    </row>
    <row r="202" spans="1:14" s="60" customFormat="1" x14ac:dyDescent="0.3">
      <c r="A202" s="61"/>
      <c r="B202" s="227"/>
      <c r="C202" s="62">
        <v>7</v>
      </c>
      <c r="D202" s="182">
        <v>1700000</v>
      </c>
      <c r="E202" s="164">
        <v>0</v>
      </c>
      <c r="F202" s="161">
        <v>300000</v>
      </c>
      <c r="G202" s="130">
        <v>500000</v>
      </c>
      <c r="H202" s="49">
        <f t="shared" si="9"/>
        <v>1334125310.5352242</v>
      </c>
      <c r="I202" s="165">
        <v>1.7999999999999999E-2</v>
      </c>
      <c r="J202" s="51">
        <v>50000</v>
      </c>
      <c r="K202" s="195">
        <f t="shared" si="12"/>
        <v>1572608466.484338</v>
      </c>
      <c r="L202" s="34">
        <v>1.7999999999999999E-2</v>
      </c>
      <c r="M202" s="51">
        <f t="shared" si="10"/>
        <v>1572658466.484338</v>
      </c>
      <c r="N202" s="202">
        <f t="shared" si="11"/>
        <v>2906783777.0195622</v>
      </c>
    </row>
    <row r="203" spans="1:14" s="60" customFormat="1" x14ac:dyDescent="0.3">
      <c r="A203" s="61"/>
      <c r="B203" s="227"/>
      <c r="C203" s="62">
        <v>8</v>
      </c>
      <c r="D203" s="182">
        <v>1700000</v>
      </c>
      <c r="E203" s="164">
        <v>0</v>
      </c>
      <c r="F203" s="161">
        <v>300000</v>
      </c>
      <c r="G203" s="130">
        <v>500000</v>
      </c>
      <c r="H203" s="49">
        <f t="shared" si="9"/>
        <v>1358953966.1248581</v>
      </c>
      <c r="I203" s="165">
        <v>1.7999999999999999E-2</v>
      </c>
      <c r="J203" s="51">
        <v>50000</v>
      </c>
      <c r="K203" s="195">
        <f t="shared" si="12"/>
        <v>1602595118.8810561</v>
      </c>
      <c r="L203" s="34">
        <v>1.7999999999999999E-2</v>
      </c>
      <c r="M203" s="51">
        <f t="shared" si="10"/>
        <v>1602645118.8810561</v>
      </c>
      <c r="N203" s="202">
        <f t="shared" si="11"/>
        <v>2961599085.0059142</v>
      </c>
    </row>
    <row r="204" spans="1:14" s="60" customFormat="1" x14ac:dyDescent="0.3">
      <c r="A204" s="61"/>
      <c r="B204" s="227"/>
      <c r="C204" s="62">
        <v>9</v>
      </c>
      <c r="D204" s="182">
        <v>1700000</v>
      </c>
      <c r="E204" s="164">
        <v>0</v>
      </c>
      <c r="F204" s="161">
        <v>300000</v>
      </c>
      <c r="G204" s="130">
        <v>500000</v>
      </c>
      <c r="H204" s="49">
        <f t="shared" si="9"/>
        <v>1384229537.5151055</v>
      </c>
      <c r="I204" s="165">
        <v>1.7999999999999999E-2</v>
      </c>
      <c r="J204" s="51">
        <v>50000</v>
      </c>
      <c r="K204" s="195">
        <f t="shared" si="12"/>
        <v>1633121531.020915</v>
      </c>
      <c r="L204" s="34">
        <v>1.7999999999999999E-2</v>
      </c>
      <c r="M204" s="51">
        <f t="shared" si="10"/>
        <v>1633171531.020915</v>
      </c>
      <c r="N204" s="202">
        <f t="shared" si="11"/>
        <v>3017401068.5360203</v>
      </c>
    </row>
    <row r="205" spans="1:14" s="60" customFormat="1" x14ac:dyDescent="0.3">
      <c r="A205" s="61"/>
      <c r="B205" s="227"/>
      <c r="C205" s="62">
        <v>10</v>
      </c>
      <c r="D205" s="182">
        <v>1700000</v>
      </c>
      <c r="E205" s="164">
        <v>0</v>
      </c>
      <c r="F205" s="161">
        <v>300000</v>
      </c>
      <c r="G205" s="130">
        <v>500000</v>
      </c>
      <c r="H205" s="49">
        <f t="shared" si="9"/>
        <v>1409960069.1903775</v>
      </c>
      <c r="I205" s="165">
        <v>1.7999999999999999E-2</v>
      </c>
      <c r="J205" s="51">
        <v>50000</v>
      </c>
      <c r="K205" s="195">
        <f t="shared" si="12"/>
        <v>1664197418.5792916</v>
      </c>
      <c r="L205" s="34">
        <v>1.7999999999999999E-2</v>
      </c>
      <c r="M205" s="51">
        <f t="shared" si="10"/>
        <v>1664247418.5792916</v>
      </c>
      <c r="N205" s="202">
        <f t="shared" si="11"/>
        <v>3074207487.7696691</v>
      </c>
    </row>
    <row r="206" spans="1:14" s="60" customFormat="1" ht="17.25" thickBot="1" x14ac:dyDescent="0.35">
      <c r="A206" s="63"/>
      <c r="B206" s="227"/>
      <c r="C206" s="64">
        <v>11</v>
      </c>
      <c r="D206" s="182">
        <v>1700000</v>
      </c>
      <c r="E206" s="164">
        <v>0</v>
      </c>
      <c r="F206" s="161">
        <v>300000</v>
      </c>
      <c r="G206" s="130">
        <v>500000</v>
      </c>
      <c r="H206" s="49">
        <f t="shared" si="9"/>
        <v>1436153750.4358044</v>
      </c>
      <c r="I206" s="165">
        <v>1.7999999999999999E-2</v>
      </c>
      <c r="J206" s="51">
        <v>50000</v>
      </c>
      <c r="K206" s="195">
        <f t="shared" si="12"/>
        <v>1695832672.1137187</v>
      </c>
      <c r="L206" s="136">
        <v>1.7999999999999999E-2</v>
      </c>
      <c r="M206" s="51">
        <f t="shared" si="10"/>
        <v>1695882672.1137187</v>
      </c>
      <c r="N206" s="202">
        <f t="shared" si="11"/>
        <v>3132036422.5495234</v>
      </c>
    </row>
    <row r="207" spans="1:14" s="67" customFormat="1" ht="17.25" thickBot="1" x14ac:dyDescent="0.35">
      <c r="A207" s="65"/>
      <c r="B207" s="227"/>
      <c r="C207" s="66">
        <v>12</v>
      </c>
      <c r="D207" s="182">
        <v>1700000</v>
      </c>
      <c r="E207" s="164">
        <v>0</v>
      </c>
      <c r="F207" s="161">
        <v>300000</v>
      </c>
      <c r="G207" s="130">
        <v>500000</v>
      </c>
      <c r="H207" s="49">
        <f t="shared" si="9"/>
        <v>1462818917.9436488</v>
      </c>
      <c r="I207" s="165">
        <v>1.7999999999999999E-2</v>
      </c>
      <c r="J207" s="51">
        <v>50000</v>
      </c>
      <c r="K207" s="195">
        <f t="shared" si="12"/>
        <v>1728037360.2117658</v>
      </c>
      <c r="L207" s="137">
        <v>1.7999999999999999E-2</v>
      </c>
      <c r="M207" s="51">
        <f t="shared" si="10"/>
        <v>1728087360.2117658</v>
      </c>
      <c r="N207" s="202">
        <f t="shared" si="11"/>
        <v>3190906278.1554146</v>
      </c>
    </row>
    <row r="208" spans="1:14" s="60" customFormat="1" x14ac:dyDescent="0.3">
      <c r="A208" s="58">
        <v>18</v>
      </c>
      <c r="B208" s="227">
        <v>2039</v>
      </c>
      <c r="C208" s="59">
        <v>1</v>
      </c>
      <c r="D208" s="182">
        <v>1700000</v>
      </c>
      <c r="E208" s="164">
        <v>0</v>
      </c>
      <c r="F208" s="161">
        <v>300000</v>
      </c>
      <c r="G208" s="130">
        <v>500000</v>
      </c>
      <c r="H208" s="49">
        <f t="shared" si="9"/>
        <v>1489964058.4666345</v>
      </c>
      <c r="I208" s="165">
        <v>1.7999999999999999E-2</v>
      </c>
      <c r="J208" s="51">
        <v>50000</v>
      </c>
      <c r="K208" s="195">
        <f t="shared" si="12"/>
        <v>1736606109.6526129</v>
      </c>
      <c r="L208" s="135">
        <v>4.0000000000000001E-3</v>
      </c>
      <c r="M208" s="51">
        <f t="shared" si="10"/>
        <v>1736656109.6526129</v>
      </c>
      <c r="N208" s="202">
        <f t="shared" si="11"/>
        <v>3226620168.1192474</v>
      </c>
    </row>
    <row r="209" spans="1:14" s="60" customFormat="1" x14ac:dyDescent="0.3">
      <c r="A209" s="61"/>
      <c r="B209" s="227"/>
      <c r="C209" s="62">
        <v>2</v>
      </c>
      <c r="D209" s="182">
        <v>1700000</v>
      </c>
      <c r="E209" s="164">
        <v>0</v>
      </c>
      <c r="F209" s="161">
        <v>300000</v>
      </c>
      <c r="G209" s="130">
        <v>500000</v>
      </c>
      <c r="H209" s="49">
        <f t="shared" si="9"/>
        <v>1517597811.5190339</v>
      </c>
      <c r="I209" s="165">
        <v>1.7999999999999999E-2</v>
      </c>
      <c r="J209" s="51">
        <v>50000</v>
      </c>
      <c r="K209" s="195">
        <f t="shared" si="12"/>
        <v>1769544719.6263599</v>
      </c>
      <c r="L209" s="34">
        <v>1.7999999999999999E-2</v>
      </c>
      <c r="M209" s="51">
        <f t="shared" si="10"/>
        <v>1769594719.6263599</v>
      </c>
      <c r="N209" s="202">
        <f t="shared" si="11"/>
        <v>3287192531.1453938</v>
      </c>
    </row>
    <row r="210" spans="1:14" s="60" customFormat="1" x14ac:dyDescent="0.3">
      <c r="A210" s="61"/>
      <c r="B210" s="227"/>
      <c r="C210" s="62">
        <v>3</v>
      </c>
      <c r="D210" s="182">
        <v>1700000</v>
      </c>
      <c r="E210" s="164">
        <v>0</v>
      </c>
      <c r="F210" s="161">
        <v>300000</v>
      </c>
      <c r="G210" s="130">
        <v>500000</v>
      </c>
      <c r="H210" s="49">
        <f t="shared" si="9"/>
        <v>1545728972.1263766</v>
      </c>
      <c r="I210" s="165">
        <v>1.7999999999999999E-2</v>
      </c>
      <c r="J210" s="51">
        <v>50000</v>
      </c>
      <c r="K210" s="195">
        <f t="shared" si="12"/>
        <v>1803076224.5796344</v>
      </c>
      <c r="L210" s="34">
        <v>1.7999999999999999E-2</v>
      </c>
      <c r="M210" s="51">
        <f t="shared" si="10"/>
        <v>1803126224.5796344</v>
      </c>
      <c r="N210" s="202">
        <f t="shared" si="11"/>
        <v>3348855196.7060108</v>
      </c>
    </row>
    <row r="211" spans="1:14" s="60" customFormat="1" x14ac:dyDescent="0.3">
      <c r="A211" s="61"/>
      <c r="B211" s="227"/>
      <c r="C211" s="62">
        <v>4</v>
      </c>
      <c r="D211" s="182">
        <v>1700000</v>
      </c>
      <c r="E211" s="164">
        <v>0</v>
      </c>
      <c r="F211" s="161">
        <v>300000</v>
      </c>
      <c r="G211" s="130">
        <v>500000</v>
      </c>
      <c r="H211" s="49">
        <f t="shared" si="9"/>
        <v>1574366493.6246514</v>
      </c>
      <c r="I211" s="165">
        <v>1.7999999999999999E-2</v>
      </c>
      <c r="J211" s="51">
        <v>50000</v>
      </c>
      <c r="K211" s="195">
        <f t="shared" si="12"/>
        <v>1837211296.6220679</v>
      </c>
      <c r="L211" s="34">
        <v>1.7999999999999999E-2</v>
      </c>
      <c r="M211" s="51">
        <f t="shared" si="10"/>
        <v>1837261296.6220679</v>
      </c>
      <c r="N211" s="202">
        <f t="shared" si="11"/>
        <v>3411627790.2467194</v>
      </c>
    </row>
    <row r="212" spans="1:14" s="60" customFormat="1" x14ac:dyDescent="0.3">
      <c r="A212" s="61"/>
      <c r="B212" s="227"/>
      <c r="C212" s="62">
        <v>5</v>
      </c>
      <c r="D212" s="182">
        <v>1700000</v>
      </c>
      <c r="E212" s="164">
        <v>0</v>
      </c>
      <c r="F212" s="161">
        <v>300000</v>
      </c>
      <c r="G212" s="130">
        <v>500000</v>
      </c>
      <c r="H212" s="49">
        <f t="shared" si="9"/>
        <v>1603519490.5098951</v>
      </c>
      <c r="I212" s="165">
        <v>1.7999999999999999E-2</v>
      </c>
      <c r="J212" s="51">
        <v>50000</v>
      </c>
      <c r="K212" s="195">
        <f t="shared" si="12"/>
        <v>1871960799.9612651</v>
      </c>
      <c r="L212" s="34">
        <v>1.7999999999999999E-2</v>
      </c>
      <c r="M212" s="51">
        <f t="shared" si="10"/>
        <v>1872010799.9612651</v>
      </c>
      <c r="N212" s="202">
        <f t="shared" si="11"/>
        <v>3475530290.4711599</v>
      </c>
    </row>
    <row r="213" spans="1:14" s="60" customFormat="1" x14ac:dyDescent="0.3">
      <c r="A213" s="61"/>
      <c r="B213" s="227"/>
      <c r="C213" s="62">
        <v>6</v>
      </c>
      <c r="D213" s="182">
        <v>1700000</v>
      </c>
      <c r="E213" s="164">
        <v>0</v>
      </c>
      <c r="F213" s="161">
        <v>300000</v>
      </c>
      <c r="G213" s="130">
        <v>500000</v>
      </c>
      <c r="H213" s="49">
        <f t="shared" si="9"/>
        <v>1633197241.3390732</v>
      </c>
      <c r="I213" s="165">
        <v>1.7999999999999999E-2</v>
      </c>
      <c r="J213" s="51">
        <v>50000</v>
      </c>
      <c r="K213" s="195">
        <f t="shared" si="12"/>
        <v>1907335794.3605678</v>
      </c>
      <c r="L213" s="34">
        <v>1.7999999999999999E-2</v>
      </c>
      <c r="M213" s="51">
        <f t="shared" si="10"/>
        <v>1907385794.3605678</v>
      </c>
      <c r="N213" s="202">
        <f t="shared" si="11"/>
        <v>3540583035.6996412</v>
      </c>
    </row>
    <row r="214" spans="1:14" s="60" customFormat="1" x14ac:dyDescent="0.3">
      <c r="A214" s="61"/>
      <c r="B214" s="227"/>
      <c r="C214" s="62">
        <v>7</v>
      </c>
      <c r="D214" s="182">
        <v>1700000</v>
      </c>
      <c r="E214" s="164">
        <v>0</v>
      </c>
      <c r="F214" s="161">
        <v>300000</v>
      </c>
      <c r="G214" s="130">
        <v>500000</v>
      </c>
      <c r="H214" s="49">
        <f t="shared" ref="H214:H255" si="13" xml:space="preserve"> (H213 + G214 + F214) + ((H213 + G214 + F214) * I214 )</f>
        <v>1663409191.6831765</v>
      </c>
      <c r="I214" s="165">
        <v>1.7999999999999999E-2</v>
      </c>
      <c r="J214" s="51">
        <v>50000</v>
      </c>
      <c r="K214" s="195">
        <f t="shared" si="12"/>
        <v>1943347538.6590581</v>
      </c>
      <c r="L214" s="34">
        <v>1.7999999999999999E-2</v>
      </c>
      <c r="M214" s="51">
        <f t="shared" ref="M214:M255" si="14" xml:space="preserve"> J214 + K214</f>
        <v>1943397538.6590581</v>
      </c>
      <c r="N214" s="202">
        <f t="shared" ref="N214:N255" si="15" xml:space="preserve"> H214 + M214</f>
        <v>3606806730.3422346</v>
      </c>
    </row>
    <row r="215" spans="1:14" s="60" customFormat="1" x14ac:dyDescent="0.3">
      <c r="A215" s="61"/>
      <c r="B215" s="227"/>
      <c r="C215" s="62">
        <v>8</v>
      </c>
      <c r="D215" s="182">
        <v>1700000</v>
      </c>
      <c r="E215" s="164">
        <v>0</v>
      </c>
      <c r="F215" s="161">
        <v>300000</v>
      </c>
      <c r="G215" s="130">
        <v>500000</v>
      </c>
      <c r="H215" s="49">
        <f t="shared" si="13"/>
        <v>1694164957.1334736</v>
      </c>
      <c r="I215" s="165">
        <v>1.7999999999999999E-2</v>
      </c>
      <c r="J215" s="51">
        <v>50000</v>
      </c>
      <c r="K215" s="195">
        <f t="shared" si="12"/>
        <v>1980007494.3549211</v>
      </c>
      <c r="L215" s="34">
        <v>1.7999999999999999E-2</v>
      </c>
      <c r="M215" s="51">
        <f t="shared" si="14"/>
        <v>1980057494.3549211</v>
      </c>
      <c r="N215" s="202">
        <f t="shared" si="15"/>
        <v>3674222451.4883947</v>
      </c>
    </row>
    <row r="216" spans="1:14" s="60" customFormat="1" x14ac:dyDescent="0.3">
      <c r="A216" s="61"/>
      <c r="B216" s="227"/>
      <c r="C216" s="62">
        <v>9</v>
      </c>
      <c r="D216" s="182">
        <v>1700000</v>
      </c>
      <c r="E216" s="164">
        <v>0</v>
      </c>
      <c r="F216" s="161">
        <v>300000</v>
      </c>
      <c r="G216" s="130">
        <v>500000</v>
      </c>
      <c r="H216" s="49">
        <f t="shared" si="13"/>
        <v>1725474326.3618762</v>
      </c>
      <c r="I216" s="165">
        <v>1.7999999999999999E-2</v>
      </c>
      <c r="J216" s="51">
        <v>50000</v>
      </c>
      <c r="K216" s="195">
        <f t="shared" ref="K216:K255" si="16" xml:space="preserve"> (K215 + D216 - E216 - J216) + ((K215 + D216 - E216 - J216) * L216)</f>
        <v>2017327329.2533097</v>
      </c>
      <c r="L216" s="34">
        <v>1.7999999999999999E-2</v>
      </c>
      <c r="M216" s="51">
        <f t="shared" si="14"/>
        <v>2017377329.2533097</v>
      </c>
      <c r="N216" s="202">
        <f t="shared" si="15"/>
        <v>3742851655.6151857</v>
      </c>
    </row>
    <row r="217" spans="1:14" s="60" customFormat="1" x14ac:dyDescent="0.3">
      <c r="A217" s="61"/>
      <c r="B217" s="227"/>
      <c r="C217" s="62">
        <v>10</v>
      </c>
      <c r="D217" s="182">
        <v>1700000</v>
      </c>
      <c r="E217" s="164">
        <v>0</v>
      </c>
      <c r="F217" s="161">
        <v>300000</v>
      </c>
      <c r="G217" s="130">
        <v>500000</v>
      </c>
      <c r="H217" s="49">
        <f t="shared" si="13"/>
        <v>1757347264.2363901</v>
      </c>
      <c r="I217" s="165">
        <v>1.7999999999999999E-2</v>
      </c>
      <c r="J217" s="51">
        <v>50000</v>
      </c>
      <c r="K217" s="195">
        <f t="shared" si="16"/>
        <v>2055318921.1798694</v>
      </c>
      <c r="L217" s="34">
        <v>1.7999999999999999E-2</v>
      </c>
      <c r="M217" s="51">
        <f t="shared" si="14"/>
        <v>2055368921.1798694</v>
      </c>
      <c r="N217" s="202">
        <f t="shared" si="15"/>
        <v>3812716185.4162598</v>
      </c>
    </row>
    <row r="218" spans="1:14" s="60" customFormat="1" ht="17.25" thickBot="1" x14ac:dyDescent="0.35">
      <c r="A218" s="63"/>
      <c r="B218" s="227"/>
      <c r="C218" s="64">
        <v>11</v>
      </c>
      <c r="D218" s="182">
        <v>1700000</v>
      </c>
      <c r="E218" s="164">
        <v>0</v>
      </c>
      <c r="F218" s="161">
        <v>300000</v>
      </c>
      <c r="G218" s="130">
        <v>500000</v>
      </c>
      <c r="H218" s="49">
        <f t="shared" si="13"/>
        <v>1789793914.992645</v>
      </c>
      <c r="I218" s="165">
        <v>1.7999999999999999E-2</v>
      </c>
      <c r="J218" s="51">
        <v>50000</v>
      </c>
      <c r="K218" s="195">
        <f t="shared" si="16"/>
        <v>2093994361.761107</v>
      </c>
      <c r="L218" s="136">
        <v>1.7999999999999999E-2</v>
      </c>
      <c r="M218" s="51">
        <f t="shared" si="14"/>
        <v>2094044361.761107</v>
      </c>
      <c r="N218" s="202">
        <f t="shared" si="15"/>
        <v>3883838276.7537518</v>
      </c>
    </row>
    <row r="219" spans="1:14" s="60" customFormat="1" ht="17.25" thickBot="1" x14ac:dyDescent="0.35">
      <c r="A219" s="65"/>
      <c r="B219" s="227"/>
      <c r="C219" s="66">
        <v>12</v>
      </c>
      <c r="D219" s="182">
        <v>1700000</v>
      </c>
      <c r="E219" s="164">
        <v>0</v>
      </c>
      <c r="F219" s="161">
        <v>300000</v>
      </c>
      <c r="G219" s="130">
        <v>500000</v>
      </c>
      <c r="H219" s="49">
        <f t="shared" si="13"/>
        <v>1822824605.4625127</v>
      </c>
      <c r="I219" s="165">
        <v>1.7999999999999999E-2</v>
      </c>
      <c r="J219" s="51">
        <v>50000</v>
      </c>
      <c r="K219" s="195">
        <f t="shared" si="16"/>
        <v>2133365960.2728069</v>
      </c>
      <c r="L219" s="137">
        <v>1.7999999999999999E-2</v>
      </c>
      <c r="M219" s="51">
        <f t="shared" si="14"/>
        <v>2133415960.2728069</v>
      </c>
      <c r="N219" s="202">
        <f t="shared" si="15"/>
        <v>3956240565.7353196</v>
      </c>
    </row>
    <row r="220" spans="1:14" s="60" customFormat="1" x14ac:dyDescent="0.3">
      <c r="A220" s="58">
        <v>19</v>
      </c>
      <c r="B220" s="227">
        <v>2040</v>
      </c>
      <c r="C220" s="59">
        <v>1</v>
      </c>
      <c r="D220" s="182">
        <v>1700000</v>
      </c>
      <c r="E220" s="164">
        <v>0</v>
      </c>
      <c r="F220" s="161">
        <v>300000</v>
      </c>
      <c r="G220" s="130">
        <v>500000</v>
      </c>
      <c r="H220" s="49">
        <f t="shared" si="13"/>
        <v>1856449848.3608379</v>
      </c>
      <c r="I220" s="165">
        <v>1.7999999999999999E-2</v>
      </c>
      <c r="J220" s="51">
        <v>50000</v>
      </c>
      <c r="K220" s="195">
        <f t="shared" si="16"/>
        <v>2143556024.113898</v>
      </c>
      <c r="L220" s="135">
        <v>4.0000000000000001E-3</v>
      </c>
      <c r="M220" s="51">
        <f t="shared" si="14"/>
        <v>2143606024.113898</v>
      </c>
      <c r="N220" s="202">
        <f t="shared" si="15"/>
        <v>4000055872.4747362</v>
      </c>
    </row>
    <row r="221" spans="1:14" s="60" customFormat="1" x14ac:dyDescent="0.3">
      <c r="A221" s="61"/>
      <c r="B221" s="227"/>
      <c r="C221" s="62">
        <v>2</v>
      </c>
      <c r="D221" s="182">
        <v>1700000</v>
      </c>
      <c r="E221" s="164">
        <v>0</v>
      </c>
      <c r="F221" s="161">
        <v>300000</v>
      </c>
      <c r="G221" s="130">
        <v>500000</v>
      </c>
      <c r="H221" s="49">
        <f t="shared" si="13"/>
        <v>1890680345.6313331</v>
      </c>
      <c r="I221" s="165">
        <v>1.7999999999999999E-2</v>
      </c>
      <c r="J221" s="51">
        <v>50000</v>
      </c>
      <c r="K221" s="195">
        <f t="shared" si="16"/>
        <v>2183819732.5479484</v>
      </c>
      <c r="L221" s="34">
        <v>1.7999999999999999E-2</v>
      </c>
      <c r="M221" s="51">
        <f t="shared" si="14"/>
        <v>2183869732.5479484</v>
      </c>
      <c r="N221" s="202">
        <f t="shared" si="15"/>
        <v>4074550078.1792812</v>
      </c>
    </row>
    <row r="222" spans="1:14" s="60" customFormat="1" x14ac:dyDescent="0.3">
      <c r="A222" s="61"/>
      <c r="B222" s="227"/>
      <c r="C222" s="62">
        <v>3</v>
      </c>
      <c r="D222" s="182">
        <v>1700000</v>
      </c>
      <c r="E222" s="164">
        <v>0</v>
      </c>
      <c r="F222" s="161">
        <v>300000</v>
      </c>
      <c r="G222" s="130">
        <v>500000</v>
      </c>
      <c r="H222" s="49">
        <f t="shared" si="13"/>
        <v>1925526991.8526971</v>
      </c>
      <c r="I222" s="165">
        <v>1.7999999999999999E-2</v>
      </c>
      <c r="J222" s="51">
        <v>50000</v>
      </c>
      <c r="K222" s="195">
        <f t="shared" si="16"/>
        <v>2224808187.7338114</v>
      </c>
      <c r="L222" s="34">
        <v>1.7999999999999999E-2</v>
      </c>
      <c r="M222" s="51">
        <f t="shared" si="14"/>
        <v>2224858187.7338114</v>
      </c>
      <c r="N222" s="202">
        <f t="shared" si="15"/>
        <v>4150385179.5865088</v>
      </c>
    </row>
    <row r="223" spans="1:14" s="60" customFormat="1" x14ac:dyDescent="0.3">
      <c r="A223" s="61"/>
      <c r="B223" s="227"/>
      <c r="C223" s="62">
        <v>4</v>
      </c>
      <c r="D223" s="182">
        <v>1700000</v>
      </c>
      <c r="E223" s="164">
        <v>0</v>
      </c>
      <c r="F223" s="161">
        <v>300000</v>
      </c>
      <c r="G223" s="130">
        <v>500000</v>
      </c>
      <c r="H223" s="49">
        <f t="shared" si="13"/>
        <v>1961000877.7060456</v>
      </c>
      <c r="I223" s="165">
        <v>1.7999999999999999E-2</v>
      </c>
      <c r="J223" s="51">
        <v>50000</v>
      </c>
      <c r="K223" s="195">
        <f t="shared" si="16"/>
        <v>2266534435.1130199</v>
      </c>
      <c r="L223" s="34">
        <v>1.7999999999999999E-2</v>
      </c>
      <c r="M223" s="51">
        <f t="shared" si="14"/>
        <v>2266584435.1130199</v>
      </c>
      <c r="N223" s="202">
        <f t="shared" si="15"/>
        <v>4227585312.8190656</v>
      </c>
    </row>
    <row r="224" spans="1:14" s="60" customFormat="1" x14ac:dyDescent="0.3">
      <c r="A224" s="61"/>
      <c r="B224" s="227"/>
      <c r="C224" s="62">
        <v>5</v>
      </c>
      <c r="D224" s="182">
        <v>1700000</v>
      </c>
      <c r="E224" s="164">
        <v>0</v>
      </c>
      <c r="F224" s="161">
        <v>300000</v>
      </c>
      <c r="G224" s="130">
        <v>500000</v>
      </c>
      <c r="H224" s="49">
        <f t="shared" si="13"/>
        <v>1997113293.5047545</v>
      </c>
      <c r="I224" s="165">
        <v>1.7999999999999999E-2</v>
      </c>
      <c r="J224" s="51">
        <v>50000</v>
      </c>
      <c r="K224" s="195">
        <f t="shared" si="16"/>
        <v>2309011754.9450545</v>
      </c>
      <c r="L224" s="34">
        <v>1.7999999999999999E-2</v>
      </c>
      <c r="M224" s="51">
        <f t="shared" si="14"/>
        <v>2309061754.9450545</v>
      </c>
      <c r="N224" s="202">
        <f t="shared" si="15"/>
        <v>4306175048.4498091</v>
      </c>
    </row>
    <row r="225" spans="1:14" s="60" customFormat="1" x14ac:dyDescent="0.3">
      <c r="A225" s="61"/>
      <c r="B225" s="227"/>
      <c r="C225" s="62">
        <v>6</v>
      </c>
      <c r="D225" s="182">
        <v>1700000</v>
      </c>
      <c r="E225" s="164">
        <v>0</v>
      </c>
      <c r="F225" s="161">
        <v>300000</v>
      </c>
      <c r="G225" s="130">
        <v>500000</v>
      </c>
      <c r="H225" s="49">
        <f t="shared" si="13"/>
        <v>2033875732.7878401</v>
      </c>
      <c r="I225" s="165">
        <v>1.7999999999999999E-2</v>
      </c>
      <c r="J225" s="51">
        <v>50000</v>
      </c>
      <c r="K225" s="195">
        <f t="shared" si="16"/>
        <v>2352253666.5340657</v>
      </c>
      <c r="L225" s="34">
        <v>1.7999999999999999E-2</v>
      </c>
      <c r="M225" s="51">
        <f t="shared" si="14"/>
        <v>2352303666.5340657</v>
      </c>
      <c r="N225" s="202">
        <f t="shared" si="15"/>
        <v>4386179399.3219061</v>
      </c>
    </row>
    <row r="226" spans="1:14" s="60" customFormat="1" x14ac:dyDescent="0.3">
      <c r="A226" s="61"/>
      <c r="B226" s="227"/>
      <c r="C226" s="62">
        <v>7</v>
      </c>
      <c r="D226" s="182">
        <v>1700000</v>
      </c>
      <c r="E226" s="164">
        <v>0</v>
      </c>
      <c r="F226" s="161">
        <v>300000</v>
      </c>
      <c r="G226" s="130">
        <v>500000</v>
      </c>
      <c r="H226" s="49">
        <f t="shared" si="13"/>
        <v>2071299895.9780211</v>
      </c>
      <c r="I226" s="165">
        <v>1.7999999999999999E-2</v>
      </c>
      <c r="J226" s="51">
        <v>50000</v>
      </c>
      <c r="K226" s="195">
        <f t="shared" si="16"/>
        <v>2396273932.5316787</v>
      </c>
      <c r="L226" s="34">
        <v>1.7999999999999999E-2</v>
      </c>
      <c r="M226" s="51">
        <f t="shared" si="14"/>
        <v>2396323932.5316787</v>
      </c>
      <c r="N226" s="202">
        <f t="shared" si="15"/>
        <v>4467623828.5096998</v>
      </c>
    </row>
    <row r="227" spans="1:14" s="60" customFormat="1" x14ac:dyDescent="0.3">
      <c r="A227" s="61"/>
      <c r="B227" s="227"/>
      <c r="C227" s="62">
        <v>8</v>
      </c>
      <c r="D227" s="182">
        <v>1700000</v>
      </c>
      <c r="E227" s="164">
        <v>0</v>
      </c>
      <c r="F227" s="161">
        <v>300000</v>
      </c>
      <c r="G227" s="130">
        <v>500000</v>
      </c>
      <c r="H227" s="49">
        <f t="shared" si="13"/>
        <v>2109397694.1056256</v>
      </c>
      <c r="I227" s="165">
        <v>1.7999999999999999E-2</v>
      </c>
      <c r="J227" s="51">
        <v>50000</v>
      </c>
      <c r="K227" s="195">
        <f t="shared" si="16"/>
        <v>2441086563.3172488</v>
      </c>
      <c r="L227" s="34">
        <v>1.7999999999999999E-2</v>
      </c>
      <c r="M227" s="51">
        <f t="shared" si="14"/>
        <v>2441136563.3172488</v>
      </c>
      <c r="N227" s="202">
        <f t="shared" si="15"/>
        <v>4550534257.4228745</v>
      </c>
    </row>
    <row r="228" spans="1:14" s="60" customFormat="1" x14ac:dyDescent="0.3">
      <c r="A228" s="61"/>
      <c r="B228" s="227"/>
      <c r="C228" s="62">
        <v>9</v>
      </c>
      <c r="D228" s="182">
        <v>1700000</v>
      </c>
      <c r="E228" s="164">
        <v>0</v>
      </c>
      <c r="F228" s="161">
        <v>300000</v>
      </c>
      <c r="G228" s="130">
        <v>500000</v>
      </c>
      <c r="H228" s="49">
        <f t="shared" si="13"/>
        <v>2148181252.5995269</v>
      </c>
      <c r="I228" s="165">
        <v>1.7999999999999999E-2</v>
      </c>
      <c r="J228" s="51">
        <v>50000</v>
      </c>
      <c r="K228" s="195">
        <f t="shared" si="16"/>
        <v>2486705821.4569592</v>
      </c>
      <c r="L228" s="34">
        <v>1.7999999999999999E-2</v>
      </c>
      <c r="M228" s="51">
        <f t="shared" si="14"/>
        <v>2486755821.4569592</v>
      </c>
      <c r="N228" s="202">
        <f t="shared" si="15"/>
        <v>4634937074.0564861</v>
      </c>
    </row>
    <row r="229" spans="1:14" s="60" customFormat="1" x14ac:dyDescent="0.3">
      <c r="A229" s="61"/>
      <c r="B229" s="227"/>
      <c r="C229" s="62">
        <v>10</v>
      </c>
      <c r="D229" s="182">
        <v>1700000</v>
      </c>
      <c r="E229" s="164">
        <v>0</v>
      </c>
      <c r="F229" s="161">
        <v>300000</v>
      </c>
      <c r="G229" s="130">
        <v>500000</v>
      </c>
      <c r="H229" s="49">
        <f t="shared" si="13"/>
        <v>2187662915.1463184</v>
      </c>
      <c r="I229" s="165">
        <v>1.7999999999999999E-2</v>
      </c>
      <c r="J229" s="51">
        <v>50000</v>
      </c>
      <c r="K229" s="195">
        <f t="shared" si="16"/>
        <v>2533146226.2431846</v>
      </c>
      <c r="L229" s="34">
        <v>1.7999999999999999E-2</v>
      </c>
      <c r="M229" s="51">
        <f t="shared" si="14"/>
        <v>2533196226.2431846</v>
      </c>
      <c r="N229" s="202">
        <f t="shared" si="15"/>
        <v>4720859141.3895035</v>
      </c>
    </row>
    <row r="230" spans="1:14" s="60" customFormat="1" ht="17.25" thickBot="1" x14ac:dyDescent="0.35">
      <c r="A230" s="63"/>
      <c r="B230" s="227"/>
      <c r="C230" s="64">
        <v>11</v>
      </c>
      <c r="D230" s="182">
        <v>1700000</v>
      </c>
      <c r="E230" s="164">
        <v>0</v>
      </c>
      <c r="F230" s="161">
        <v>300000</v>
      </c>
      <c r="G230" s="130">
        <v>500000</v>
      </c>
      <c r="H230" s="49">
        <f t="shared" si="13"/>
        <v>2227855247.6189523</v>
      </c>
      <c r="I230" s="165">
        <v>1.7999999999999999E-2</v>
      </c>
      <c r="J230" s="51">
        <v>50000</v>
      </c>
      <c r="K230" s="195">
        <f t="shared" si="16"/>
        <v>2580422558.3155618</v>
      </c>
      <c r="L230" s="136">
        <v>1.7999999999999999E-2</v>
      </c>
      <c r="M230" s="51">
        <f t="shared" si="14"/>
        <v>2580472558.3155618</v>
      </c>
      <c r="N230" s="202">
        <f t="shared" si="15"/>
        <v>4808327805.934514</v>
      </c>
    </row>
    <row r="231" spans="1:14" s="60" customFormat="1" ht="17.25" thickBot="1" x14ac:dyDescent="0.35">
      <c r="A231" s="65"/>
      <c r="B231" s="227"/>
      <c r="C231" s="66">
        <v>12</v>
      </c>
      <c r="D231" s="182">
        <v>1700000</v>
      </c>
      <c r="E231" s="164">
        <v>0</v>
      </c>
      <c r="F231" s="161">
        <v>300000</v>
      </c>
      <c r="G231" s="130">
        <v>500000</v>
      </c>
      <c r="H231" s="49">
        <f t="shared" si="13"/>
        <v>2268771042.0760932</v>
      </c>
      <c r="I231" s="165">
        <v>1.7999999999999999E-2</v>
      </c>
      <c r="J231" s="51">
        <v>50000</v>
      </c>
      <c r="K231" s="195">
        <f t="shared" si="16"/>
        <v>2628549864.365242</v>
      </c>
      <c r="L231" s="137">
        <v>1.7999999999999999E-2</v>
      </c>
      <c r="M231" s="51">
        <f t="shared" si="14"/>
        <v>2628599864.365242</v>
      </c>
      <c r="N231" s="202">
        <f t="shared" si="15"/>
        <v>4897370906.4413357</v>
      </c>
    </row>
    <row r="232" spans="1:14" s="60" customFormat="1" x14ac:dyDescent="0.3">
      <c r="A232" s="58">
        <v>20</v>
      </c>
      <c r="B232" s="227">
        <v>2041</v>
      </c>
      <c r="C232" s="59">
        <v>1</v>
      </c>
      <c r="D232" s="182">
        <v>1700000</v>
      </c>
      <c r="E232" s="164">
        <v>0</v>
      </c>
      <c r="F232" s="161">
        <v>300000</v>
      </c>
      <c r="G232" s="130">
        <v>500000</v>
      </c>
      <c r="H232" s="49">
        <f t="shared" si="13"/>
        <v>2310423320.8334627</v>
      </c>
      <c r="I232" s="165">
        <v>1.7999999999999999E-2</v>
      </c>
      <c r="J232" s="51">
        <v>50000</v>
      </c>
      <c r="K232" s="195">
        <f t="shared" si="16"/>
        <v>2640720663.8227029</v>
      </c>
      <c r="L232" s="135">
        <v>4.0000000000000001E-3</v>
      </c>
      <c r="M232" s="51">
        <f t="shared" si="14"/>
        <v>2640770663.8227029</v>
      </c>
      <c r="N232" s="202">
        <f t="shared" si="15"/>
        <v>4951193984.6561661</v>
      </c>
    </row>
    <row r="233" spans="1:14" s="60" customFormat="1" x14ac:dyDescent="0.3">
      <c r="A233" s="61"/>
      <c r="B233" s="227"/>
      <c r="C233" s="62">
        <v>2</v>
      </c>
      <c r="D233" s="182">
        <v>1700000</v>
      </c>
      <c r="E233" s="164">
        <v>0</v>
      </c>
      <c r="F233" s="161">
        <v>300000</v>
      </c>
      <c r="G233" s="130">
        <v>500000</v>
      </c>
      <c r="H233" s="49">
        <f t="shared" si="13"/>
        <v>2352825340.6084652</v>
      </c>
      <c r="I233" s="165">
        <v>1.7999999999999999E-2</v>
      </c>
      <c r="J233" s="51">
        <v>50000</v>
      </c>
      <c r="K233" s="195">
        <f t="shared" si="16"/>
        <v>2689933335.7715116</v>
      </c>
      <c r="L233" s="34">
        <v>1.7999999999999999E-2</v>
      </c>
      <c r="M233" s="51">
        <f t="shared" si="14"/>
        <v>2689983335.7715116</v>
      </c>
      <c r="N233" s="202">
        <f t="shared" si="15"/>
        <v>5042808676.3799763</v>
      </c>
    </row>
    <row r="234" spans="1:14" s="60" customFormat="1" x14ac:dyDescent="0.3">
      <c r="A234" s="61"/>
      <c r="B234" s="227"/>
      <c r="C234" s="62">
        <v>3</v>
      </c>
      <c r="D234" s="182">
        <v>1700000</v>
      </c>
      <c r="E234" s="164">
        <v>0</v>
      </c>
      <c r="F234" s="161">
        <v>300000</v>
      </c>
      <c r="G234" s="130">
        <v>500000</v>
      </c>
      <c r="H234" s="49">
        <f t="shared" si="13"/>
        <v>2395990596.7394176</v>
      </c>
      <c r="I234" s="165">
        <v>1.7999999999999999E-2</v>
      </c>
      <c r="J234" s="51">
        <v>50000</v>
      </c>
      <c r="K234" s="195">
        <f t="shared" si="16"/>
        <v>2740031835.8153987</v>
      </c>
      <c r="L234" s="34">
        <v>1.7999999999999999E-2</v>
      </c>
      <c r="M234" s="51">
        <f t="shared" si="14"/>
        <v>2740081835.8153987</v>
      </c>
      <c r="N234" s="202">
        <f t="shared" si="15"/>
        <v>5136072432.5548162</v>
      </c>
    </row>
    <row r="235" spans="1:14" s="60" customFormat="1" x14ac:dyDescent="0.3">
      <c r="A235" s="61"/>
      <c r="B235" s="227"/>
      <c r="C235" s="62">
        <v>4</v>
      </c>
      <c r="D235" s="182">
        <v>1700000</v>
      </c>
      <c r="E235" s="164">
        <v>0</v>
      </c>
      <c r="F235" s="161">
        <v>300000</v>
      </c>
      <c r="G235" s="130">
        <v>500000</v>
      </c>
      <c r="H235" s="49">
        <f t="shared" si="13"/>
        <v>2439932827.4807272</v>
      </c>
      <c r="I235" s="165">
        <v>1.7999999999999999E-2</v>
      </c>
      <c r="J235" s="51">
        <v>50000</v>
      </c>
      <c r="K235" s="195">
        <f t="shared" si="16"/>
        <v>2791032108.860076</v>
      </c>
      <c r="L235" s="34">
        <v>1.7999999999999999E-2</v>
      </c>
      <c r="M235" s="51">
        <f t="shared" si="14"/>
        <v>2791082108.860076</v>
      </c>
      <c r="N235" s="202">
        <f t="shared" si="15"/>
        <v>5231014936.3408031</v>
      </c>
    </row>
    <row r="236" spans="1:14" s="60" customFormat="1" x14ac:dyDescent="0.3">
      <c r="A236" s="61"/>
      <c r="B236" s="227"/>
      <c r="C236" s="62">
        <v>5</v>
      </c>
      <c r="D236" s="182">
        <v>1700000</v>
      </c>
      <c r="E236" s="164">
        <v>0</v>
      </c>
      <c r="F236" s="161">
        <v>300000</v>
      </c>
      <c r="G236" s="130">
        <v>500000</v>
      </c>
      <c r="H236" s="49">
        <f t="shared" si="13"/>
        <v>2484666018.3753805</v>
      </c>
      <c r="I236" s="165">
        <v>1.7999999999999999E-2</v>
      </c>
      <c r="J236" s="51">
        <v>50000</v>
      </c>
      <c r="K236" s="195">
        <f t="shared" si="16"/>
        <v>2842950386.8195572</v>
      </c>
      <c r="L236" s="34">
        <v>1.7999999999999999E-2</v>
      </c>
      <c r="M236" s="51">
        <f t="shared" si="14"/>
        <v>2843000386.8195572</v>
      </c>
      <c r="N236" s="202">
        <f t="shared" si="15"/>
        <v>5327666405.1949377</v>
      </c>
    </row>
    <row r="237" spans="1:14" s="60" customFormat="1" x14ac:dyDescent="0.3">
      <c r="A237" s="61"/>
      <c r="B237" s="227"/>
      <c r="C237" s="62">
        <v>6</v>
      </c>
      <c r="D237" s="182">
        <v>1700000</v>
      </c>
      <c r="E237" s="164">
        <v>0</v>
      </c>
      <c r="F237" s="161">
        <v>300000</v>
      </c>
      <c r="G237" s="130">
        <v>500000</v>
      </c>
      <c r="H237" s="49">
        <f t="shared" si="13"/>
        <v>2530204406.7061372</v>
      </c>
      <c r="I237" s="165">
        <v>1.7999999999999999E-2</v>
      </c>
      <c r="J237" s="51">
        <v>50000</v>
      </c>
      <c r="K237" s="195">
        <f t="shared" si="16"/>
        <v>2895803193.7823091</v>
      </c>
      <c r="L237" s="34">
        <v>1.7999999999999999E-2</v>
      </c>
      <c r="M237" s="51">
        <f t="shared" si="14"/>
        <v>2895853193.7823091</v>
      </c>
      <c r="N237" s="202">
        <f t="shared" si="15"/>
        <v>5426057600.4884462</v>
      </c>
    </row>
    <row r="238" spans="1:14" s="60" customFormat="1" x14ac:dyDescent="0.3">
      <c r="A238" s="61"/>
      <c r="B238" s="227"/>
      <c r="C238" s="62">
        <v>7</v>
      </c>
      <c r="D238" s="182">
        <v>1700000</v>
      </c>
      <c r="E238" s="164">
        <v>0</v>
      </c>
      <c r="F238" s="161">
        <v>300000</v>
      </c>
      <c r="G238" s="130">
        <v>500000</v>
      </c>
      <c r="H238" s="49">
        <f t="shared" si="13"/>
        <v>2576562486.0268478</v>
      </c>
      <c r="I238" s="165">
        <v>1.7999999999999999E-2</v>
      </c>
      <c r="J238" s="51">
        <v>50000</v>
      </c>
      <c r="K238" s="195">
        <f t="shared" si="16"/>
        <v>2949607351.2703905</v>
      </c>
      <c r="L238" s="34">
        <v>1.7999999999999999E-2</v>
      </c>
      <c r="M238" s="51">
        <f t="shared" si="14"/>
        <v>2949657351.2703905</v>
      </c>
      <c r="N238" s="202">
        <f t="shared" si="15"/>
        <v>5526219837.2972383</v>
      </c>
    </row>
    <row r="239" spans="1:14" s="60" customFormat="1" x14ac:dyDescent="0.3">
      <c r="A239" s="61"/>
      <c r="B239" s="227"/>
      <c r="C239" s="62">
        <v>8</v>
      </c>
      <c r="D239" s="182">
        <v>1700000</v>
      </c>
      <c r="E239" s="164">
        <v>0</v>
      </c>
      <c r="F239" s="161">
        <v>300000</v>
      </c>
      <c r="G239" s="130">
        <v>500000</v>
      </c>
      <c r="H239" s="49">
        <f t="shared" si="13"/>
        <v>2623755010.775331</v>
      </c>
      <c r="I239" s="165">
        <v>1.7999999999999999E-2</v>
      </c>
      <c r="J239" s="51">
        <v>50000</v>
      </c>
      <c r="K239" s="195">
        <f t="shared" si="16"/>
        <v>3004379983.5932574</v>
      </c>
      <c r="L239" s="34">
        <v>1.7999999999999999E-2</v>
      </c>
      <c r="M239" s="51">
        <f t="shared" si="14"/>
        <v>3004429983.5932574</v>
      </c>
      <c r="N239" s="202">
        <f t="shared" si="15"/>
        <v>5628184994.3685884</v>
      </c>
    </row>
    <row r="240" spans="1:14" s="60" customFormat="1" x14ac:dyDescent="0.3">
      <c r="A240" s="61"/>
      <c r="B240" s="227"/>
      <c r="C240" s="62">
        <v>9</v>
      </c>
      <c r="D240" s="182">
        <v>1700000</v>
      </c>
      <c r="E240" s="164">
        <v>0</v>
      </c>
      <c r="F240" s="161">
        <v>300000</v>
      </c>
      <c r="G240" s="130">
        <v>500000</v>
      </c>
      <c r="H240" s="49">
        <f t="shared" si="13"/>
        <v>2671797000.9692869</v>
      </c>
      <c r="I240" s="165">
        <v>1.7999999999999999E-2</v>
      </c>
      <c r="J240" s="51">
        <v>50000</v>
      </c>
      <c r="K240" s="195">
        <f t="shared" si="16"/>
        <v>3060138523.297936</v>
      </c>
      <c r="L240" s="34">
        <v>1.7999999999999999E-2</v>
      </c>
      <c r="M240" s="51">
        <f t="shared" si="14"/>
        <v>3060188523.297936</v>
      </c>
      <c r="N240" s="202">
        <f t="shared" si="15"/>
        <v>5731985524.2672234</v>
      </c>
    </row>
    <row r="241" spans="1:14" s="60" customFormat="1" x14ac:dyDescent="0.3">
      <c r="A241" s="61"/>
      <c r="B241" s="227"/>
      <c r="C241" s="62">
        <v>10</v>
      </c>
      <c r="D241" s="182">
        <v>1700000</v>
      </c>
      <c r="E241" s="164">
        <v>0</v>
      </c>
      <c r="F241" s="161">
        <v>300000</v>
      </c>
      <c r="G241" s="130">
        <v>500000</v>
      </c>
      <c r="H241" s="49">
        <f t="shared" si="13"/>
        <v>2720703746.9867339</v>
      </c>
      <c r="I241" s="165">
        <v>1.7999999999999999E-2</v>
      </c>
      <c r="J241" s="51">
        <v>50000</v>
      </c>
      <c r="K241" s="195">
        <f t="shared" si="16"/>
        <v>3116900716.717299</v>
      </c>
      <c r="L241" s="34">
        <v>1.7999999999999999E-2</v>
      </c>
      <c r="M241" s="51">
        <f t="shared" si="14"/>
        <v>3116950716.717299</v>
      </c>
      <c r="N241" s="202">
        <f t="shared" si="15"/>
        <v>5837654463.7040329</v>
      </c>
    </row>
    <row r="242" spans="1:14" s="60" customFormat="1" ht="17.25" thickBot="1" x14ac:dyDescent="0.35">
      <c r="A242" s="63"/>
      <c r="B242" s="227"/>
      <c r="C242" s="64">
        <v>11</v>
      </c>
      <c r="D242" s="182">
        <v>1700000</v>
      </c>
      <c r="E242" s="164">
        <v>0</v>
      </c>
      <c r="F242" s="161">
        <v>300000</v>
      </c>
      <c r="G242" s="130">
        <v>500000</v>
      </c>
      <c r="H242" s="49">
        <f t="shared" si="13"/>
        <v>2770490814.4324951</v>
      </c>
      <c r="I242" s="165">
        <v>1.7999999999999999E-2</v>
      </c>
      <c r="J242" s="51">
        <v>50000</v>
      </c>
      <c r="K242" s="195">
        <f t="shared" si="16"/>
        <v>3174684629.6182103</v>
      </c>
      <c r="L242" s="136">
        <v>1.7999999999999999E-2</v>
      </c>
      <c r="M242" s="51">
        <f t="shared" si="14"/>
        <v>3174734629.6182103</v>
      </c>
      <c r="N242" s="202">
        <f t="shared" si="15"/>
        <v>5945225444.050705</v>
      </c>
    </row>
    <row r="243" spans="1:14" s="60" customFormat="1" ht="17.25" thickBot="1" x14ac:dyDescent="0.35">
      <c r="A243" s="65"/>
      <c r="B243" s="227"/>
      <c r="C243" s="66">
        <v>12</v>
      </c>
      <c r="D243" s="182">
        <v>1700000</v>
      </c>
      <c r="E243" s="164">
        <v>0</v>
      </c>
      <c r="F243" s="161">
        <v>300000</v>
      </c>
      <c r="G243" s="130">
        <v>500000</v>
      </c>
      <c r="H243" s="49">
        <f t="shared" si="13"/>
        <v>2821174049.0922799</v>
      </c>
      <c r="I243" s="165">
        <v>1.7999999999999999E-2</v>
      </c>
      <c r="J243" s="51">
        <v>50000</v>
      </c>
      <c r="K243" s="195">
        <f t="shared" si="16"/>
        <v>3233508652.9513383</v>
      </c>
      <c r="L243" s="137">
        <v>1.7999999999999999E-2</v>
      </c>
      <c r="M243" s="51">
        <f t="shared" si="14"/>
        <v>3233558652.9513383</v>
      </c>
      <c r="N243" s="202">
        <f t="shared" si="15"/>
        <v>6054732702.0436182</v>
      </c>
    </row>
    <row r="244" spans="1:14" s="60" customFormat="1" x14ac:dyDescent="0.3">
      <c r="A244" s="58">
        <v>21</v>
      </c>
      <c r="B244" s="227">
        <v>2042</v>
      </c>
      <c r="C244" s="59">
        <v>1</v>
      </c>
      <c r="D244" s="182">
        <v>1700000</v>
      </c>
      <c r="E244" s="164">
        <v>0</v>
      </c>
      <c r="F244" s="161">
        <v>300000</v>
      </c>
      <c r="G244" s="130">
        <v>500000</v>
      </c>
      <c r="H244" s="49">
        <f t="shared" si="13"/>
        <v>2872769581.9759407</v>
      </c>
      <c r="I244" s="165">
        <v>1.7999999999999999E-2</v>
      </c>
      <c r="J244" s="51">
        <v>50000</v>
      </c>
      <c r="K244" s="195">
        <f t="shared" si="16"/>
        <v>3248099287.5631437</v>
      </c>
      <c r="L244" s="135">
        <v>4.0000000000000001E-3</v>
      </c>
      <c r="M244" s="51">
        <f t="shared" si="14"/>
        <v>3248149287.5631437</v>
      </c>
      <c r="N244" s="202">
        <f t="shared" si="15"/>
        <v>6120918869.5390844</v>
      </c>
    </row>
    <row r="245" spans="1:14" s="60" customFormat="1" x14ac:dyDescent="0.3">
      <c r="A245" s="61"/>
      <c r="B245" s="227"/>
      <c r="C245" s="62">
        <v>2</v>
      </c>
      <c r="D245" s="182">
        <v>1700000</v>
      </c>
      <c r="E245" s="164">
        <v>0</v>
      </c>
      <c r="F245" s="161">
        <v>300000</v>
      </c>
      <c r="G245" s="130">
        <v>500000</v>
      </c>
      <c r="H245" s="49">
        <f t="shared" si="13"/>
        <v>2925293834.4515076</v>
      </c>
      <c r="I245" s="165">
        <v>1.7999999999999999E-2</v>
      </c>
      <c r="J245" s="51">
        <v>50000</v>
      </c>
      <c r="K245" s="195">
        <f t="shared" si="16"/>
        <v>3308244774.7392802</v>
      </c>
      <c r="L245" s="34">
        <v>1.7999999999999999E-2</v>
      </c>
      <c r="M245" s="51">
        <f t="shared" si="14"/>
        <v>3308294774.7392802</v>
      </c>
      <c r="N245" s="202">
        <f t="shared" si="15"/>
        <v>6233588609.1907883</v>
      </c>
    </row>
    <row r="246" spans="1:14" s="60" customFormat="1" x14ac:dyDescent="0.3">
      <c r="A246" s="61"/>
      <c r="B246" s="227"/>
      <c r="C246" s="62">
        <v>3</v>
      </c>
      <c r="D246" s="182">
        <v>1700000</v>
      </c>
      <c r="E246" s="164">
        <v>0</v>
      </c>
      <c r="F246" s="161">
        <v>300000</v>
      </c>
      <c r="G246" s="130">
        <v>500000</v>
      </c>
      <c r="H246" s="49">
        <f t="shared" si="13"/>
        <v>2978763523.4716349</v>
      </c>
      <c r="I246" s="165">
        <v>1.7999999999999999E-2</v>
      </c>
      <c r="J246" s="51">
        <v>50000</v>
      </c>
      <c r="K246" s="195">
        <f t="shared" si="16"/>
        <v>3369472880.6845875</v>
      </c>
      <c r="L246" s="34">
        <v>1.7999999999999999E-2</v>
      </c>
      <c r="M246" s="51">
        <f t="shared" si="14"/>
        <v>3369522880.6845875</v>
      </c>
      <c r="N246" s="202">
        <f t="shared" si="15"/>
        <v>6348286404.1562223</v>
      </c>
    </row>
    <row r="247" spans="1:14" s="60" customFormat="1" x14ac:dyDescent="0.3">
      <c r="A247" s="61"/>
      <c r="B247" s="227"/>
      <c r="C247" s="62">
        <v>4</v>
      </c>
      <c r="D247" s="182">
        <v>1700000</v>
      </c>
      <c r="E247" s="164">
        <v>0</v>
      </c>
      <c r="F247" s="161">
        <v>300000</v>
      </c>
      <c r="G247" s="130">
        <v>500000</v>
      </c>
      <c r="H247" s="49">
        <f t="shared" si="13"/>
        <v>3033195666.8941245</v>
      </c>
      <c r="I247" s="165">
        <v>1.7999999999999999E-2</v>
      </c>
      <c r="J247" s="51">
        <v>50000</v>
      </c>
      <c r="K247" s="195">
        <f t="shared" si="16"/>
        <v>3431803092.5369101</v>
      </c>
      <c r="L247" s="34">
        <v>1.7999999999999999E-2</v>
      </c>
      <c r="M247" s="51">
        <f t="shared" si="14"/>
        <v>3431853092.5369101</v>
      </c>
      <c r="N247" s="202">
        <f t="shared" si="15"/>
        <v>6465048759.4310341</v>
      </c>
    </row>
    <row r="248" spans="1:14" s="60" customFormat="1" x14ac:dyDescent="0.3">
      <c r="A248" s="61"/>
      <c r="B248" s="227"/>
      <c r="C248" s="62">
        <v>5</v>
      </c>
      <c r="D248" s="182">
        <v>1700000</v>
      </c>
      <c r="E248" s="164">
        <v>0</v>
      </c>
      <c r="F248" s="161">
        <v>300000</v>
      </c>
      <c r="G248" s="130">
        <v>500000</v>
      </c>
      <c r="H248" s="49">
        <f t="shared" si="13"/>
        <v>3088607588.8982186</v>
      </c>
      <c r="I248" s="165">
        <v>1.7999999999999999E-2</v>
      </c>
      <c r="J248" s="51">
        <v>50000</v>
      </c>
      <c r="K248" s="195">
        <f t="shared" si="16"/>
        <v>3495255248.2025743</v>
      </c>
      <c r="L248" s="34">
        <v>1.7999999999999999E-2</v>
      </c>
      <c r="M248" s="51">
        <f t="shared" si="14"/>
        <v>3495305248.2025743</v>
      </c>
      <c r="N248" s="202">
        <f t="shared" si="15"/>
        <v>6583912837.1007929</v>
      </c>
    </row>
    <row r="249" spans="1:14" s="60" customFormat="1" x14ac:dyDescent="0.3">
      <c r="A249" s="61"/>
      <c r="B249" s="227"/>
      <c r="C249" s="62">
        <v>6</v>
      </c>
      <c r="D249" s="182">
        <v>1700000</v>
      </c>
      <c r="E249" s="164">
        <v>0</v>
      </c>
      <c r="F249" s="161">
        <v>300000</v>
      </c>
      <c r="G249" s="130">
        <v>500000</v>
      </c>
      <c r="H249" s="49">
        <f t="shared" si="13"/>
        <v>3145016925.4983864</v>
      </c>
      <c r="I249" s="165">
        <v>1.7999999999999999E-2</v>
      </c>
      <c r="J249" s="51">
        <v>50000</v>
      </c>
      <c r="K249" s="195">
        <f t="shared" si="16"/>
        <v>3559849542.6702204</v>
      </c>
      <c r="L249" s="34">
        <v>1.7999999999999999E-2</v>
      </c>
      <c r="M249" s="51">
        <f t="shared" si="14"/>
        <v>3559899542.6702204</v>
      </c>
      <c r="N249" s="202">
        <f t="shared" si="15"/>
        <v>6704916468.1686068</v>
      </c>
    </row>
    <row r="250" spans="1:14" s="60" customFormat="1" x14ac:dyDescent="0.3">
      <c r="A250" s="61"/>
      <c r="B250" s="227"/>
      <c r="C250" s="62">
        <v>7</v>
      </c>
      <c r="D250" s="182">
        <v>1700000</v>
      </c>
      <c r="E250" s="164">
        <v>0</v>
      </c>
      <c r="F250" s="161">
        <v>300000</v>
      </c>
      <c r="G250" s="130">
        <v>500000</v>
      </c>
      <c r="H250" s="49">
        <f t="shared" si="13"/>
        <v>3202441630.1573572</v>
      </c>
      <c r="I250" s="165">
        <v>1.7999999999999999E-2</v>
      </c>
      <c r="J250" s="51">
        <v>50000</v>
      </c>
      <c r="K250" s="195">
        <f t="shared" si="16"/>
        <v>3625606534.4382844</v>
      </c>
      <c r="L250" s="34">
        <v>1.7999999999999999E-2</v>
      </c>
      <c r="M250" s="51">
        <f t="shared" si="14"/>
        <v>3625656534.4382844</v>
      </c>
      <c r="N250" s="202">
        <f t="shared" si="15"/>
        <v>6828098164.5956421</v>
      </c>
    </row>
    <row r="251" spans="1:14" s="60" customFormat="1" x14ac:dyDescent="0.3">
      <c r="A251" s="61"/>
      <c r="B251" s="227"/>
      <c r="C251" s="62">
        <v>8</v>
      </c>
      <c r="D251" s="182">
        <v>1700000</v>
      </c>
      <c r="E251" s="164">
        <v>0</v>
      </c>
      <c r="F251" s="161">
        <v>300000</v>
      </c>
      <c r="G251" s="130">
        <v>500000</v>
      </c>
      <c r="H251" s="49">
        <f t="shared" si="13"/>
        <v>3260899979.5001898</v>
      </c>
      <c r="I251" s="165">
        <v>1.7999999999999999E-2</v>
      </c>
      <c r="J251" s="51">
        <v>50000</v>
      </c>
      <c r="K251" s="195">
        <f t="shared" si="16"/>
        <v>3692547152.0581737</v>
      </c>
      <c r="L251" s="34">
        <v>1.7999999999999999E-2</v>
      </c>
      <c r="M251" s="51">
        <f t="shared" si="14"/>
        <v>3692597152.0581737</v>
      </c>
      <c r="N251" s="202">
        <f t="shared" si="15"/>
        <v>6953497131.558363</v>
      </c>
    </row>
    <row r="252" spans="1:14" s="60" customFormat="1" x14ac:dyDescent="0.3">
      <c r="A252" s="61"/>
      <c r="B252" s="227"/>
      <c r="C252" s="62">
        <v>9</v>
      </c>
      <c r="D252" s="182">
        <v>1700000</v>
      </c>
      <c r="E252" s="164">
        <v>0</v>
      </c>
      <c r="F252" s="161">
        <v>300000</v>
      </c>
      <c r="G252" s="130">
        <v>500000</v>
      </c>
      <c r="H252" s="49">
        <f t="shared" si="13"/>
        <v>3320410579.1311932</v>
      </c>
      <c r="I252" s="165">
        <v>1.7999999999999999E-2</v>
      </c>
      <c r="J252" s="51">
        <v>50000</v>
      </c>
      <c r="K252" s="195">
        <f t="shared" si="16"/>
        <v>3760692700.7952209</v>
      </c>
      <c r="L252" s="34">
        <v>1.7999999999999999E-2</v>
      </c>
      <c r="M252" s="51">
        <f t="shared" si="14"/>
        <v>3760742700.7952209</v>
      </c>
      <c r="N252" s="202">
        <f t="shared" si="15"/>
        <v>7081153279.9264145</v>
      </c>
    </row>
    <row r="253" spans="1:14" s="60" customFormat="1" x14ac:dyDescent="0.3">
      <c r="A253" s="61"/>
      <c r="B253" s="227"/>
      <c r="C253" s="62">
        <v>10</v>
      </c>
      <c r="D253" s="182">
        <v>1700000</v>
      </c>
      <c r="E253" s="164">
        <v>0</v>
      </c>
      <c r="F253" s="161">
        <v>300000</v>
      </c>
      <c r="G253" s="130">
        <v>500000</v>
      </c>
      <c r="H253" s="49">
        <f t="shared" si="13"/>
        <v>3380992369.5555549</v>
      </c>
      <c r="I253" s="165">
        <v>1.7999999999999999E-2</v>
      </c>
      <c r="J253" s="51">
        <v>50000</v>
      </c>
      <c r="K253" s="195">
        <f t="shared" si="16"/>
        <v>3830064869.4095349</v>
      </c>
      <c r="L253" s="34">
        <v>1.7999999999999999E-2</v>
      </c>
      <c r="M253" s="51">
        <f t="shared" si="14"/>
        <v>3830114869.4095349</v>
      </c>
      <c r="N253" s="202">
        <f t="shared" si="15"/>
        <v>7211107238.9650898</v>
      </c>
    </row>
    <row r="254" spans="1:14" s="60" customFormat="1" ht="17.25" thickBot="1" x14ac:dyDescent="0.35">
      <c r="A254" s="63"/>
      <c r="B254" s="227"/>
      <c r="C254" s="64">
        <v>11</v>
      </c>
      <c r="D254" s="182">
        <v>1700000</v>
      </c>
      <c r="E254" s="164">
        <v>0</v>
      </c>
      <c r="F254" s="161">
        <v>300000</v>
      </c>
      <c r="G254" s="130">
        <v>500000</v>
      </c>
      <c r="H254" s="49">
        <f t="shared" si="13"/>
        <v>3442664632.2075548</v>
      </c>
      <c r="I254" s="165">
        <v>1.7999999999999999E-2</v>
      </c>
      <c r="J254" s="51">
        <v>50000</v>
      </c>
      <c r="K254" s="195">
        <f t="shared" si="16"/>
        <v>3900685737.0589066</v>
      </c>
      <c r="L254" s="136">
        <v>1.7999999999999999E-2</v>
      </c>
      <c r="M254" s="51">
        <f t="shared" si="14"/>
        <v>3900735737.0589066</v>
      </c>
      <c r="N254" s="202">
        <f t="shared" si="15"/>
        <v>7343400369.2664614</v>
      </c>
    </row>
    <row r="255" spans="1:14" s="60" customFormat="1" ht="17.25" thickBot="1" x14ac:dyDescent="0.35">
      <c r="A255" s="65"/>
      <c r="B255" s="227"/>
      <c r="C255" s="66">
        <v>12</v>
      </c>
      <c r="D255" s="182">
        <v>1700000</v>
      </c>
      <c r="E255" s="164">
        <v>0</v>
      </c>
      <c r="F255" s="161">
        <v>300000</v>
      </c>
      <c r="G255" s="130">
        <v>500000</v>
      </c>
      <c r="H255" s="49">
        <f t="shared" si="13"/>
        <v>3505446995.5872908</v>
      </c>
      <c r="I255" s="165">
        <v>1.7999999999999999E-2</v>
      </c>
      <c r="J255" s="51">
        <v>50000</v>
      </c>
      <c r="K255" s="195">
        <f t="shared" si="16"/>
        <v>3972577780.3259668</v>
      </c>
      <c r="L255" s="137">
        <v>1.7999999999999999E-2</v>
      </c>
      <c r="M255" s="51">
        <f t="shared" si="14"/>
        <v>3972627780.3259668</v>
      </c>
      <c r="N255" s="202">
        <f t="shared" si="15"/>
        <v>7478074775.9132576</v>
      </c>
    </row>
  </sheetData>
  <mergeCells count="26">
    <mergeCell ref="B232:B243"/>
    <mergeCell ref="B244:B255"/>
    <mergeCell ref="N1:N2"/>
    <mergeCell ref="B160:B171"/>
    <mergeCell ref="B172:B183"/>
    <mergeCell ref="B184:B195"/>
    <mergeCell ref="B196:B207"/>
    <mergeCell ref="B208:B219"/>
    <mergeCell ref="B220:B231"/>
    <mergeCell ref="B88:B99"/>
    <mergeCell ref="B100:B111"/>
    <mergeCell ref="B112:B123"/>
    <mergeCell ref="B124:B135"/>
    <mergeCell ref="B136:B147"/>
    <mergeCell ref="B148:B159"/>
    <mergeCell ref="B16:B27"/>
    <mergeCell ref="B28:B39"/>
    <mergeCell ref="B40:B51"/>
    <mergeCell ref="B52:B63"/>
    <mergeCell ref="B64:B75"/>
    <mergeCell ref="B76:B87"/>
    <mergeCell ref="J1:M1"/>
    <mergeCell ref="B4:B15"/>
    <mergeCell ref="A1:C2"/>
    <mergeCell ref="D1:G1"/>
    <mergeCell ref="H1:I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123"/>
  <sheetViews>
    <sheetView workbookViewId="0">
      <selection activeCell="B9" sqref="A9:XFD9"/>
    </sheetView>
  </sheetViews>
  <sheetFormatPr defaultRowHeight="16.5" x14ac:dyDescent="0.3"/>
  <cols>
    <col min="1" max="1" width="5.5" bestFit="1" customWidth="1"/>
    <col min="2" max="2" width="11.125" bestFit="1" customWidth="1"/>
    <col min="3" max="3" width="12.875" bestFit="1" customWidth="1"/>
    <col min="4" max="4" width="10.75" bestFit="1" customWidth="1"/>
    <col min="5" max="5" width="11.75" bestFit="1" customWidth="1"/>
    <col min="6" max="6" width="11" customWidth="1"/>
    <col min="7" max="7" width="11.75" bestFit="1" customWidth="1"/>
    <col min="8" max="8" width="9" customWidth="1"/>
    <col min="9" max="9" width="11.75" bestFit="1" customWidth="1"/>
    <col min="10" max="10" width="11.375" bestFit="1" customWidth="1"/>
    <col min="11" max="11" width="9.25" bestFit="1" customWidth="1"/>
    <col min="12" max="12" width="11.75" bestFit="1" customWidth="1"/>
    <col min="13" max="13" width="9.5" bestFit="1" customWidth="1"/>
    <col min="14" max="14" width="7" customWidth="1"/>
    <col min="15" max="16" width="9.25" bestFit="1" customWidth="1"/>
    <col min="17" max="17" width="12.5" bestFit="1" customWidth="1"/>
    <col min="18" max="19" width="11.75" bestFit="1" customWidth="1"/>
    <col min="20" max="21" width="12.875" bestFit="1" customWidth="1"/>
  </cols>
  <sheetData>
    <row r="1" spans="1:21" ht="17.25" thickBot="1" x14ac:dyDescent="0.35">
      <c r="G1" s="233" t="s">
        <v>167</v>
      </c>
      <c r="H1" s="233"/>
    </row>
    <row r="2" spans="1:21" ht="17.25" thickBot="1" x14ac:dyDescent="0.35">
      <c r="D2" t="s">
        <v>0</v>
      </c>
      <c r="E2" s="20" t="s">
        <v>1</v>
      </c>
      <c r="F2" t="s">
        <v>170</v>
      </c>
      <c r="G2" s="20" t="s">
        <v>171</v>
      </c>
      <c r="H2" s="20" t="s">
        <v>166</v>
      </c>
      <c r="I2" t="s">
        <v>3</v>
      </c>
      <c r="J2" t="s">
        <v>4</v>
      </c>
      <c r="K2" t="s">
        <v>5</v>
      </c>
      <c r="L2" t="s">
        <v>6</v>
      </c>
      <c r="M2" t="s">
        <v>7</v>
      </c>
      <c r="N2" t="s">
        <v>8</v>
      </c>
      <c r="O2" t="s">
        <v>12</v>
      </c>
      <c r="P2" t="s">
        <v>9</v>
      </c>
      <c r="Q2" t="s">
        <v>2</v>
      </c>
      <c r="R2" t="s">
        <v>10</v>
      </c>
      <c r="S2" t="s">
        <v>13</v>
      </c>
      <c r="T2" s="110" t="s">
        <v>11</v>
      </c>
    </row>
    <row r="3" spans="1:21" s="111" customFormat="1" x14ac:dyDescent="0.3">
      <c r="A3" s="234">
        <v>2023</v>
      </c>
      <c r="B3" s="111" t="s">
        <v>76</v>
      </c>
      <c r="C3" s="112">
        <v>8340000</v>
      </c>
      <c r="D3" s="112">
        <v>0</v>
      </c>
      <c r="E3" s="112">
        <v>2500000</v>
      </c>
      <c r="F3" s="112"/>
      <c r="G3" s="112"/>
      <c r="H3" s="112"/>
      <c r="I3" s="112">
        <v>300000</v>
      </c>
      <c r="J3" s="112">
        <v>100000</v>
      </c>
      <c r="K3" s="112">
        <v>450000</v>
      </c>
      <c r="L3" s="112">
        <v>100000</v>
      </c>
      <c r="M3" s="112">
        <v>170000</v>
      </c>
      <c r="N3" s="112">
        <v>0</v>
      </c>
      <c r="O3" s="112">
        <v>100000</v>
      </c>
      <c r="P3" s="112">
        <v>0</v>
      </c>
      <c r="Q3" s="112">
        <v>3300000</v>
      </c>
      <c r="R3" s="112">
        <v>1300000</v>
      </c>
      <c r="S3" s="112">
        <f t="shared" ref="S3:S14" si="0">SUM(D3:R3)</f>
        <v>8320000</v>
      </c>
      <c r="T3" s="113">
        <f t="shared" ref="T3:T34" si="1" xml:space="preserve"> C3 - S3</f>
        <v>20000</v>
      </c>
      <c r="U3" s="112">
        <f xml:space="preserve"> 7150000 + T3</f>
        <v>7170000</v>
      </c>
    </row>
    <row r="4" spans="1:21" s="114" customFormat="1" x14ac:dyDescent="0.3">
      <c r="A4" s="235"/>
      <c r="B4" s="114" t="s">
        <v>77</v>
      </c>
      <c r="C4" s="115">
        <f xml:space="preserve"> U3</f>
        <v>7170000</v>
      </c>
      <c r="D4" s="115">
        <v>0</v>
      </c>
      <c r="E4" s="115">
        <v>2500000</v>
      </c>
      <c r="F4" s="115"/>
      <c r="G4" s="115"/>
      <c r="H4" s="115"/>
      <c r="I4" s="115">
        <v>300000</v>
      </c>
      <c r="J4" s="115">
        <v>100000</v>
      </c>
      <c r="K4" s="115">
        <v>450000</v>
      </c>
      <c r="L4" s="115">
        <v>100000</v>
      </c>
      <c r="M4" s="115">
        <v>170000</v>
      </c>
      <c r="N4" s="115">
        <v>0</v>
      </c>
      <c r="O4" s="115">
        <v>100000</v>
      </c>
      <c r="P4" s="115">
        <v>0</v>
      </c>
      <c r="Q4" s="115">
        <v>3500000</v>
      </c>
      <c r="R4" s="115">
        <v>0</v>
      </c>
      <c r="S4" s="115">
        <f t="shared" si="0"/>
        <v>7220000</v>
      </c>
      <c r="T4" s="94">
        <f t="shared" si="1"/>
        <v>-50000</v>
      </c>
      <c r="U4" s="115">
        <f t="shared" ref="U4:U14" si="2" xml:space="preserve"> 7150000 + T4</f>
        <v>7100000</v>
      </c>
    </row>
    <row r="5" spans="1:21" s="116" customFormat="1" x14ac:dyDescent="0.3">
      <c r="A5" s="235"/>
      <c r="B5" s="116" t="s">
        <v>78</v>
      </c>
      <c r="C5" s="117">
        <f t="shared" ref="C5:C14" si="3" xml:space="preserve"> U4</f>
        <v>7100000</v>
      </c>
      <c r="D5" s="117">
        <v>650000</v>
      </c>
      <c r="E5" s="117">
        <v>2500000</v>
      </c>
      <c r="F5" s="117"/>
      <c r="G5" s="117"/>
      <c r="H5" s="117"/>
      <c r="I5" s="117">
        <v>300000</v>
      </c>
      <c r="J5" s="117">
        <v>100000</v>
      </c>
      <c r="K5" s="117">
        <v>450000</v>
      </c>
      <c r="L5" s="117">
        <v>100000</v>
      </c>
      <c r="M5" s="117">
        <v>170000</v>
      </c>
      <c r="N5" s="117">
        <v>0</v>
      </c>
      <c r="O5" s="117">
        <v>100000</v>
      </c>
      <c r="P5" s="117">
        <v>0</v>
      </c>
      <c r="Q5" s="117">
        <v>2500000</v>
      </c>
      <c r="R5" s="117">
        <v>0</v>
      </c>
      <c r="S5" s="117">
        <f t="shared" si="0"/>
        <v>6870000</v>
      </c>
      <c r="T5" s="107">
        <f t="shared" si="1"/>
        <v>230000</v>
      </c>
      <c r="U5" s="117">
        <f t="shared" si="2"/>
        <v>7380000</v>
      </c>
    </row>
    <row r="6" spans="1:21" s="114" customFormat="1" x14ac:dyDescent="0.3">
      <c r="A6" s="235"/>
      <c r="B6" s="114" t="s">
        <v>79</v>
      </c>
      <c r="C6" s="115">
        <f t="shared" si="3"/>
        <v>7380000</v>
      </c>
      <c r="D6" s="115">
        <v>1885000</v>
      </c>
      <c r="E6" s="115">
        <v>500000</v>
      </c>
      <c r="F6" s="115"/>
      <c r="G6" s="115"/>
      <c r="H6" s="115"/>
      <c r="I6" s="115">
        <v>500000</v>
      </c>
      <c r="J6" s="115">
        <v>100000</v>
      </c>
      <c r="K6" s="115">
        <v>450000</v>
      </c>
      <c r="L6" s="115">
        <v>100000</v>
      </c>
      <c r="M6" s="115">
        <v>170000</v>
      </c>
      <c r="N6" s="115">
        <v>0</v>
      </c>
      <c r="O6" s="115">
        <v>100000</v>
      </c>
      <c r="P6" s="115">
        <v>0</v>
      </c>
      <c r="Q6" s="115">
        <v>2550000</v>
      </c>
      <c r="R6" s="115">
        <v>0</v>
      </c>
      <c r="S6" s="115">
        <f t="shared" si="0"/>
        <v>6355000</v>
      </c>
      <c r="T6" s="94">
        <f t="shared" si="1"/>
        <v>1025000</v>
      </c>
      <c r="U6" s="115">
        <f t="shared" si="2"/>
        <v>8175000</v>
      </c>
    </row>
    <row r="7" spans="1:21" s="114" customFormat="1" x14ac:dyDescent="0.3">
      <c r="A7" s="235"/>
      <c r="B7" s="114" t="s">
        <v>80</v>
      </c>
      <c r="C7" s="115">
        <f t="shared" si="3"/>
        <v>8175000</v>
      </c>
      <c r="D7" s="115">
        <v>1000000</v>
      </c>
      <c r="E7" s="115">
        <v>100000</v>
      </c>
      <c r="F7" s="115">
        <v>420000</v>
      </c>
      <c r="G7" s="115">
        <v>100000</v>
      </c>
      <c r="H7" s="115">
        <v>400000</v>
      </c>
      <c r="I7" s="115">
        <v>500000</v>
      </c>
      <c r="J7" s="115">
        <v>100000</v>
      </c>
      <c r="K7" s="115">
        <v>630000</v>
      </c>
      <c r="L7" s="115">
        <v>100000</v>
      </c>
      <c r="M7" s="115">
        <v>170000</v>
      </c>
      <c r="N7" s="115">
        <v>0</v>
      </c>
      <c r="O7" s="115">
        <v>100000</v>
      </c>
      <c r="P7" s="115">
        <v>0</v>
      </c>
      <c r="Q7" s="115">
        <v>2800000</v>
      </c>
      <c r="R7" s="115">
        <v>400000</v>
      </c>
      <c r="S7" s="115">
        <f t="shared" si="0"/>
        <v>6820000</v>
      </c>
      <c r="T7" s="94">
        <f t="shared" si="1"/>
        <v>1355000</v>
      </c>
      <c r="U7" s="115">
        <f t="shared" si="2"/>
        <v>8505000</v>
      </c>
    </row>
    <row r="8" spans="1:21" s="114" customFormat="1" x14ac:dyDescent="0.3">
      <c r="A8" s="235"/>
      <c r="B8" s="114" t="s">
        <v>81</v>
      </c>
      <c r="C8" s="115">
        <f t="shared" si="3"/>
        <v>8505000</v>
      </c>
      <c r="D8" s="115">
        <v>1000000</v>
      </c>
      <c r="E8" s="115">
        <v>1000000</v>
      </c>
      <c r="F8" s="115">
        <v>420000</v>
      </c>
      <c r="G8" s="115">
        <v>750000</v>
      </c>
      <c r="H8" s="115">
        <v>500000</v>
      </c>
      <c r="I8" s="115">
        <v>500000</v>
      </c>
      <c r="J8" s="115">
        <v>100000</v>
      </c>
      <c r="K8" s="115">
        <v>630000</v>
      </c>
      <c r="L8" s="115">
        <v>100000</v>
      </c>
      <c r="M8" s="115">
        <v>170000</v>
      </c>
      <c r="N8" s="115">
        <v>0</v>
      </c>
      <c r="O8" s="115">
        <v>100000</v>
      </c>
      <c r="P8" s="115">
        <v>0</v>
      </c>
      <c r="Q8" s="115">
        <v>2900000</v>
      </c>
      <c r="R8" s="115">
        <v>0</v>
      </c>
      <c r="S8" s="115">
        <f t="shared" si="0"/>
        <v>8170000</v>
      </c>
      <c r="T8" s="94">
        <f t="shared" si="1"/>
        <v>335000</v>
      </c>
      <c r="U8" s="115">
        <f t="shared" si="2"/>
        <v>7485000</v>
      </c>
    </row>
    <row r="9" spans="1:21" s="120" customFormat="1" x14ac:dyDescent="0.3">
      <c r="A9" s="235"/>
      <c r="B9" s="118" t="s">
        <v>82</v>
      </c>
      <c r="C9" s="119">
        <f t="shared" si="3"/>
        <v>7485000</v>
      </c>
      <c r="D9" s="119">
        <v>1000000</v>
      </c>
      <c r="E9" s="119">
        <v>1000000</v>
      </c>
      <c r="F9" s="119">
        <v>420000</v>
      </c>
      <c r="G9" s="119">
        <v>750000</v>
      </c>
      <c r="H9" s="119">
        <v>500000</v>
      </c>
      <c r="I9" s="119">
        <v>500000</v>
      </c>
      <c r="J9" s="119">
        <v>100000</v>
      </c>
      <c r="K9" s="119">
        <v>630000</v>
      </c>
      <c r="L9" s="119">
        <v>100000</v>
      </c>
      <c r="M9" s="119">
        <v>170000</v>
      </c>
      <c r="N9" s="119">
        <v>0</v>
      </c>
      <c r="O9" s="119">
        <v>100000</v>
      </c>
      <c r="P9" s="119">
        <v>0</v>
      </c>
      <c r="Q9" s="119">
        <v>2000000</v>
      </c>
      <c r="R9" s="119">
        <v>0</v>
      </c>
      <c r="S9" s="119">
        <f t="shared" si="0"/>
        <v>7270000</v>
      </c>
      <c r="T9" s="18">
        <f t="shared" si="1"/>
        <v>215000</v>
      </c>
      <c r="U9" s="119">
        <f t="shared" si="2"/>
        <v>7365000</v>
      </c>
    </row>
    <row r="10" spans="1:21" s="120" customFormat="1" x14ac:dyDescent="0.3">
      <c r="A10" s="235"/>
      <c r="B10" s="118" t="s">
        <v>83</v>
      </c>
      <c r="C10" s="119">
        <f t="shared" si="3"/>
        <v>7365000</v>
      </c>
      <c r="D10" s="119">
        <v>1000000</v>
      </c>
      <c r="E10" s="119">
        <v>1000000</v>
      </c>
      <c r="F10" s="119">
        <v>420000</v>
      </c>
      <c r="G10" s="119">
        <v>750000</v>
      </c>
      <c r="H10" s="119">
        <v>500000</v>
      </c>
      <c r="I10" s="119">
        <v>500000</v>
      </c>
      <c r="J10" s="119">
        <v>100000</v>
      </c>
      <c r="K10" s="119">
        <v>630000</v>
      </c>
      <c r="L10" s="119">
        <v>100000</v>
      </c>
      <c r="M10" s="119">
        <v>170000</v>
      </c>
      <c r="N10" s="119">
        <v>0</v>
      </c>
      <c r="O10" s="119">
        <v>100000</v>
      </c>
      <c r="P10" s="119">
        <v>0</v>
      </c>
      <c r="Q10" s="119">
        <v>2000000</v>
      </c>
      <c r="R10" s="119">
        <v>0</v>
      </c>
      <c r="S10" s="119">
        <f t="shared" si="0"/>
        <v>7270000</v>
      </c>
      <c r="T10" s="18">
        <f t="shared" si="1"/>
        <v>95000</v>
      </c>
      <c r="U10" s="119">
        <f t="shared" si="2"/>
        <v>7245000</v>
      </c>
    </row>
    <row r="11" spans="1:21" s="118" customFormat="1" x14ac:dyDescent="0.3">
      <c r="A11" s="235"/>
      <c r="B11" s="118" t="s">
        <v>84</v>
      </c>
      <c r="C11" s="121">
        <f t="shared" si="3"/>
        <v>7245000</v>
      </c>
      <c r="D11" s="119">
        <v>1000000</v>
      </c>
      <c r="E11" s="119">
        <v>1000000</v>
      </c>
      <c r="F11" s="119">
        <v>420000</v>
      </c>
      <c r="G11" s="119">
        <v>750000</v>
      </c>
      <c r="H11" s="119">
        <v>500000</v>
      </c>
      <c r="I11" s="119">
        <v>500000</v>
      </c>
      <c r="J11" s="121">
        <v>100000</v>
      </c>
      <c r="K11" s="119">
        <v>630000</v>
      </c>
      <c r="L11" s="121">
        <v>100000</v>
      </c>
      <c r="M11" s="121">
        <v>170000</v>
      </c>
      <c r="N11" s="121">
        <v>0</v>
      </c>
      <c r="O11" s="121">
        <v>100000</v>
      </c>
      <c r="P11" s="121">
        <v>0</v>
      </c>
      <c r="Q11" s="119">
        <v>2000000</v>
      </c>
      <c r="R11" s="121">
        <v>400000</v>
      </c>
      <c r="S11" s="121">
        <f t="shared" si="0"/>
        <v>7670000</v>
      </c>
      <c r="T11" s="22">
        <f t="shared" si="1"/>
        <v>-425000</v>
      </c>
      <c r="U11" s="121">
        <f t="shared" si="2"/>
        <v>6725000</v>
      </c>
    </row>
    <row r="12" spans="1:21" s="120" customFormat="1" x14ac:dyDescent="0.3">
      <c r="A12" s="235"/>
      <c r="B12" s="120" t="s">
        <v>85</v>
      </c>
      <c r="C12" s="119">
        <f t="shared" si="3"/>
        <v>6725000</v>
      </c>
      <c r="D12" s="119">
        <v>1000000</v>
      </c>
      <c r="E12" s="119">
        <v>1000000</v>
      </c>
      <c r="F12" s="119">
        <v>420000</v>
      </c>
      <c r="G12" s="119">
        <v>750000</v>
      </c>
      <c r="H12" s="119">
        <v>500000</v>
      </c>
      <c r="I12" s="119">
        <v>500000</v>
      </c>
      <c r="J12" s="119">
        <v>100000</v>
      </c>
      <c r="K12" s="119">
        <v>630000</v>
      </c>
      <c r="L12" s="119">
        <v>100000</v>
      </c>
      <c r="M12" s="119">
        <v>170000</v>
      </c>
      <c r="N12" s="119">
        <v>0</v>
      </c>
      <c r="O12" s="119">
        <v>100000</v>
      </c>
      <c r="P12" s="119">
        <v>0</v>
      </c>
      <c r="Q12" s="119">
        <v>1500000</v>
      </c>
      <c r="R12" s="119">
        <v>0</v>
      </c>
      <c r="S12" s="119">
        <f t="shared" si="0"/>
        <v>6770000</v>
      </c>
      <c r="T12" s="18">
        <f t="shared" si="1"/>
        <v>-45000</v>
      </c>
      <c r="U12" s="119">
        <f t="shared" si="2"/>
        <v>7105000</v>
      </c>
    </row>
    <row r="13" spans="1:21" s="120" customFormat="1" x14ac:dyDescent="0.3">
      <c r="A13" s="235"/>
      <c r="B13" s="120" t="s">
        <v>86</v>
      </c>
      <c r="C13" s="119">
        <f t="shared" si="3"/>
        <v>7105000</v>
      </c>
      <c r="D13" s="119">
        <v>1000000</v>
      </c>
      <c r="E13" s="119">
        <v>1000000</v>
      </c>
      <c r="F13" s="119">
        <v>420000</v>
      </c>
      <c r="G13" s="119">
        <v>750000</v>
      </c>
      <c r="H13" s="119">
        <v>500000</v>
      </c>
      <c r="I13" s="119">
        <v>500000</v>
      </c>
      <c r="J13" s="119">
        <v>100000</v>
      </c>
      <c r="K13" s="119">
        <v>630000</v>
      </c>
      <c r="L13" s="119">
        <v>100000</v>
      </c>
      <c r="M13" s="119">
        <v>170000</v>
      </c>
      <c r="N13" s="119">
        <v>0</v>
      </c>
      <c r="O13" s="119">
        <v>100000</v>
      </c>
      <c r="P13" s="119">
        <v>0</v>
      </c>
      <c r="Q13" s="119">
        <v>1500000</v>
      </c>
      <c r="R13" s="119">
        <v>400000</v>
      </c>
      <c r="S13" s="119">
        <f t="shared" si="0"/>
        <v>7170000</v>
      </c>
      <c r="T13" s="18">
        <f t="shared" si="1"/>
        <v>-65000</v>
      </c>
      <c r="U13" s="119">
        <f t="shared" si="2"/>
        <v>7085000</v>
      </c>
    </row>
    <row r="14" spans="1:21" s="122" customFormat="1" ht="17.25" thickBot="1" x14ac:dyDescent="0.35">
      <c r="A14" s="236"/>
      <c r="B14" s="24" t="s">
        <v>87</v>
      </c>
      <c r="C14" s="25">
        <f t="shared" si="3"/>
        <v>7085000</v>
      </c>
      <c r="D14" s="25">
        <v>1000000</v>
      </c>
      <c r="E14" s="25">
        <v>1000000</v>
      </c>
      <c r="F14" s="25">
        <v>420000</v>
      </c>
      <c r="G14" s="25">
        <v>750000</v>
      </c>
      <c r="H14" s="25">
        <v>500000</v>
      </c>
      <c r="I14" s="25">
        <v>500000</v>
      </c>
      <c r="J14" s="25">
        <v>100000</v>
      </c>
      <c r="K14" s="25">
        <v>630000</v>
      </c>
      <c r="L14" s="25">
        <v>100000</v>
      </c>
      <c r="M14" s="25">
        <v>170000</v>
      </c>
      <c r="N14" s="25">
        <v>0</v>
      </c>
      <c r="O14" s="25">
        <v>100000</v>
      </c>
      <c r="P14" s="25">
        <v>0</v>
      </c>
      <c r="Q14" s="25">
        <v>1500000</v>
      </c>
      <c r="R14" s="25">
        <v>0</v>
      </c>
      <c r="S14" s="25">
        <f t="shared" si="0"/>
        <v>6770000</v>
      </c>
      <c r="T14" s="19">
        <f t="shared" si="1"/>
        <v>315000</v>
      </c>
      <c r="U14" s="25">
        <f t="shared" si="2"/>
        <v>7465000</v>
      </c>
    </row>
    <row r="15" spans="1:21" s="120" customFormat="1" x14ac:dyDescent="0.3">
      <c r="A15" s="234">
        <v>2024</v>
      </c>
      <c r="B15" s="120" t="s">
        <v>76</v>
      </c>
      <c r="C15" s="119">
        <f xml:space="preserve"> U14</f>
        <v>7465000</v>
      </c>
      <c r="D15" s="119">
        <v>1000000</v>
      </c>
      <c r="E15" s="119">
        <v>1000000</v>
      </c>
      <c r="F15" s="119">
        <v>420000</v>
      </c>
      <c r="G15" s="119">
        <v>750000</v>
      </c>
      <c r="H15" s="119">
        <v>500000</v>
      </c>
      <c r="I15" s="119">
        <v>500000</v>
      </c>
      <c r="J15" s="119">
        <v>100000</v>
      </c>
      <c r="K15" s="119">
        <v>630000</v>
      </c>
      <c r="L15" s="119">
        <v>100000</v>
      </c>
      <c r="M15" s="119">
        <v>170000</v>
      </c>
      <c r="N15" s="119">
        <v>0</v>
      </c>
      <c r="O15" s="119">
        <v>100000</v>
      </c>
      <c r="P15" s="119">
        <v>0</v>
      </c>
      <c r="Q15" s="119">
        <v>1500000</v>
      </c>
      <c r="R15" s="119">
        <v>400000</v>
      </c>
      <c r="S15" s="119">
        <f t="shared" ref="S15:S38" si="4">SUM(D15:R15)</f>
        <v>7170000</v>
      </c>
      <c r="T15" s="23">
        <f t="shared" si="1"/>
        <v>295000</v>
      </c>
      <c r="U15" s="119">
        <f xml:space="preserve"> 7150000 + T15</f>
        <v>7445000</v>
      </c>
    </row>
    <row r="16" spans="1:21" s="118" customFormat="1" x14ac:dyDescent="0.3">
      <c r="A16" s="235"/>
      <c r="B16" s="118" t="s">
        <v>77</v>
      </c>
      <c r="C16" s="121">
        <f xml:space="preserve"> U15</f>
        <v>7445000</v>
      </c>
      <c r="D16" s="119">
        <v>1000000</v>
      </c>
      <c r="E16" s="119">
        <v>1000000</v>
      </c>
      <c r="F16" s="119">
        <v>420000</v>
      </c>
      <c r="G16" s="119">
        <v>750000</v>
      </c>
      <c r="H16" s="119">
        <v>500000</v>
      </c>
      <c r="I16" s="119">
        <v>500000</v>
      </c>
      <c r="J16" s="121">
        <v>100000</v>
      </c>
      <c r="K16" s="119">
        <v>630000</v>
      </c>
      <c r="L16" s="121">
        <v>100000</v>
      </c>
      <c r="M16" s="121">
        <v>170000</v>
      </c>
      <c r="N16" s="121">
        <v>0</v>
      </c>
      <c r="O16" s="121">
        <v>100000</v>
      </c>
      <c r="P16" s="121">
        <v>0</v>
      </c>
      <c r="Q16" s="119">
        <v>1500000</v>
      </c>
      <c r="R16" s="121">
        <v>0</v>
      </c>
      <c r="S16" s="121">
        <f t="shared" si="4"/>
        <v>6770000</v>
      </c>
      <c r="T16" s="22">
        <f t="shared" si="1"/>
        <v>675000</v>
      </c>
      <c r="U16" s="121">
        <f t="shared" ref="U16:U26" si="5" xml:space="preserve"> 7150000 + T16</f>
        <v>7825000</v>
      </c>
    </row>
    <row r="17" spans="1:21" s="120" customFormat="1" ht="17.25" thickBot="1" x14ac:dyDescent="0.35">
      <c r="A17" s="235"/>
      <c r="B17" s="120" t="s">
        <v>78</v>
      </c>
      <c r="C17" s="119">
        <f t="shared" ref="C17:C26" si="6" xml:space="preserve"> U16</f>
        <v>7825000</v>
      </c>
      <c r="D17" s="119">
        <v>1000000</v>
      </c>
      <c r="E17" s="119">
        <v>1000000</v>
      </c>
      <c r="F17" s="119">
        <v>420000</v>
      </c>
      <c r="G17" s="119">
        <v>750000</v>
      </c>
      <c r="H17" s="119">
        <v>500000</v>
      </c>
      <c r="I17" s="119">
        <v>500000</v>
      </c>
      <c r="J17" s="119">
        <v>100000</v>
      </c>
      <c r="K17" s="119">
        <v>630000</v>
      </c>
      <c r="L17" s="119">
        <v>100000</v>
      </c>
      <c r="M17" s="119">
        <v>170000</v>
      </c>
      <c r="N17" s="119">
        <v>0</v>
      </c>
      <c r="O17" s="119">
        <v>100000</v>
      </c>
      <c r="P17" s="119">
        <v>0</v>
      </c>
      <c r="Q17" s="25">
        <v>1500000</v>
      </c>
      <c r="R17" s="119">
        <v>0</v>
      </c>
      <c r="S17" s="119">
        <f t="shared" si="4"/>
        <v>6770000</v>
      </c>
      <c r="T17" s="18">
        <f t="shared" si="1"/>
        <v>1055000</v>
      </c>
      <c r="U17" s="119">
        <f t="shared" si="5"/>
        <v>8205000</v>
      </c>
    </row>
    <row r="18" spans="1:21" s="120" customFormat="1" x14ac:dyDescent="0.3">
      <c r="A18" s="235"/>
      <c r="B18" s="120" t="s">
        <v>79</v>
      </c>
      <c r="C18" s="119">
        <f t="shared" si="6"/>
        <v>8205000</v>
      </c>
      <c r="D18" s="119">
        <v>1000000</v>
      </c>
      <c r="E18" s="119">
        <v>1000000</v>
      </c>
      <c r="F18" s="119">
        <v>420000</v>
      </c>
      <c r="G18" s="119">
        <v>750000</v>
      </c>
      <c r="H18" s="119">
        <v>500000</v>
      </c>
      <c r="I18" s="119">
        <v>500000</v>
      </c>
      <c r="J18" s="119">
        <v>100000</v>
      </c>
      <c r="K18" s="119">
        <v>630000</v>
      </c>
      <c r="L18" s="119">
        <v>100000</v>
      </c>
      <c r="M18" s="119">
        <v>170000</v>
      </c>
      <c r="N18" s="119">
        <v>0</v>
      </c>
      <c r="O18" s="119">
        <v>100000</v>
      </c>
      <c r="P18" s="119">
        <v>0</v>
      </c>
      <c r="Q18" s="119">
        <v>1500000</v>
      </c>
      <c r="R18" s="119">
        <v>0</v>
      </c>
      <c r="S18" s="119">
        <f t="shared" si="4"/>
        <v>6770000</v>
      </c>
      <c r="T18" s="18">
        <f t="shared" si="1"/>
        <v>1435000</v>
      </c>
      <c r="U18" s="119">
        <f t="shared" si="5"/>
        <v>8585000</v>
      </c>
    </row>
    <row r="19" spans="1:21" s="120" customFormat="1" x14ac:dyDescent="0.3">
      <c r="A19" s="235"/>
      <c r="B19" s="120" t="s">
        <v>80</v>
      </c>
      <c r="C19" s="119">
        <f t="shared" si="6"/>
        <v>8585000</v>
      </c>
      <c r="D19" s="119">
        <v>1000000</v>
      </c>
      <c r="E19" s="119">
        <v>1000000</v>
      </c>
      <c r="F19" s="119">
        <v>420000</v>
      </c>
      <c r="G19" s="119">
        <v>750000</v>
      </c>
      <c r="H19" s="119">
        <v>500000</v>
      </c>
      <c r="I19" s="119">
        <v>500000</v>
      </c>
      <c r="J19" s="119">
        <v>100000</v>
      </c>
      <c r="K19" s="119">
        <v>630000</v>
      </c>
      <c r="L19" s="119">
        <v>100000</v>
      </c>
      <c r="M19" s="119">
        <v>170000</v>
      </c>
      <c r="N19" s="119">
        <v>0</v>
      </c>
      <c r="O19" s="119">
        <v>100000</v>
      </c>
      <c r="P19" s="119">
        <v>0</v>
      </c>
      <c r="Q19" s="119">
        <v>1500000</v>
      </c>
      <c r="R19" s="119">
        <v>400000</v>
      </c>
      <c r="S19" s="119">
        <f t="shared" si="4"/>
        <v>7170000</v>
      </c>
      <c r="T19" s="18">
        <f t="shared" si="1"/>
        <v>1415000</v>
      </c>
      <c r="U19" s="119">
        <f t="shared" si="5"/>
        <v>8565000</v>
      </c>
    </row>
    <row r="20" spans="1:21" s="120" customFormat="1" ht="17.25" thickBot="1" x14ac:dyDescent="0.35">
      <c r="A20" s="235"/>
      <c r="B20" s="120" t="s">
        <v>81</v>
      </c>
      <c r="C20" s="119">
        <f t="shared" si="6"/>
        <v>8565000</v>
      </c>
      <c r="D20" s="119">
        <v>1000000</v>
      </c>
      <c r="E20" s="119">
        <v>1000000</v>
      </c>
      <c r="F20" s="119">
        <v>420000</v>
      </c>
      <c r="G20" s="119">
        <v>750000</v>
      </c>
      <c r="H20" s="119">
        <v>500000</v>
      </c>
      <c r="I20" s="119">
        <v>500000</v>
      </c>
      <c r="J20" s="119">
        <v>100000</v>
      </c>
      <c r="K20" s="119">
        <v>630000</v>
      </c>
      <c r="L20" s="119">
        <v>100000</v>
      </c>
      <c r="M20" s="119">
        <v>170000</v>
      </c>
      <c r="N20" s="119">
        <v>0</v>
      </c>
      <c r="O20" s="119">
        <v>100000</v>
      </c>
      <c r="P20" s="119">
        <v>0</v>
      </c>
      <c r="Q20" s="25">
        <v>1500000</v>
      </c>
      <c r="R20" s="119">
        <v>0</v>
      </c>
      <c r="S20" s="119">
        <f t="shared" si="4"/>
        <v>6770000</v>
      </c>
      <c r="T20" s="18">
        <f t="shared" si="1"/>
        <v>1795000</v>
      </c>
      <c r="U20" s="119">
        <f t="shared" si="5"/>
        <v>8945000</v>
      </c>
    </row>
    <row r="21" spans="1:21" s="120" customFormat="1" x14ac:dyDescent="0.3">
      <c r="A21" s="235"/>
      <c r="B21" s="120" t="s">
        <v>82</v>
      </c>
      <c r="C21" s="119">
        <f t="shared" si="6"/>
        <v>8945000</v>
      </c>
      <c r="D21" s="119">
        <v>1000000</v>
      </c>
      <c r="E21" s="119">
        <v>1000000</v>
      </c>
      <c r="F21" s="119">
        <v>420000</v>
      </c>
      <c r="G21" s="119">
        <v>750000</v>
      </c>
      <c r="H21" s="119">
        <v>500000</v>
      </c>
      <c r="I21" s="119">
        <v>500000</v>
      </c>
      <c r="J21" s="119">
        <v>100000</v>
      </c>
      <c r="K21" s="119">
        <v>630000</v>
      </c>
      <c r="L21" s="119">
        <v>100000</v>
      </c>
      <c r="M21" s="119">
        <v>170000</v>
      </c>
      <c r="N21" s="119">
        <v>0</v>
      </c>
      <c r="O21" s="119">
        <v>100000</v>
      </c>
      <c r="P21" s="119">
        <v>0</v>
      </c>
      <c r="Q21" s="119">
        <v>1500000</v>
      </c>
      <c r="R21" s="119">
        <v>0</v>
      </c>
      <c r="S21" s="119">
        <f t="shared" si="4"/>
        <v>6770000</v>
      </c>
      <c r="T21" s="18">
        <f t="shared" si="1"/>
        <v>2175000</v>
      </c>
      <c r="U21" s="119">
        <f t="shared" si="5"/>
        <v>9325000</v>
      </c>
    </row>
    <row r="22" spans="1:21" s="120" customFormat="1" x14ac:dyDescent="0.3">
      <c r="A22" s="235"/>
      <c r="B22" s="120" t="s">
        <v>83</v>
      </c>
      <c r="C22" s="119">
        <f t="shared" si="6"/>
        <v>9325000</v>
      </c>
      <c r="D22" s="119">
        <v>1000000</v>
      </c>
      <c r="E22" s="119">
        <v>1000000</v>
      </c>
      <c r="F22" s="119">
        <v>420000</v>
      </c>
      <c r="G22" s="119">
        <v>750000</v>
      </c>
      <c r="H22" s="119">
        <v>500000</v>
      </c>
      <c r="I22" s="119">
        <v>500000</v>
      </c>
      <c r="J22" s="119">
        <v>100000</v>
      </c>
      <c r="K22" s="119">
        <v>630000</v>
      </c>
      <c r="L22" s="119">
        <v>100000</v>
      </c>
      <c r="M22" s="119">
        <v>170000</v>
      </c>
      <c r="N22" s="119">
        <v>0</v>
      </c>
      <c r="O22" s="119">
        <v>100000</v>
      </c>
      <c r="P22" s="119">
        <v>0</v>
      </c>
      <c r="Q22" s="119">
        <v>1500000</v>
      </c>
      <c r="R22" s="119">
        <v>0</v>
      </c>
      <c r="S22" s="119">
        <f t="shared" si="4"/>
        <v>6770000</v>
      </c>
      <c r="T22" s="18">
        <f t="shared" si="1"/>
        <v>2555000</v>
      </c>
      <c r="U22" s="119">
        <f t="shared" si="5"/>
        <v>9705000</v>
      </c>
    </row>
    <row r="23" spans="1:21" s="120" customFormat="1" ht="17.25" thickBot="1" x14ac:dyDescent="0.35">
      <c r="A23" s="235"/>
      <c r="B23" s="120" t="s">
        <v>84</v>
      </c>
      <c r="C23" s="119">
        <f t="shared" si="6"/>
        <v>9705000</v>
      </c>
      <c r="D23" s="119">
        <v>1000000</v>
      </c>
      <c r="E23" s="119">
        <v>1000000</v>
      </c>
      <c r="F23" s="119">
        <v>420000</v>
      </c>
      <c r="G23" s="119">
        <v>750000</v>
      </c>
      <c r="H23" s="119">
        <v>500000</v>
      </c>
      <c r="I23" s="119">
        <v>500000</v>
      </c>
      <c r="J23" s="119">
        <v>100000</v>
      </c>
      <c r="K23" s="119">
        <v>630000</v>
      </c>
      <c r="L23" s="119">
        <v>100000</v>
      </c>
      <c r="M23" s="119">
        <v>170000</v>
      </c>
      <c r="N23" s="119">
        <v>0</v>
      </c>
      <c r="O23" s="119">
        <v>100000</v>
      </c>
      <c r="P23" s="119">
        <v>0</v>
      </c>
      <c r="Q23" s="25">
        <v>1500000</v>
      </c>
      <c r="R23" s="119">
        <v>400000</v>
      </c>
      <c r="S23" s="119">
        <f t="shared" si="4"/>
        <v>7170000</v>
      </c>
      <c r="T23" s="18">
        <f t="shared" si="1"/>
        <v>2535000</v>
      </c>
      <c r="U23" s="119">
        <f t="shared" si="5"/>
        <v>9685000</v>
      </c>
    </row>
    <row r="24" spans="1:21" s="120" customFormat="1" x14ac:dyDescent="0.3">
      <c r="A24" s="235"/>
      <c r="B24" s="120" t="s">
        <v>85</v>
      </c>
      <c r="C24" s="119">
        <f t="shared" si="6"/>
        <v>9685000</v>
      </c>
      <c r="D24" s="119">
        <v>1000000</v>
      </c>
      <c r="E24" s="119">
        <v>1000000</v>
      </c>
      <c r="F24" s="119">
        <v>420000</v>
      </c>
      <c r="G24" s="119">
        <v>750000</v>
      </c>
      <c r="H24" s="119">
        <v>500000</v>
      </c>
      <c r="I24" s="119">
        <v>500000</v>
      </c>
      <c r="J24" s="119">
        <v>100000</v>
      </c>
      <c r="K24" s="119">
        <v>630000</v>
      </c>
      <c r="L24" s="119">
        <v>100000</v>
      </c>
      <c r="M24" s="119">
        <v>170000</v>
      </c>
      <c r="N24" s="119">
        <v>0</v>
      </c>
      <c r="O24" s="119">
        <v>100000</v>
      </c>
      <c r="P24" s="119">
        <v>0</v>
      </c>
      <c r="Q24" s="119">
        <v>1500000</v>
      </c>
      <c r="R24" s="119">
        <v>0</v>
      </c>
      <c r="S24" s="119">
        <f t="shared" si="4"/>
        <v>6770000</v>
      </c>
      <c r="T24" s="18">
        <f t="shared" si="1"/>
        <v>2915000</v>
      </c>
      <c r="U24" s="119">
        <f t="shared" si="5"/>
        <v>10065000</v>
      </c>
    </row>
    <row r="25" spans="1:21" s="120" customFormat="1" x14ac:dyDescent="0.3">
      <c r="A25" s="235"/>
      <c r="B25" s="120" t="s">
        <v>86</v>
      </c>
      <c r="C25" s="119">
        <f t="shared" si="6"/>
        <v>10065000</v>
      </c>
      <c r="D25" s="119">
        <v>1000000</v>
      </c>
      <c r="E25" s="119">
        <v>1000000</v>
      </c>
      <c r="F25" s="119">
        <v>420000</v>
      </c>
      <c r="G25" s="119">
        <v>750000</v>
      </c>
      <c r="H25" s="119">
        <v>500000</v>
      </c>
      <c r="I25" s="119">
        <v>500000</v>
      </c>
      <c r="J25" s="119">
        <v>100000</v>
      </c>
      <c r="K25" s="119">
        <v>630000</v>
      </c>
      <c r="L25" s="119">
        <v>100000</v>
      </c>
      <c r="M25" s="119">
        <v>170000</v>
      </c>
      <c r="N25" s="119">
        <v>0</v>
      </c>
      <c r="O25" s="119">
        <v>100000</v>
      </c>
      <c r="P25" s="119">
        <v>0</v>
      </c>
      <c r="Q25" s="119">
        <v>1500000</v>
      </c>
      <c r="R25" s="119">
        <v>400000</v>
      </c>
      <c r="S25" s="119">
        <f t="shared" si="4"/>
        <v>7170000</v>
      </c>
      <c r="T25" s="18">
        <f t="shared" si="1"/>
        <v>2895000</v>
      </c>
      <c r="U25" s="119">
        <f t="shared" si="5"/>
        <v>10045000</v>
      </c>
    </row>
    <row r="26" spans="1:21" s="122" customFormat="1" ht="17.25" thickBot="1" x14ac:dyDescent="0.35">
      <c r="A26" s="236"/>
      <c r="B26" s="24" t="s">
        <v>87</v>
      </c>
      <c r="C26" s="25">
        <f t="shared" si="6"/>
        <v>10045000</v>
      </c>
      <c r="D26" s="25">
        <v>1000000</v>
      </c>
      <c r="E26" s="25">
        <v>1000000</v>
      </c>
      <c r="F26" s="25">
        <v>420000</v>
      </c>
      <c r="G26" s="25">
        <v>750000</v>
      </c>
      <c r="H26" s="25">
        <v>500000</v>
      </c>
      <c r="I26" s="25">
        <v>500000</v>
      </c>
      <c r="J26" s="25">
        <v>100000</v>
      </c>
      <c r="K26" s="25">
        <v>630000</v>
      </c>
      <c r="L26" s="25">
        <v>100000</v>
      </c>
      <c r="M26" s="25">
        <v>170000</v>
      </c>
      <c r="N26" s="25">
        <v>0</v>
      </c>
      <c r="O26" s="25">
        <v>100000</v>
      </c>
      <c r="P26" s="25">
        <v>0</v>
      </c>
      <c r="Q26" s="25">
        <v>1500000</v>
      </c>
      <c r="R26" s="25">
        <v>0</v>
      </c>
      <c r="S26" s="25">
        <f t="shared" si="4"/>
        <v>6770000</v>
      </c>
      <c r="T26" s="19">
        <f t="shared" si="1"/>
        <v>3275000</v>
      </c>
      <c r="U26" s="25">
        <f t="shared" si="5"/>
        <v>10425000</v>
      </c>
    </row>
    <row r="27" spans="1:21" x14ac:dyDescent="0.3">
      <c r="A27" s="234">
        <v>2025</v>
      </c>
      <c r="B27" t="s">
        <v>76</v>
      </c>
      <c r="C27" s="1">
        <f xml:space="preserve"> U26</f>
        <v>10425000</v>
      </c>
      <c r="D27" s="1">
        <v>1000000</v>
      </c>
      <c r="E27" s="119">
        <v>1000000</v>
      </c>
      <c r="F27" s="119">
        <v>420000</v>
      </c>
      <c r="G27" s="119">
        <v>750000</v>
      </c>
      <c r="H27" s="119">
        <v>500000</v>
      </c>
      <c r="I27" s="1">
        <v>500000</v>
      </c>
      <c r="J27" s="1">
        <v>100000</v>
      </c>
      <c r="K27" s="119">
        <v>630000</v>
      </c>
      <c r="L27" s="1">
        <v>100000</v>
      </c>
      <c r="M27" s="1">
        <v>170000</v>
      </c>
      <c r="N27" s="1">
        <v>0</v>
      </c>
      <c r="O27" s="1">
        <v>100000</v>
      </c>
      <c r="P27" s="1">
        <v>0</v>
      </c>
      <c r="Q27" s="119">
        <v>1500000</v>
      </c>
      <c r="R27" s="1">
        <v>400000</v>
      </c>
      <c r="S27" s="1">
        <f t="shared" si="4"/>
        <v>7170000</v>
      </c>
      <c r="T27" s="23">
        <f t="shared" si="1"/>
        <v>3255000</v>
      </c>
      <c r="U27" s="1">
        <f xml:space="preserve"> 7150000 + T27</f>
        <v>10405000</v>
      </c>
    </row>
    <row r="28" spans="1:21" x14ac:dyDescent="0.3">
      <c r="A28" s="235"/>
      <c r="B28" t="s">
        <v>77</v>
      </c>
      <c r="C28" s="1">
        <f xml:space="preserve"> U27</f>
        <v>10405000</v>
      </c>
      <c r="D28" s="1">
        <v>1000000</v>
      </c>
      <c r="E28" s="119">
        <v>1000000</v>
      </c>
      <c r="F28" s="119">
        <v>420000</v>
      </c>
      <c r="G28" s="119">
        <v>750000</v>
      </c>
      <c r="H28" s="119">
        <v>500000</v>
      </c>
      <c r="I28" s="1">
        <v>500000</v>
      </c>
      <c r="J28" s="1">
        <v>100000</v>
      </c>
      <c r="K28" s="119">
        <v>630000</v>
      </c>
      <c r="L28" s="1">
        <v>100000</v>
      </c>
      <c r="M28" s="1">
        <v>170000</v>
      </c>
      <c r="N28" s="1">
        <v>0</v>
      </c>
      <c r="O28" s="1">
        <v>100000</v>
      </c>
      <c r="P28" s="1">
        <v>0</v>
      </c>
      <c r="Q28" s="119">
        <v>1500000</v>
      </c>
      <c r="R28" s="21">
        <v>0</v>
      </c>
      <c r="S28" s="1">
        <f t="shared" si="4"/>
        <v>6770000</v>
      </c>
      <c r="T28" s="18">
        <f t="shared" si="1"/>
        <v>3635000</v>
      </c>
      <c r="U28" s="1">
        <f t="shared" ref="U28:U38" si="7" xml:space="preserve"> 7150000 + T28</f>
        <v>10785000</v>
      </c>
    </row>
    <row r="29" spans="1:21" ht="17.25" thickBot="1" x14ac:dyDescent="0.35">
      <c r="A29" s="235"/>
      <c r="B29" t="s">
        <v>78</v>
      </c>
      <c r="C29" s="1">
        <f t="shared" ref="C29:C38" si="8" xml:space="preserve"> U28</f>
        <v>10785000</v>
      </c>
      <c r="D29" s="1">
        <v>1000000</v>
      </c>
      <c r="E29" s="119">
        <v>1000000</v>
      </c>
      <c r="F29" s="119">
        <v>420000</v>
      </c>
      <c r="G29" s="119">
        <v>750000</v>
      </c>
      <c r="H29" s="119">
        <v>500000</v>
      </c>
      <c r="I29" s="1">
        <v>500000</v>
      </c>
      <c r="J29" s="1">
        <v>100000</v>
      </c>
      <c r="K29" s="119">
        <v>630000</v>
      </c>
      <c r="L29" s="1">
        <v>100000</v>
      </c>
      <c r="M29" s="1">
        <v>170000</v>
      </c>
      <c r="N29" s="1">
        <v>0</v>
      </c>
      <c r="O29" s="1">
        <v>100000</v>
      </c>
      <c r="P29" s="1">
        <v>0</v>
      </c>
      <c r="Q29" s="25">
        <v>1500000</v>
      </c>
      <c r="R29" s="1">
        <v>0</v>
      </c>
      <c r="S29" s="1">
        <f t="shared" si="4"/>
        <v>6770000</v>
      </c>
      <c r="T29" s="18">
        <f t="shared" si="1"/>
        <v>4015000</v>
      </c>
      <c r="U29" s="1">
        <f t="shared" si="7"/>
        <v>11165000</v>
      </c>
    </row>
    <row r="30" spans="1:21" x14ac:dyDescent="0.3">
      <c r="A30" s="235"/>
      <c r="B30" t="s">
        <v>79</v>
      </c>
      <c r="C30" s="1">
        <f t="shared" si="8"/>
        <v>11165000</v>
      </c>
      <c r="D30" s="1">
        <v>1000000</v>
      </c>
      <c r="E30" s="119">
        <v>1000000</v>
      </c>
      <c r="F30" s="119">
        <v>420000</v>
      </c>
      <c r="G30" s="119">
        <v>750000</v>
      </c>
      <c r="H30" s="119">
        <v>500000</v>
      </c>
      <c r="I30" s="1">
        <v>500000</v>
      </c>
      <c r="J30" s="1">
        <v>100000</v>
      </c>
      <c r="K30" s="119">
        <v>630000</v>
      </c>
      <c r="L30" s="1">
        <v>100000</v>
      </c>
      <c r="M30" s="1">
        <v>170000</v>
      </c>
      <c r="N30" s="1">
        <v>0</v>
      </c>
      <c r="O30" s="1">
        <v>100000</v>
      </c>
      <c r="P30" s="1">
        <v>0</v>
      </c>
      <c r="Q30" s="119">
        <v>1500000</v>
      </c>
      <c r="R30" s="1">
        <v>0</v>
      </c>
      <c r="S30" s="1">
        <f t="shared" si="4"/>
        <v>6770000</v>
      </c>
      <c r="T30" s="18">
        <f t="shared" si="1"/>
        <v>4395000</v>
      </c>
      <c r="U30" s="1">
        <f t="shared" si="7"/>
        <v>11545000</v>
      </c>
    </row>
    <row r="31" spans="1:21" x14ac:dyDescent="0.3">
      <c r="A31" s="235"/>
      <c r="B31" t="s">
        <v>80</v>
      </c>
      <c r="C31" s="1">
        <f t="shared" si="8"/>
        <v>11545000</v>
      </c>
      <c r="D31" s="1">
        <v>1000000</v>
      </c>
      <c r="E31" s="119">
        <v>1000000</v>
      </c>
      <c r="F31" s="119">
        <v>420000</v>
      </c>
      <c r="G31" s="119">
        <v>750000</v>
      </c>
      <c r="H31" s="119">
        <v>500000</v>
      </c>
      <c r="I31" s="1">
        <v>500000</v>
      </c>
      <c r="J31" s="1">
        <v>100000</v>
      </c>
      <c r="K31" s="119">
        <v>630000</v>
      </c>
      <c r="L31" s="1">
        <v>100000</v>
      </c>
      <c r="M31" s="1">
        <v>170000</v>
      </c>
      <c r="N31" s="1">
        <v>0</v>
      </c>
      <c r="O31" s="1">
        <v>100000</v>
      </c>
      <c r="P31" s="1">
        <v>0</v>
      </c>
      <c r="Q31" s="119">
        <v>1500000</v>
      </c>
      <c r="R31" s="1">
        <v>400000</v>
      </c>
      <c r="S31" s="1">
        <f t="shared" si="4"/>
        <v>7170000</v>
      </c>
      <c r="T31" s="18">
        <f t="shared" si="1"/>
        <v>4375000</v>
      </c>
      <c r="U31" s="1">
        <f t="shared" si="7"/>
        <v>11525000</v>
      </c>
    </row>
    <row r="32" spans="1:21" ht="17.25" thickBot="1" x14ac:dyDescent="0.35">
      <c r="A32" s="235"/>
      <c r="B32" t="s">
        <v>81</v>
      </c>
      <c r="C32" s="1">
        <f t="shared" si="8"/>
        <v>11525000</v>
      </c>
      <c r="D32" s="1">
        <v>1000000</v>
      </c>
      <c r="E32" s="119">
        <v>1000000</v>
      </c>
      <c r="F32" s="119">
        <v>420000</v>
      </c>
      <c r="G32" s="119">
        <v>750000</v>
      </c>
      <c r="H32" s="119">
        <v>500000</v>
      </c>
      <c r="I32" s="1">
        <v>500000</v>
      </c>
      <c r="J32" s="1">
        <v>100000</v>
      </c>
      <c r="K32" s="119">
        <v>630000</v>
      </c>
      <c r="L32" s="1">
        <v>100000</v>
      </c>
      <c r="M32" s="1">
        <v>170000</v>
      </c>
      <c r="N32" s="1">
        <v>0</v>
      </c>
      <c r="O32" s="1">
        <v>100000</v>
      </c>
      <c r="P32" s="1">
        <v>0</v>
      </c>
      <c r="Q32" s="25">
        <v>1500000</v>
      </c>
      <c r="R32" s="1">
        <v>0</v>
      </c>
      <c r="S32" s="1">
        <f t="shared" si="4"/>
        <v>6770000</v>
      </c>
      <c r="T32" s="18">
        <f t="shared" si="1"/>
        <v>4755000</v>
      </c>
      <c r="U32" s="1">
        <f t="shared" si="7"/>
        <v>11905000</v>
      </c>
    </row>
    <row r="33" spans="1:21" x14ac:dyDescent="0.3">
      <c r="A33" s="235"/>
      <c r="B33" t="s">
        <v>82</v>
      </c>
      <c r="C33" s="1">
        <f t="shared" si="8"/>
        <v>11905000</v>
      </c>
      <c r="D33" s="1">
        <v>1000000</v>
      </c>
      <c r="E33" s="119">
        <v>1000000</v>
      </c>
      <c r="F33" s="119">
        <v>420000</v>
      </c>
      <c r="G33" s="119">
        <v>750000</v>
      </c>
      <c r="H33" s="119">
        <v>500000</v>
      </c>
      <c r="I33" s="1">
        <v>500000</v>
      </c>
      <c r="J33" s="1">
        <v>100000</v>
      </c>
      <c r="K33" s="119">
        <v>630000</v>
      </c>
      <c r="L33" s="1">
        <v>100000</v>
      </c>
      <c r="M33" s="1">
        <v>170000</v>
      </c>
      <c r="N33" s="1">
        <v>0</v>
      </c>
      <c r="O33" s="1">
        <v>100000</v>
      </c>
      <c r="P33" s="1">
        <v>0</v>
      </c>
      <c r="Q33" s="119">
        <v>1500000</v>
      </c>
      <c r="R33" s="1">
        <v>0</v>
      </c>
      <c r="S33" s="1">
        <f t="shared" si="4"/>
        <v>6770000</v>
      </c>
      <c r="T33" s="18">
        <f t="shared" si="1"/>
        <v>5135000</v>
      </c>
      <c r="U33" s="1">
        <f t="shared" si="7"/>
        <v>12285000</v>
      </c>
    </row>
    <row r="34" spans="1:21" x14ac:dyDescent="0.3">
      <c r="A34" s="235"/>
      <c r="B34" t="s">
        <v>83</v>
      </c>
      <c r="C34" s="1">
        <f t="shared" si="8"/>
        <v>12285000</v>
      </c>
      <c r="D34" s="1">
        <v>1000000</v>
      </c>
      <c r="E34" s="119">
        <v>1000000</v>
      </c>
      <c r="F34" s="119">
        <v>420000</v>
      </c>
      <c r="G34" s="119">
        <v>750000</v>
      </c>
      <c r="H34" s="119">
        <v>500000</v>
      </c>
      <c r="I34" s="1">
        <v>500000</v>
      </c>
      <c r="J34" s="1">
        <v>100000</v>
      </c>
      <c r="K34" s="119">
        <v>630000</v>
      </c>
      <c r="L34" s="1">
        <v>100000</v>
      </c>
      <c r="M34" s="1">
        <v>170000</v>
      </c>
      <c r="N34" s="1">
        <v>0</v>
      </c>
      <c r="O34" s="1">
        <v>100000</v>
      </c>
      <c r="P34" s="1">
        <v>0</v>
      </c>
      <c r="Q34" s="119">
        <v>1500000</v>
      </c>
      <c r="R34" s="1">
        <v>0</v>
      </c>
      <c r="S34" s="1">
        <f t="shared" si="4"/>
        <v>6770000</v>
      </c>
      <c r="T34" s="18">
        <f t="shared" si="1"/>
        <v>5515000</v>
      </c>
      <c r="U34" s="1">
        <f t="shared" si="7"/>
        <v>12665000</v>
      </c>
    </row>
    <row r="35" spans="1:21" s="123" customFormat="1" ht="17.25" thickBot="1" x14ac:dyDescent="0.35">
      <c r="A35" s="235"/>
      <c r="B35" s="123" t="s">
        <v>84</v>
      </c>
      <c r="C35" s="124">
        <f t="shared" si="8"/>
        <v>12665000</v>
      </c>
      <c r="D35" s="124">
        <v>1000000</v>
      </c>
      <c r="E35" s="125">
        <v>1000000</v>
      </c>
      <c r="F35" s="125">
        <v>420000</v>
      </c>
      <c r="G35" s="168">
        <v>750000</v>
      </c>
      <c r="H35" s="168">
        <v>500000</v>
      </c>
      <c r="I35" s="124">
        <v>500000</v>
      </c>
      <c r="J35" s="124">
        <v>100000</v>
      </c>
      <c r="K35" s="125">
        <v>630000</v>
      </c>
      <c r="L35" s="124">
        <v>100000</v>
      </c>
      <c r="M35" s="124">
        <v>170000</v>
      </c>
      <c r="N35" s="124">
        <v>0</v>
      </c>
      <c r="O35" s="124">
        <v>100000</v>
      </c>
      <c r="P35" s="124">
        <v>0</v>
      </c>
      <c r="Q35" s="126">
        <v>1500000</v>
      </c>
      <c r="R35" s="124">
        <v>400000</v>
      </c>
      <c r="S35" s="124">
        <f t="shared" si="4"/>
        <v>7170000</v>
      </c>
      <c r="T35" s="127">
        <f t="shared" ref="T35:T66" si="9" xml:space="preserve"> C35 - S35</f>
        <v>5495000</v>
      </c>
      <c r="U35" s="124">
        <f t="shared" si="7"/>
        <v>12645000</v>
      </c>
    </row>
    <row r="36" spans="1:21" x14ac:dyDescent="0.3">
      <c r="A36" s="235"/>
      <c r="B36" t="s">
        <v>85</v>
      </c>
      <c r="C36" s="1">
        <f t="shared" si="8"/>
        <v>12645000</v>
      </c>
      <c r="D36" s="1">
        <v>1000000</v>
      </c>
      <c r="E36" s="119">
        <v>1000000</v>
      </c>
      <c r="F36" s="119">
        <v>420000</v>
      </c>
      <c r="G36" s="119">
        <v>750000</v>
      </c>
      <c r="H36" s="119">
        <v>500000</v>
      </c>
      <c r="I36" s="1">
        <v>500000</v>
      </c>
      <c r="J36" s="1">
        <v>100000</v>
      </c>
      <c r="K36" s="119">
        <v>630000</v>
      </c>
      <c r="L36" s="1">
        <v>100000</v>
      </c>
      <c r="M36" s="1">
        <v>170000</v>
      </c>
      <c r="N36" s="1">
        <v>0</v>
      </c>
      <c r="O36" s="1">
        <v>100000</v>
      </c>
      <c r="P36" s="1">
        <v>0</v>
      </c>
      <c r="Q36" s="119">
        <v>1500000</v>
      </c>
      <c r="R36" s="1">
        <v>0</v>
      </c>
      <c r="S36" s="1">
        <f t="shared" si="4"/>
        <v>6770000</v>
      </c>
      <c r="T36" s="18">
        <f t="shared" si="9"/>
        <v>5875000</v>
      </c>
      <c r="U36" s="1">
        <f t="shared" si="7"/>
        <v>13025000</v>
      </c>
    </row>
    <row r="37" spans="1:21" x14ac:dyDescent="0.3">
      <c r="A37" s="235"/>
      <c r="B37" t="s">
        <v>86</v>
      </c>
      <c r="C37" s="1">
        <f t="shared" si="8"/>
        <v>13025000</v>
      </c>
      <c r="D37" s="1">
        <v>1000000</v>
      </c>
      <c r="E37" s="119">
        <v>1000000</v>
      </c>
      <c r="F37" s="119">
        <v>420000</v>
      </c>
      <c r="G37" s="119">
        <v>750000</v>
      </c>
      <c r="H37" s="119">
        <v>500000</v>
      </c>
      <c r="I37" s="1">
        <v>500000</v>
      </c>
      <c r="J37" s="1">
        <v>100000</v>
      </c>
      <c r="K37" s="119">
        <v>630000</v>
      </c>
      <c r="L37" s="1">
        <v>100000</v>
      </c>
      <c r="M37" s="1">
        <v>170000</v>
      </c>
      <c r="N37" s="1">
        <v>0</v>
      </c>
      <c r="O37" s="1">
        <v>100000</v>
      </c>
      <c r="P37" s="1">
        <v>0</v>
      </c>
      <c r="Q37" s="119">
        <v>1500000</v>
      </c>
      <c r="R37" s="1">
        <v>400000</v>
      </c>
      <c r="S37" s="1">
        <f t="shared" si="4"/>
        <v>7170000</v>
      </c>
      <c r="T37" s="18">
        <f t="shared" si="9"/>
        <v>5855000</v>
      </c>
      <c r="U37" s="1">
        <f t="shared" si="7"/>
        <v>13005000</v>
      </c>
    </row>
    <row r="38" spans="1:21" ht="17.25" thickBot="1" x14ac:dyDescent="0.35">
      <c r="A38" s="236"/>
      <c r="B38" s="24" t="s">
        <v>87</v>
      </c>
      <c r="C38" s="25">
        <f t="shared" si="8"/>
        <v>13005000</v>
      </c>
      <c r="D38" s="1">
        <v>1000000</v>
      </c>
      <c r="E38" s="119">
        <v>1000000</v>
      </c>
      <c r="F38" s="119">
        <v>420000</v>
      </c>
      <c r="G38" s="119">
        <v>750000</v>
      </c>
      <c r="H38" s="119">
        <v>500000</v>
      </c>
      <c r="I38" s="1">
        <v>500000</v>
      </c>
      <c r="J38" s="25">
        <v>100000</v>
      </c>
      <c r="K38" s="119">
        <v>630000</v>
      </c>
      <c r="L38" s="25">
        <v>100000</v>
      </c>
      <c r="M38" s="25">
        <v>170000</v>
      </c>
      <c r="N38" s="25">
        <v>0</v>
      </c>
      <c r="O38" s="25">
        <v>100000</v>
      </c>
      <c r="P38" s="25">
        <v>0</v>
      </c>
      <c r="Q38" s="25">
        <v>1500000</v>
      </c>
      <c r="R38" s="25">
        <v>0</v>
      </c>
      <c r="S38" s="25">
        <f t="shared" si="4"/>
        <v>6770000</v>
      </c>
      <c r="T38" s="19">
        <f t="shared" si="9"/>
        <v>6235000</v>
      </c>
      <c r="U38" s="25">
        <f t="shared" si="7"/>
        <v>13385000</v>
      </c>
    </row>
    <row r="39" spans="1:21" x14ac:dyDescent="0.3">
      <c r="A39" s="234">
        <v>2026</v>
      </c>
      <c r="B39" t="s">
        <v>76</v>
      </c>
      <c r="C39" s="1">
        <f xml:space="preserve"> U38</f>
        <v>13385000</v>
      </c>
      <c r="D39" s="1">
        <v>1000000</v>
      </c>
      <c r="E39" s="119">
        <v>1000000</v>
      </c>
      <c r="F39" s="119">
        <v>420000</v>
      </c>
      <c r="G39" s="119">
        <v>750000</v>
      </c>
      <c r="H39" s="119">
        <v>500000</v>
      </c>
      <c r="I39" s="1">
        <v>500000</v>
      </c>
      <c r="J39" s="1">
        <v>100000</v>
      </c>
      <c r="K39" s="119">
        <v>630000</v>
      </c>
      <c r="L39" s="1">
        <v>100000</v>
      </c>
      <c r="M39" s="1">
        <v>170000</v>
      </c>
      <c r="N39" s="1">
        <v>0</v>
      </c>
      <c r="O39" s="1">
        <v>100000</v>
      </c>
      <c r="P39" s="1">
        <v>0</v>
      </c>
      <c r="Q39" s="119">
        <v>1500000</v>
      </c>
      <c r="R39" s="1">
        <v>400000</v>
      </c>
      <c r="S39" s="1">
        <f t="shared" ref="S39:S50" si="10">SUM(D39:R39)</f>
        <v>7170000</v>
      </c>
      <c r="T39" s="23">
        <f t="shared" si="9"/>
        <v>6215000</v>
      </c>
      <c r="U39" s="1">
        <f xml:space="preserve"> 7150000 + T39</f>
        <v>13365000</v>
      </c>
    </row>
    <row r="40" spans="1:21" s="20" customFormat="1" x14ac:dyDescent="0.3">
      <c r="A40" s="235"/>
      <c r="B40" s="20" t="s">
        <v>77</v>
      </c>
      <c r="C40" s="21">
        <f xml:space="preserve"> U39</f>
        <v>13365000</v>
      </c>
      <c r="D40" s="1">
        <v>1000000</v>
      </c>
      <c r="E40" s="119">
        <v>1000000</v>
      </c>
      <c r="F40" s="119">
        <v>420000</v>
      </c>
      <c r="G40" s="119">
        <v>750000</v>
      </c>
      <c r="H40" s="119">
        <v>500000</v>
      </c>
      <c r="I40" s="1">
        <v>500000</v>
      </c>
      <c r="J40" s="21">
        <v>100000</v>
      </c>
      <c r="K40" s="119">
        <v>630000</v>
      </c>
      <c r="L40" s="21">
        <v>100000</v>
      </c>
      <c r="M40" s="21">
        <v>170000</v>
      </c>
      <c r="N40" s="21">
        <v>0</v>
      </c>
      <c r="O40" s="21">
        <v>100000</v>
      </c>
      <c r="P40" s="21">
        <v>0</v>
      </c>
      <c r="Q40" s="119">
        <v>1500000</v>
      </c>
      <c r="R40" s="21">
        <v>20000000</v>
      </c>
      <c r="S40" s="21">
        <f t="shared" si="10"/>
        <v>26770000</v>
      </c>
      <c r="T40" s="22">
        <f t="shared" si="9"/>
        <v>-13405000</v>
      </c>
      <c r="U40" s="21">
        <f t="shared" ref="U40:U50" si="11" xml:space="preserve"> 7150000 + T40</f>
        <v>-6255000</v>
      </c>
    </row>
    <row r="41" spans="1:21" s="82" customFormat="1" ht="17.25" thickBot="1" x14ac:dyDescent="0.35">
      <c r="A41" s="235"/>
      <c r="B41" s="82" t="s">
        <v>78</v>
      </c>
      <c r="C41" s="83">
        <f t="shared" ref="C41:C50" si="12" xml:space="preserve"> U40</f>
        <v>-6255000</v>
      </c>
      <c r="D41" s="1">
        <v>1000000</v>
      </c>
      <c r="E41" s="119">
        <v>1000000</v>
      </c>
      <c r="F41" s="119">
        <v>420000</v>
      </c>
      <c r="G41" s="119">
        <v>750000</v>
      </c>
      <c r="H41" s="119">
        <v>500000</v>
      </c>
      <c r="I41" s="1">
        <v>500000</v>
      </c>
      <c r="J41" s="83">
        <v>100000</v>
      </c>
      <c r="K41" s="119">
        <v>630000</v>
      </c>
      <c r="L41" s="83">
        <v>100000</v>
      </c>
      <c r="M41" s="83">
        <v>170000</v>
      </c>
      <c r="N41" s="83">
        <v>0</v>
      </c>
      <c r="O41" s="83">
        <v>100000</v>
      </c>
      <c r="P41" s="83">
        <v>0</v>
      </c>
      <c r="Q41" s="25">
        <v>1500000</v>
      </c>
      <c r="R41" s="83">
        <v>0</v>
      </c>
      <c r="S41" s="83">
        <f t="shared" si="10"/>
        <v>6770000</v>
      </c>
      <c r="T41" s="84">
        <f t="shared" si="9"/>
        <v>-13025000</v>
      </c>
      <c r="U41" s="83">
        <f t="shared" si="11"/>
        <v>-5875000</v>
      </c>
    </row>
    <row r="42" spans="1:21" s="82" customFormat="1" x14ac:dyDescent="0.3">
      <c r="A42" s="235"/>
      <c r="B42" s="82" t="s">
        <v>79</v>
      </c>
      <c r="C42" s="83">
        <f t="shared" si="12"/>
        <v>-5875000</v>
      </c>
      <c r="D42" s="1">
        <v>1000000</v>
      </c>
      <c r="E42" s="119">
        <v>1000000</v>
      </c>
      <c r="F42" s="119">
        <v>420000</v>
      </c>
      <c r="G42" s="119">
        <v>750000</v>
      </c>
      <c r="H42" s="119">
        <v>500000</v>
      </c>
      <c r="I42" s="1">
        <v>500000</v>
      </c>
      <c r="J42" s="83">
        <v>100000</v>
      </c>
      <c r="K42" s="119">
        <v>630000</v>
      </c>
      <c r="L42" s="83">
        <v>100000</v>
      </c>
      <c r="M42" s="83">
        <v>170000</v>
      </c>
      <c r="N42" s="83">
        <v>0</v>
      </c>
      <c r="O42" s="83">
        <v>100000</v>
      </c>
      <c r="P42" s="83">
        <v>0</v>
      </c>
      <c r="Q42" s="119">
        <v>1500000</v>
      </c>
      <c r="R42" s="83">
        <v>0</v>
      </c>
      <c r="S42" s="83">
        <f t="shared" si="10"/>
        <v>6770000</v>
      </c>
      <c r="T42" s="84">
        <f t="shared" si="9"/>
        <v>-12645000</v>
      </c>
      <c r="U42" s="83">
        <f t="shared" si="11"/>
        <v>-5495000</v>
      </c>
    </row>
    <row r="43" spans="1:21" s="82" customFormat="1" x14ac:dyDescent="0.3">
      <c r="A43" s="235"/>
      <c r="B43" s="82" t="s">
        <v>80</v>
      </c>
      <c r="C43" s="83">
        <f t="shared" si="12"/>
        <v>-5495000</v>
      </c>
      <c r="D43" s="1">
        <v>1000000</v>
      </c>
      <c r="E43" s="119">
        <v>1000000</v>
      </c>
      <c r="F43" s="119">
        <v>420000</v>
      </c>
      <c r="G43" s="119">
        <v>750000</v>
      </c>
      <c r="H43" s="119">
        <v>500000</v>
      </c>
      <c r="I43" s="1">
        <v>500000</v>
      </c>
      <c r="J43" s="83">
        <v>100000</v>
      </c>
      <c r="K43" s="119">
        <v>630000</v>
      </c>
      <c r="L43" s="83">
        <v>100000</v>
      </c>
      <c r="M43" s="83">
        <v>170000</v>
      </c>
      <c r="N43" s="83">
        <v>0</v>
      </c>
      <c r="O43" s="83">
        <v>100000</v>
      </c>
      <c r="P43" s="83">
        <v>0</v>
      </c>
      <c r="Q43" s="119">
        <v>1500000</v>
      </c>
      <c r="R43" s="83">
        <v>400000</v>
      </c>
      <c r="S43" s="83">
        <f t="shared" si="10"/>
        <v>7170000</v>
      </c>
      <c r="T43" s="84">
        <f t="shared" si="9"/>
        <v>-12665000</v>
      </c>
      <c r="U43" s="83">
        <f t="shared" si="11"/>
        <v>-5515000</v>
      </c>
    </row>
    <row r="44" spans="1:21" s="82" customFormat="1" ht="17.25" thickBot="1" x14ac:dyDescent="0.35">
      <c r="A44" s="235"/>
      <c r="B44" s="82" t="s">
        <v>81</v>
      </c>
      <c r="C44" s="83">
        <f t="shared" si="12"/>
        <v>-5515000</v>
      </c>
      <c r="D44" s="1">
        <v>1000000</v>
      </c>
      <c r="E44" s="119">
        <v>1000000</v>
      </c>
      <c r="F44" s="119">
        <v>420000</v>
      </c>
      <c r="G44" s="119">
        <v>750000</v>
      </c>
      <c r="H44" s="119">
        <v>500000</v>
      </c>
      <c r="I44" s="1">
        <v>500000</v>
      </c>
      <c r="J44" s="83">
        <v>100000</v>
      </c>
      <c r="K44" s="119">
        <v>630000</v>
      </c>
      <c r="L44" s="83">
        <v>100000</v>
      </c>
      <c r="M44" s="83">
        <v>170000</v>
      </c>
      <c r="N44" s="83">
        <v>0</v>
      </c>
      <c r="O44" s="83">
        <v>100000</v>
      </c>
      <c r="P44" s="83">
        <v>0</v>
      </c>
      <c r="Q44" s="25">
        <v>1500000</v>
      </c>
      <c r="R44" s="83">
        <v>0</v>
      </c>
      <c r="S44" s="83">
        <f t="shared" si="10"/>
        <v>6770000</v>
      </c>
      <c r="T44" s="84">
        <f t="shared" si="9"/>
        <v>-12285000</v>
      </c>
      <c r="U44" s="83">
        <f t="shared" si="11"/>
        <v>-5135000</v>
      </c>
    </row>
    <row r="45" spans="1:21" s="82" customFormat="1" x14ac:dyDescent="0.3">
      <c r="A45" s="235"/>
      <c r="B45" s="82" t="s">
        <v>82</v>
      </c>
      <c r="C45" s="83">
        <f t="shared" si="12"/>
        <v>-5135000</v>
      </c>
      <c r="D45" s="1">
        <v>1000000</v>
      </c>
      <c r="E45" s="119">
        <v>1000000</v>
      </c>
      <c r="F45" s="119">
        <v>420000</v>
      </c>
      <c r="G45" s="119">
        <v>750000</v>
      </c>
      <c r="H45" s="119">
        <v>500000</v>
      </c>
      <c r="I45" s="1">
        <v>500000</v>
      </c>
      <c r="J45" s="83">
        <v>100000</v>
      </c>
      <c r="K45" s="119">
        <v>630000</v>
      </c>
      <c r="L45" s="83">
        <v>100000</v>
      </c>
      <c r="M45" s="83">
        <v>170000</v>
      </c>
      <c r="N45" s="83">
        <v>0</v>
      </c>
      <c r="O45" s="83">
        <v>100000</v>
      </c>
      <c r="P45" s="83">
        <v>0</v>
      </c>
      <c r="Q45" s="119">
        <v>1500000</v>
      </c>
      <c r="R45" s="83">
        <v>0</v>
      </c>
      <c r="S45" s="83">
        <f t="shared" si="10"/>
        <v>6770000</v>
      </c>
      <c r="T45" s="84">
        <f t="shared" si="9"/>
        <v>-11905000</v>
      </c>
      <c r="U45" s="83">
        <f t="shared" si="11"/>
        <v>-4755000</v>
      </c>
    </row>
    <row r="46" spans="1:21" s="82" customFormat="1" x14ac:dyDescent="0.3">
      <c r="A46" s="235"/>
      <c r="B46" s="82" t="s">
        <v>83</v>
      </c>
      <c r="C46" s="83">
        <f t="shared" si="12"/>
        <v>-4755000</v>
      </c>
      <c r="D46" s="1">
        <v>1000000</v>
      </c>
      <c r="E46" s="119">
        <v>1000000</v>
      </c>
      <c r="F46" s="119">
        <v>420000</v>
      </c>
      <c r="G46" s="119">
        <v>750000</v>
      </c>
      <c r="H46" s="119">
        <v>500000</v>
      </c>
      <c r="I46" s="1">
        <v>500000</v>
      </c>
      <c r="J46" s="83">
        <v>100000</v>
      </c>
      <c r="K46" s="119">
        <v>630000</v>
      </c>
      <c r="L46" s="83">
        <v>100000</v>
      </c>
      <c r="M46" s="83">
        <v>170000</v>
      </c>
      <c r="N46" s="83">
        <v>0</v>
      </c>
      <c r="O46" s="83">
        <v>100000</v>
      </c>
      <c r="P46" s="83">
        <v>0</v>
      </c>
      <c r="Q46" s="119">
        <v>1500000</v>
      </c>
      <c r="R46" s="83">
        <v>0</v>
      </c>
      <c r="S46" s="83">
        <f t="shared" si="10"/>
        <v>6770000</v>
      </c>
      <c r="T46" s="84">
        <f t="shared" si="9"/>
        <v>-11525000</v>
      </c>
      <c r="U46" s="83">
        <f t="shared" si="11"/>
        <v>-4375000</v>
      </c>
    </row>
    <row r="47" spans="1:21" s="82" customFormat="1" ht="17.25" thickBot="1" x14ac:dyDescent="0.35">
      <c r="A47" s="235"/>
      <c r="B47" s="82" t="s">
        <v>84</v>
      </c>
      <c r="C47" s="83">
        <f t="shared" si="12"/>
        <v>-4375000</v>
      </c>
      <c r="D47" s="1">
        <v>1000000</v>
      </c>
      <c r="E47" s="119">
        <v>1000000</v>
      </c>
      <c r="F47" s="119">
        <v>420000</v>
      </c>
      <c r="G47" s="119">
        <v>750000</v>
      </c>
      <c r="H47" s="119">
        <v>500000</v>
      </c>
      <c r="I47" s="1">
        <v>500000</v>
      </c>
      <c r="J47" s="83">
        <v>100000</v>
      </c>
      <c r="K47" s="119">
        <v>630000</v>
      </c>
      <c r="L47" s="83">
        <v>100000</v>
      </c>
      <c r="M47" s="83">
        <v>170000</v>
      </c>
      <c r="N47" s="83">
        <v>0</v>
      </c>
      <c r="O47" s="83">
        <v>100000</v>
      </c>
      <c r="P47" s="83">
        <v>0</v>
      </c>
      <c r="Q47" s="25">
        <v>1500000</v>
      </c>
      <c r="R47" s="83">
        <v>400000</v>
      </c>
      <c r="S47" s="83">
        <f t="shared" si="10"/>
        <v>7170000</v>
      </c>
      <c r="T47" s="84">
        <f t="shared" si="9"/>
        <v>-11545000</v>
      </c>
      <c r="U47" s="83">
        <f t="shared" si="11"/>
        <v>-4395000</v>
      </c>
    </row>
    <row r="48" spans="1:21" s="82" customFormat="1" x14ac:dyDescent="0.3">
      <c r="A48" s="235"/>
      <c r="B48" s="82" t="s">
        <v>85</v>
      </c>
      <c r="C48" s="83">
        <f t="shared" si="12"/>
        <v>-4395000</v>
      </c>
      <c r="D48" s="1">
        <v>1000000</v>
      </c>
      <c r="E48" s="119">
        <v>1000000</v>
      </c>
      <c r="F48" s="119">
        <v>420000</v>
      </c>
      <c r="G48" s="119">
        <v>750000</v>
      </c>
      <c r="H48" s="119">
        <v>500000</v>
      </c>
      <c r="I48" s="1">
        <v>500000</v>
      </c>
      <c r="J48" s="83">
        <v>100000</v>
      </c>
      <c r="K48" s="119">
        <v>630000</v>
      </c>
      <c r="L48" s="83">
        <v>100000</v>
      </c>
      <c r="M48" s="83">
        <v>170000</v>
      </c>
      <c r="N48" s="83">
        <v>0</v>
      </c>
      <c r="O48" s="83">
        <v>100000</v>
      </c>
      <c r="P48" s="83">
        <v>0</v>
      </c>
      <c r="Q48" s="119">
        <v>1500000</v>
      </c>
      <c r="R48" s="83">
        <v>0</v>
      </c>
      <c r="S48" s="83">
        <f t="shared" si="10"/>
        <v>6770000</v>
      </c>
      <c r="T48" s="84">
        <f t="shared" si="9"/>
        <v>-11165000</v>
      </c>
      <c r="U48" s="83">
        <f t="shared" si="11"/>
        <v>-4015000</v>
      </c>
    </row>
    <row r="49" spans="1:21" s="82" customFormat="1" x14ac:dyDescent="0.3">
      <c r="A49" s="235"/>
      <c r="B49" s="82" t="s">
        <v>86</v>
      </c>
      <c r="C49" s="83">
        <f t="shared" si="12"/>
        <v>-4015000</v>
      </c>
      <c r="D49" s="1">
        <v>1000000</v>
      </c>
      <c r="E49" s="119">
        <v>1000000</v>
      </c>
      <c r="F49" s="119">
        <v>420000</v>
      </c>
      <c r="G49" s="119">
        <v>750000</v>
      </c>
      <c r="H49" s="119">
        <v>500000</v>
      </c>
      <c r="I49" s="1">
        <v>500000</v>
      </c>
      <c r="J49" s="83">
        <v>100000</v>
      </c>
      <c r="K49" s="119">
        <v>630000</v>
      </c>
      <c r="L49" s="83">
        <v>100000</v>
      </c>
      <c r="M49" s="83">
        <v>170000</v>
      </c>
      <c r="N49" s="83">
        <v>0</v>
      </c>
      <c r="O49" s="83">
        <v>100000</v>
      </c>
      <c r="P49" s="83">
        <v>0</v>
      </c>
      <c r="Q49" s="119">
        <v>1500000</v>
      </c>
      <c r="R49" s="83">
        <v>400000</v>
      </c>
      <c r="S49" s="83">
        <f t="shared" si="10"/>
        <v>7170000</v>
      </c>
      <c r="T49" s="84">
        <f t="shared" si="9"/>
        <v>-11185000</v>
      </c>
      <c r="U49" s="83">
        <f t="shared" si="11"/>
        <v>-4035000</v>
      </c>
    </row>
    <row r="50" spans="1:21" s="88" customFormat="1" ht="17.25" thickBot="1" x14ac:dyDescent="0.35">
      <c r="A50" s="236"/>
      <c r="B50" s="85" t="s">
        <v>87</v>
      </c>
      <c r="C50" s="86">
        <f t="shared" si="12"/>
        <v>-4035000</v>
      </c>
      <c r="D50" s="1">
        <v>1000000</v>
      </c>
      <c r="E50" s="119">
        <v>1000000</v>
      </c>
      <c r="F50" s="119">
        <v>420000</v>
      </c>
      <c r="G50" s="119">
        <v>750000</v>
      </c>
      <c r="H50" s="119">
        <v>500000</v>
      </c>
      <c r="I50" s="1">
        <v>500000</v>
      </c>
      <c r="J50" s="86">
        <v>100000</v>
      </c>
      <c r="K50" s="119">
        <v>630000</v>
      </c>
      <c r="L50" s="86">
        <v>100000</v>
      </c>
      <c r="M50" s="86">
        <v>170000</v>
      </c>
      <c r="N50" s="86">
        <v>0</v>
      </c>
      <c r="O50" s="86">
        <v>100000</v>
      </c>
      <c r="P50" s="86">
        <v>0</v>
      </c>
      <c r="Q50" s="25">
        <v>1500000</v>
      </c>
      <c r="R50" s="86">
        <v>0</v>
      </c>
      <c r="S50" s="86">
        <f t="shared" si="10"/>
        <v>6770000</v>
      </c>
      <c r="T50" s="87">
        <f t="shared" si="9"/>
        <v>-10805000</v>
      </c>
      <c r="U50" s="86">
        <f t="shared" si="11"/>
        <v>-3655000</v>
      </c>
    </row>
    <row r="51" spans="1:21" s="82" customFormat="1" x14ac:dyDescent="0.3">
      <c r="A51" s="230">
        <v>2027</v>
      </c>
      <c r="B51" s="82" t="s">
        <v>76</v>
      </c>
      <c r="C51" s="83">
        <f xml:space="preserve"> U50</f>
        <v>-3655000</v>
      </c>
      <c r="D51" s="1">
        <v>1000000</v>
      </c>
      <c r="E51" s="119">
        <v>1000000</v>
      </c>
      <c r="F51" s="119">
        <v>420000</v>
      </c>
      <c r="G51" s="119">
        <v>750000</v>
      </c>
      <c r="H51" s="119">
        <v>500000</v>
      </c>
      <c r="I51" s="1">
        <v>500000</v>
      </c>
      <c r="J51" s="83">
        <v>100000</v>
      </c>
      <c r="K51" s="119">
        <v>630000</v>
      </c>
      <c r="L51" s="83">
        <v>100000</v>
      </c>
      <c r="M51" s="83">
        <v>170000</v>
      </c>
      <c r="N51" s="83">
        <v>0</v>
      </c>
      <c r="O51" s="83">
        <v>100000</v>
      </c>
      <c r="P51" s="83">
        <v>0</v>
      </c>
      <c r="Q51" s="119">
        <v>1500000</v>
      </c>
      <c r="R51" s="83">
        <v>400000</v>
      </c>
      <c r="S51" s="83">
        <f t="shared" ref="S51:S62" si="13">SUM(D51:R51)</f>
        <v>7170000</v>
      </c>
      <c r="T51" s="89">
        <f t="shared" si="9"/>
        <v>-10825000</v>
      </c>
      <c r="U51" s="83">
        <f xml:space="preserve"> 7150000 + T51</f>
        <v>-3675000</v>
      </c>
    </row>
    <row r="52" spans="1:21" s="82" customFormat="1" x14ac:dyDescent="0.3">
      <c r="A52" s="231"/>
      <c r="B52" s="82" t="s">
        <v>77</v>
      </c>
      <c r="C52" s="83">
        <f xml:space="preserve"> U51</f>
        <v>-3675000</v>
      </c>
      <c r="D52" s="1">
        <v>1000000</v>
      </c>
      <c r="E52" s="119">
        <v>1000000</v>
      </c>
      <c r="F52" s="119">
        <v>420000</v>
      </c>
      <c r="G52" s="119">
        <v>750000</v>
      </c>
      <c r="H52" s="119">
        <v>500000</v>
      </c>
      <c r="I52" s="1">
        <v>500000</v>
      </c>
      <c r="J52" s="83">
        <v>100000</v>
      </c>
      <c r="K52" s="119">
        <v>630000</v>
      </c>
      <c r="L52" s="83">
        <v>100000</v>
      </c>
      <c r="M52" s="83">
        <v>170000</v>
      </c>
      <c r="N52" s="83">
        <v>0</v>
      </c>
      <c r="O52" s="83">
        <v>100000</v>
      </c>
      <c r="P52" s="83">
        <v>0</v>
      </c>
      <c r="Q52" s="119">
        <v>1500000</v>
      </c>
      <c r="R52" s="83">
        <v>0</v>
      </c>
      <c r="S52" s="83">
        <f t="shared" si="13"/>
        <v>6770000</v>
      </c>
      <c r="T52" s="84">
        <f t="shared" si="9"/>
        <v>-10445000</v>
      </c>
      <c r="U52" s="83">
        <f t="shared" ref="U52:U62" si="14" xml:space="preserve"> 7150000 + T52</f>
        <v>-3295000</v>
      </c>
    </row>
    <row r="53" spans="1:21" s="82" customFormat="1" ht="17.25" thickBot="1" x14ac:dyDescent="0.35">
      <c r="A53" s="231"/>
      <c r="B53" s="82" t="s">
        <v>78</v>
      </c>
      <c r="C53" s="83">
        <f t="shared" ref="C53:C62" si="15" xml:space="preserve"> U52</f>
        <v>-3295000</v>
      </c>
      <c r="D53" s="1">
        <v>1000000</v>
      </c>
      <c r="E53" s="119">
        <v>1000000</v>
      </c>
      <c r="F53" s="119">
        <v>420000</v>
      </c>
      <c r="G53" s="119">
        <v>750000</v>
      </c>
      <c r="H53" s="119">
        <v>500000</v>
      </c>
      <c r="I53" s="1">
        <v>500000</v>
      </c>
      <c r="J53" s="83">
        <v>100000</v>
      </c>
      <c r="K53" s="119">
        <v>630000</v>
      </c>
      <c r="L53" s="83">
        <v>100000</v>
      </c>
      <c r="M53" s="83">
        <v>170000</v>
      </c>
      <c r="N53" s="83">
        <v>0</v>
      </c>
      <c r="O53" s="83">
        <v>100000</v>
      </c>
      <c r="P53" s="83">
        <v>0</v>
      </c>
      <c r="Q53" s="25">
        <v>1500000</v>
      </c>
      <c r="R53" s="83">
        <v>0</v>
      </c>
      <c r="S53" s="83">
        <f t="shared" si="13"/>
        <v>6770000</v>
      </c>
      <c r="T53" s="84">
        <f t="shared" si="9"/>
        <v>-10065000</v>
      </c>
      <c r="U53" s="83">
        <f t="shared" si="14"/>
        <v>-2915000</v>
      </c>
    </row>
    <row r="54" spans="1:21" s="82" customFormat="1" x14ac:dyDescent="0.3">
      <c r="A54" s="231"/>
      <c r="B54" s="82" t="s">
        <v>79</v>
      </c>
      <c r="C54" s="83">
        <f t="shared" si="15"/>
        <v>-2915000</v>
      </c>
      <c r="D54" s="1">
        <v>1000000</v>
      </c>
      <c r="E54" s="119">
        <v>1000000</v>
      </c>
      <c r="F54" s="119">
        <v>420000</v>
      </c>
      <c r="G54" s="119">
        <v>750000</v>
      </c>
      <c r="H54" s="119">
        <v>500000</v>
      </c>
      <c r="I54" s="1">
        <v>500000</v>
      </c>
      <c r="J54" s="83">
        <v>100000</v>
      </c>
      <c r="K54" s="119">
        <v>630000</v>
      </c>
      <c r="L54" s="83">
        <v>100000</v>
      </c>
      <c r="M54" s="83">
        <v>170000</v>
      </c>
      <c r="N54" s="83">
        <v>0</v>
      </c>
      <c r="O54" s="83">
        <v>100000</v>
      </c>
      <c r="P54" s="83">
        <v>0</v>
      </c>
      <c r="Q54" s="119">
        <v>1500000</v>
      </c>
      <c r="R54" s="83">
        <v>0</v>
      </c>
      <c r="S54" s="83">
        <f t="shared" si="13"/>
        <v>6770000</v>
      </c>
      <c r="T54" s="84">
        <f t="shared" si="9"/>
        <v>-9685000</v>
      </c>
      <c r="U54" s="83">
        <f t="shared" si="14"/>
        <v>-2535000</v>
      </c>
    </row>
    <row r="55" spans="1:21" s="82" customFormat="1" x14ac:dyDescent="0.3">
      <c r="A55" s="231"/>
      <c r="B55" s="82" t="s">
        <v>80</v>
      </c>
      <c r="C55" s="83">
        <f t="shared" si="15"/>
        <v>-2535000</v>
      </c>
      <c r="D55" s="1">
        <v>1000000</v>
      </c>
      <c r="E55" s="119">
        <v>1000000</v>
      </c>
      <c r="F55" s="119">
        <v>420000</v>
      </c>
      <c r="G55" s="119">
        <v>750000</v>
      </c>
      <c r="H55" s="119">
        <v>500000</v>
      </c>
      <c r="I55" s="1">
        <v>500000</v>
      </c>
      <c r="J55" s="83">
        <v>100000</v>
      </c>
      <c r="K55" s="119">
        <v>630000</v>
      </c>
      <c r="L55" s="83">
        <v>100000</v>
      </c>
      <c r="M55" s="83">
        <v>170000</v>
      </c>
      <c r="N55" s="83">
        <v>0</v>
      </c>
      <c r="O55" s="83">
        <v>100000</v>
      </c>
      <c r="P55" s="83">
        <v>0</v>
      </c>
      <c r="Q55" s="119">
        <v>1500000</v>
      </c>
      <c r="R55" s="83">
        <v>400000</v>
      </c>
      <c r="S55" s="83">
        <f t="shared" si="13"/>
        <v>7170000</v>
      </c>
      <c r="T55" s="84">
        <f t="shared" si="9"/>
        <v>-9705000</v>
      </c>
      <c r="U55" s="83">
        <f t="shared" si="14"/>
        <v>-2555000</v>
      </c>
    </row>
    <row r="56" spans="1:21" s="82" customFormat="1" ht="17.25" thickBot="1" x14ac:dyDescent="0.35">
      <c r="A56" s="231"/>
      <c r="B56" s="82" t="s">
        <v>81</v>
      </c>
      <c r="C56" s="83">
        <f t="shared" si="15"/>
        <v>-2555000</v>
      </c>
      <c r="D56" s="1">
        <v>1000000</v>
      </c>
      <c r="E56" s="119">
        <v>1000000</v>
      </c>
      <c r="F56" s="119">
        <v>420000</v>
      </c>
      <c r="G56" s="119">
        <v>750000</v>
      </c>
      <c r="H56" s="119">
        <v>500000</v>
      </c>
      <c r="I56" s="1">
        <v>500000</v>
      </c>
      <c r="J56" s="83">
        <v>100000</v>
      </c>
      <c r="K56" s="119">
        <v>630000</v>
      </c>
      <c r="L56" s="83">
        <v>100000</v>
      </c>
      <c r="M56" s="83">
        <v>170000</v>
      </c>
      <c r="N56" s="83">
        <v>0</v>
      </c>
      <c r="O56" s="83">
        <v>100000</v>
      </c>
      <c r="P56" s="83">
        <v>0</v>
      </c>
      <c r="Q56" s="25">
        <v>1500000</v>
      </c>
      <c r="R56" s="83">
        <v>0</v>
      </c>
      <c r="S56" s="83">
        <f t="shared" si="13"/>
        <v>6770000</v>
      </c>
      <c r="T56" s="84">
        <f t="shared" si="9"/>
        <v>-9325000</v>
      </c>
      <c r="U56" s="83">
        <f t="shared" si="14"/>
        <v>-2175000</v>
      </c>
    </row>
    <row r="57" spans="1:21" s="82" customFormat="1" x14ac:dyDescent="0.3">
      <c r="A57" s="231"/>
      <c r="B57" s="82" t="s">
        <v>82</v>
      </c>
      <c r="C57" s="83">
        <f t="shared" si="15"/>
        <v>-2175000</v>
      </c>
      <c r="D57" s="1">
        <v>1000000</v>
      </c>
      <c r="E57" s="119">
        <v>1000000</v>
      </c>
      <c r="F57" s="119">
        <v>420000</v>
      </c>
      <c r="G57" s="119">
        <v>750000</v>
      </c>
      <c r="H57" s="119">
        <v>500000</v>
      </c>
      <c r="I57" s="1">
        <v>500000</v>
      </c>
      <c r="J57" s="83">
        <v>100000</v>
      </c>
      <c r="K57" s="119">
        <v>630000</v>
      </c>
      <c r="L57" s="83">
        <v>100000</v>
      </c>
      <c r="M57" s="83">
        <v>170000</v>
      </c>
      <c r="N57" s="83">
        <v>0</v>
      </c>
      <c r="O57" s="83">
        <v>100000</v>
      </c>
      <c r="P57" s="83">
        <v>0</v>
      </c>
      <c r="Q57" s="119">
        <v>1500000</v>
      </c>
      <c r="R57" s="83">
        <v>0</v>
      </c>
      <c r="S57" s="83">
        <f t="shared" si="13"/>
        <v>6770000</v>
      </c>
      <c r="T57" s="84">
        <f t="shared" si="9"/>
        <v>-8945000</v>
      </c>
      <c r="U57" s="83">
        <f t="shared" si="14"/>
        <v>-1795000</v>
      </c>
    </row>
    <row r="58" spans="1:21" s="82" customFormat="1" x14ac:dyDescent="0.3">
      <c r="A58" s="231"/>
      <c r="B58" s="82" t="s">
        <v>83</v>
      </c>
      <c r="C58" s="83">
        <f t="shared" si="15"/>
        <v>-1795000</v>
      </c>
      <c r="D58" s="1">
        <v>1000000</v>
      </c>
      <c r="E58" s="119">
        <v>1000000</v>
      </c>
      <c r="F58" s="119">
        <v>420000</v>
      </c>
      <c r="G58" s="119">
        <v>750000</v>
      </c>
      <c r="H58" s="119">
        <v>500000</v>
      </c>
      <c r="I58" s="1">
        <v>500000</v>
      </c>
      <c r="J58" s="83">
        <v>100000</v>
      </c>
      <c r="K58" s="119">
        <v>630000</v>
      </c>
      <c r="L58" s="83">
        <v>100000</v>
      </c>
      <c r="M58" s="83">
        <v>170000</v>
      </c>
      <c r="N58" s="83">
        <v>0</v>
      </c>
      <c r="O58" s="83">
        <v>100000</v>
      </c>
      <c r="P58" s="83">
        <v>0</v>
      </c>
      <c r="Q58" s="119">
        <v>1500000</v>
      </c>
      <c r="R58" s="83">
        <v>0</v>
      </c>
      <c r="S58" s="83">
        <f t="shared" si="13"/>
        <v>6770000</v>
      </c>
      <c r="T58" s="84">
        <f t="shared" si="9"/>
        <v>-8565000</v>
      </c>
      <c r="U58" s="83">
        <f t="shared" si="14"/>
        <v>-1415000</v>
      </c>
    </row>
    <row r="59" spans="1:21" s="82" customFormat="1" ht="17.25" thickBot="1" x14ac:dyDescent="0.35">
      <c r="A59" s="231"/>
      <c r="B59" s="82" t="s">
        <v>84</v>
      </c>
      <c r="C59" s="83">
        <f t="shared" si="15"/>
        <v>-1415000</v>
      </c>
      <c r="D59" s="1">
        <v>1000000</v>
      </c>
      <c r="E59" s="119">
        <v>1000000</v>
      </c>
      <c r="F59" s="119">
        <v>420000</v>
      </c>
      <c r="G59" s="119">
        <v>750000</v>
      </c>
      <c r="H59" s="119">
        <v>500000</v>
      </c>
      <c r="I59" s="1">
        <v>500000</v>
      </c>
      <c r="J59" s="83">
        <v>100000</v>
      </c>
      <c r="K59" s="119">
        <v>630000</v>
      </c>
      <c r="L59" s="83">
        <v>100000</v>
      </c>
      <c r="M59" s="83">
        <v>170000</v>
      </c>
      <c r="N59" s="83">
        <v>0</v>
      </c>
      <c r="O59" s="83">
        <v>100000</v>
      </c>
      <c r="P59" s="83">
        <v>0</v>
      </c>
      <c r="Q59" s="25">
        <v>1500000</v>
      </c>
      <c r="R59" s="83">
        <v>400000</v>
      </c>
      <c r="S59" s="83">
        <f t="shared" si="13"/>
        <v>7170000</v>
      </c>
      <c r="T59" s="84">
        <f t="shared" si="9"/>
        <v>-8585000</v>
      </c>
      <c r="U59" s="83">
        <f t="shared" si="14"/>
        <v>-1435000</v>
      </c>
    </row>
    <row r="60" spans="1:21" s="82" customFormat="1" x14ac:dyDescent="0.3">
      <c r="A60" s="231"/>
      <c r="B60" s="82" t="s">
        <v>85</v>
      </c>
      <c r="C60" s="83">
        <f t="shared" si="15"/>
        <v>-1435000</v>
      </c>
      <c r="D60" s="1">
        <v>1000000</v>
      </c>
      <c r="E60" s="119">
        <v>1000000</v>
      </c>
      <c r="F60" s="119">
        <v>420000</v>
      </c>
      <c r="G60" s="119">
        <v>750000</v>
      </c>
      <c r="H60" s="119">
        <v>500000</v>
      </c>
      <c r="I60" s="1">
        <v>500000</v>
      </c>
      <c r="J60" s="83">
        <v>100000</v>
      </c>
      <c r="K60" s="119">
        <v>630000</v>
      </c>
      <c r="L60" s="83">
        <v>100000</v>
      </c>
      <c r="M60" s="83">
        <v>170000</v>
      </c>
      <c r="N60" s="83">
        <v>0</v>
      </c>
      <c r="O60" s="83">
        <v>100000</v>
      </c>
      <c r="P60" s="83">
        <v>0</v>
      </c>
      <c r="Q60" s="119">
        <v>1500000</v>
      </c>
      <c r="R60" s="83">
        <v>0</v>
      </c>
      <c r="S60" s="83">
        <f t="shared" si="13"/>
        <v>6770000</v>
      </c>
      <c r="T60" s="84">
        <f t="shared" si="9"/>
        <v>-8205000</v>
      </c>
      <c r="U60" s="83">
        <f t="shared" si="14"/>
        <v>-1055000</v>
      </c>
    </row>
    <row r="61" spans="1:21" s="82" customFormat="1" x14ac:dyDescent="0.3">
      <c r="A61" s="231"/>
      <c r="B61" s="82" t="s">
        <v>86</v>
      </c>
      <c r="C61" s="83">
        <f t="shared" si="15"/>
        <v>-1055000</v>
      </c>
      <c r="D61" s="1">
        <v>1000000</v>
      </c>
      <c r="E61" s="119">
        <v>1000000</v>
      </c>
      <c r="F61" s="119">
        <v>420000</v>
      </c>
      <c r="G61" s="119">
        <v>750000</v>
      </c>
      <c r="H61" s="119">
        <v>500000</v>
      </c>
      <c r="I61" s="1">
        <v>500000</v>
      </c>
      <c r="J61" s="83">
        <v>100000</v>
      </c>
      <c r="K61" s="119">
        <v>630000</v>
      </c>
      <c r="L61" s="83">
        <v>100000</v>
      </c>
      <c r="M61" s="83">
        <v>170000</v>
      </c>
      <c r="N61" s="83">
        <v>0</v>
      </c>
      <c r="O61" s="83">
        <v>100000</v>
      </c>
      <c r="P61" s="83">
        <v>0</v>
      </c>
      <c r="Q61" s="119">
        <v>1500000</v>
      </c>
      <c r="R61" s="83">
        <v>400000</v>
      </c>
      <c r="S61" s="83">
        <f t="shared" si="13"/>
        <v>7170000</v>
      </c>
      <c r="T61" s="84">
        <f t="shared" si="9"/>
        <v>-8225000</v>
      </c>
      <c r="U61" s="83">
        <f t="shared" si="14"/>
        <v>-1075000</v>
      </c>
    </row>
    <row r="62" spans="1:21" s="88" customFormat="1" ht="17.25" thickBot="1" x14ac:dyDescent="0.35">
      <c r="A62" s="232"/>
      <c r="B62" s="85" t="s">
        <v>87</v>
      </c>
      <c r="C62" s="86">
        <f t="shared" si="15"/>
        <v>-1075000</v>
      </c>
      <c r="D62" s="1">
        <v>1000000</v>
      </c>
      <c r="E62" s="119">
        <v>1000000</v>
      </c>
      <c r="F62" s="119">
        <v>420000</v>
      </c>
      <c r="G62" s="119">
        <v>750000</v>
      </c>
      <c r="H62" s="119">
        <v>500000</v>
      </c>
      <c r="I62" s="1">
        <v>500000</v>
      </c>
      <c r="J62" s="86">
        <v>100000</v>
      </c>
      <c r="K62" s="119">
        <v>630000</v>
      </c>
      <c r="L62" s="86">
        <v>100000</v>
      </c>
      <c r="M62" s="86">
        <v>170000</v>
      </c>
      <c r="N62" s="86">
        <v>0</v>
      </c>
      <c r="O62" s="86">
        <v>100000</v>
      </c>
      <c r="P62" s="86">
        <v>0</v>
      </c>
      <c r="Q62" s="25">
        <v>1500000</v>
      </c>
      <c r="R62" s="86">
        <v>0</v>
      </c>
      <c r="S62" s="86">
        <f t="shared" si="13"/>
        <v>6770000</v>
      </c>
      <c r="T62" s="87">
        <f t="shared" si="9"/>
        <v>-7845000</v>
      </c>
      <c r="U62" s="86">
        <f t="shared" si="14"/>
        <v>-695000</v>
      </c>
    </row>
    <row r="63" spans="1:21" s="82" customFormat="1" x14ac:dyDescent="0.3">
      <c r="A63" s="230">
        <v>2028</v>
      </c>
      <c r="B63" s="82" t="s">
        <v>76</v>
      </c>
      <c r="C63" s="83">
        <f xml:space="preserve"> U62</f>
        <v>-695000</v>
      </c>
      <c r="D63" s="1">
        <v>1000000</v>
      </c>
      <c r="E63" s="119">
        <v>1000000</v>
      </c>
      <c r="F63" s="119">
        <v>420000</v>
      </c>
      <c r="G63" s="119">
        <v>750000</v>
      </c>
      <c r="H63" s="119">
        <v>500000</v>
      </c>
      <c r="I63" s="1">
        <v>500000</v>
      </c>
      <c r="J63" s="83">
        <v>100000</v>
      </c>
      <c r="K63" s="119">
        <v>630000</v>
      </c>
      <c r="L63" s="83">
        <v>100000</v>
      </c>
      <c r="M63" s="83">
        <v>170000</v>
      </c>
      <c r="N63" s="83">
        <v>0</v>
      </c>
      <c r="O63" s="83">
        <v>100000</v>
      </c>
      <c r="P63" s="83">
        <v>0</v>
      </c>
      <c r="Q63" s="119">
        <v>1500000</v>
      </c>
      <c r="R63" s="83">
        <v>400000</v>
      </c>
      <c r="S63" s="83">
        <f t="shared" ref="S63:S74" si="16">SUM(D63:R63)</f>
        <v>7170000</v>
      </c>
      <c r="T63" s="89">
        <f t="shared" si="9"/>
        <v>-7865000</v>
      </c>
      <c r="U63" s="83">
        <f xml:space="preserve"> 7150000 + T63</f>
        <v>-715000</v>
      </c>
    </row>
    <row r="64" spans="1:21" s="82" customFormat="1" x14ac:dyDescent="0.3">
      <c r="A64" s="231"/>
      <c r="B64" s="82" t="s">
        <v>77</v>
      </c>
      <c r="C64" s="83">
        <f xml:space="preserve"> U63</f>
        <v>-715000</v>
      </c>
      <c r="D64" s="1">
        <v>1000000</v>
      </c>
      <c r="E64" s="119">
        <v>1000000</v>
      </c>
      <c r="F64" s="119">
        <v>420000</v>
      </c>
      <c r="G64" s="119">
        <v>750000</v>
      </c>
      <c r="H64" s="119">
        <v>500000</v>
      </c>
      <c r="I64" s="1">
        <v>500000</v>
      </c>
      <c r="J64" s="83">
        <v>100000</v>
      </c>
      <c r="K64" s="119">
        <v>630000</v>
      </c>
      <c r="L64" s="83">
        <v>100000</v>
      </c>
      <c r="M64" s="83">
        <v>170000</v>
      </c>
      <c r="N64" s="83">
        <v>0</v>
      </c>
      <c r="O64" s="83">
        <v>100000</v>
      </c>
      <c r="P64" s="83">
        <v>0</v>
      </c>
      <c r="Q64" s="119">
        <v>1500000</v>
      </c>
      <c r="R64" s="83">
        <v>0</v>
      </c>
      <c r="S64" s="83">
        <f t="shared" si="16"/>
        <v>6770000</v>
      </c>
      <c r="T64" s="84">
        <f t="shared" si="9"/>
        <v>-7485000</v>
      </c>
      <c r="U64" s="83">
        <f t="shared" ref="U64:U74" si="17" xml:space="preserve"> 7150000 + T64</f>
        <v>-335000</v>
      </c>
    </row>
    <row r="65" spans="1:21" s="82" customFormat="1" ht="17.25" thickBot="1" x14ac:dyDescent="0.35">
      <c r="A65" s="231"/>
      <c r="B65" s="82" t="s">
        <v>78</v>
      </c>
      <c r="C65" s="83">
        <f t="shared" ref="C65:C74" si="18" xml:space="preserve"> U64</f>
        <v>-335000</v>
      </c>
      <c r="D65" s="1">
        <v>1000000</v>
      </c>
      <c r="E65" s="119">
        <v>1000000</v>
      </c>
      <c r="F65" s="119">
        <v>420000</v>
      </c>
      <c r="G65" s="119">
        <v>750000</v>
      </c>
      <c r="H65" s="119">
        <v>500000</v>
      </c>
      <c r="I65" s="1">
        <v>500000</v>
      </c>
      <c r="J65" s="83">
        <v>100000</v>
      </c>
      <c r="K65" s="119">
        <v>630000</v>
      </c>
      <c r="L65" s="83">
        <v>100000</v>
      </c>
      <c r="M65" s="83">
        <v>170000</v>
      </c>
      <c r="N65" s="83">
        <v>0</v>
      </c>
      <c r="O65" s="83">
        <v>100000</v>
      </c>
      <c r="P65" s="83">
        <v>0</v>
      </c>
      <c r="Q65" s="25">
        <v>1500000</v>
      </c>
      <c r="R65" s="83">
        <v>0</v>
      </c>
      <c r="S65" s="83">
        <f t="shared" si="16"/>
        <v>6770000</v>
      </c>
      <c r="T65" s="84">
        <f t="shared" si="9"/>
        <v>-7105000</v>
      </c>
      <c r="U65" s="83">
        <f t="shared" si="17"/>
        <v>45000</v>
      </c>
    </row>
    <row r="66" spans="1:21" s="82" customFormat="1" x14ac:dyDescent="0.3">
      <c r="A66" s="231"/>
      <c r="B66" s="82" t="s">
        <v>79</v>
      </c>
      <c r="C66" s="83">
        <f t="shared" si="18"/>
        <v>45000</v>
      </c>
      <c r="D66" s="1">
        <v>1000000</v>
      </c>
      <c r="E66" s="119">
        <v>1000000</v>
      </c>
      <c r="F66" s="119">
        <v>420000</v>
      </c>
      <c r="G66" s="119">
        <v>750000</v>
      </c>
      <c r="H66" s="119">
        <v>500000</v>
      </c>
      <c r="I66" s="1">
        <v>500000</v>
      </c>
      <c r="J66" s="83">
        <v>100000</v>
      </c>
      <c r="K66" s="119">
        <v>630000</v>
      </c>
      <c r="L66" s="83">
        <v>100000</v>
      </c>
      <c r="M66" s="83">
        <v>170000</v>
      </c>
      <c r="N66" s="83">
        <v>0</v>
      </c>
      <c r="O66" s="83">
        <v>100000</v>
      </c>
      <c r="P66" s="83">
        <v>0</v>
      </c>
      <c r="Q66" s="119">
        <v>1500000</v>
      </c>
      <c r="R66" s="83">
        <v>0</v>
      </c>
      <c r="S66" s="83">
        <f t="shared" si="16"/>
        <v>6770000</v>
      </c>
      <c r="T66" s="84">
        <f t="shared" si="9"/>
        <v>-6725000</v>
      </c>
      <c r="U66" s="83">
        <f t="shared" si="17"/>
        <v>425000</v>
      </c>
    </row>
    <row r="67" spans="1:21" s="82" customFormat="1" x14ac:dyDescent="0.3">
      <c r="A67" s="231"/>
      <c r="B67" s="82" t="s">
        <v>80</v>
      </c>
      <c r="C67" s="83">
        <f t="shared" si="18"/>
        <v>425000</v>
      </c>
      <c r="D67" s="1">
        <v>1000000</v>
      </c>
      <c r="E67" s="119">
        <v>1000000</v>
      </c>
      <c r="F67" s="119">
        <v>420000</v>
      </c>
      <c r="G67" s="119">
        <v>750000</v>
      </c>
      <c r="H67" s="119">
        <v>500000</v>
      </c>
      <c r="I67" s="1">
        <v>500000</v>
      </c>
      <c r="J67" s="83">
        <v>100000</v>
      </c>
      <c r="K67" s="119">
        <v>630000</v>
      </c>
      <c r="L67" s="83">
        <v>100000</v>
      </c>
      <c r="M67" s="83">
        <v>170000</v>
      </c>
      <c r="N67" s="83">
        <v>0</v>
      </c>
      <c r="O67" s="83">
        <v>100000</v>
      </c>
      <c r="P67" s="83">
        <v>0</v>
      </c>
      <c r="Q67" s="119">
        <v>1500000</v>
      </c>
      <c r="R67" s="83">
        <v>400000</v>
      </c>
      <c r="S67" s="83">
        <f t="shared" si="16"/>
        <v>7170000</v>
      </c>
      <c r="T67" s="84">
        <f t="shared" ref="T67:T98" si="19" xml:space="preserve"> C67 - S67</f>
        <v>-6745000</v>
      </c>
      <c r="U67" s="83">
        <f t="shared" si="17"/>
        <v>405000</v>
      </c>
    </row>
    <row r="68" spans="1:21" s="82" customFormat="1" ht="17.25" thickBot="1" x14ac:dyDescent="0.35">
      <c r="A68" s="231"/>
      <c r="B68" s="82" t="s">
        <v>81</v>
      </c>
      <c r="C68" s="83">
        <f t="shared" si="18"/>
        <v>405000</v>
      </c>
      <c r="D68" s="1">
        <v>1000000</v>
      </c>
      <c r="E68" s="119">
        <v>1000000</v>
      </c>
      <c r="F68" s="119">
        <v>420000</v>
      </c>
      <c r="G68" s="119">
        <v>750000</v>
      </c>
      <c r="H68" s="119">
        <v>500000</v>
      </c>
      <c r="I68" s="1">
        <v>500000</v>
      </c>
      <c r="J68" s="83">
        <v>100000</v>
      </c>
      <c r="K68" s="119">
        <v>630000</v>
      </c>
      <c r="L68" s="83">
        <v>100000</v>
      </c>
      <c r="M68" s="83">
        <v>170000</v>
      </c>
      <c r="N68" s="83">
        <v>0</v>
      </c>
      <c r="O68" s="83">
        <v>100000</v>
      </c>
      <c r="P68" s="83">
        <v>0</v>
      </c>
      <c r="Q68" s="25">
        <v>1500000</v>
      </c>
      <c r="R68" s="83">
        <v>0</v>
      </c>
      <c r="S68" s="83">
        <f t="shared" si="16"/>
        <v>6770000</v>
      </c>
      <c r="T68" s="84">
        <f t="shared" si="19"/>
        <v>-6365000</v>
      </c>
      <c r="U68" s="83">
        <f t="shared" si="17"/>
        <v>785000</v>
      </c>
    </row>
    <row r="69" spans="1:21" s="82" customFormat="1" x14ac:dyDescent="0.3">
      <c r="A69" s="231"/>
      <c r="B69" s="82" t="s">
        <v>82</v>
      </c>
      <c r="C69" s="83">
        <f t="shared" si="18"/>
        <v>785000</v>
      </c>
      <c r="D69" s="1">
        <v>1000000</v>
      </c>
      <c r="E69" s="119">
        <v>1000000</v>
      </c>
      <c r="F69" s="119">
        <v>420000</v>
      </c>
      <c r="G69" s="119">
        <v>750000</v>
      </c>
      <c r="H69" s="119">
        <v>500000</v>
      </c>
      <c r="I69" s="1">
        <v>500000</v>
      </c>
      <c r="J69" s="83">
        <v>100000</v>
      </c>
      <c r="K69" s="119">
        <v>630000</v>
      </c>
      <c r="L69" s="83">
        <v>100000</v>
      </c>
      <c r="M69" s="83">
        <v>170000</v>
      </c>
      <c r="N69" s="83">
        <v>0</v>
      </c>
      <c r="O69" s="83">
        <v>100000</v>
      </c>
      <c r="P69" s="83">
        <v>0</v>
      </c>
      <c r="Q69" s="119">
        <v>1500000</v>
      </c>
      <c r="R69" s="83">
        <v>0</v>
      </c>
      <c r="S69" s="83">
        <f t="shared" si="16"/>
        <v>6770000</v>
      </c>
      <c r="T69" s="84">
        <f t="shared" si="19"/>
        <v>-5985000</v>
      </c>
      <c r="U69" s="83">
        <f t="shared" si="17"/>
        <v>1165000</v>
      </c>
    </row>
    <row r="70" spans="1:21" s="82" customFormat="1" x14ac:dyDescent="0.3">
      <c r="A70" s="231"/>
      <c r="B70" s="82" t="s">
        <v>83</v>
      </c>
      <c r="C70" s="83">
        <f t="shared" si="18"/>
        <v>1165000</v>
      </c>
      <c r="D70" s="1">
        <v>1000000</v>
      </c>
      <c r="E70" s="119">
        <v>1000000</v>
      </c>
      <c r="F70" s="119">
        <v>420000</v>
      </c>
      <c r="G70" s="119">
        <v>750000</v>
      </c>
      <c r="H70" s="119">
        <v>500000</v>
      </c>
      <c r="I70" s="1">
        <v>500000</v>
      </c>
      <c r="J70" s="83">
        <v>100000</v>
      </c>
      <c r="K70" s="119">
        <v>630000</v>
      </c>
      <c r="L70" s="83">
        <v>100000</v>
      </c>
      <c r="M70" s="83">
        <v>170000</v>
      </c>
      <c r="N70" s="83">
        <v>0</v>
      </c>
      <c r="O70" s="83">
        <v>100000</v>
      </c>
      <c r="P70" s="83">
        <v>0</v>
      </c>
      <c r="Q70" s="119">
        <v>1500000</v>
      </c>
      <c r="R70" s="83">
        <v>0</v>
      </c>
      <c r="S70" s="83">
        <f t="shared" si="16"/>
        <v>6770000</v>
      </c>
      <c r="T70" s="84">
        <f t="shared" si="19"/>
        <v>-5605000</v>
      </c>
      <c r="U70" s="83">
        <f t="shared" si="17"/>
        <v>1545000</v>
      </c>
    </row>
    <row r="71" spans="1:21" s="82" customFormat="1" ht="17.25" thickBot="1" x14ac:dyDescent="0.35">
      <c r="A71" s="231"/>
      <c r="B71" s="82" t="s">
        <v>84</v>
      </c>
      <c r="C71" s="83">
        <f t="shared" si="18"/>
        <v>1545000</v>
      </c>
      <c r="D71" s="1">
        <v>1000000</v>
      </c>
      <c r="E71" s="119">
        <v>1000000</v>
      </c>
      <c r="F71" s="119">
        <v>420000</v>
      </c>
      <c r="G71" s="119">
        <v>750000</v>
      </c>
      <c r="H71" s="119">
        <v>500000</v>
      </c>
      <c r="I71" s="1">
        <v>500000</v>
      </c>
      <c r="J71" s="83">
        <v>100000</v>
      </c>
      <c r="K71" s="119">
        <v>630000</v>
      </c>
      <c r="L71" s="83">
        <v>100000</v>
      </c>
      <c r="M71" s="83">
        <v>170000</v>
      </c>
      <c r="N71" s="83">
        <v>0</v>
      </c>
      <c r="O71" s="83">
        <v>100000</v>
      </c>
      <c r="P71" s="83">
        <v>0</v>
      </c>
      <c r="Q71" s="25">
        <v>1500000</v>
      </c>
      <c r="R71" s="83">
        <v>400000</v>
      </c>
      <c r="S71" s="83">
        <f t="shared" si="16"/>
        <v>7170000</v>
      </c>
      <c r="T71" s="84">
        <f t="shared" si="19"/>
        <v>-5625000</v>
      </c>
      <c r="U71" s="83">
        <f t="shared" si="17"/>
        <v>1525000</v>
      </c>
    </row>
    <row r="72" spans="1:21" s="82" customFormat="1" x14ac:dyDescent="0.3">
      <c r="A72" s="231"/>
      <c r="B72" s="82" t="s">
        <v>85</v>
      </c>
      <c r="C72" s="83">
        <f t="shared" si="18"/>
        <v>1525000</v>
      </c>
      <c r="D72" s="1">
        <v>1000000</v>
      </c>
      <c r="E72" s="119">
        <v>1000000</v>
      </c>
      <c r="F72" s="119">
        <v>420000</v>
      </c>
      <c r="G72" s="119">
        <v>750000</v>
      </c>
      <c r="H72" s="119">
        <v>500000</v>
      </c>
      <c r="I72" s="1">
        <v>500000</v>
      </c>
      <c r="J72" s="83">
        <v>100000</v>
      </c>
      <c r="K72" s="119">
        <v>630000</v>
      </c>
      <c r="L72" s="83">
        <v>100000</v>
      </c>
      <c r="M72" s="83">
        <v>170000</v>
      </c>
      <c r="N72" s="83">
        <v>0</v>
      </c>
      <c r="O72" s="83">
        <v>100000</v>
      </c>
      <c r="P72" s="83">
        <v>0</v>
      </c>
      <c r="Q72" s="119">
        <v>1500000</v>
      </c>
      <c r="R72" s="83">
        <v>0</v>
      </c>
      <c r="S72" s="83">
        <f t="shared" si="16"/>
        <v>6770000</v>
      </c>
      <c r="T72" s="84">
        <f t="shared" si="19"/>
        <v>-5245000</v>
      </c>
      <c r="U72" s="83">
        <f t="shared" si="17"/>
        <v>1905000</v>
      </c>
    </row>
    <row r="73" spans="1:21" s="82" customFormat="1" x14ac:dyDescent="0.3">
      <c r="A73" s="231"/>
      <c r="B73" s="82" t="s">
        <v>86</v>
      </c>
      <c r="C73" s="83">
        <f t="shared" si="18"/>
        <v>1905000</v>
      </c>
      <c r="D73" s="1">
        <v>1000000</v>
      </c>
      <c r="E73" s="119">
        <v>1000000</v>
      </c>
      <c r="F73" s="119">
        <v>420000</v>
      </c>
      <c r="G73" s="119">
        <v>750000</v>
      </c>
      <c r="H73" s="119">
        <v>500000</v>
      </c>
      <c r="I73" s="1">
        <v>500000</v>
      </c>
      <c r="J73" s="83">
        <v>100000</v>
      </c>
      <c r="K73" s="119">
        <v>630000</v>
      </c>
      <c r="L73" s="83">
        <v>100000</v>
      </c>
      <c r="M73" s="83">
        <v>170000</v>
      </c>
      <c r="N73" s="83">
        <v>0</v>
      </c>
      <c r="O73" s="83">
        <v>100000</v>
      </c>
      <c r="P73" s="83">
        <v>0</v>
      </c>
      <c r="Q73" s="119">
        <v>1500000</v>
      </c>
      <c r="R73" s="83">
        <v>400000</v>
      </c>
      <c r="S73" s="83">
        <f t="shared" si="16"/>
        <v>7170000</v>
      </c>
      <c r="T73" s="84">
        <f t="shared" si="19"/>
        <v>-5265000</v>
      </c>
      <c r="U73" s="83">
        <f t="shared" si="17"/>
        <v>1885000</v>
      </c>
    </row>
    <row r="74" spans="1:21" s="88" customFormat="1" ht="17.25" thickBot="1" x14ac:dyDescent="0.35">
      <c r="A74" s="232"/>
      <c r="B74" s="85" t="s">
        <v>87</v>
      </c>
      <c r="C74" s="86">
        <f t="shared" si="18"/>
        <v>1885000</v>
      </c>
      <c r="D74" s="1">
        <v>1000000</v>
      </c>
      <c r="E74" s="119">
        <v>1000000</v>
      </c>
      <c r="F74" s="119">
        <v>420000</v>
      </c>
      <c r="G74" s="119">
        <v>750000</v>
      </c>
      <c r="H74" s="119">
        <v>500000</v>
      </c>
      <c r="I74" s="1">
        <v>500000</v>
      </c>
      <c r="J74" s="86">
        <v>100000</v>
      </c>
      <c r="K74" s="119">
        <v>630000</v>
      </c>
      <c r="L74" s="86">
        <v>100000</v>
      </c>
      <c r="M74" s="86">
        <v>170000</v>
      </c>
      <c r="N74" s="86">
        <v>0</v>
      </c>
      <c r="O74" s="86">
        <v>100000</v>
      </c>
      <c r="P74" s="86">
        <v>0</v>
      </c>
      <c r="Q74" s="25">
        <v>1500000</v>
      </c>
      <c r="R74" s="86">
        <v>0</v>
      </c>
      <c r="S74" s="86">
        <f t="shared" si="16"/>
        <v>6770000</v>
      </c>
      <c r="T74" s="87">
        <f t="shared" si="19"/>
        <v>-4885000</v>
      </c>
      <c r="U74" s="86">
        <f t="shared" si="17"/>
        <v>2265000</v>
      </c>
    </row>
    <row r="75" spans="1:21" s="82" customFormat="1" x14ac:dyDescent="0.3">
      <c r="A75" s="230">
        <v>2029</v>
      </c>
      <c r="B75" s="82" t="s">
        <v>76</v>
      </c>
      <c r="C75" s="83">
        <f xml:space="preserve"> U74</f>
        <v>2265000</v>
      </c>
      <c r="D75" s="1">
        <v>1000000</v>
      </c>
      <c r="E75" s="119">
        <v>1000000</v>
      </c>
      <c r="F75" s="119">
        <v>420000</v>
      </c>
      <c r="G75" s="119">
        <v>750000</v>
      </c>
      <c r="H75" s="119">
        <v>500000</v>
      </c>
      <c r="I75" s="1">
        <v>500000</v>
      </c>
      <c r="J75" s="83">
        <v>100000</v>
      </c>
      <c r="K75" s="119">
        <v>630000</v>
      </c>
      <c r="L75" s="83">
        <v>100000</v>
      </c>
      <c r="M75" s="83">
        <v>170000</v>
      </c>
      <c r="N75" s="83">
        <v>0</v>
      </c>
      <c r="O75" s="83">
        <v>100000</v>
      </c>
      <c r="P75" s="83">
        <v>0</v>
      </c>
      <c r="Q75" s="119">
        <v>1500000</v>
      </c>
      <c r="R75" s="83">
        <v>400000</v>
      </c>
      <c r="S75" s="83">
        <f t="shared" ref="S75:S86" si="20">SUM(D75:R75)</f>
        <v>7170000</v>
      </c>
      <c r="T75" s="89">
        <f t="shared" si="19"/>
        <v>-4905000</v>
      </c>
      <c r="U75" s="83">
        <f xml:space="preserve"> 7150000 + T75</f>
        <v>2245000</v>
      </c>
    </row>
    <row r="76" spans="1:21" s="82" customFormat="1" x14ac:dyDescent="0.3">
      <c r="A76" s="231"/>
      <c r="B76" s="82" t="s">
        <v>77</v>
      </c>
      <c r="C76" s="83">
        <f xml:space="preserve"> U75</f>
        <v>2245000</v>
      </c>
      <c r="D76" s="1">
        <v>1000000</v>
      </c>
      <c r="E76" s="119">
        <v>1000000</v>
      </c>
      <c r="F76" s="119">
        <v>420000</v>
      </c>
      <c r="G76" s="119">
        <v>750000</v>
      </c>
      <c r="H76" s="119">
        <v>500000</v>
      </c>
      <c r="I76" s="1">
        <v>500000</v>
      </c>
      <c r="J76" s="83">
        <v>100000</v>
      </c>
      <c r="K76" s="119">
        <v>630000</v>
      </c>
      <c r="L76" s="83">
        <v>100000</v>
      </c>
      <c r="M76" s="83">
        <v>170000</v>
      </c>
      <c r="N76" s="83">
        <v>0</v>
      </c>
      <c r="O76" s="83">
        <v>100000</v>
      </c>
      <c r="P76" s="83">
        <v>0</v>
      </c>
      <c r="Q76" s="119">
        <v>1500000</v>
      </c>
      <c r="R76" s="83">
        <v>0</v>
      </c>
      <c r="S76" s="83">
        <f t="shared" si="20"/>
        <v>6770000</v>
      </c>
      <c r="T76" s="84">
        <f t="shared" si="19"/>
        <v>-4525000</v>
      </c>
      <c r="U76" s="83">
        <f t="shared" ref="U76:U86" si="21" xml:space="preserve"> 7150000 + T76</f>
        <v>2625000</v>
      </c>
    </row>
    <row r="77" spans="1:21" s="82" customFormat="1" ht="17.25" thickBot="1" x14ac:dyDescent="0.35">
      <c r="A77" s="231"/>
      <c r="B77" s="82" t="s">
        <v>78</v>
      </c>
      <c r="C77" s="83">
        <f t="shared" ref="C77:C86" si="22" xml:space="preserve"> U76</f>
        <v>2625000</v>
      </c>
      <c r="D77" s="1">
        <v>1000000</v>
      </c>
      <c r="E77" s="119">
        <v>1000000</v>
      </c>
      <c r="F77" s="119">
        <v>420000</v>
      </c>
      <c r="G77" s="119">
        <v>750000</v>
      </c>
      <c r="H77" s="119">
        <v>500000</v>
      </c>
      <c r="I77" s="1">
        <v>500000</v>
      </c>
      <c r="J77" s="83">
        <v>100000</v>
      </c>
      <c r="K77" s="119">
        <v>630000</v>
      </c>
      <c r="L77" s="83">
        <v>100000</v>
      </c>
      <c r="M77" s="83">
        <v>170000</v>
      </c>
      <c r="N77" s="83">
        <v>0</v>
      </c>
      <c r="O77" s="83">
        <v>100000</v>
      </c>
      <c r="P77" s="83">
        <v>0</v>
      </c>
      <c r="Q77" s="25">
        <v>1500000</v>
      </c>
      <c r="R77" s="83">
        <v>0</v>
      </c>
      <c r="S77" s="83">
        <f t="shared" si="20"/>
        <v>6770000</v>
      </c>
      <c r="T77" s="84">
        <f t="shared" si="19"/>
        <v>-4145000</v>
      </c>
      <c r="U77" s="83">
        <f t="shared" si="21"/>
        <v>3005000</v>
      </c>
    </row>
    <row r="78" spans="1:21" s="82" customFormat="1" x14ac:dyDescent="0.3">
      <c r="A78" s="231"/>
      <c r="B78" s="82" t="s">
        <v>79</v>
      </c>
      <c r="C78" s="83">
        <f t="shared" si="22"/>
        <v>3005000</v>
      </c>
      <c r="D78" s="1">
        <v>1000000</v>
      </c>
      <c r="E78" s="119">
        <v>1000000</v>
      </c>
      <c r="F78" s="119">
        <v>420000</v>
      </c>
      <c r="G78" s="119">
        <v>750000</v>
      </c>
      <c r="H78" s="119">
        <v>500000</v>
      </c>
      <c r="I78" s="1">
        <v>500000</v>
      </c>
      <c r="J78" s="83">
        <v>100000</v>
      </c>
      <c r="K78" s="119">
        <v>630000</v>
      </c>
      <c r="L78" s="83">
        <v>100000</v>
      </c>
      <c r="M78" s="83">
        <v>170000</v>
      </c>
      <c r="N78" s="83">
        <v>0</v>
      </c>
      <c r="O78" s="83">
        <v>100000</v>
      </c>
      <c r="P78" s="83">
        <v>0</v>
      </c>
      <c r="Q78" s="119">
        <v>1500000</v>
      </c>
      <c r="R78" s="83">
        <v>0</v>
      </c>
      <c r="S78" s="83">
        <f t="shared" si="20"/>
        <v>6770000</v>
      </c>
      <c r="T78" s="84">
        <f t="shared" si="19"/>
        <v>-3765000</v>
      </c>
      <c r="U78" s="83">
        <f t="shared" si="21"/>
        <v>3385000</v>
      </c>
    </row>
    <row r="79" spans="1:21" s="82" customFormat="1" x14ac:dyDescent="0.3">
      <c r="A79" s="231"/>
      <c r="B79" s="82" t="s">
        <v>80</v>
      </c>
      <c r="C79" s="83">
        <f t="shared" si="22"/>
        <v>3385000</v>
      </c>
      <c r="D79" s="1">
        <v>1000000</v>
      </c>
      <c r="E79" s="119">
        <v>1000000</v>
      </c>
      <c r="F79" s="119">
        <v>420000</v>
      </c>
      <c r="G79" s="119">
        <v>750000</v>
      </c>
      <c r="H79" s="119">
        <v>500000</v>
      </c>
      <c r="I79" s="1">
        <v>500000</v>
      </c>
      <c r="J79" s="83">
        <v>100000</v>
      </c>
      <c r="K79" s="119">
        <v>630000</v>
      </c>
      <c r="L79" s="83">
        <v>100000</v>
      </c>
      <c r="M79" s="83">
        <v>170000</v>
      </c>
      <c r="N79" s="83">
        <v>0</v>
      </c>
      <c r="O79" s="83">
        <v>100000</v>
      </c>
      <c r="P79" s="83">
        <v>0</v>
      </c>
      <c r="Q79" s="119">
        <v>1500000</v>
      </c>
      <c r="R79" s="83">
        <v>400000</v>
      </c>
      <c r="S79" s="83">
        <f t="shared" si="20"/>
        <v>7170000</v>
      </c>
      <c r="T79" s="84">
        <f t="shared" si="19"/>
        <v>-3785000</v>
      </c>
      <c r="U79" s="83">
        <f t="shared" si="21"/>
        <v>3365000</v>
      </c>
    </row>
    <row r="80" spans="1:21" s="82" customFormat="1" ht="17.25" thickBot="1" x14ac:dyDescent="0.35">
      <c r="A80" s="231"/>
      <c r="B80" s="82" t="s">
        <v>81</v>
      </c>
      <c r="C80" s="83">
        <f t="shared" si="22"/>
        <v>3365000</v>
      </c>
      <c r="D80" s="1">
        <v>1000000</v>
      </c>
      <c r="E80" s="119">
        <v>1000000</v>
      </c>
      <c r="F80" s="119">
        <v>420000</v>
      </c>
      <c r="G80" s="119">
        <v>750000</v>
      </c>
      <c r="H80" s="119">
        <v>500000</v>
      </c>
      <c r="I80" s="1">
        <v>500000</v>
      </c>
      <c r="J80" s="83">
        <v>100000</v>
      </c>
      <c r="K80" s="119">
        <v>630000</v>
      </c>
      <c r="L80" s="83">
        <v>100000</v>
      </c>
      <c r="M80" s="83">
        <v>170000</v>
      </c>
      <c r="N80" s="83">
        <v>0</v>
      </c>
      <c r="O80" s="83">
        <v>100000</v>
      </c>
      <c r="P80" s="83">
        <v>0</v>
      </c>
      <c r="Q80" s="25">
        <v>1500000</v>
      </c>
      <c r="R80" s="83">
        <v>0</v>
      </c>
      <c r="S80" s="83">
        <f t="shared" si="20"/>
        <v>6770000</v>
      </c>
      <c r="T80" s="84">
        <f t="shared" si="19"/>
        <v>-3405000</v>
      </c>
      <c r="U80" s="83">
        <f t="shared" si="21"/>
        <v>3745000</v>
      </c>
    </row>
    <row r="81" spans="1:21" s="82" customFormat="1" x14ac:dyDescent="0.3">
      <c r="A81" s="231"/>
      <c r="B81" s="82" t="s">
        <v>82</v>
      </c>
      <c r="C81" s="83">
        <f t="shared" si="22"/>
        <v>3745000</v>
      </c>
      <c r="D81" s="1">
        <v>1000000</v>
      </c>
      <c r="E81" s="119">
        <v>1000000</v>
      </c>
      <c r="F81" s="119">
        <v>420000</v>
      </c>
      <c r="G81" s="119">
        <v>750000</v>
      </c>
      <c r="H81" s="119">
        <v>500000</v>
      </c>
      <c r="I81" s="1">
        <v>500000</v>
      </c>
      <c r="J81" s="83">
        <v>100000</v>
      </c>
      <c r="K81" s="119">
        <v>630000</v>
      </c>
      <c r="L81" s="83">
        <v>100000</v>
      </c>
      <c r="M81" s="83">
        <v>170000</v>
      </c>
      <c r="N81" s="83">
        <v>0</v>
      </c>
      <c r="O81" s="83">
        <v>100000</v>
      </c>
      <c r="P81" s="83">
        <v>0</v>
      </c>
      <c r="Q81" s="119">
        <v>1500000</v>
      </c>
      <c r="R81" s="83">
        <v>0</v>
      </c>
      <c r="S81" s="83">
        <f t="shared" si="20"/>
        <v>6770000</v>
      </c>
      <c r="T81" s="84">
        <f t="shared" si="19"/>
        <v>-3025000</v>
      </c>
      <c r="U81" s="83">
        <f t="shared" si="21"/>
        <v>4125000</v>
      </c>
    </row>
    <row r="82" spans="1:21" s="82" customFormat="1" x14ac:dyDescent="0.3">
      <c r="A82" s="231"/>
      <c r="B82" s="82" t="s">
        <v>83</v>
      </c>
      <c r="C82" s="83">
        <f t="shared" si="22"/>
        <v>4125000</v>
      </c>
      <c r="D82" s="1">
        <v>1000000</v>
      </c>
      <c r="E82" s="119">
        <v>1000000</v>
      </c>
      <c r="F82" s="119">
        <v>420000</v>
      </c>
      <c r="G82" s="119">
        <v>750000</v>
      </c>
      <c r="H82" s="119">
        <v>500000</v>
      </c>
      <c r="I82" s="1">
        <v>500000</v>
      </c>
      <c r="J82" s="83">
        <v>100000</v>
      </c>
      <c r="K82" s="119">
        <v>630000</v>
      </c>
      <c r="L82" s="83">
        <v>100000</v>
      </c>
      <c r="M82" s="83">
        <v>170000</v>
      </c>
      <c r="N82" s="83">
        <v>0</v>
      </c>
      <c r="O82" s="83">
        <v>100000</v>
      </c>
      <c r="P82" s="83">
        <v>0</v>
      </c>
      <c r="Q82" s="119">
        <v>1500000</v>
      </c>
      <c r="R82" s="83">
        <v>0</v>
      </c>
      <c r="S82" s="83">
        <f t="shared" si="20"/>
        <v>6770000</v>
      </c>
      <c r="T82" s="84">
        <f t="shared" si="19"/>
        <v>-2645000</v>
      </c>
      <c r="U82" s="83">
        <f t="shared" si="21"/>
        <v>4505000</v>
      </c>
    </row>
    <row r="83" spans="1:21" s="82" customFormat="1" ht="17.25" thickBot="1" x14ac:dyDescent="0.35">
      <c r="A83" s="231"/>
      <c r="B83" s="82" t="s">
        <v>84</v>
      </c>
      <c r="C83" s="83">
        <f t="shared" si="22"/>
        <v>4505000</v>
      </c>
      <c r="D83" s="1">
        <v>1000000</v>
      </c>
      <c r="E83" s="119">
        <v>1000000</v>
      </c>
      <c r="F83" s="119">
        <v>420000</v>
      </c>
      <c r="G83" s="119">
        <v>750000</v>
      </c>
      <c r="H83" s="119">
        <v>500000</v>
      </c>
      <c r="I83" s="1">
        <v>500000</v>
      </c>
      <c r="J83" s="83">
        <v>100000</v>
      </c>
      <c r="K83" s="119">
        <v>630000</v>
      </c>
      <c r="L83" s="83">
        <v>100000</v>
      </c>
      <c r="M83" s="83">
        <v>170000</v>
      </c>
      <c r="N83" s="83">
        <v>0</v>
      </c>
      <c r="O83" s="83">
        <v>100000</v>
      </c>
      <c r="P83" s="83">
        <v>0</v>
      </c>
      <c r="Q83" s="25">
        <v>1500000</v>
      </c>
      <c r="R83" s="83">
        <v>400000</v>
      </c>
      <c r="S83" s="83">
        <f t="shared" si="20"/>
        <v>7170000</v>
      </c>
      <c r="T83" s="84">
        <f t="shared" si="19"/>
        <v>-2665000</v>
      </c>
      <c r="U83" s="83">
        <f t="shared" si="21"/>
        <v>4485000</v>
      </c>
    </row>
    <row r="84" spans="1:21" s="82" customFormat="1" x14ac:dyDescent="0.3">
      <c r="A84" s="231"/>
      <c r="B84" s="82" t="s">
        <v>85</v>
      </c>
      <c r="C84" s="83">
        <f t="shared" si="22"/>
        <v>4485000</v>
      </c>
      <c r="D84" s="1">
        <v>1000000</v>
      </c>
      <c r="E84" s="119">
        <v>1000000</v>
      </c>
      <c r="F84" s="119">
        <v>420000</v>
      </c>
      <c r="G84" s="119">
        <v>750000</v>
      </c>
      <c r="H84" s="119">
        <v>500000</v>
      </c>
      <c r="I84" s="1">
        <v>500000</v>
      </c>
      <c r="J84" s="83">
        <v>100000</v>
      </c>
      <c r="K84" s="119">
        <v>630000</v>
      </c>
      <c r="L84" s="83">
        <v>100000</v>
      </c>
      <c r="M84" s="83">
        <v>170000</v>
      </c>
      <c r="N84" s="83">
        <v>0</v>
      </c>
      <c r="O84" s="83">
        <v>100000</v>
      </c>
      <c r="P84" s="83">
        <v>0</v>
      </c>
      <c r="Q84" s="119">
        <v>1500000</v>
      </c>
      <c r="R84" s="83">
        <v>0</v>
      </c>
      <c r="S84" s="83">
        <f t="shared" si="20"/>
        <v>6770000</v>
      </c>
      <c r="T84" s="84">
        <f t="shared" si="19"/>
        <v>-2285000</v>
      </c>
      <c r="U84" s="83">
        <f t="shared" si="21"/>
        <v>4865000</v>
      </c>
    </row>
    <row r="85" spans="1:21" s="82" customFormat="1" x14ac:dyDescent="0.3">
      <c r="A85" s="231"/>
      <c r="B85" s="82" t="s">
        <v>86</v>
      </c>
      <c r="C85" s="83">
        <f t="shared" si="22"/>
        <v>4865000</v>
      </c>
      <c r="D85" s="1">
        <v>1000000</v>
      </c>
      <c r="E85" s="119">
        <v>1000000</v>
      </c>
      <c r="F85" s="119">
        <v>420000</v>
      </c>
      <c r="G85" s="119">
        <v>750000</v>
      </c>
      <c r="H85" s="119">
        <v>500000</v>
      </c>
      <c r="I85" s="1">
        <v>500000</v>
      </c>
      <c r="J85" s="83">
        <v>100000</v>
      </c>
      <c r="K85" s="119">
        <v>630000</v>
      </c>
      <c r="L85" s="83">
        <v>100000</v>
      </c>
      <c r="M85" s="83">
        <v>170000</v>
      </c>
      <c r="N85" s="83">
        <v>0</v>
      </c>
      <c r="O85" s="83">
        <v>100000</v>
      </c>
      <c r="P85" s="83">
        <v>0</v>
      </c>
      <c r="Q85" s="119">
        <v>1500000</v>
      </c>
      <c r="R85" s="83">
        <v>400000</v>
      </c>
      <c r="S85" s="83">
        <f t="shared" si="20"/>
        <v>7170000</v>
      </c>
      <c r="T85" s="84">
        <f t="shared" si="19"/>
        <v>-2305000</v>
      </c>
      <c r="U85" s="83">
        <f t="shared" si="21"/>
        <v>4845000</v>
      </c>
    </row>
    <row r="86" spans="1:21" s="88" customFormat="1" ht="17.25" thickBot="1" x14ac:dyDescent="0.35">
      <c r="A86" s="232"/>
      <c r="B86" s="85" t="s">
        <v>87</v>
      </c>
      <c r="C86" s="86">
        <f t="shared" si="22"/>
        <v>4845000</v>
      </c>
      <c r="D86" s="1">
        <v>1000000</v>
      </c>
      <c r="E86" s="119">
        <v>1000000</v>
      </c>
      <c r="F86" s="119">
        <v>420000</v>
      </c>
      <c r="G86" s="119">
        <v>750000</v>
      </c>
      <c r="H86" s="119">
        <v>500000</v>
      </c>
      <c r="I86" s="1">
        <v>500000</v>
      </c>
      <c r="J86" s="86">
        <v>100000</v>
      </c>
      <c r="K86" s="119">
        <v>630000</v>
      </c>
      <c r="L86" s="86">
        <v>100000</v>
      </c>
      <c r="M86" s="86">
        <v>170000</v>
      </c>
      <c r="N86" s="86">
        <v>0</v>
      </c>
      <c r="O86" s="86">
        <v>100000</v>
      </c>
      <c r="P86" s="86">
        <v>0</v>
      </c>
      <c r="Q86" s="25">
        <v>1500000</v>
      </c>
      <c r="R86" s="86">
        <v>0</v>
      </c>
      <c r="S86" s="86">
        <f t="shared" si="20"/>
        <v>6770000</v>
      </c>
      <c r="T86" s="87">
        <f t="shared" si="19"/>
        <v>-1925000</v>
      </c>
      <c r="U86" s="86">
        <f t="shared" si="21"/>
        <v>5225000</v>
      </c>
    </row>
    <row r="87" spans="1:21" s="82" customFormat="1" x14ac:dyDescent="0.3">
      <c r="A87" s="230">
        <v>2030</v>
      </c>
      <c r="B87" s="82" t="s">
        <v>76</v>
      </c>
      <c r="C87" s="83">
        <f xml:space="preserve"> U86</f>
        <v>5225000</v>
      </c>
      <c r="D87" s="1">
        <v>1000000</v>
      </c>
      <c r="E87" s="119">
        <v>1000000</v>
      </c>
      <c r="F87" s="119">
        <v>420000</v>
      </c>
      <c r="G87" s="119">
        <v>750000</v>
      </c>
      <c r="H87" s="119">
        <v>500000</v>
      </c>
      <c r="I87" s="1">
        <v>500000</v>
      </c>
      <c r="J87" s="83">
        <v>100000</v>
      </c>
      <c r="K87" s="119">
        <v>630000</v>
      </c>
      <c r="L87" s="83">
        <v>100000</v>
      </c>
      <c r="M87" s="83">
        <v>170000</v>
      </c>
      <c r="N87" s="83">
        <v>0</v>
      </c>
      <c r="O87" s="83">
        <v>100000</v>
      </c>
      <c r="P87" s="83">
        <v>0</v>
      </c>
      <c r="Q87" s="119">
        <v>1500000</v>
      </c>
      <c r="R87" s="83">
        <v>400000</v>
      </c>
      <c r="S87" s="83">
        <f t="shared" ref="S87:S98" si="23">SUM(D87:R87)</f>
        <v>7170000</v>
      </c>
      <c r="T87" s="89">
        <f t="shared" si="19"/>
        <v>-1945000</v>
      </c>
      <c r="U87" s="83">
        <f xml:space="preserve"> 7150000 + T87</f>
        <v>5205000</v>
      </c>
    </row>
    <row r="88" spans="1:21" s="82" customFormat="1" x14ac:dyDescent="0.3">
      <c r="A88" s="231"/>
      <c r="B88" s="82" t="s">
        <v>77</v>
      </c>
      <c r="C88" s="83">
        <f xml:space="preserve"> U87</f>
        <v>5205000</v>
      </c>
      <c r="D88" s="1">
        <v>1000000</v>
      </c>
      <c r="E88" s="119">
        <v>1000000</v>
      </c>
      <c r="F88" s="119">
        <v>420000</v>
      </c>
      <c r="G88" s="119">
        <v>750000</v>
      </c>
      <c r="H88" s="119">
        <v>500000</v>
      </c>
      <c r="I88" s="1">
        <v>500000</v>
      </c>
      <c r="J88" s="83">
        <v>100000</v>
      </c>
      <c r="K88" s="119">
        <v>630000</v>
      </c>
      <c r="L88" s="83">
        <v>100000</v>
      </c>
      <c r="M88" s="83">
        <v>170000</v>
      </c>
      <c r="N88" s="83">
        <v>0</v>
      </c>
      <c r="O88" s="83">
        <v>100000</v>
      </c>
      <c r="P88" s="83">
        <v>0</v>
      </c>
      <c r="Q88" s="119">
        <v>1500000</v>
      </c>
      <c r="R88" s="83">
        <v>0</v>
      </c>
      <c r="S88" s="83">
        <f t="shared" si="23"/>
        <v>6770000</v>
      </c>
      <c r="T88" s="84">
        <f t="shared" si="19"/>
        <v>-1565000</v>
      </c>
      <c r="U88" s="83">
        <f t="shared" ref="U88:U98" si="24" xml:space="preserve"> 7150000 + T88</f>
        <v>5585000</v>
      </c>
    </row>
    <row r="89" spans="1:21" s="82" customFormat="1" ht="17.25" thickBot="1" x14ac:dyDescent="0.35">
      <c r="A89" s="231"/>
      <c r="B89" s="82" t="s">
        <v>78</v>
      </c>
      <c r="C89" s="83">
        <f t="shared" ref="C89:C98" si="25" xml:space="preserve"> U88</f>
        <v>5585000</v>
      </c>
      <c r="D89" s="1">
        <v>1000000</v>
      </c>
      <c r="E89" s="119">
        <v>1000000</v>
      </c>
      <c r="F89" s="119">
        <v>420000</v>
      </c>
      <c r="G89" s="119">
        <v>750000</v>
      </c>
      <c r="H89" s="119">
        <v>500000</v>
      </c>
      <c r="I89" s="1">
        <v>500000</v>
      </c>
      <c r="J89" s="83">
        <v>100000</v>
      </c>
      <c r="K89" s="119">
        <v>630000</v>
      </c>
      <c r="L89" s="83">
        <v>100000</v>
      </c>
      <c r="M89" s="83">
        <v>170000</v>
      </c>
      <c r="N89" s="83">
        <v>0</v>
      </c>
      <c r="O89" s="83">
        <v>100000</v>
      </c>
      <c r="P89" s="83">
        <v>0</v>
      </c>
      <c r="Q89" s="25">
        <v>1500000</v>
      </c>
      <c r="R89" s="83">
        <v>0</v>
      </c>
      <c r="S89" s="83">
        <f t="shared" si="23"/>
        <v>6770000</v>
      </c>
      <c r="T89" s="84">
        <f t="shared" si="19"/>
        <v>-1185000</v>
      </c>
      <c r="U89" s="83">
        <f t="shared" si="24"/>
        <v>5965000</v>
      </c>
    </row>
    <row r="90" spans="1:21" s="82" customFormat="1" x14ac:dyDescent="0.3">
      <c r="A90" s="231"/>
      <c r="B90" s="82" t="s">
        <v>79</v>
      </c>
      <c r="C90" s="83">
        <f t="shared" si="25"/>
        <v>5965000</v>
      </c>
      <c r="D90" s="1">
        <v>1000000</v>
      </c>
      <c r="E90" s="119">
        <v>1000000</v>
      </c>
      <c r="F90" s="119">
        <v>420000</v>
      </c>
      <c r="G90" s="119">
        <v>750000</v>
      </c>
      <c r="H90" s="119">
        <v>500000</v>
      </c>
      <c r="I90" s="1">
        <v>500000</v>
      </c>
      <c r="J90" s="83">
        <v>100000</v>
      </c>
      <c r="K90" s="119">
        <v>630000</v>
      </c>
      <c r="L90" s="83">
        <v>100000</v>
      </c>
      <c r="M90" s="83">
        <v>170000</v>
      </c>
      <c r="N90" s="83">
        <v>0</v>
      </c>
      <c r="O90" s="83">
        <v>100000</v>
      </c>
      <c r="P90" s="83">
        <v>0</v>
      </c>
      <c r="Q90" s="119">
        <v>1500000</v>
      </c>
      <c r="R90" s="83">
        <v>0</v>
      </c>
      <c r="S90" s="83">
        <f t="shared" si="23"/>
        <v>6770000</v>
      </c>
      <c r="T90" s="84">
        <f t="shared" si="19"/>
        <v>-805000</v>
      </c>
      <c r="U90" s="83">
        <f t="shared" si="24"/>
        <v>6345000</v>
      </c>
    </row>
    <row r="91" spans="1:21" s="82" customFormat="1" x14ac:dyDescent="0.3">
      <c r="A91" s="231"/>
      <c r="B91" s="82" t="s">
        <v>80</v>
      </c>
      <c r="C91" s="83">
        <f t="shared" si="25"/>
        <v>6345000</v>
      </c>
      <c r="D91" s="1">
        <v>1000000</v>
      </c>
      <c r="E91" s="119">
        <v>1000000</v>
      </c>
      <c r="F91" s="119">
        <v>420000</v>
      </c>
      <c r="G91" s="119">
        <v>750000</v>
      </c>
      <c r="H91" s="119">
        <v>500000</v>
      </c>
      <c r="I91" s="1">
        <v>500000</v>
      </c>
      <c r="J91" s="83">
        <v>100000</v>
      </c>
      <c r="K91" s="119">
        <v>630000</v>
      </c>
      <c r="L91" s="83">
        <v>100000</v>
      </c>
      <c r="M91" s="83">
        <v>170000</v>
      </c>
      <c r="N91" s="83">
        <v>0</v>
      </c>
      <c r="O91" s="83">
        <v>100000</v>
      </c>
      <c r="P91" s="83">
        <v>0</v>
      </c>
      <c r="Q91" s="119">
        <v>1500000</v>
      </c>
      <c r="R91" s="83">
        <v>400000</v>
      </c>
      <c r="S91" s="83">
        <f t="shared" si="23"/>
        <v>7170000</v>
      </c>
      <c r="T91" s="84">
        <f t="shared" si="19"/>
        <v>-825000</v>
      </c>
      <c r="U91" s="83">
        <f t="shared" si="24"/>
        <v>6325000</v>
      </c>
    </row>
    <row r="92" spans="1:21" s="82" customFormat="1" ht="17.25" thickBot="1" x14ac:dyDescent="0.35">
      <c r="A92" s="231"/>
      <c r="B92" s="82" t="s">
        <v>81</v>
      </c>
      <c r="C92" s="83">
        <f t="shared" si="25"/>
        <v>6325000</v>
      </c>
      <c r="D92" s="1">
        <v>1000000</v>
      </c>
      <c r="E92" s="119">
        <v>1000000</v>
      </c>
      <c r="F92" s="119">
        <v>420000</v>
      </c>
      <c r="G92" s="119">
        <v>750000</v>
      </c>
      <c r="H92" s="119">
        <v>500000</v>
      </c>
      <c r="I92" s="1">
        <v>500000</v>
      </c>
      <c r="J92" s="83">
        <v>100000</v>
      </c>
      <c r="K92" s="119">
        <v>630000</v>
      </c>
      <c r="L92" s="83">
        <v>100000</v>
      </c>
      <c r="M92" s="83">
        <v>170000</v>
      </c>
      <c r="N92" s="83">
        <v>0</v>
      </c>
      <c r="O92" s="83">
        <v>100000</v>
      </c>
      <c r="P92" s="83">
        <v>0</v>
      </c>
      <c r="Q92" s="25">
        <v>1500000</v>
      </c>
      <c r="R92" s="83">
        <v>0</v>
      </c>
      <c r="S92" s="83">
        <f t="shared" si="23"/>
        <v>6770000</v>
      </c>
      <c r="T92" s="84">
        <f t="shared" si="19"/>
        <v>-445000</v>
      </c>
      <c r="U92" s="83">
        <f t="shared" si="24"/>
        <v>6705000</v>
      </c>
    </row>
    <row r="93" spans="1:21" s="82" customFormat="1" x14ac:dyDescent="0.3">
      <c r="A93" s="231"/>
      <c r="B93" s="82" t="s">
        <v>82</v>
      </c>
      <c r="C93" s="83">
        <f t="shared" si="25"/>
        <v>6705000</v>
      </c>
      <c r="D93" s="1">
        <v>1000000</v>
      </c>
      <c r="E93" s="119">
        <v>1000000</v>
      </c>
      <c r="F93" s="119">
        <v>420000</v>
      </c>
      <c r="G93" s="119">
        <v>750000</v>
      </c>
      <c r="H93" s="119">
        <v>500000</v>
      </c>
      <c r="I93" s="1">
        <v>500000</v>
      </c>
      <c r="J93" s="83">
        <v>100000</v>
      </c>
      <c r="K93" s="119">
        <v>630000</v>
      </c>
      <c r="L93" s="83">
        <v>100000</v>
      </c>
      <c r="M93" s="83">
        <v>170000</v>
      </c>
      <c r="N93" s="83">
        <v>0</v>
      </c>
      <c r="O93" s="83">
        <v>100000</v>
      </c>
      <c r="P93" s="83">
        <v>0</v>
      </c>
      <c r="Q93" s="119">
        <v>1500000</v>
      </c>
      <c r="R93" s="83">
        <v>0</v>
      </c>
      <c r="S93" s="83">
        <f t="shared" si="23"/>
        <v>6770000</v>
      </c>
      <c r="T93" s="84">
        <f t="shared" si="19"/>
        <v>-65000</v>
      </c>
      <c r="U93" s="83">
        <f t="shared" si="24"/>
        <v>7085000</v>
      </c>
    </row>
    <row r="94" spans="1:21" s="82" customFormat="1" x14ac:dyDescent="0.3">
      <c r="A94" s="231"/>
      <c r="B94" s="82" t="s">
        <v>83</v>
      </c>
      <c r="C94" s="83">
        <f t="shared" si="25"/>
        <v>7085000</v>
      </c>
      <c r="D94" s="1">
        <v>1000000</v>
      </c>
      <c r="E94" s="119">
        <v>1000000</v>
      </c>
      <c r="F94" s="119">
        <v>420000</v>
      </c>
      <c r="G94" s="119">
        <v>750000</v>
      </c>
      <c r="H94" s="119">
        <v>500000</v>
      </c>
      <c r="I94" s="1">
        <v>500000</v>
      </c>
      <c r="J94" s="83">
        <v>100000</v>
      </c>
      <c r="K94" s="119">
        <v>630000</v>
      </c>
      <c r="L94" s="83">
        <v>100000</v>
      </c>
      <c r="M94" s="83">
        <v>170000</v>
      </c>
      <c r="N94" s="83">
        <v>0</v>
      </c>
      <c r="O94" s="83">
        <v>100000</v>
      </c>
      <c r="P94" s="83">
        <v>0</v>
      </c>
      <c r="Q94" s="119">
        <v>1500000</v>
      </c>
      <c r="R94" s="83">
        <v>0</v>
      </c>
      <c r="S94" s="83">
        <f t="shared" si="23"/>
        <v>6770000</v>
      </c>
      <c r="T94" s="84">
        <f t="shared" si="19"/>
        <v>315000</v>
      </c>
      <c r="U94" s="83">
        <f t="shared" si="24"/>
        <v>7465000</v>
      </c>
    </row>
    <row r="95" spans="1:21" s="82" customFormat="1" ht="17.25" thickBot="1" x14ac:dyDescent="0.35">
      <c r="A95" s="231"/>
      <c r="B95" s="82" t="s">
        <v>84</v>
      </c>
      <c r="C95" s="83">
        <f t="shared" si="25"/>
        <v>7465000</v>
      </c>
      <c r="D95" s="1">
        <v>1000000</v>
      </c>
      <c r="E95" s="119">
        <v>1000000</v>
      </c>
      <c r="F95" s="119">
        <v>420000</v>
      </c>
      <c r="G95" s="119">
        <v>750000</v>
      </c>
      <c r="H95" s="119">
        <v>500000</v>
      </c>
      <c r="I95" s="1">
        <v>500000</v>
      </c>
      <c r="J95" s="83">
        <v>100000</v>
      </c>
      <c r="K95" s="119">
        <v>630000</v>
      </c>
      <c r="L95" s="83">
        <v>100000</v>
      </c>
      <c r="M95" s="83">
        <v>170000</v>
      </c>
      <c r="N95" s="83">
        <v>0</v>
      </c>
      <c r="O95" s="83">
        <v>100000</v>
      </c>
      <c r="P95" s="83">
        <v>0</v>
      </c>
      <c r="Q95" s="25">
        <v>1500000</v>
      </c>
      <c r="R95" s="83">
        <v>400000</v>
      </c>
      <c r="S95" s="83">
        <f t="shared" si="23"/>
        <v>7170000</v>
      </c>
      <c r="T95" s="84">
        <f t="shared" si="19"/>
        <v>295000</v>
      </c>
      <c r="U95" s="83">
        <f t="shared" si="24"/>
        <v>7445000</v>
      </c>
    </row>
    <row r="96" spans="1:21" s="82" customFormat="1" x14ac:dyDescent="0.3">
      <c r="A96" s="231"/>
      <c r="B96" s="82" t="s">
        <v>85</v>
      </c>
      <c r="C96" s="83">
        <f t="shared" si="25"/>
        <v>7445000</v>
      </c>
      <c r="D96" s="1">
        <v>1000000</v>
      </c>
      <c r="E96" s="119">
        <v>1000000</v>
      </c>
      <c r="F96" s="119">
        <v>420000</v>
      </c>
      <c r="G96" s="119">
        <v>750000</v>
      </c>
      <c r="H96" s="119">
        <v>500000</v>
      </c>
      <c r="I96" s="1">
        <v>500000</v>
      </c>
      <c r="J96" s="83">
        <v>100000</v>
      </c>
      <c r="K96" s="119">
        <v>630000</v>
      </c>
      <c r="L96" s="83">
        <v>100000</v>
      </c>
      <c r="M96" s="83">
        <v>170000</v>
      </c>
      <c r="N96" s="83">
        <v>0</v>
      </c>
      <c r="O96" s="83">
        <v>100000</v>
      </c>
      <c r="P96" s="83">
        <v>0</v>
      </c>
      <c r="Q96" s="119">
        <v>1500000</v>
      </c>
      <c r="R96" s="83">
        <v>0</v>
      </c>
      <c r="S96" s="83">
        <f t="shared" si="23"/>
        <v>6770000</v>
      </c>
      <c r="T96" s="84">
        <f t="shared" si="19"/>
        <v>675000</v>
      </c>
      <c r="U96" s="83">
        <f t="shared" si="24"/>
        <v>7825000</v>
      </c>
    </row>
    <row r="97" spans="1:21" s="82" customFormat="1" x14ac:dyDescent="0.3">
      <c r="A97" s="231"/>
      <c r="B97" s="82" t="s">
        <v>86</v>
      </c>
      <c r="C97" s="83">
        <f t="shared" si="25"/>
        <v>7825000</v>
      </c>
      <c r="D97" s="1">
        <v>1000000</v>
      </c>
      <c r="E97" s="119">
        <v>1000000</v>
      </c>
      <c r="F97" s="119">
        <v>420000</v>
      </c>
      <c r="G97" s="119">
        <v>750000</v>
      </c>
      <c r="H97" s="119">
        <v>500000</v>
      </c>
      <c r="I97" s="1">
        <v>500000</v>
      </c>
      <c r="J97" s="83">
        <v>100000</v>
      </c>
      <c r="K97" s="119">
        <v>630000</v>
      </c>
      <c r="L97" s="83">
        <v>100000</v>
      </c>
      <c r="M97" s="83">
        <v>170000</v>
      </c>
      <c r="N97" s="83">
        <v>0</v>
      </c>
      <c r="O97" s="83">
        <v>100000</v>
      </c>
      <c r="P97" s="83">
        <v>0</v>
      </c>
      <c r="Q97" s="119">
        <v>1500000</v>
      </c>
      <c r="R97" s="83">
        <v>400000</v>
      </c>
      <c r="S97" s="83">
        <f t="shared" si="23"/>
        <v>7170000</v>
      </c>
      <c r="T97" s="84">
        <f t="shared" si="19"/>
        <v>655000</v>
      </c>
      <c r="U97" s="83">
        <f t="shared" si="24"/>
        <v>7805000</v>
      </c>
    </row>
    <row r="98" spans="1:21" s="88" customFormat="1" ht="17.25" thickBot="1" x14ac:dyDescent="0.35">
      <c r="A98" s="232"/>
      <c r="B98" s="85" t="s">
        <v>87</v>
      </c>
      <c r="C98" s="86">
        <f t="shared" si="25"/>
        <v>7805000</v>
      </c>
      <c r="D98" s="1">
        <v>1000000</v>
      </c>
      <c r="E98" s="119">
        <v>1000000</v>
      </c>
      <c r="F98" s="119">
        <v>420000</v>
      </c>
      <c r="G98" s="119">
        <v>750000</v>
      </c>
      <c r="H98" s="119">
        <v>500000</v>
      </c>
      <c r="I98" s="1">
        <v>500000</v>
      </c>
      <c r="J98" s="86">
        <v>100000</v>
      </c>
      <c r="K98" s="119">
        <v>630000</v>
      </c>
      <c r="L98" s="86">
        <v>100000</v>
      </c>
      <c r="M98" s="86">
        <v>170000</v>
      </c>
      <c r="N98" s="86">
        <v>0</v>
      </c>
      <c r="O98" s="86">
        <v>100000</v>
      </c>
      <c r="P98" s="86">
        <v>0</v>
      </c>
      <c r="Q98" s="25">
        <v>1500000</v>
      </c>
      <c r="R98" s="86">
        <v>0</v>
      </c>
      <c r="S98" s="86">
        <f t="shared" si="23"/>
        <v>6770000</v>
      </c>
      <c r="T98" s="87">
        <f t="shared" si="19"/>
        <v>1035000</v>
      </c>
      <c r="U98" s="86">
        <f t="shared" si="24"/>
        <v>8185000</v>
      </c>
    </row>
    <row r="99" spans="1:21" s="82" customFormat="1" x14ac:dyDescent="0.3">
      <c r="A99" s="230">
        <v>2031</v>
      </c>
      <c r="B99" s="82" t="s">
        <v>76</v>
      </c>
      <c r="C99" s="83">
        <f xml:space="preserve"> U98</f>
        <v>8185000</v>
      </c>
      <c r="D99" s="1">
        <v>1000000</v>
      </c>
      <c r="E99" s="119">
        <v>1000000</v>
      </c>
      <c r="F99" s="119">
        <v>420000</v>
      </c>
      <c r="G99" s="119">
        <v>750000</v>
      </c>
      <c r="H99" s="119">
        <v>500000</v>
      </c>
      <c r="I99" s="1">
        <v>500000</v>
      </c>
      <c r="J99" s="83">
        <v>100000</v>
      </c>
      <c r="K99" s="119">
        <v>630000</v>
      </c>
      <c r="L99" s="83">
        <v>100000</v>
      </c>
      <c r="M99" s="83">
        <v>170000</v>
      </c>
      <c r="N99" s="83">
        <v>0</v>
      </c>
      <c r="O99" s="83">
        <v>100000</v>
      </c>
      <c r="P99" s="83">
        <v>0</v>
      </c>
      <c r="Q99" s="119">
        <v>1500000</v>
      </c>
      <c r="R99" s="83">
        <v>400000</v>
      </c>
      <c r="S99" s="83">
        <f t="shared" ref="S99:S110" si="26">SUM(D99:R99)</f>
        <v>7170000</v>
      </c>
      <c r="T99" s="89">
        <f t="shared" ref="T99:T122" si="27" xml:space="preserve"> C99 - S99</f>
        <v>1015000</v>
      </c>
      <c r="U99" s="83">
        <f xml:space="preserve"> 7150000 + T99</f>
        <v>8165000</v>
      </c>
    </row>
    <row r="100" spans="1:21" s="82" customFormat="1" x14ac:dyDescent="0.3">
      <c r="A100" s="231"/>
      <c r="B100" s="82" t="s">
        <v>77</v>
      </c>
      <c r="C100" s="83">
        <f xml:space="preserve"> U99</f>
        <v>8165000</v>
      </c>
      <c r="D100" s="1">
        <v>1000000</v>
      </c>
      <c r="E100" s="119">
        <v>1000000</v>
      </c>
      <c r="F100" s="119">
        <v>420000</v>
      </c>
      <c r="G100" s="119">
        <v>750000</v>
      </c>
      <c r="H100" s="119">
        <v>500000</v>
      </c>
      <c r="I100" s="1">
        <v>500000</v>
      </c>
      <c r="J100" s="83">
        <v>100000</v>
      </c>
      <c r="K100" s="119">
        <v>630000</v>
      </c>
      <c r="L100" s="83">
        <v>100000</v>
      </c>
      <c r="M100" s="83">
        <v>170000</v>
      </c>
      <c r="N100" s="83">
        <v>0</v>
      </c>
      <c r="O100" s="83">
        <v>100000</v>
      </c>
      <c r="P100" s="83">
        <v>0</v>
      </c>
      <c r="Q100" s="119">
        <v>1500000</v>
      </c>
      <c r="R100" s="83">
        <v>0</v>
      </c>
      <c r="S100" s="83">
        <f t="shared" si="26"/>
        <v>6770000</v>
      </c>
      <c r="T100" s="84">
        <f t="shared" si="27"/>
        <v>1395000</v>
      </c>
      <c r="U100" s="83">
        <f t="shared" ref="U100:U110" si="28" xml:space="preserve"> 7150000 + T100</f>
        <v>8545000</v>
      </c>
    </row>
    <row r="101" spans="1:21" s="82" customFormat="1" ht="17.25" thickBot="1" x14ac:dyDescent="0.35">
      <c r="A101" s="231"/>
      <c r="B101" s="82" t="s">
        <v>78</v>
      </c>
      <c r="C101" s="83">
        <f t="shared" ref="C101:C110" si="29" xml:space="preserve"> U100</f>
        <v>8545000</v>
      </c>
      <c r="D101" s="1">
        <v>1000000</v>
      </c>
      <c r="E101" s="119">
        <v>1000000</v>
      </c>
      <c r="F101" s="119">
        <v>420000</v>
      </c>
      <c r="G101" s="119">
        <v>750000</v>
      </c>
      <c r="H101" s="119">
        <v>500000</v>
      </c>
      <c r="I101" s="1">
        <v>500000</v>
      </c>
      <c r="J101" s="83">
        <v>100000</v>
      </c>
      <c r="K101" s="119">
        <v>630000</v>
      </c>
      <c r="L101" s="83">
        <v>100000</v>
      </c>
      <c r="M101" s="83">
        <v>170000</v>
      </c>
      <c r="N101" s="83">
        <v>0</v>
      </c>
      <c r="O101" s="83">
        <v>100000</v>
      </c>
      <c r="P101" s="83">
        <v>0</v>
      </c>
      <c r="Q101" s="25">
        <v>1500000</v>
      </c>
      <c r="R101" s="83">
        <v>0</v>
      </c>
      <c r="S101" s="83">
        <f t="shared" si="26"/>
        <v>6770000</v>
      </c>
      <c r="T101" s="84">
        <f t="shared" si="27"/>
        <v>1775000</v>
      </c>
      <c r="U101" s="83">
        <f t="shared" si="28"/>
        <v>8925000</v>
      </c>
    </row>
    <row r="102" spans="1:21" s="82" customFormat="1" x14ac:dyDescent="0.3">
      <c r="A102" s="231"/>
      <c r="B102" s="82" t="s">
        <v>79</v>
      </c>
      <c r="C102" s="83">
        <f t="shared" si="29"/>
        <v>8925000</v>
      </c>
      <c r="D102" s="1">
        <v>1000000</v>
      </c>
      <c r="E102" s="119">
        <v>1000000</v>
      </c>
      <c r="F102" s="119">
        <v>420000</v>
      </c>
      <c r="G102" s="119">
        <v>750000</v>
      </c>
      <c r="H102" s="119">
        <v>500000</v>
      </c>
      <c r="I102" s="1">
        <v>500000</v>
      </c>
      <c r="J102" s="83">
        <v>100000</v>
      </c>
      <c r="K102" s="119">
        <v>630000</v>
      </c>
      <c r="L102" s="83">
        <v>100000</v>
      </c>
      <c r="M102" s="83">
        <v>170000</v>
      </c>
      <c r="N102" s="83">
        <v>0</v>
      </c>
      <c r="O102" s="83">
        <v>100000</v>
      </c>
      <c r="P102" s="83">
        <v>0</v>
      </c>
      <c r="Q102" s="119">
        <v>1500000</v>
      </c>
      <c r="R102" s="83">
        <v>0</v>
      </c>
      <c r="S102" s="83">
        <f t="shared" si="26"/>
        <v>6770000</v>
      </c>
      <c r="T102" s="84">
        <f t="shared" si="27"/>
        <v>2155000</v>
      </c>
      <c r="U102" s="83">
        <f t="shared" si="28"/>
        <v>9305000</v>
      </c>
    </row>
    <row r="103" spans="1:21" s="82" customFormat="1" x14ac:dyDescent="0.3">
      <c r="A103" s="231"/>
      <c r="B103" s="82" t="s">
        <v>80</v>
      </c>
      <c r="C103" s="83">
        <f t="shared" si="29"/>
        <v>9305000</v>
      </c>
      <c r="D103" s="1">
        <v>1000000</v>
      </c>
      <c r="E103" s="119">
        <v>1000000</v>
      </c>
      <c r="F103" s="119">
        <v>420000</v>
      </c>
      <c r="G103" s="119">
        <v>750000</v>
      </c>
      <c r="H103" s="119">
        <v>500000</v>
      </c>
      <c r="I103" s="1">
        <v>500000</v>
      </c>
      <c r="J103" s="83">
        <v>100000</v>
      </c>
      <c r="K103" s="119">
        <v>630000</v>
      </c>
      <c r="L103" s="83">
        <v>100000</v>
      </c>
      <c r="M103" s="83">
        <v>170000</v>
      </c>
      <c r="N103" s="83">
        <v>0</v>
      </c>
      <c r="O103" s="83">
        <v>100000</v>
      </c>
      <c r="P103" s="83">
        <v>0</v>
      </c>
      <c r="Q103" s="119">
        <v>1500000</v>
      </c>
      <c r="R103" s="83">
        <v>400000</v>
      </c>
      <c r="S103" s="83">
        <f t="shared" si="26"/>
        <v>7170000</v>
      </c>
      <c r="T103" s="84">
        <f t="shared" si="27"/>
        <v>2135000</v>
      </c>
      <c r="U103" s="83">
        <f t="shared" si="28"/>
        <v>9285000</v>
      </c>
    </row>
    <row r="104" spans="1:21" s="82" customFormat="1" ht="17.25" thickBot="1" x14ac:dyDescent="0.35">
      <c r="A104" s="231"/>
      <c r="B104" s="82" t="s">
        <v>81</v>
      </c>
      <c r="C104" s="83">
        <f t="shared" si="29"/>
        <v>9285000</v>
      </c>
      <c r="D104" s="1">
        <v>1000000</v>
      </c>
      <c r="E104" s="119">
        <v>1000000</v>
      </c>
      <c r="F104" s="119">
        <v>420000</v>
      </c>
      <c r="G104" s="119">
        <v>750000</v>
      </c>
      <c r="H104" s="119">
        <v>500000</v>
      </c>
      <c r="I104" s="1">
        <v>500000</v>
      </c>
      <c r="J104" s="83">
        <v>100000</v>
      </c>
      <c r="K104" s="119">
        <v>630000</v>
      </c>
      <c r="L104" s="83">
        <v>100000</v>
      </c>
      <c r="M104" s="83">
        <v>170000</v>
      </c>
      <c r="N104" s="83">
        <v>0</v>
      </c>
      <c r="O104" s="83">
        <v>100000</v>
      </c>
      <c r="P104" s="83">
        <v>0</v>
      </c>
      <c r="Q104" s="25">
        <v>1500000</v>
      </c>
      <c r="R104" s="83">
        <v>0</v>
      </c>
      <c r="S104" s="83">
        <f t="shared" si="26"/>
        <v>6770000</v>
      </c>
      <c r="T104" s="84">
        <f t="shared" si="27"/>
        <v>2515000</v>
      </c>
      <c r="U104" s="83">
        <f t="shared" si="28"/>
        <v>9665000</v>
      </c>
    </row>
    <row r="105" spans="1:21" s="82" customFormat="1" x14ac:dyDescent="0.3">
      <c r="A105" s="231"/>
      <c r="B105" s="82" t="s">
        <v>82</v>
      </c>
      <c r="C105" s="83">
        <f t="shared" si="29"/>
        <v>9665000</v>
      </c>
      <c r="D105" s="1">
        <v>1000000</v>
      </c>
      <c r="E105" s="119">
        <v>1000000</v>
      </c>
      <c r="F105" s="119">
        <v>420000</v>
      </c>
      <c r="G105" s="119">
        <v>750000</v>
      </c>
      <c r="H105" s="119">
        <v>500000</v>
      </c>
      <c r="I105" s="1">
        <v>500000</v>
      </c>
      <c r="J105" s="83">
        <v>100000</v>
      </c>
      <c r="K105" s="119">
        <v>630000</v>
      </c>
      <c r="L105" s="83">
        <v>100000</v>
      </c>
      <c r="M105" s="83">
        <v>170000</v>
      </c>
      <c r="N105" s="83">
        <v>0</v>
      </c>
      <c r="O105" s="83">
        <v>100000</v>
      </c>
      <c r="P105" s="83">
        <v>0</v>
      </c>
      <c r="Q105" s="119">
        <v>1500000</v>
      </c>
      <c r="R105" s="83">
        <v>0</v>
      </c>
      <c r="S105" s="83">
        <f t="shared" si="26"/>
        <v>6770000</v>
      </c>
      <c r="T105" s="84">
        <f t="shared" si="27"/>
        <v>2895000</v>
      </c>
      <c r="U105" s="83">
        <f t="shared" si="28"/>
        <v>10045000</v>
      </c>
    </row>
    <row r="106" spans="1:21" s="82" customFormat="1" x14ac:dyDescent="0.3">
      <c r="A106" s="231"/>
      <c r="B106" s="82" t="s">
        <v>83</v>
      </c>
      <c r="C106" s="83">
        <f t="shared" si="29"/>
        <v>10045000</v>
      </c>
      <c r="D106" s="1">
        <v>1000000</v>
      </c>
      <c r="E106" s="119">
        <v>1000000</v>
      </c>
      <c r="F106" s="119">
        <v>420000</v>
      </c>
      <c r="G106" s="119">
        <v>750000</v>
      </c>
      <c r="H106" s="119">
        <v>500000</v>
      </c>
      <c r="I106" s="1">
        <v>500000</v>
      </c>
      <c r="J106" s="83">
        <v>100000</v>
      </c>
      <c r="K106" s="119">
        <v>630000</v>
      </c>
      <c r="L106" s="83">
        <v>100000</v>
      </c>
      <c r="M106" s="83">
        <v>170000</v>
      </c>
      <c r="N106" s="83">
        <v>0</v>
      </c>
      <c r="O106" s="83">
        <v>100000</v>
      </c>
      <c r="P106" s="83">
        <v>0</v>
      </c>
      <c r="Q106" s="119">
        <v>1500000</v>
      </c>
      <c r="R106" s="83">
        <v>0</v>
      </c>
      <c r="S106" s="83">
        <f t="shared" si="26"/>
        <v>6770000</v>
      </c>
      <c r="T106" s="84">
        <f t="shared" si="27"/>
        <v>3275000</v>
      </c>
      <c r="U106" s="83">
        <f t="shared" si="28"/>
        <v>10425000</v>
      </c>
    </row>
    <row r="107" spans="1:21" s="82" customFormat="1" ht="17.25" thickBot="1" x14ac:dyDescent="0.35">
      <c r="A107" s="231"/>
      <c r="B107" s="82" t="s">
        <v>84</v>
      </c>
      <c r="C107" s="83">
        <f t="shared" si="29"/>
        <v>10425000</v>
      </c>
      <c r="D107" s="1">
        <v>1000000</v>
      </c>
      <c r="E107" s="119">
        <v>1000000</v>
      </c>
      <c r="F107" s="119">
        <v>420000</v>
      </c>
      <c r="G107" s="119">
        <v>750000</v>
      </c>
      <c r="H107" s="119">
        <v>500000</v>
      </c>
      <c r="I107" s="1">
        <v>500000</v>
      </c>
      <c r="J107" s="83">
        <v>100000</v>
      </c>
      <c r="K107" s="119">
        <v>630000</v>
      </c>
      <c r="L107" s="83">
        <v>100000</v>
      </c>
      <c r="M107" s="83">
        <v>170000</v>
      </c>
      <c r="N107" s="83">
        <v>0</v>
      </c>
      <c r="O107" s="83">
        <v>100000</v>
      </c>
      <c r="P107" s="83">
        <v>0</v>
      </c>
      <c r="Q107" s="25">
        <v>1500000</v>
      </c>
      <c r="R107" s="83">
        <v>400000</v>
      </c>
      <c r="S107" s="83">
        <f t="shared" si="26"/>
        <v>7170000</v>
      </c>
      <c r="T107" s="84">
        <f t="shared" si="27"/>
        <v>3255000</v>
      </c>
      <c r="U107" s="83">
        <f t="shared" si="28"/>
        <v>10405000</v>
      </c>
    </row>
    <row r="108" spans="1:21" s="82" customFormat="1" x14ac:dyDescent="0.3">
      <c r="A108" s="231"/>
      <c r="B108" s="82" t="s">
        <v>85</v>
      </c>
      <c r="C108" s="83">
        <f t="shared" si="29"/>
        <v>10405000</v>
      </c>
      <c r="D108" s="1">
        <v>1000000</v>
      </c>
      <c r="E108" s="119">
        <v>1000000</v>
      </c>
      <c r="F108" s="119">
        <v>420000</v>
      </c>
      <c r="G108" s="119">
        <v>750000</v>
      </c>
      <c r="H108" s="119">
        <v>500000</v>
      </c>
      <c r="I108" s="1">
        <v>500000</v>
      </c>
      <c r="J108" s="83">
        <v>100000</v>
      </c>
      <c r="K108" s="119">
        <v>630000</v>
      </c>
      <c r="L108" s="83">
        <v>100000</v>
      </c>
      <c r="M108" s="83">
        <v>170000</v>
      </c>
      <c r="N108" s="83">
        <v>0</v>
      </c>
      <c r="O108" s="83">
        <v>100000</v>
      </c>
      <c r="P108" s="83">
        <v>0</v>
      </c>
      <c r="Q108" s="119">
        <v>1500000</v>
      </c>
      <c r="R108" s="83">
        <v>0</v>
      </c>
      <c r="S108" s="83">
        <f t="shared" si="26"/>
        <v>6770000</v>
      </c>
      <c r="T108" s="84">
        <f t="shared" si="27"/>
        <v>3635000</v>
      </c>
      <c r="U108" s="83">
        <f t="shared" si="28"/>
        <v>10785000</v>
      </c>
    </row>
    <row r="109" spans="1:21" s="82" customFormat="1" x14ac:dyDescent="0.3">
      <c r="A109" s="231"/>
      <c r="B109" s="82" t="s">
        <v>86</v>
      </c>
      <c r="C109" s="83">
        <f t="shared" si="29"/>
        <v>10785000</v>
      </c>
      <c r="D109" s="1">
        <v>1000000</v>
      </c>
      <c r="E109" s="119">
        <v>1000000</v>
      </c>
      <c r="F109" s="119">
        <v>420000</v>
      </c>
      <c r="G109" s="119">
        <v>750000</v>
      </c>
      <c r="H109" s="119">
        <v>500000</v>
      </c>
      <c r="I109" s="1">
        <v>500000</v>
      </c>
      <c r="J109" s="83">
        <v>100000</v>
      </c>
      <c r="K109" s="119">
        <v>630000</v>
      </c>
      <c r="L109" s="83">
        <v>100000</v>
      </c>
      <c r="M109" s="83">
        <v>170000</v>
      </c>
      <c r="N109" s="83">
        <v>0</v>
      </c>
      <c r="O109" s="83">
        <v>100000</v>
      </c>
      <c r="P109" s="83">
        <v>0</v>
      </c>
      <c r="Q109" s="119">
        <v>1500000</v>
      </c>
      <c r="R109" s="83">
        <v>400000</v>
      </c>
      <c r="S109" s="83">
        <f t="shared" si="26"/>
        <v>7170000</v>
      </c>
      <c r="T109" s="84">
        <f t="shared" si="27"/>
        <v>3615000</v>
      </c>
      <c r="U109" s="83">
        <f t="shared" si="28"/>
        <v>10765000</v>
      </c>
    </row>
    <row r="110" spans="1:21" s="88" customFormat="1" ht="17.25" thickBot="1" x14ac:dyDescent="0.35">
      <c r="A110" s="232"/>
      <c r="B110" s="85" t="s">
        <v>87</v>
      </c>
      <c r="C110" s="86">
        <f t="shared" si="29"/>
        <v>10765000</v>
      </c>
      <c r="D110" s="1">
        <v>1000000</v>
      </c>
      <c r="E110" s="119">
        <v>1000000</v>
      </c>
      <c r="F110" s="119">
        <v>420000</v>
      </c>
      <c r="G110" s="119">
        <v>750000</v>
      </c>
      <c r="H110" s="119">
        <v>500000</v>
      </c>
      <c r="I110" s="1">
        <v>500000</v>
      </c>
      <c r="J110" s="86">
        <v>100000</v>
      </c>
      <c r="K110" s="119">
        <v>630000</v>
      </c>
      <c r="L110" s="86">
        <v>100000</v>
      </c>
      <c r="M110" s="86">
        <v>170000</v>
      </c>
      <c r="N110" s="86">
        <v>0</v>
      </c>
      <c r="O110" s="86">
        <v>100000</v>
      </c>
      <c r="P110" s="86">
        <v>0</v>
      </c>
      <c r="Q110" s="25">
        <v>1500000</v>
      </c>
      <c r="R110" s="86">
        <v>0</v>
      </c>
      <c r="S110" s="86">
        <f t="shared" si="26"/>
        <v>6770000</v>
      </c>
      <c r="T110" s="87">
        <f t="shared" si="27"/>
        <v>3995000</v>
      </c>
      <c r="U110" s="86">
        <f t="shared" si="28"/>
        <v>11145000</v>
      </c>
    </row>
    <row r="111" spans="1:21" s="82" customFormat="1" x14ac:dyDescent="0.3">
      <c r="A111" s="230">
        <v>2032</v>
      </c>
      <c r="B111" s="82" t="s">
        <v>76</v>
      </c>
      <c r="C111" s="83">
        <f xml:space="preserve"> U110</f>
        <v>11145000</v>
      </c>
      <c r="D111" s="1">
        <v>1000000</v>
      </c>
      <c r="E111" s="119">
        <v>1000000</v>
      </c>
      <c r="F111" s="119">
        <v>420000</v>
      </c>
      <c r="G111" s="119">
        <v>750000</v>
      </c>
      <c r="H111" s="119">
        <v>500000</v>
      </c>
      <c r="I111" s="1">
        <v>500000</v>
      </c>
      <c r="J111" s="83">
        <v>100000</v>
      </c>
      <c r="K111" s="119">
        <v>630000</v>
      </c>
      <c r="L111" s="83">
        <v>100000</v>
      </c>
      <c r="M111" s="83">
        <v>170000</v>
      </c>
      <c r="N111" s="83">
        <v>0</v>
      </c>
      <c r="O111" s="83">
        <v>100000</v>
      </c>
      <c r="P111" s="83">
        <v>0</v>
      </c>
      <c r="Q111" s="119">
        <v>1500000</v>
      </c>
      <c r="R111" s="83">
        <v>400000</v>
      </c>
      <c r="S111" s="83">
        <f t="shared" ref="S111:S122" si="30">SUM(D111:R111)</f>
        <v>7170000</v>
      </c>
      <c r="T111" s="89">
        <f t="shared" si="27"/>
        <v>3975000</v>
      </c>
      <c r="U111" s="83">
        <f xml:space="preserve"> 7150000 + T111</f>
        <v>11125000</v>
      </c>
    </row>
    <row r="112" spans="1:21" s="82" customFormat="1" x14ac:dyDescent="0.3">
      <c r="A112" s="231"/>
      <c r="B112" s="82" t="s">
        <v>77</v>
      </c>
      <c r="C112" s="83">
        <f xml:space="preserve"> U111</f>
        <v>11125000</v>
      </c>
      <c r="D112" s="1">
        <v>1000000</v>
      </c>
      <c r="E112" s="119">
        <v>1000000</v>
      </c>
      <c r="F112" s="119">
        <v>420000</v>
      </c>
      <c r="G112" s="119">
        <v>750000</v>
      </c>
      <c r="H112" s="119">
        <v>500000</v>
      </c>
      <c r="I112" s="1">
        <v>500000</v>
      </c>
      <c r="J112" s="83">
        <v>100000</v>
      </c>
      <c r="K112" s="119">
        <v>630000</v>
      </c>
      <c r="L112" s="83">
        <v>100000</v>
      </c>
      <c r="M112" s="83">
        <v>170000</v>
      </c>
      <c r="N112" s="83">
        <v>0</v>
      </c>
      <c r="O112" s="83">
        <v>100000</v>
      </c>
      <c r="P112" s="83">
        <v>0</v>
      </c>
      <c r="Q112" s="119">
        <v>1500000</v>
      </c>
      <c r="R112" s="83">
        <v>0</v>
      </c>
      <c r="S112" s="83">
        <f t="shared" si="30"/>
        <v>6770000</v>
      </c>
      <c r="T112" s="84">
        <f t="shared" si="27"/>
        <v>4355000</v>
      </c>
      <c r="U112" s="83">
        <f t="shared" ref="U112:U122" si="31" xml:space="preserve"> 7150000 + T112</f>
        <v>11505000</v>
      </c>
    </row>
    <row r="113" spans="1:21" s="82" customFormat="1" ht="17.25" thickBot="1" x14ac:dyDescent="0.35">
      <c r="A113" s="231"/>
      <c r="B113" s="82" t="s">
        <v>78</v>
      </c>
      <c r="C113" s="83">
        <f t="shared" ref="C113:C122" si="32" xml:space="preserve"> U112</f>
        <v>11505000</v>
      </c>
      <c r="D113" s="1">
        <v>1000000</v>
      </c>
      <c r="E113" s="119">
        <v>1000000</v>
      </c>
      <c r="F113" s="119">
        <v>420000</v>
      </c>
      <c r="G113" s="119">
        <v>750000</v>
      </c>
      <c r="H113" s="119">
        <v>500000</v>
      </c>
      <c r="I113" s="1">
        <v>500000</v>
      </c>
      <c r="J113" s="83">
        <v>100000</v>
      </c>
      <c r="K113" s="119">
        <v>630000</v>
      </c>
      <c r="L113" s="83">
        <v>100000</v>
      </c>
      <c r="M113" s="83">
        <v>170000</v>
      </c>
      <c r="N113" s="83">
        <v>0</v>
      </c>
      <c r="O113" s="83">
        <v>100000</v>
      </c>
      <c r="P113" s="83">
        <v>0</v>
      </c>
      <c r="Q113" s="25">
        <v>1500000</v>
      </c>
      <c r="R113" s="83">
        <v>0</v>
      </c>
      <c r="S113" s="83">
        <f t="shared" si="30"/>
        <v>6770000</v>
      </c>
      <c r="T113" s="84">
        <f t="shared" si="27"/>
        <v>4735000</v>
      </c>
      <c r="U113" s="83">
        <f t="shared" si="31"/>
        <v>11885000</v>
      </c>
    </row>
    <row r="114" spans="1:21" s="82" customFormat="1" x14ac:dyDescent="0.3">
      <c r="A114" s="231"/>
      <c r="B114" s="82" t="s">
        <v>79</v>
      </c>
      <c r="C114" s="83">
        <f t="shared" si="32"/>
        <v>11885000</v>
      </c>
      <c r="D114" s="1">
        <v>1000000</v>
      </c>
      <c r="E114" s="119">
        <v>1000000</v>
      </c>
      <c r="F114" s="119">
        <v>420000</v>
      </c>
      <c r="G114" s="119">
        <v>750000</v>
      </c>
      <c r="H114" s="119">
        <v>500000</v>
      </c>
      <c r="I114" s="1">
        <v>500000</v>
      </c>
      <c r="J114" s="83">
        <v>100000</v>
      </c>
      <c r="K114" s="119">
        <v>630000</v>
      </c>
      <c r="L114" s="83">
        <v>100000</v>
      </c>
      <c r="M114" s="83">
        <v>170000</v>
      </c>
      <c r="N114" s="83">
        <v>0</v>
      </c>
      <c r="O114" s="83">
        <v>100000</v>
      </c>
      <c r="P114" s="83">
        <v>0</v>
      </c>
      <c r="Q114" s="119">
        <v>1500000</v>
      </c>
      <c r="R114" s="83">
        <v>0</v>
      </c>
      <c r="S114" s="83">
        <f t="shared" si="30"/>
        <v>6770000</v>
      </c>
      <c r="T114" s="84">
        <f t="shared" si="27"/>
        <v>5115000</v>
      </c>
      <c r="U114" s="83">
        <f t="shared" si="31"/>
        <v>12265000</v>
      </c>
    </row>
    <row r="115" spans="1:21" s="82" customFormat="1" x14ac:dyDescent="0.3">
      <c r="A115" s="231"/>
      <c r="B115" s="82" t="s">
        <v>80</v>
      </c>
      <c r="C115" s="83">
        <f t="shared" si="32"/>
        <v>12265000</v>
      </c>
      <c r="D115" s="1">
        <v>1000000</v>
      </c>
      <c r="E115" s="119">
        <v>1000000</v>
      </c>
      <c r="F115" s="119">
        <v>420000</v>
      </c>
      <c r="G115" s="119">
        <v>750000</v>
      </c>
      <c r="H115" s="119">
        <v>500000</v>
      </c>
      <c r="I115" s="1">
        <v>500000</v>
      </c>
      <c r="J115" s="83">
        <v>100000</v>
      </c>
      <c r="K115" s="119">
        <v>630000</v>
      </c>
      <c r="L115" s="83">
        <v>100000</v>
      </c>
      <c r="M115" s="83">
        <v>170000</v>
      </c>
      <c r="N115" s="83">
        <v>0</v>
      </c>
      <c r="O115" s="83">
        <v>100000</v>
      </c>
      <c r="P115" s="83">
        <v>0</v>
      </c>
      <c r="Q115" s="119">
        <v>1500000</v>
      </c>
      <c r="R115" s="83">
        <v>400000</v>
      </c>
      <c r="S115" s="83">
        <f t="shared" si="30"/>
        <v>7170000</v>
      </c>
      <c r="T115" s="84">
        <f t="shared" si="27"/>
        <v>5095000</v>
      </c>
      <c r="U115" s="83">
        <f t="shared" si="31"/>
        <v>12245000</v>
      </c>
    </row>
    <row r="116" spans="1:21" s="82" customFormat="1" ht="17.25" thickBot="1" x14ac:dyDescent="0.35">
      <c r="A116" s="231"/>
      <c r="B116" s="82" t="s">
        <v>81</v>
      </c>
      <c r="C116" s="83">
        <f t="shared" si="32"/>
        <v>12245000</v>
      </c>
      <c r="D116" s="1">
        <v>1000000</v>
      </c>
      <c r="E116" s="119">
        <v>1000000</v>
      </c>
      <c r="F116" s="119">
        <v>420000</v>
      </c>
      <c r="G116" s="119">
        <v>750000</v>
      </c>
      <c r="H116" s="119">
        <v>500000</v>
      </c>
      <c r="I116" s="1">
        <v>500000</v>
      </c>
      <c r="J116" s="83">
        <v>100000</v>
      </c>
      <c r="K116" s="119">
        <v>630000</v>
      </c>
      <c r="L116" s="83">
        <v>100000</v>
      </c>
      <c r="M116" s="83">
        <v>170000</v>
      </c>
      <c r="N116" s="83">
        <v>0</v>
      </c>
      <c r="O116" s="83">
        <v>100000</v>
      </c>
      <c r="P116" s="83">
        <v>0</v>
      </c>
      <c r="Q116" s="25">
        <v>1500000</v>
      </c>
      <c r="R116" s="83">
        <v>0</v>
      </c>
      <c r="S116" s="83">
        <f t="shared" si="30"/>
        <v>6770000</v>
      </c>
      <c r="T116" s="84">
        <f t="shared" si="27"/>
        <v>5475000</v>
      </c>
      <c r="U116" s="83">
        <f t="shared" si="31"/>
        <v>12625000</v>
      </c>
    </row>
    <row r="117" spans="1:21" s="82" customFormat="1" x14ac:dyDescent="0.3">
      <c r="A117" s="231"/>
      <c r="B117" s="82" t="s">
        <v>82</v>
      </c>
      <c r="C117" s="83">
        <f t="shared" si="32"/>
        <v>12625000</v>
      </c>
      <c r="D117" s="1">
        <v>1000000</v>
      </c>
      <c r="E117" s="119">
        <v>1000000</v>
      </c>
      <c r="F117" s="119">
        <v>420000</v>
      </c>
      <c r="G117" s="119">
        <v>750000</v>
      </c>
      <c r="H117" s="119">
        <v>500000</v>
      </c>
      <c r="I117" s="1">
        <v>500000</v>
      </c>
      <c r="J117" s="83">
        <v>100000</v>
      </c>
      <c r="K117" s="119">
        <v>630000</v>
      </c>
      <c r="L117" s="83">
        <v>100000</v>
      </c>
      <c r="M117" s="83">
        <v>170000</v>
      </c>
      <c r="N117" s="83">
        <v>0</v>
      </c>
      <c r="O117" s="83">
        <v>100000</v>
      </c>
      <c r="P117" s="83">
        <v>0</v>
      </c>
      <c r="Q117" s="119">
        <v>1500000</v>
      </c>
      <c r="R117" s="83">
        <v>0</v>
      </c>
      <c r="S117" s="83">
        <f t="shared" si="30"/>
        <v>6770000</v>
      </c>
      <c r="T117" s="84">
        <f t="shared" si="27"/>
        <v>5855000</v>
      </c>
      <c r="U117" s="83">
        <f t="shared" si="31"/>
        <v>13005000</v>
      </c>
    </row>
    <row r="118" spans="1:21" s="82" customFormat="1" x14ac:dyDescent="0.3">
      <c r="A118" s="231"/>
      <c r="B118" s="82" t="s">
        <v>83</v>
      </c>
      <c r="C118" s="83">
        <f t="shared" si="32"/>
        <v>13005000</v>
      </c>
      <c r="D118" s="1">
        <v>1000000</v>
      </c>
      <c r="E118" s="119">
        <v>1000000</v>
      </c>
      <c r="F118" s="119">
        <v>420000</v>
      </c>
      <c r="G118" s="119">
        <v>750000</v>
      </c>
      <c r="H118" s="119">
        <v>500000</v>
      </c>
      <c r="I118" s="1">
        <v>500000</v>
      </c>
      <c r="J118" s="83">
        <v>100000</v>
      </c>
      <c r="K118" s="119">
        <v>630000</v>
      </c>
      <c r="L118" s="83">
        <v>100000</v>
      </c>
      <c r="M118" s="83">
        <v>170000</v>
      </c>
      <c r="N118" s="83">
        <v>0</v>
      </c>
      <c r="O118" s="83">
        <v>100000</v>
      </c>
      <c r="P118" s="83">
        <v>0</v>
      </c>
      <c r="Q118" s="119">
        <v>1500000</v>
      </c>
      <c r="R118" s="83">
        <v>0</v>
      </c>
      <c r="S118" s="83">
        <f t="shared" si="30"/>
        <v>6770000</v>
      </c>
      <c r="T118" s="84">
        <f t="shared" si="27"/>
        <v>6235000</v>
      </c>
      <c r="U118" s="83">
        <f t="shared" si="31"/>
        <v>13385000</v>
      </c>
    </row>
    <row r="119" spans="1:21" s="82" customFormat="1" ht="17.25" thickBot="1" x14ac:dyDescent="0.35">
      <c r="A119" s="231"/>
      <c r="B119" s="82" t="s">
        <v>84</v>
      </c>
      <c r="C119" s="83">
        <f t="shared" si="32"/>
        <v>13385000</v>
      </c>
      <c r="D119" s="1">
        <v>1000000</v>
      </c>
      <c r="E119" s="119">
        <v>1000000</v>
      </c>
      <c r="F119" s="119">
        <v>420000</v>
      </c>
      <c r="G119" s="119">
        <v>750000</v>
      </c>
      <c r="H119" s="119">
        <v>500000</v>
      </c>
      <c r="I119" s="1">
        <v>500000</v>
      </c>
      <c r="J119" s="83">
        <v>100000</v>
      </c>
      <c r="K119" s="119">
        <v>630000</v>
      </c>
      <c r="L119" s="83">
        <v>100000</v>
      </c>
      <c r="M119" s="83">
        <v>170000</v>
      </c>
      <c r="N119" s="83">
        <v>0</v>
      </c>
      <c r="O119" s="83">
        <v>100000</v>
      </c>
      <c r="P119" s="83">
        <v>0</v>
      </c>
      <c r="Q119" s="25">
        <v>1500000</v>
      </c>
      <c r="R119" s="83">
        <v>400000</v>
      </c>
      <c r="S119" s="83">
        <f t="shared" si="30"/>
        <v>7170000</v>
      </c>
      <c r="T119" s="84">
        <f t="shared" si="27"/>
        <v>6215000</v>
      </c>
      <c r="U119" s="83">
        <f t="shared" si="31"/>
        <v>13365000</v>
      </c>
    </row>
    <row r="120" spans="1:21" s="82" customFormat="1" x14ac:dyDescent="0.3">
      <c r="A120" s="231"/>
      <c r="B120" s="82" t="s">
        <v>85</v>
      </c>
      <c r="C120" s="83">
        <f t="shared" si="32"/>
        <v>13365000</v>
      </c>
      <c r="D120" s="1">
        <v>1000000</v>
      </c>
      <c r="E120" s="119">
        <v>1000000</v>
      </c>
      <c r="F120" s="119">
        <v>420000</v>
      </c>
      <c r="G120" s="119">
        <v>750000</v>
      </c>
      <c r="H120" s="119">
        <v>500000</v>
      </c>
      <c r="I120" s="1">
        <v>500000</v>
      </c>
      <c r="J120" s="83">
        <v>100000</v>
      </c>
      <c r="K120" s="119">
        <v>630000</v>
      </c>
      <c r="L120" s="83">
        <v>100000</v>
      </c>
      <c r="M120" s="83">
        <v>170000</v>
      </c>
      <c r="N120" s="83">
        <v>0</v>
      </c>
      <c r="O120" s="83">
        <v>100000</v>
      </c>
      <c r="P120" s="83">
        <v>0</v>
      </c>
      <c r="Q120" s="119">
        <v>1500000</v>
      </c>
      <c r="R120" s="83">
        <v>0</v>
      </c>
      <c r="S120" s="83">
        <f t="shared" si="30"/>
        <v>6770000</v>
      </c>
      <c r="T120" s="84">
        <f t="shared" si="27"/>
        <v>6595000</v>
      </c>
      <c r="U120" s="83">
        <f t="shared" si="31"/>
        <v>13745000</v>
      </c>
    </row>
    <row r="121" spans="1:21" s="82" customFormat="1" x14ac:dyDescent="0.3">
      <c r="A121" s="231"/>
      <c r="B121" s="82" t="s">
        <v>86</v>
      </c>
      <c r="C121" s="83">
        <f t="shared" si="32"/>
        <v>13745000</v>
      </c>
      <c r="D121" s="1">
        <v>1000000</v>
      </c>
      <c r="E121" s="119">
        <v>1000000</v>
      </c>
      <c r="F121" s="119">
        <v>420000</v>
      </c>
      <c r="G121" s="119">
        <v>750000</v>
      </c>
      <c r="H121" s="119">
        <v>500000</v>
      </c>
      <c r="I121" s="1">
        <v>500000</v>
      </c>
      <c r="J121" s="83">
        <v>100000</v>
      </c>
      <c r="K121" s="119">
        <v>630000</v>
      </c>
      <c r="L121" s="83">
        <v>100000</v>
      </c>
      <c r="M121" s="83">
        <v>170000</v>
      </c>
      <c r="N121" s="83">
        <v>0</v>
      </c>
      <c r="O121" s="83">
        <v>100000</v>
      </c>
      <c r="P121" s="83">
        <v>0</v>
      </c>
      <c r="Q121" s="119">
        <v>1500000</v>
      </c>
      <c r="R121" s="83">
        <v>400000</v>
      </c>
      <c r="S121" s="83">
        <f t="shared" si="30"/>
        <v>7170000</v>
      </c>
      <c r="T121" s="84">
        <f t="shared" si="27"/>
        <v>6575000</v>
      </c>
      <c r="U121" s="83">
        <f t="shared" si="31"/>
        <v>13725000</v>
      </c>
    </row>
    <row r="122" spans="1:21" s="88" customFormat="1" ht="17.25" thickBot="1" x14ac:dyDescent="0.35">
      <c r="A122" s="232"/>
      <c r="B122" s="85" t="s">
        <v>87</v>
      </c>
      <c r="C122" s="86">
        <f t="shared" si="32"/>
        <v>13725000</v>
      </c>
      <c r="D122" s="1">
        <v>1000000</v>
      </c>
      <c r="E122" s="119">
        <v>1000000</v>
      </c>
      <c r="F122" s="119">
        <v>420000</v>
      </c>
      <c r="G122" s="119">
        <v>750000</v>
      </c>
      <c r="H122" s="119">
        <v>500000</v>
      </c>
      <c r="I122" s="1">
        <v>500000</v>
      </c>
      <c r="J122" s="86">
        <v>100000</v>
      </c>
      <c r="K122" s="119">
        <v>630000</v>
      </c>
      <c r="L122" s="86">
        <v>100000</v>
      </c>
      <c r="M122" s="86">
        <v>170000</v>
      </c>
      <c r="N122" s="86">
        <v>0</v>
      </c>
      <c r="O122" s="86">
        <v>100000</v>
      </c>
      <c r="P122" s="86">
        <v>0</v>
      </c>
      <c r="Q122" s="25">
        <v>1500000</v>
      </c>
      <c r="R122" s="86">
        <v>0</v>
      </c>
      <c r="S122" s="86">
        <f t="shared" si="30"/>
        <v>6770000</v>
      </c>
      <c r="T122" s="87">
        <f t="shared" si="27"/>
        <v>6955000</v>
      </c>
      <c r="U122" s="86">
        <f t="shared" si="31"/>
        <v>14105000</v>
      </c>
    </row>
    <row r="123" spans="1:21" x14ac:dyDescent="0.3">
      <c r="F123" s="1">
        <f>SUM(F7:F122)</f>
        <v>48720000</v>
      </c>
      <c r="G123" s="1">
        <f>SUM(G7:G122)</f>
        <v>86350000</v>
      </c>
    </row>
  </sheetData>
  <mergeCells count="11">
    <mergeCell ref="G1:H1"/>
    <mergeCell ref="A3:A14"/>
    <mergeCell ref="A15:A26"/>
    <mergeCell ref="A27:A38"/>
    <mergeCell ref="A39:A50"/>
    <mergeCell ref="A111:A122"/>
    <mergeCell ref="A51:A62"/>
    <mergeCell ref="A63:A74"/>
    <mergeCell ref="A75:A86"/>
    <mergeCell ref="A87:A98"/>
    <mergeCell ref="A99:A110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61AFE-825F-4669-B78F-E10BDCEEF433}">
  <dimension ref="A1:R37"/>
  <sheetViews>
    <sheetView topLeftCell="A10" workbookViewId="0">
      <selection activeCell="K25" sqref="K25"/>
    </sheetView>
  </sheetViews>
  <sheetFormatPr defaultRowHeight="16.5" x14ac:dyDescent="0.3"/>
  <cols>
    <col min="1" max="1" width="7.25" customWidth="1"/>
    <col min="2" max="2" width="11.125" bestFit="1" customWidth="1"/>
    <col min="3" max="3" width="11.375" customWidth="1"/>
    <col min="4" max="4" width="7.75" customWidth="1"/>
    <col min="6" max="6" width="10.625" bestFit="1" customWidth="1"/>
    <col min="7" max="7" width="10.75" bestFit="1" customWidth="1"/>
    <col min="9" max="9" width="10.75" bestFit="1" customWidth="1"/>
    <col min="11" max="11" width="10.75" bestFit="1" customWidth="1"/>
    <col min="12" max="12" width="10.625" bestFit="1" customWidth="1"/>
    <col min="15" max="15" width="10.625" bestFit="1" customWidth="1"/>
  </cols>
  <sheetData>
    <row r="1" spans="2:18" x14ac:dyDescent="0.3">
      <c r="B1" s="241"/>
      <c r="C1" s="241"/>
    </row>
    <row r="2" spans="2:18" x14ac:dyDescent="0.3">
      <c r="B2" s="240" t="s">
        <v>75</v>
      </c>
      <c r="C2" s="240"/>
      <c r="E2" s="237" t="s">
        <v>75</v>
      </c>
      <c r="F2" s="238"/>
      <c r="G2" s="238"/>
      <c r="H2" s="239"/>
      <c r="J2" s="237" t="s">
        <v>99</v>
      </c>
      <c r="K2" s="238"/>
      <c r="L2" s="238"/>
      <c r="M2" s="239"/>
      <c r="O2" s="237" t="s">
        <v>100</v>
      </c>
      <c r="P2" s="238"/>
      <c r="Q2" s="238"/>
      <c r="R2" s="239"/>
    </row>
    <row r="3" spans="2:18" x14ac:dyDescent="0.3">
      <c r="B3" s="6" t="s">
        <v>17</v>
      </c>
      <c r="C3" s="6" t="s">
        <v>18</v>
      </c>
      <c r="E3" s="6" t="s">
        <v>17</v>
      </c>
      <c r="F3" s="6" t="s">
        <v>14</v>
      </c>
      <c r="G3" s="6" t="s">
        <v>18</v>
      </c>
      <c r="H3" s="6" t="s">
        <v>21</v>
      </c>
      <c r="J3" s="6" t="s">
        <v>17</v>
      </c>
      <c r="K3" s="6" t="s">
        <v>14</v>
      </c>
      <c r="L3" s="6" t="s">
        <v>18</v>
      </c>
      <c r="M3" s="6" t="s">
        <v>21</v>
      </c>
      <c r="O3" s="6" t="s">
        <v>17</v>
      </c>
      <c r="P3" s="6" t="s">
        <v>14</v>
      </c>
      <c r="Q3" s="6" t="s">
        <v>18</v>
      </c>
      <c r="R3" s="6" t="s">
        <v>21</v>
      </c>
    </row>
    <row r="4" spans="2:18" x14ac:dyDescent="0.3">
      <c r="B4" s="5">
        <v>1</v>
      </c>
      <c r="C4" s="9">
        <v>85421</v>
      </c>
      <c r="E4" s="5">
        <v>1</v>
      </c>
      <c r="F4" s="69">
        <v>6895968</v>
      </c>
      <c r="G4" s="69">
        <v>20436</v>
      </c>
      <c r="H4" s="2">
        <f t="shared" ref="H4:H14" si="0">ROUND((G4/IF(F4=0,1,F4))*100,2)</f>
        <v>0.3</v>
      </c>
      <c r="J4" s="5">
        <v>1</v>
      </c>
      <c r="K4" s="69">
        <v>7800000</v>
      </c>
      <c r="L4" s="69">
        <v>-370000</v>
      </c>
      <c r="M4" s="2">
        <f t="shared" ref="M4:M14" si="1">ROUND((L4/IF(K4=0,1,K4))*100,2)</f>
        <v>-4.74</v>
      </c>
      <c r="O4" s="5">
        <v>1</v>
      </c>
      <c r="P4" s="69">
        <v>0</v>
      </c>
      <c r="Q4" s="69">
        <v>0</v>
      </c>
      <c r="R4" s="2">
        <f t="shared" ref="R4:R14" si="2">ROUND((Q4/IF(P4=0,1,P4))*100,2)</f>
        <v>0</v>
      </c>
    </row>
    <row r="5" spans="2:18" x14ac:dyDescent="0.3">
      <c r="B5" s="5">
        <v>2</v>
      </c>
      <c r="C5" s="9">
        <v>65302</v>
      </c>
      <c r="E5" s="5">
        <v>2</v>
      </c>
      <c r="F5" s="69">
        <v>2840710</v>
      </c>
      <c r="G5" s="69">
        <v>-263661</v>
      </c>
      <c r="H5" s="2">
        <f t="shared" si="0"/>
        <v>-9.2799999999999994</v>
      </c>
      <c r="J5" s="5">
        <v>2</v>
      </c>
      <c r="K5" s="69">
        <v>5700000</v>
      </c>
      <c r="L5" s="69">
        <v>56335</v>
      </c>
      <c r="M5" s="2">
        <f t="shared" si="1"/>
        <v>0.99</v>
      </c>
      <c r="O5" s="5">
        <v>2</v>
      </c>
      <c r="P5" s="69">
        <v>0</v>
      </c>
      <c r="Q5" s="69">
        <v>0</v>
      </c>
      <c r="R5" s="2">
        <f t="shared" si="2"/>
        <v>0</v>
      </c>
    </row>
    <row r="6" spans="2:18" x14ac:dyDescent="0.3">
      <c r="B6" s="5">
        <v>3</v>
      </c>
      <c r="C6" s="9">
        <v>93332</v>
      </c>
      <c r="E6" s="5">
        <v>3</v>
      </c>
      <c r="F6" s="69">
        <v>6714000</v>
      </c>
      <c r="G6" s="69">
        <v>-70497</v>
      </c>
      <c r="H6" s="2">
        <f t="shared" si="0"/>
        <v>-1.05</v>
      </c>
      <c r="J6" s="5">
        <v>3</v>
      </c>
      <c r="K6" s="69">
        <v>1271879</v>
      </c>
      <c r="L6" s="69">
        <v>-55655</v>
      </c>
      <c r="M6" s="2">
        <f t="shared" si="1"/>
        <v>-4.38</v>
      </c>
      <c r="O6" s="5">
        <v>3</v>
      </c>
      <c r="P6" s="69">
        <v>0</v>
      </c>
      <c r="Q6" s="69">
        <v>0</v>
      </c>
      <c r="R6" s="2">
        <f t="shared" si="2"/>
        <v>0</v>
      </c>
    </row>
    <row r="7" spans="2:18" x14ac:dyDescent="0.3">
      <c r="B7" s="5">
        <v>4</v>
      </c>
      <c r="C7" s="9">
        <v>0</v>
      </c>
      <c r="E7" s="5">
        <v>4</v>
      </c>
      <c r="F7" s="69">
        <v>3403333</v>
      </c>
      <c r="G7" s="3">
        <v>-11231</v>
      </c>
      <c r="H7" s="2">
        <f t="shared" si="0"/>
        <v>-0.33</v>
      </c>
      <c r="J7" s="5">
        <v>4</v>
      </c>
      <c r="K7" s="69">
        <v>2876888</v>
      </c>
      <c r="L7" s="3">
        <v>-12946</v>
      </c>
      <c r="M7" s="2">
        <f t="shared" si="1"/>
        <v>-0.45</v>
      </c>
      <c r="O7" s="5">
        <v>4</v>
      </c>
      <c r="P7" s="69">
        <v>0</v>
      </c>
      <c r="Q7" s="3">
        <v>0</v>
      </c>
      <c r="R7" s="2">
        <f t="shared" si="2"/>
        <v>0</v>
      </c>
    </row>
    <row r="8" spans="2:18" x14ac:dyDescent="0.3">
      <c r="B8" s="5">
        <v>5</v>
      </c>
      <c r="C8" s="9">
        <v>0</v>
      </c>
      <c r="E8" s="5">
        <v>5</v>
      </c>
      <c r="F8" s="69">
        <v>6778491</v>
      </c>
      <c r="G8" s="3">
        <v>156448</v>
      </c>
      <c r="H8" s="2">
        <f t="shared" si="0"/>
        <v>2.31</v>
      </c>
      <c r="J8" s="5">
        <v>5</v>
      </c>
      <c r="K8" s="69">
        <v>0</v>
      </c>
      <c r="L8" s="3">
        <v>0</v>
      </c>
      <c r="M8" s="2">
        <f t="shared" si="1"/>
        <v>0</v>
      </c>
      <c r="O8" s="5">
        <v>5</v>
      </c>
      <c r="P8" s="69">
        <v>0</v>
      </c>
      <c r="Q8" s="3">
        <v>0</v>
      </c>
      <c r="R8" s="2">
        <f t="shared" si="2"/>
        <v>0</v>
      </c>
    </row>
    <row r="9" spans="2:18" x14ac:dyDescent="0.3">
      <c r="B9" s="5">
        <v>6</v>
      </c>
      <c r="C9" s="10">
        <v>0</v>
      </c>
      <c r="E9" s="5">
        <v>6</v>
      </c>
      <c r="F9" s="69">
        <v>0</v>
      </c>
      <c r="G9" s="69">
        <v>0</v>
      </c>
      <c r="H9" s="2">
        <f t="shared" si="0"/>
        <v>0</v>
      </c>
      <c r="J9" s="5">
        <v>6</v>
      </c>
      <c r="K9" s="69">
        <v>0</v>
      </c>
      <c r="L9" s="69">
        <v>0</v>
      </c>
      <c r="M9" s="2">
        <f t="shared" si="1"/>
        <v>0</v>
      </c>
      <c r="O9" s="5">
        <v>6</v>
      </c>
      <c r="P9" s="69">
        <v>0</v>
      </c>
      <c r="Q9" s="69">
        <v>0</v>
      </c>
      <c r="R9" s="2">
        <f t="shared" si="2"/>
        <v>0</v>
      </c>
    </row>
    <row r="10" spans="2:18" x14ac:dyDescent="0.3">
      <c r="B10" s="5">
        <v>7</v>
      </c>
      <c r="C10" s="9">
        <v>0</v>
      </c>
      <c r="E10" s="5">
        <v>7</v>
      </c>
      <c r="F10" s="69">
        <v>0</v>
      </c>
      <c r="G10" s="3">
        <v>0</v>
      </c>
      <c r="H10" s="2">
        <f t="shared" si="0"/>
        <v>0</v>
      </c>
      <c r="J10" s="5">
        <v>7</v>
      </c>
      <c r="K10" s="69">
        <v>0</v>
      </c>
      <c r="L10" s="3">
        <v>0</v>
      </c>
      <c r="M10" s="2">
        <f t="shared" si="1"/>
        <v>0</v>
      </c>
      <c r="O10" s="5">
        <v>7</v>
      </c>
      <c r="P10" s="69">
        <v>0</v>
      </c>
      <c r="Q10" s="3">
        <v>0</v>
      </c>
      <c r="R10" s="2">
        <f t="shared" si="2"/>
        <v>0</v>
      </c>
    </row>
    <row r="11" spans="2:18" x14ac:dyDescent="0.3">
      <c r="B11" s="5">
        <v>8</v>
      </c>
      <c r="C11" s="9">
        <v>0</v>
      </c>
      <c r="E11" s="5">
        <v>8</v>
      </c>
      <c r="F11" s="69">
        <v>0</v>
      </c>
      <c r="G11" s="3">
        <v>0</v>
      </c>
      <c r="H11" s="2">
        <f t="shared" si="0"/>
        <v>0</v>
      </c>
      <c r="J11" s="5">
        <v>8</v>
      </c>
      <c r="K11" s="69">
        <v>0</v>
      </c>
      <c r="L11" s="3">
        <v>0</v>
      </c>
      <c r="M11" s="2">
        <f t="shared" si="1"/>
        <v>0</v>
      </c>
      <c r="O11" s="5">
        <v>8</v>
      </c>
      <c r="P11" s="69">
        <v>0</v>
      </c>
      <c r="Q11" s="3">
        <v>0</v>
      </c>
      <c r="R11" s="2">
        <f t="shared" si="2"/>
        <v>0</v>
      </c>
    </row>
    <row r="12" spans="2:18" x14ac:dyDescent="0.3">
      <c r="B12" s="8">
        <v>9</v>
      </c>
      <c r="C12" s="10">
        <v>0</v>
      </c>
      <c r="E12" s="8">
        <v>9</v>
      </c>
      <c r="F12" s="69">
        <v>0</v>
      </c>
      <c r="G12" s="69">
        <v>0</v>
      </c>
      <c r="H12" s="2">
        <f t="shared" si="0"/>
        <v>0</v>
      </c>
      <c r="J12" s="8">
        <v>9</v>
      </c>
      <c r="K12" s="69">
        <v>0</v>
      </c>
      <c r="L12" s="69">
        <v>0</v>
      </c>
      <c r="M12" s="2">
        <f t="shared" si="1"/>
        <v>0</v>
      </c>
      <c r="O12" s="8">
        <v>9</v>
      </c>
      <c r="P12" s="69">
        <v>0</v>
      </c>
      <c r="Q12" s="69">
        <v>0</v>
      </c>
      <c r="R12" s="2">
        <f t="shared" si="2"/>
        <v>0</v>
      </c>
    </row>
    <row r="13" spans="2:18" x14ac:dyDescent="0.3">
      <c r="B13" s="5">
        <v>10</v>
      </c>
      <c r="C13" s="9">
        <v>0</v>
      </c>
      <c r="E13" s="5">
        <v>10</v>
      </c>
      <c r="F13" s="69">
        <v>0</v>
      </c>
      <c r="G13" s="3">
        <v>0</v>
      </c>
      <c r="H13" s="2">
        <f t="shared" si="0"/>
        <v>0</v>
      </c>
      <c r="J13" s="5">
        <v>10</v>
      </c>
      <c r="K13" s="69">
        <v>0</v>
      </c>
      <c r="L13" s="3">
        <v>0</v>
      </c>
      <c r="M13" s="2">
        <f t="shared" si="1"/>
        <v>0</v>
      </c>
      <c r="O13" s="5">
        <v>10</v>
      </c>
      <c r="P13" s="69">
        <v>0</v>
      </c>
      <c r="Q13" s="3">
        <v>0</v>
      </c>
      <c r="R13" s="2">
        <f t="shared" si="2"/>
        <v>0</v>
      </c>
    </row>
    <row r="14" spans="2:18" x14ac:dyDescent="0.3">
      <c r="B14" s="6" t="s">
        <v>19</v>
      </c>
      <c r="C14" s="7">
        <f>SUM(C4:C13)</f>
        <v>244055</v>
      </c>
      <c r="E14" s="68"/>
      <c r="F14" s="3">
        <f>SUM(F4:F13)/IF(COUNTIF(F4:F13,"&gt;1")=0,1,COUNTIF(F4:F13,"&gt;1"))</f>
        <v>5326500.4000000004</v>
      </c>
      <c r="G14" s="3">
        <f>SUM(G4:G13)</f>
        <v>-168505</v>
      </c>
      <c r="H14" s="2">
        <f t="shared" si="0"/>
        <v>-3.16</v>
      </c>
      <c r="J14" s="68"/>
      <c r="K14" s="3">
        <f>SUM(K4:K13)/IF(COUNTIF(K4:K13,"&gt;1")=0,1,COUNTIF(K4:K13,"&gt;1"))</f>
        <v>4412191.75</v>
      </c>
      <c r="L14" s="3">
        <f>SUM(L4:L13)</f>
        <v>-382266</v>
      </c>
      <c r="M14" s="2">
        <f t="shared" si="1"/>
        <v>-8.66</v>
      </c>
      <c r="O14" s="68"/>
      <c r="P14" s="3">
        <f>SUM(P4:P13)/IF(COUNTIF(P4:P13,"&gt;1")=0,1,COUNTIF(P4:P13,"&gt;1"))</f>
        <v>0</v>
      </c>
      <c r="Q14" s="3">
        <f>SUM(Q4:Q13)</f>
        <v>0</v>
      </c>
      <c r="R14" s="2">
        <f t="shared" si="2"/>
        <v>0</v>
      </c>
    </row>
    <row r="15" spans="2:18" x14ac:dyDescent="0.3">
      <c r="B15" s="6" t="s">
        <v>14</v>
      </c>
      <c r="C15" s="7">
        <v>1342771</v>
      </c>
    </row>
    <row r="16" spans="2:18" x14ac:dyDescent="0.3">
      <c r="B16" s="6" t="s">
        <v>21</v>
      </c>
      <c r="C16" s="5">
        <f xml:space="preserve">  ROUND( (C14 / C15) * 100, 2 )</f>
        <v>18.18</v>
      </c>
    </row>
    <row r="17" spans="1:8" x14ac:dyDescent="0.3">
      <c r="B17" s="6" t="s">
        <v>22</v>
      </c>
      <c r="C17" s="3">
        <f xml:space="preserve"> C15 + C14</f>
        <v>1586826</v>
      </c>
    </row>
    <row r="18" spans="1:8" x14ac:dyDescent="0.3">
      <c r="B18" s="4"/>
    </row>
    <row r="19" spans="1:8" x14ac:dyDescent="0.3">
      <c r="B19">
        <v>1.1599999999999999</v>
      </c>
      <c r="C19">
        <f xml:space="preserve"> B19 /100</f>
        <v>1.1599999999999999E-2</v>
      </c>
    </row>
    <row r="20" spans="1:8" x14ac:dyDescent="0.3">
      <c r="A20" t="s">
        <v>125</v>
      </c>
      <c r="B20">
        <v>2833000</v>
      </c>
      <c r="C20">
        <f xml:space="preserve"> B20 / C19</f>
        <v>244224137.93103451</v>
      </c>
    </row>
    <row r="22" spans="1:8" x14ac:dyDescent="0.3">
      <c r="B22">
        <v>0.45</v>
      </c>
      <c r="C22">
        <f xml:space="preserve"> B22 /100</f>
        <v>4.5000000000000005E-3</v>
      </c>
    </row>
    <row r="23" spans="1:8" x14ac:dyDescent="0.3">
      <c r="B23">
        <v>12946</v>
      </c>
      <c r="C23">
        <f xml:space="preserve"> B23 / C22</f>
        <v>2876888.8888888885</v>
      </c>
    </row>
    <row r="25" spans="1:8" x14ac:dyDescent="0.3">
      <c r="B25" s="174" t="s">
        <v>176</v>
      </c>
      <c r="C25" s="174">
        <v>16696980</v>
      </c>
      <c r="E25" s="237" t="s">
        <v>177</v>
      </c>
      <c r="F25" s="238"/>
      <c r="G25" s="238"/>
      <c r="H25" s="239"/>
    </row>
    <row r="26" spans="1:8" x14ac:dyDescent="0.3">
      <c r="B26" s="176">
        <v>45301</v>
      </c>
      <c r="C26" s="2">
        <f xml:space="preserve"> C25 / 2</f>
        <v>8348490</v>
      </c>
      <c r="E26" s="175" t="s">
        <v>17</v>
      </c>
      <c r="F26" s="175" t="s">
        <v>14</v>
      </c>
      <c r="G26" s="175" t="s">
        <v>18</v>
      </c>
      <c r="H26" s="175" t="s">
        <v>21</v>
      </c>
    </row>
    <row r="27" spans="1:8" x14ac:dyDescent="0.3">
      <c r="B27" s="176">
        <v>45422</v>
      </c>
      <c r="C27" s="2">
        <f xml:space="preserve"> C25 / 2</f>
        <v>8348490</v>
      </c>
      <c r="E27" s="174">
        <v>1</v>
      </c>
      <c r="F27" s="69">
        <v>0</v>
      </c>
      <c r="G27" s="69">
        <v>0</v>
      </c>
      <c r="H27" s="2">
        <f t="shared" ref="H27:H37" si="3">ROUND((G27/IF(F27=0,1,F27))*100,2)</f>
        <v>0</v>
      </c>
    </row>
    <row r="28" spans="1:8" x14ac:dyDescent="0.3">
      <c r="E28" s="174">
        <v>2</v>
      </c>
      <c r="F28" s="69">
        <v>0</v>
      </c>
      <c r="G28" s="69">
        <v>0</v>
      </c>
      <c r="H28" s="2">
        <f t="shared" si="3"/>
        <v>0</v>
      </c>
    </row>
    <row r="29" spans="1:8" x14ac:dyDescent="0.3">
      <c r="E29" s="174">
        <v>3</v>
      </c>
      <c r="F29" s="69">
        <v>0</v>
      </c>
      <c r="G29" s="69">
        <v>0</v>
      </c>
      <c r="H29" s="2">
        <f t="shared" si="3"/>
        <v>0</v>
      </c>
    </row>
    <row r="30" spans="1:8" x14ac:dyDescent="0.3">
      <c r="E30" s="174">
        <v>4</v>
      </c>
      <c r="F30" s="69">
        <v>0</v>
      </c>
      <c r="G30" s="3">
        <v>0</v>
      </c>
      <c r="H30" s="2">
        <f t="shared" si="3"/>
        <v>0</v>
      </c>
    </row>
    <row r="31" spans="1:8" x14ac:dyDescent="0.3">
      <c r="E31" s="174">
        <v>5</v>
      </c>
      <c r="F31" s="69">
        <v>0</v>
      </c>
      <c r="G31" s="3">
        <v>0</v>
      </c>
      <c r="H31" s="2">
        <f t="shared" si="3"/>
        <v>0</v>
      </c>
    </row>
    <row r="32" spans="1:8" x14ac:dyDescent="0.3">
      <c r="E32" s="174">
        <v>6</v>
      </c>
      <c r="F32" s="69">
        <v>0</v>
      </c>
      <c r="G32" s="69">
        <v>0</v>
      </c>
      <c r="H32" s="2">
        <f t="shared" si="3"/>
        <v>0</v>
      </c>
    </row>
    <row r="33" spans="5:8" x14ac:dyDescent="0.3">
      <c r="E33" s="174">
        <v>7</v>
      </c>
      <c r="F33" s="69">
        <v>0</v>
      </c>
      <c r="G33" s="3">
        <v>0</v>
      </c>
      <c r="H33" s="2">
        <f t="shared" si="3"/>
        <v>0</v>
      </c>
    </row>
    <row r="34" spans="5:8" x14ac:dyDescent="0.3">
      <c r="E34" s="174">
        <v>8</v>
      </c>
      <c r="F34" s="69">
        <v>0</v>
      </c>
      <c r="G34" s="3">
        <v>0</v>
      </c>
      <c r="H34" s="2">
        <f t="shared" si="3"/>
        <v>0</v>
      </c>
    </row>
    <row r="35" spans="5:8" x14ac:dyDescent="0.3">
      <c r="E35" s="8">
        <v>9</v>
      </c>
      <c r="F35" s="69">
        <v>0</v>
      </c>
      <c r="G35" s="69">
        <v>0</v>
      </c>
      <c r="H35" s="2">
        <f t="shared" si="3"/>
        <v>0</v>
      </c>
    </row>
    <row r="36" spans="5:8" x14ac:dyDescent="0.3">
      <c r="E36" s="174">
        <v>10</v>
      </c>
      <c r="F36" s="69">
        <v>0</v>
      </c>
      <c r="G36" s="3">
        <v>0</v>
      </c>
      <c r="H36" s="2">
        <f t="shared" si="3"/>
        <v>0</v>
      </c>
    </row>
    <row r="37" spans="5:8" x14ac:dyDescent="0.3">
      <c r="E37" s="68"/>
      <c r="F37" s="3">
        <f>SUM(F27:F36)/IF(COUNTIF(F27:F36,"&gt;1")=0,1,COUNTIF(F27:F36,"&gt;1"))</f>
        <v>0</v>
      </c>
      <c r="G37" s="3">
        <f>SUM(G27:G36)</f>
        <v>0</v>
      </c>
      <c r="H37" s="2">
        <f t="shared" si="3"/>
        <v>0</v>
      </c>
    </row>
  </sheetData>
  <mergeCells count="6">
    <mergeCell ref="E25:H25"/>
    <mergeCell ref="O2:R2"/>
    <mergeCell ref="B2:C2"/>
    <mergeCell ref="B1:C1"/>
    <mergeCell ref="E2:H2"/>
    <mergeCell ref="J2:M2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69AB9-7A1F-4DFC-93D8-D4732EBA59F2}">
  <dimension ref="A3:N60"/>
  <sheetViews>
    <sheetView topLeftCell="A46" workbookViewId="0">
      <selection activeCell="G60" sqref="G60"/>
    </sheetView>
  </sheetViews>
  <sheetFormatPr defaultRowHeight="16.5" x14ac:dyDescent="0.3"/>
  <cols>
    <col min="2" max="2" width="16.875" customWidth="1"/>
    <col min="3" max="3" width="20.75" customWidth="1"/>
    <col min="4" max="4" width="32.375" customWidth="1"/>
    <col min="5" max="5" width="21.375" customWidth="1"/>
    <col min="6" max="6" width="22.75" customWidth="1"/>
    <col min="7" max="7" width="20.125" bestFit="1" customWidth="1"/>
    <col min="8" max="8" width="16" customWidth="1"/>
    <col min="9" max="9" width="26.875" customWidth="1"/>
    <col min="10" max="10" width="17.875" bestFit="1" customWidth="1"/>
    <col min="11" max="11" width="16" bestFit="1" customWidth="1"/>
    <col min="12" max="12" width="14.5" customWidth="1"/>
    <col min="13" max="13" width="25.75" customWidth="1"/>
  </cols>
  <sheetData>
    <row r="3" spans="3:14" x14ac:dyDescent="0.3">
      <c r="D3" s="220" t="s">
        <v>40</v>
      </c>
      <c r="E3" s="220"/>
      <c r="F3" s="220"/>
      <c r="G3" s="220"/>
      <c r="H3" s="220"/>
      <c r="I3" s="220"/>
      <c r="J3" s="220"/>
      <c r="K3" s="220"/>
      <c r="L3" s="220"/>
      <c r="M3" s="220"/>
      <c r="N3" s="220"/>
    </row>
    <row r="4" spans="3:14" x14ac:dyDescent="0.3">
      <c r="D4" s="220"/>
      <c r="E4" s="220"/>
      <c r="F4" s="220"/>
      <c r="G4" s="220"/>
      <c r="H4" s="220"/>
      <c r="I4" s="220"/>
      <c r="J4" s="220"/>
      <c r="K4" s="220"/>
      <c r="L4" s="220"/>
      <c r="M4" s="220"/>
      <c r="N4" s="220"/>
    </row>
    <row r="5" spans="3:14" x14ac:dyDescent="0.3">
      <c r="C5" t="s">
        <v>41</v>
      </c>
      <c r="D5" s="13" t="s">
        <v>43</v>
      </c>
      <c r="G5" t="s">
        <v>42</v>
      </c>
    </row>
    <row r="7" spans="3:14" x14ac:dyDescent="0.3">
      <c r="C7" s="15" t="s">
        <v>44</v>
      </c>
    </row>
    <row r="8" spans="3:14" x14ac:dyDescent="0.3">
      <c r="C8" s="16" t="s">
        <v>45</v>
      </c>
      <c r="D8" s="16" t="s">
        <v>46</v>
      </c>
      <c r="E8" s="16" t="s">
        <v>47</v>
      </c>
      <c r="F8" s="16" t="s">
        <v>48</v>
      </c>
      <c r="G8" s="16" t="s">
        <v>49</v>
      </c>
      <c r="H8" s="16" t="s">
        <v>50</v>
      </c>
      <c r="I8" s="16" t="s">
        <v>51</v>
      </c>
      <c r="J8" s="16" t="s">
        <v>52</v>
      </c>
      <c r="K8" s="16" t="s">
        <v>53</v>
      </c>
    </row>
    <row r="9" spans="3:14" ht="17.25" thickBot="1" x14ac:dyDescent="0.35">
      <c r="C9" s="53" t="s">
        <v>54</v>
      </c>
      <c r="D9" s="53">
        <v>3.46</v>
      </c>
      <c r="E9" s="53">
        <v>3.49</v>
      </c>
      <c r="F9" s="53">
        <v>3.52</v>
      </c>
      <c r="G9" s="53">
        <v>3.51</v>
      </c>
      <c r="H9" s="53">
        <v>3.44</v>
      </c>
      <c r="I9" s="53">
        <v>3.36</v>
      </c>
      <c r="J9" s="53">
        <v>3.27</v>
      </c>
      <c r="K9" s="53">
        <v>3.23</v>
      </c>
    </row>
    <row r="10" spans="3:14" ht="17.25" thickBot="1" x14ac:dyDescent="0.35">
      <c r="C10" s="53" t="s">
        <v>55</v>
      </c>
      <c r="D10" s="53">
        <v>3.94</v>
      </c>
      <c r="E10" s="53">
        <v>4.0599999999999996</v>
      </c>
      <c r="F10" s="53">
        <v>4.08</v>
      </c>
      <c r="G10" s="53">
        <v>4.09</v>
      </c>
      <c r="H10" s="53">
        <v>4.0999999999999996</v>
      </c>
      <c r="I10" s="53">
        <v>4.1100000000000003</v>
      </c>
      <c r="J10" s="53">
        <v>4.12</v>
      </c>
      <c r="K10" s="53">
        <v>4.28</v>
      </c>
    </row>
    <row r="11" spans="3:14" ht="17.25" thickBot="1" x14ac:dyDescent="0.35">
      <c r="C11" s="53" t="s">
        <v>56</v>
      </c>
      <c r="D11" s="53">
        <v>4.03</v>
      </c>
      <c r="E11" s="53">
        <v>4.17</v>
      </c>
      <c r="F11" s="53">
        <v>4.17</v>
      </c>
      <c r="G11" s="53">
        <v>4.18</v>
      </c>
      <c r="H11" s="53">
        <v>4.1900000000000004</v>
      </c>
      <c r="I11" s="53">
        <v>4.21</v>
      </c>
      <c r="J11" s="53">
        <v>4.24</v>
      </c>
      <c r="K11" s="53">
        <v>4.4000000000000004</v>
      </c>
    </row>
    <row r="12" spans="3:14" ht="17.25" thickBot="1" x14ac:dyDescent="0.35">
      <c r="C12" s="53" t="s">
        <v>57</v>
      </c>
      <c r="D12" s="53">
        <v>4.08</v>
      </c>
      <c r="E12" s="53">
        <v>4.21</v>
      </c>
      <c r="F12" s="53">
        <v>4.22</v>
      </c>
      <c r="G12" s="53">
        <v>4.22</v>
      </c>
      <c r="H12" s="53">
        <v>4.2300000000000004</v>
      </c>
      <c r="I12" s="53">
        <v>4.24</v>
      </c>
      <c r="J12" s="53">
        <v>4.28</v>
      </c>
      <c r="K12" s="53">
        <v>4.46</v>
      </c>
    </row>
    <row r="13" spans="3:14" ht="17.25" thickBot="1" x14ac:dyDescent="0.35">
      <c r="C13" s="53" t="s">
        <v>58</v>
      </c>
      <c r="D13" s="53">
        <v>4.0999999999999996</v>
      </c>
      <c r="E13" s="53">
        <v>4.2300000000000004</v>
      </c>
      <c r="F13" s="53">
        <v>4.24</v>
      </c>
      <c r="G13" s="53">
        <v>4.25</v>
      </c>
      <c r="H13" s="53">
        <v>4.2699999999999996</v>
      </c>
      <c r="I13" s="53">
        <v>4.29</v>
      </c>
      <c r="J13" s="53">
        <v>4.33</v>
      </c>
      <c r="K13" s="53">
        <v>4.55</v>
      </c>
    </row>
    <row r="14" spans="3:14" ht="17.25" thickBot="1" x14ac:dyDescent="0.35">
      <c r="C14" s="53" t="s">
        <v>59</v>
      </c>
      <c r="D14" s="53">
        <v>4.59</v>
      </c>
      <c r="E14" s="53">
        <v>4.8</v>
      </c>
      <c r="F14" s="53">
        <v>4.8</v>
      </c>
      <c r="G14" s="53">
        <v>4.8099999999999996</v>
      </c>
      <c r="H14" s="53">
        <v>4.83</v>
      </c>
      <c r="I14" s="53">
        <v>4.84</v>
      </c>
      <c r="J14" s="53">
        <v>4.8899999999999997</v>
      </c>
      <c r="K14" s="53">
        <v>5.19</v>
      </c>
    </row>
    <row r="15" spans="3:14" ht="17.25" thickBot="1" x14ac:dyDescent="0.35">
      <c r="C15" s="53" t="s">
        <v>60</v>
      </c>
      <c r="D15" s="53">
        <v>4.7300000000000004</v>
      </c>
      <c r="E15" s="53">
        <v>4.96</v>
      </c>
      <c r="F15" s="53">
        <v>4.96</v>
      </c>
      <c r="G15" s="53">
        <v>4.97</v>
      </c>
      <c r="H15" s="53">
        <v>5</v>
      </c>
      <c r="I15" s="53">
        <v>5.01</v>
      </c>
      <c r="J15" s="53">
        <v>5.16</v>
      </c>
      <c r="K15" s="53">
        <v>5.65</v>
      </c>
    </row>
    <row r="16" spans="3:14" ht="17.25" thickBot="1" x14ac:dyDescent="0.35">
      <c r="C16" s="53" t="s">
        <v>61</v>
      </c>
      <c r="D16" s="53">
        <v>4.9400000000000004</v>
      </c>
      <c r="E16" s="53">
        <v>5.18</v>
      </c>
      <c r="F16" s="53">
        <v>5.21</v>
      </c>
      <c r="G16" s="53">
        <v>5.23</v>
      </c>
      <c r="H16" s="53">
        <v>5.3</v>
      </c>
      <c r="I16" s="53">
        <v>5.35</v>
      </c>
      <c r="J16" s="53">
        <v>5.61</v>
      </c>
      <c r="K16" s="53">
        <v>6.25</v>
      </c>
    </row>
    <row r="17" spans="2:12" ht="17.25" thickBot="1" x14ac:dyDescent="0.35">
      <c r="C17" s="53" t="s">
        <v>62</v>
      </c>
      <c r="D17" s="53">
        <v>5.6</v>
      </c>
      <c r="E17" s="53">
        <v>6.16</v>
      </c>
      <c r="F17" s="53">
        <v>6.5</v>
      </c>
      <c r="G17" s="53">
        <v>6.71</v>
      </c>
      <c r="H17" s="53">
        <v>7.07</v>
      </c>
      <c r="I17" s="53">
        <v>7.59</v>
      </c>
      <c r="J17" s="53">
        <v>8.1300000000000008</v>
      </c>
      <c r="K17" s="53">
        <v>8.34</v>
      </c>
    </row>
    <row r="18" spans="2:12" ht="17.25" thickBot="1" x14ac:dyDescent="0.35">
      <c r="C18" s="53" t="s">
        <v>63</v>
      </c>
      <c r="D18" s="53">
        <v>5.98</v>
      </c>
      <c r="E18" s="53">
        <v>6.66</v>
      </c>
      <c r="F18" s="53">
        <v>7.08</v>
      </c>
      <c r="G18" s="53">
        <v>7.38</v>
      </c>
      <c r="H18" s="53">
        <v>7.88</v>
      </c>
      <c r="I18" s="53">
        <v>8.5299999999999994</v>
      </c>
      <c r="J18" s="53">
        <v>9.18</v>
      </c>
      <c r="K18" s="53">
        <v>9.39</v>
      </c>
    </row>
    <row r="19" spans="2:12" ht="17.25" thickBot="1" x14ac:dyDescent="0.35">
      <c r="C19" s="53" t="s">
        <v>64</v>
      </c>
      <c r="D19" s="53">
        <v>6.66</v>
      </c>
      <c r="E19" s="53">
        <v>7.45</v>
      </c>
      <c r="F19" s="53">
        <v>8.02</v>
      </c>
      <c r="G19" s="53">
        <v>8.36</v>
      </c>
      <c r="H19" s="53">
        <v>8.99</v>
      </c>
      <c r="I19" s="53">
        <v>9.68</v>
      </c>
      <c r="J19" s="53">
        <v>10.55</v>
      </c>
      <c r="K19" s="53">
        <v>10.81</v>
      </c>
      <c r="L19" s="14">
        <f xml:space="preserve"> K19 / 100</f>
        <v>0.1081</v>
      </c>
    </row>
    <row r="21" spans="2:12" x14ac:dyDescent="0.3">
      <c r="C21" s="55" t="s">
        <v>92</v>
      </c>
      <c r="D21" s="55" t="s">
        <v>94</v>
      </c>
      <c r="E21" s="55" t="s">
        <v>95</v>
      </c>
      <c r="F21" s="55" t="s">
        <v>97</v>
      </c>
      <c r="G21" s="55" t="s">
        <v>96</v>
      </c>
      <c r="H21" s="55" t="s">
        <v>93</v>
      </c>
      <c r="I21" s="55" t="s">
        <v>98</v>
      </c>
    </row>
    <row r="22" spans="2:12" x14ac:dyDescent="0.3">
      <c r="C22" s="3">
        <v>3340000</v>
      </c>
      <c r="D22" s="3">
        <v>5220000</v>
      </c>
      <c r="E22" s="3">
        <v>777170</v>
      </c>
      <c r="F22" s="3">
        <v>3748135</v>
      </c>
      <c r="G22" s="3">
        <v>9176143</v>
      </c>
      <c r="H22" s="3">
        <v>0</v>
      </c>
      <c r="I22" s="3">
        <f xml:space="preserve"> SUM(C22:H22)</f>
        <v>22261448</v>
      </c>
    </row>
    <row r="23" spans="2:12" x14ac:dyDescent="0.3">
      <c r="C23" s="3">
        <v>3340000</v>
      </c>
      <c r="D23" s="260">
        <f xml:space="preserve"> D22 + E22 + F22 + G22</f>
        <v>18921448</v>
      </c>
      <c r="E23" s="261"/>
      <c r="F23" s="261"/>
      <c r="G23" s="261"/>
      <c r="H23" s="3">
        <v>0</v>
      </c>
      <c r="I23" s="3">
        <f xml:space="preserve"> SUM(C23:H23)</f>
        <v>22261448</v>
      </c>
    </row>
    <row r="24" spans="2:12" x14ac:dyDescent="0.3">
      <c r="C24" s="56">
        <f xml:space="preserve"> C23/ I23 * 100</f>
        <v>15.003516393003727</v>
      </c>
      <c r="D24" s="262">
        <f xml:space="preserve"> D23 / I23 * 100</f>
        <v>84.996483606996279</v>
      </c>
      <c r="E24" s="263"/>
      <c r="F24" s="263"/>
      <c r="G24" s="264"/>
      <c r="H24" s="56">
        <f xml:space="preserve"> H23 / I23 * 100</f>
        <v>0</v>
      </c>
      <c r="I24" s="56">
        <f xml:space="preserve"> SUM(C24:H24)</f>
        <v>100</v>
      </c>
    </row>
    <row r="25" spans="2:12" x14ac:dyDescent="0.3">
      <c r="C25" s="54"/>
      <c r="D25" s="57">
        <f xml:space="preserve"> D22 / D23 * 100</f>
        <v>27.587740642259512</v>
      </c>
      <c r="E25" s="57">
        <f xml:space="preserve"> E22 / D23 * 100</f>
        <v>4.1073495009472847</v>
      </c>
      <c r="F25" s="57">
        <f xml:space="preserve"> F22 / D23 * 100</f>
        <v>19.808922657504858</v>
      </c>
      <c r="G25" s="57">
        <f xml:space="preserve"> G22 / D23 * 100</f>
        <v>48.495987199288344</v>
      </c>
      <c r="H25" s="2"/>
      <c r="I25" s="2"/>
    </row>
    <row r="26" spans="2:12" ht="17.25" thickBot="1" x14ac:dyDescent="0.35"/>
    <row r="27" spans="2:12" ht="17.25" thickBot="1" x14ac:dyDescent="0.35">
      <c r="B27" s="253" t="s">
        <v>105</v>
      </c>
      <c r="C27" s="255" t="s">
        <v>121</v>
      </c>
      <c r="D27" s="265" t="s">
        <v>103</v>
      </c>
      <c r="E27" s="266"/>
      <c r="F27" s="267"/>
      <c r="G27" s="253" t="s">
        <v>108</v>
      </c>
      <c r="H27" s="257" t="s">
        <v>124</v>
      </c>
      <c r="I27" s="268" t="s">
        <v>101</v>
      </c>
      <c r="J27" s="253" t="s">
        <v>111</v>
      </c>
      <c r="K27" s="253" t="s">
        <v>122</v>
      </c>
    </row>
    <row r="28" spans="2:12" ht="17.25" thickBot="1" x14ac:dyDescent="0.35">
      <c r="B28" s="254"/>
      <c r="C28" s="256"/>
      <c r="D28" s="253" t="s">
        <v>102</v>
      </c>
      <c r="E28" s="257" t="s">
        <v>107</v>
      </c>
      <c r="F28" s="258" t="s">
        <v>110</v>
      </c>
      <c r="G28" s="254"/>
      <c r="H28" s="254"/>
      <c r="I28" s="269"/>
      <c r="J28" s="254"/>
      <c r="K28" s="254"/>
    </row>
    <row r="29" spans="2:12" ht="37.5" customHeight="1" thickBot="1" x14ac:dyDescent="0.35">
      <c r="B29" s="254"/>
      <c r="C29" s="256"/>
      <c r="D29" s="254"/>
      <c r="E29" s="254"/>
      <c r="F29" s="259"/>
      <c r="G29" s="254"/>
      <c r="H29" s="254"/>
      <c r="I29" s="70" t="s">
        <v>104</v>
      </c>
      <c r="J29" s="270"/>
      <c r="K29" s="270"/>
    </row>
    <row r="30" spans="2:12" x14ac:dyDescent="0.3">
      <c r="B30" s="234" t="s">
        <v>106</v>
      </c>
      <c r="C30" s="249">
        <v>521300000000</v>
      </c>
      <c r="D30" s="73">
        <v>521300000000</v>
      </c>
      <c r="E30" s="72">
        <v>0.46</v>
      </c>
      <c r="F30" s="74">
        <v>10.81</v>
      </c>
      <c r="G30" s="244">
        <f xml:space="preserve"> C30 + D31</f>
        <v>22182978723.404297</v>
      </c>
      <c r="H30" s="249">
        <v>65480000</v>
      </c>
      <c r="I30" s="251">
        <f xml:space="preserve"> G30 / H30</f>
        <v>338.77487360116521</v>
      </c>
      <c r="J30" s="242" t="s">
        <v>109</v>
      </c>
      <c r="K30" s="244">
        <f xml:space="preserve"> D30 / H30</f>
        <v>7961.2095296273674</v>
      </c>
    </row>
    <row r="31" spans="2:12" ht="17.25" thickBot="1" x14ac:dyDescent="0.35">
      <c r="B31" s="236"/>
      <c r="C31" s="250"/>
      <c r="D31" s="246">
        <f xml:space="preserve"> (D30 * (E30 - F30)) / F30</f>
        <v>-499117021276.5957</v>
      </c>
      <c r="E31" s="247"/>
      <c r="F31" s="248"/>
      <c r="G31" s="236"/>
      <c r="H31" s="250"/>
      <c r="I31" s="252"/>
      <c r="J31" s="243"/>
      <c r="K31" s="245"/>
    </row>
    <row r="32" spans="2:12" x14ac:dyDescent="0.3">
      <c r="B32" s="234" t="s">
        <v>120</v>
      </c>
      <c r="C32" s="249">
        <v>4679754000</v>
      </c>
      <c r="D32" s="73">
        <v>4679754000</v>
      </c>
      <c r="E32" s="72">
        <v>0</v>
      </c>
      <c r="F32" s="74">
        <v>10.81</v>
      </c>
      <c r="G32" s="244">
        <f xml:space="preserve"> C32 + D33</f>
        <v>0</v>
      </c>
      <c r="H32" s="249">
        <v>583000000</v>
      </c>
      <c r="I32" s="251">
        <f xml:space="preserve"> G32 / H32</f>
        <v>0</v>
      </c>
      <c r="J32" s="242" t="s">
        <v>109</v>
      </c>
      <c r="K32" s="244">
        <f xml:space="preserve"> D32 / H32</f>
        <v>8.0270222984562611</v>
      </c>
    </row>
    <row r="33" spans="1:11" ht="17.25" thickBot="1" x14ac:dyDescent="0.35">
      <c r="B33" s="236"/>
      <c r="C33" s="250"/>
      <c r="D33" s="246">
        <f xml:space="preserve"> (D32 * (E32 - F32)) / F32</f>
        <v>-4679754000</v>
      </c>
      <c r="E33" s="247"/>
      <c r="F33" s="248"/>
      <c r="G33" s="236"/>
      <c r="H33" s="250"/>
      <c r="I33" s="252"/>
      <c r="J33" s="243"/>
      <c r="K33" s="245"/>
    </row>
    <row r="34" spans="1:11" x14ac:dyDescent="0.3">
      <c r="B34" s="234" t="s">
        <v>126</v>
      </c>
      <c r="C34" s="249">
        <v>10054000000</v>
      </c>
      <c r="D34" s="73">
        <v>10054000000</v>
      </c>
      <c r="E34" s="72">
        <v>2.72</v>
      </c>
      <c r="F34" s="74">
        <v>10.81</v>
      </c>
      <c r="G34" s="244">
        <f xml:space="preserve"> C34 + D35</f>
        <v>2529776133.2099915</v>
      </c>
      <c r="H34" s="249">
        <v>1792000000</v>
      </c>
      <c r="I34" s="251">
        <f xml:space="preserve"> G34 / H34</f>
        <v>1.4117054314787898</v>
      </c>
      <c r="J34" s="242" t="s">
        <v>109</v>
      </c>
      <c r="K34" s="244">
        <f xml:space="preserve"> D34 / H34</f>
        <v>5.6104910714285712</v>
      </c>
    </row>
    <row r="35" spans="1:11" ht="17.25" thickBot="1" x14ac:dyDescent="0.35">
      <c r="B35" s="236"/>
      <c r="C35" s="250"/>
      <c r="D35" s="246">
        <f xml:space="preserve"> (D34 * (E34 - F34)) / F34</f>
        <v>-7524223866.7900085</v>
      </c>
      <c r="E35" s="247"/>
      <c r="F35" s="248"/>
      <c r="G35" s="236"/>
      <c r="H35" s="250"/>
      <c r="I35" s="252"/>
      <c r="J35" s="243"/>
      <c r="K35" s="245"/>
    </row>
    <row r="36" spans="1:11" x14ac:dyDescent="0.3">
      <c r="B36" s="2"/>
      <c r="C36" s="2"/>
      <c r="D36" s="2"/>
      <c r="E36" s="2"/>
      <c r="F36" s="2"/>
      <c r="H36" s="4"/>
      <c r="I36" s="2"/>
      <c r="J36" s="2"/>
    </row>
    <row r="37" spans="1:11" x14ac:dyDescent="0.3">
      <c r="B37" s="2"/>
      <c r="C37" s="2"/>
      <c r="D37" s="2"/>
      <c r="E37" s="2"/>
      <c r="F37" s="2"/>
      <c r="H37" s="5"/>
      <c r="I37" s="2"/>
      <c r="J37" s="2"/>
    </row>
    <row r="38" spans="1:11" x14ac:dyDescent="0.3">
      <c r="B38" s="2"/>
      <c r="C38" s="2"/>
      <c r="D38" s="2"/>
      <c r="E38" s="2"/>
      <c r="F38" s="2"/>
      <c r="H38" s="2"/>
      <c r="I38" s="2"/>
      <c r="J38" s="2"/>
    </row>
    <row r="40" spans="1:11" s="81" customFormat="1" x14ac:dyDescent="0.3"/>
    <row r="41" spans="1:11" ht="17.25" thickBot="1" x14ac:dyDescent="0.35"/>
    <row r="42" spans="1:11" ht="50.25" thickBot="1" x14ac:dyDescent="0.35">
      <c r="B42" s="76" t="s">
        <v>123</v>
      </c>
      <c r="C42" s="77" t="s">
        <v>114</v>
      </c>
      <c r="D42" s="77" t="s">
        <v>112</v>
      </c>
      <c r="E42" s="78" t="s">
        <v>113</v>
      </c>
      <c r="F42" s="96"/>
    </row>
    <row r="43" spans="1:11" x14ac:dyDescent="0.3">
      <c r="A43" s="95">
        <v>2021</v>
      </c>
      <c r="B43" s="75" t="s">
        <v>115</v>
      </c>
      <c r="C43" s="71">
        <v>5950076000</v>
      </c>
      <c r="D43" s="71">
        <v>1344380000</v>
      </c>
      <c r="E43" s="71">
        <f xml:space="preserve"> C43 - D43</f>
        <v>4605696000</v>
      </c>
      <c r="F43" s="97"/>
    </row>
    <row r="44" spans="1:11" x14ac:dyDescent="0.3">
      <c r="A44" s="95">
        <v>2022</v>
      </c>
      <c r="B44" s="75" t="s">
        <v>115</v>
      </c>
      <c r="C44" s="71">
        <v>5764276000</v>
      </c>
      <c r="D44" s="71">
        <v>1704062000</v>
      </c>
      <c r="E44" s="71">
        <f xml:space="preserve"> C44 - D44</f>
        <v>4060214000</v>
      </c>
      <c r="F44" s="97"/>
    </row>
    <row r="45" spans="1:11" x14ac:dyDescent="0.3">
      <c r="A45" s="109" t="s">
        <v>165</v>
      </c>
      <c r="B45" s="75" t="s">
        <v>115</v>
      </c>
      <c r="C45" s="71">
        <v>5654093000</v>
      </c>
      <c r="D45" s="71">
        <v>1732443000</v>
      </c>
      <c r="E45" s="71">
        <f xml:space="preserve"> C45 - D45</f>
        <v>3921650000</v>
      </c>
      <c r="F45" s="97"/>
    </row>
    <row r="46" spans="1:11" ht="17.25" thickBot="1" x14ac:dyDescent="0.35"/>
    <row r="47" spans="1:11" ht="33.75" thickBot="1" x14ac:dyDescent="0.35">
      <c r="B47" s="76" t="s">
        <v>123</v>
      </c>
      <c r="C47" s="79" t="s">
        <v>116</v>
      </c>
      <c r="D47" s="77" t="s">
        <v>117</v>
      </c>
      <c r="E47" s="77" t="s">
        <v>118</v>
      </c>
      <c r="F47" s="80" t="s">
        <v>102</v>
      </c>
    </row>
    <row r="48" spans="1:11" x14ac:dyDescent="0.3">
      <c r="A48" s="108">
        <v>2021</v>
      </c>
      <c r="B48" s="75" t="s">
        <v>115</v>
      </c>
      <c r="C48" s="71">
        <v>5947000</v>
      </c>
      <c r="D48" s="71">
        <v>7070710000</v>
      </c>
      <c r="E48" s="71">
        <v>2396903000</v>
      </c>
      <c r="F48" s="71">
        <f xml:space="preserve"> D48 + C48 - E48</f>
        <v>4679754000</v>
      </c>
    </row>
    <row r="49" spans="1:7" x14ac:dyDescent="0.3">
      <c r="A49" s="108">
        <v>2022</v>
      </c>
      <c r="B49" s="75" t="s">
        <v>115</v>
      </c>
      <c r="C49" s="71">
        <v>6084000</v>
      </c>
      <c r="D49" s="71">
        <v>7297306000</v>
      </c>
      <c r="E49" s="71">
        <v>3120911000</v>
      </c>
      <c r="F49" s="71">
        <f xml:space="preserve"> D49 + C49 - E49</f>
        <v>4182479000</v>
      </c>
    </row>
    <row r="50" spans="1:7" x14ac:dyDescent="0.3">
      <c r="A50" s="109" t="s">
        <v>165</v>
      </c>
      <c r="B50" s="75" t="s">
        <v>115</v>
      </c>
      <c r="C50" s="71">
        <v>6120000</v>
      </c>
      <c r="D50" s="71">
        <v>7360887000</v>
      </c>
      <c r="E50" s="71">
        <v>3327472000</v>
      </c>
      <c r="F50" s="71">
        <f xml:space="preserve"> D50 + C50 - E50</f>
        <v>4039535000</v>
      </c>
    </row>
    <row r="51" spans="1:7" ht="17.25" thickBot="1" x14ac:dyDescent="0.35"/>
    <row r="52" spans="1:7" ht="66.75" thickBot="1" x14ac:dyDescent="0.35">
      <c r="B52" s="76" t="s">
        <v>123</v>
      </c>
      <c r="C52" s="92" t="s">
        <v>119</v>
      </c>
      <c r="D52" s="93" t="s">
        <v>127</v>
      </c>
      <c r="E52" s="98" t="s">
        <v>128</v>
      </c>
      <c r="F52" s="99" t="s">
        <v>130</v>
      </c>
      <c r="G52" s="99" t="s">
        <v>129</v>
      </c>
    </row>
    <row r="53" spans="1:7" x14ac:dyDescent="0.3">
      <c r="A53" s="95">
        <v>2021</v>
      </c>
      <c r="B53" s="75" t="s">
        <v>115</v>
      </c>
      <c r="C53" s="90">
        <f xml:space="preserve"> F48 / C43 * 100</f>
        <v>78.650323121923151</v>
      </c>
      <c r="D53" s="91">
        <f>(C48-F48)/C48 *100</f>
        <v>-78591.003867496212</v>
      </c>
      <c r="E53" s="100">
        <v>50</v>
      </c>
      <c r="F53" s="101">
        <v>594729610</v>
      </c>
      <c r="G53" s="102">
        <f xml:space="preserve"> E53 * F53</f>
        <v>29736480500</v>
      </c>
    </row>
    <row r="54" spans="1:7" x14ac:dyDescent="0.3">
      <c r="A54" s="95">
        <v>2022</v>
      </c>
      <c r="B54" s="75" t="s">
        <v>115</v>
      </c>
      <c r="C54" s="90">
        <f xml:space="preserve"> F49 / C44 * 100</f>
        <v>72.55861794265229</v>
      </c>
      <c r="D54" s="91">
        <f>(C49-F49)/C49 *100</f>
        <v>-68645.545693622611</v>
      </c>
      <c r="E54" s="2">
        <v>13.33</v>
      </c>
      <c r="F54" s="101">
        <v>608421785</v>
      </c>
      <c r="G54" s="102">
        <f xml:space="preserve"> E54 * F54</f>
        <v>8110262394.0500002</v>
      </c>
    </row>
    <row r="55" spans="1:7" x14ac:dyDescent="0.3">
      <c r="A55" s="109" t="s">
        <v>165</v>
      </c>
      <c r="B55" s="75" t="s">
        <v>115</v>
      </c>
      <c r="C55" s="90">
        <f xml:space="preserve"> F50 / C45 * 100</f>
        <v>71.444438568661667</v>
      </c>
      <c r="D55" s="91">
        <f>(C50-F50)/C50 *100</f>
        <v>-65905.473856209152</v>
      </c>
      <c r="E55" s="2">
        <v>8</v>
      </c>
      <c r="F55" s="101">
        <v>611951626</v>
      </c>
      <c r="G55" s="102">
        <f xml:space="preserve"> E55 * F55</f>
        <v>4895613008</v>
      </c>
    </row>
    <row r="56" spans="1:7" ht="17.25" thickBot="1" x14ac:dyDescent="0.35"/>
    <row r="57" spans="1:7" ht="17.25" thickBot="1" x14ac:dyDescent="0.35">
      <c r="B57" s="76" t="s">
        <v>123</v>
      </c>
      <c r="C57" s="103" t="s">
        <v>131</v>
      </c>
      <c r="D57" s="105" t="s">
        <v>132</v>
      </c>
      <c r="E57" s="43" t="s">
        <v>134</v>
      </c>
      <c r="F57" s="43" t="s">
        <v>133</v>
      </c>
      <c r="G57" s="104" t="s">
        <v>135</v>
      </c>
    </row>
    <row r="58" spans="1:7" x14ac:dyDescent="0.3">
      <c r="A58" s="95">
        <v>2021</v>
      </c>
      <c r="B58" s="75" t="s">
        <v>115</v>
      </c>
      <c r="C58" s="100">
        <v>4208</v>
      </c>
      <c r="D58" s="100">
        <v>24.3</v>
      </c>
      <c r="E58" s="100"/>
      <c r="F58" s="100"/>
      <c r="G58" s="100"/>
    </row>
    <row r="59" spans="1:7" x14ac:dyDescent="0.3">
      <c r="A59" s="95">
        <v>2022</v>
      </c>
      <c r="B59" s="75" t="s">
        <v>115</v>
      </c>
      <c r="C59" s="2">
        <v>3939</v>
      </c>
      <c r="D59" s="2">
        <v>13.33</v>
      </c>
      <c r="E59" s="54">
        <f xml:space="preserve"> C54 - C53</f>
        <v>-6.0917051792708605</v>
      </c>
      <c r="F59" s="2">
        <f xml:space="preserve"> (C59 - C58) / C58 * 100</f>
        <v>-6.3925855513307983</v>
      </c>
      <c r="G59" s="106">
        <f xml:space="preserve">  D58 * ((100 + E59) / 100) * ((100 + F59) / 100)</f>
        <v>21.360945796487893</v>
      </c>
    </row>
    <row r="60" spans="1:7" x14ac:dyDescent="0.3">
      <c r="A60" s="109" t="s">
        <v>165</v>
      </c>
      <c r="B60" s="75" t="s">
        <v>115</v>
      </c>
      <c r="C60" s="2">
        <v>4119</v>
      </c>
      <c r="D60" s="2">
        <v>8</v>
      </c>
      <c r="E60" s="54">
        <f xml:space="preserve"> C55 - C54</f>
        <v>-1.1141793739906234</v>
      </c>
      <c r="F60" s="2">
        <f xml:space="preserve"> (C60 - C59) / C59 * 100</f>
        <v>4.5696877380045704</v>
      </c>
      <c r="G60" s="106">
        <f xml:space="preserve">  D59 * ((100 + E60) / 100) * ((100 + F60) / 100)</f>
        <v>13.78383235964265</v>
      </c>
    </row>
  </sheetData>
  <mergeCells count="38">
    <mergeCell ref="D3:N4"/>
    <mergeCell ref="D23:G23"/>
    <mergeCell ref="D24:G24"/>
    <mergeCell ref="D27:F27"/>
    <mergeCell ref="H27:H29"/>
    <mergeCell ref="G27:G29"/>
    <mergeCell ref="I27:I28"/>
    <mergeCell ref="J27:J29"/>
    <mergeCell ref="K27:K29"/>
    <mergeCell ref="B27:B29"/>
    <mergeCell ref="C27:C29"/>
    <mergeCell ref="D28:D29"/>
    <mergeCell ref="E28:E29"/>
    <mergeCell ref="F28:F29"/>
    <mergeCell ref="D31:F31"/>
    <mergeCell ref="C30:C31"/>
    <mergeCell ref="B30:B31"/>
    <mergeCell ref="H30:H31"/>
    <mergeCell ref="G30:G31"/>
    <mergeCell ref="B32:B33"/>
    <mergeCell ref="C32:C33"/>
    <mergeCell ref="G32:G33"/>
    <mergeCell ref="H32:H33"/>
    <mergeCell ref="I32:I33"/>
    <mergeCell ref="D33:F33"/>
    <mergeCell ref="K30:K31"/>
    <mergeCell ref="K32:K33"/>
    <mergeCell ref="I30:I31"/>
    <mergeCell ref="J30:J31"/>
    <mergeCell ref="J32:J33"/>
    <mergeCell ref="J34:J35"/>
    <mergeCell ref="K34:K35"/>
    <mergeCell ref="D35:F35"/>
    <mergeCell ref="B34:B35"/>
    <mergeCell ref="C34:C35"/>
    <mergeCell ref="G34:G35"/>
    <mergeCell ref="H34:H35"/>
    <mergeCell ref="I34:I35"/>
  </mergeCells>
  <phoneticPr fontId="1" type="noConversion"/>
  <hyperlinks>
    <hyperlink ref="D5" r:id="rId1" xr:uid="{EE3CE8B6-470F-49A2-989A-1F8221A2B6F9}"/>
  </hyperlinks>
  <pageMargins left="0.7" right="0.7" top="0.75" bottom="0.75" header="0.3" footer="0.3"/>
  <pageSetup paperSize="9" orientation="portrait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5C462-E1A2-442F-BFD3-B96C7F90CA43}">
  <dimension ref="A1:G13"/>
  <sheetViews>
    <sheetView workbookViewId="0">
      <selection activeCell="G5" sqref="G5"/>
    </sheetView>
  </sheetViews>
  <sheetFormatPr defaultRowHeight="16.5" x14ac:dyDescent="0.3"/>
  <cols>
    <col min="2" max="2" width="9.875" bestFit="1" customWidth="1"/>
    <col min="3" max="5" width="12.875" bestFit="1" customWidth="1"/>
    <col min="6" max="6" width="28.875" bestFit="1" customWidth="1"/>
    <col min="7" max="7" width="22.75" bestFit="1" customWidth="1"/>
  </cols>
  <sheetData>
    <row r="1" spans="1:7" ht="17.25" thickBot="1" x14ac:dyDescent="0.35"/>
    <row r="2" spans="1:7" ht="66.75" thickBot="1" x14ac:dyDescent="0.35">
      <c r="B2" s="76" t="s">
        <v>123</v>
      </c>
      <c r="C2" s="77" t="s">
        <v>114</v>
      </c>
      <c r="D2" s="77" t="s">
        <v>112</v>
      </c>
      <c r="E2" s="78" t="s">
        <v>113</v>
      </c>
      <c r="F2" s="96"/>
    </row>
    <row r="3" spans="1:7" x14ac:dyDescent="0.3">
      <c r="A3" s="95">
        <v>2022</v>
      </c>
      <c r="B3" s="75" t="s">
        <v>140</v>
      </c>
      <c r="C3" s="71">
        <v>904912596</v>
      </c>
      <c r="D3" s="71">
        <v>380745977</v>
      </c>
      <c r="E3" s="71">
        <f xml:space="preserve"> C3 - D3</f>
        <v>524166619</v>
      </c>
      <c r="F3" s="97"/>
    </row>
    <row r="4" spans="1:7" ht="17.25" thickBot="1" x14ac:dyDescent="0.35"/>
    <row r="5" spans="1:7" ht="66.75" thickBot="1" x14ac:dyDescent="0.35">
      <c r="B5" s="76" t="s">
        <v>123</v>
      </c>
      <c r="C5" s="79" t="s">
        <v>116</v>
      </c>
      <c r="D5" s="77" t="s">
        <v>117</v>
      </c>
      <c r="E5" s="77" t="s">
        <v>118</v>
      </c>
      <c r="F5" s="80" t="s">
        <v>102</v>
      </c>
    </row>
    <row r="6" spans="1:7" x14ac:dyDescent="0.3">
      <c r="A6" s="95">
        <v>2022</v>
      </c>
      <c r="B6" s="75" t="s">
        <v>140</v>
      </c>
      <c r="C6" s="71"/>
      <c r="D6" s="71"/>
      <c r="E6" s="71"/>
      <c r="F6" s="71"/>
    </row>
    <row r="7" spans="1:7" ht="17.25" thickBot="1" x14ac:dyDescent="0.35"/>
    <row r="8" spans="1:7" ht="116.25" thickBot="1" x14ac:dyDescent="0.35">
      <c r="B8" s="76" t="s">
        <v>123</v>
      </c>
      <c r="C8" s="92" t="s">
        <v>119</v>
      </c>
      <c r="D8" s="93" t="s">
        <v>127</v>
      </c>
      <c r="E8" s="98" t="s">
        <v>128</v>
      </c>
      <c r="F8" s="99" t="s">
        <v>130</v>
      </c>
      <c r="G8" s="99" t="s">
        <v>129</v>
      </c>
    </row>
    <row r="9" spans="1:7" x14ac:dyDescent="0.3">
      <c r="A9" s="95">
        <v>2022</v>
      </c>
      <c r="B9" s="75" t="s">
        <v>140</v>
      </c>
      <c r="C9" s="90">
        <f xml:space="preserve"> F6 / C3 * 100</f>
        <v>0</v>
      </c>
      <c r="D9" s="91" t="e">
        <f>(C6-F6)/C6 *100</f>
        <v>#DIV/0!</v>
      </c>
      <c r="E9" s="2">
        <v>5.6</v>
      </c>
      <c r="F9" s="101">
        <v>175430235</v>
      </c>
      <c r="G9" s="102">
        <f xml:space="preserve"> E9 * F9</f>
        <v>982409315.99999988</v>
      </c>
    </row>
    <row r="11" spans="1:7" ht="17.25" thickBot="1" x14ac:dyDescent="0.35"/>
    <row r="12" spans="1:7" ht="17.25" thickBot="1" x14ac:dyDescent="0.35">
      <c r="B12" s="76" t="s">
        <v>123</v>
      </c>
      <c r="C12" s="103" t="s">
        <v>131</v>
      </c>
      <c r="D12" s="105" t="s">
        <v>132</v>
      </c>
      <c r="E12" s="43" t="s">
        <v>134</v>
      </c>
      <c r="F12" s="43" t="s">
        <v>133</v>
      </c>
      <c r="G12" s="104" t="s">
        <v>135</v>
      </c>
    </row>
    <row r="13" spans="1:7" x14ac:dyDescent="0.3">
      <c r="A13" s="95">
        <v>2022</v>
      </c>
      <c r="B13" s="75" t="s">
        <v>140</v>
      </c>
      <c r="C13" s="2">
        <v>3939</v>
      </c>
      <c r="D13" s="2">
        <v>5.6</v>
      </c>
      <c r="E13" s="54" t="e">
        <f xml:space="preserve"> C9 -#REF!</f>
        <v>#REF!</v>
      </c>
      <c r="F13" s="2" t="e">
        <f xml:space="preserve"> (C13 -#REF!) /#REF! * 100</f>
        <v>#REF!</v>
      </c>
      <c r="G13" s="106" t="e">
        <f>#REF! * ((  100 + E13) / 100) * ((100 + F13) / 100)</f>
        <v>#REF!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D5E69-D134-4A4B-8C90-1AB5E24247D8}">
  <dimension ref="A1:L38"/>
  <sheetViews>
    <sheetView topLeftCell="A113" workbookViewId="0">
      <selection activeCell="B128" sqref="B128"/>
    </sheetView>
  </sheetViews>
  <sheetFormatPr defaultRowHeight="16.5" x14ac:dyDescent="0.3"/>
  <cols>
    <col min="1" max="1" width="24.25" customWidth="1"/>
    <col min="2" max="2" width="25.5" bestFit="1" customWidth="1"/>
    <col min="3" max="3" width="35" bestFit="1" customWidth="1"/>
    <col min="4" max="5" width="16.875" customWidth="1"/>
    <col min="11" max="11" width="13" customWidth="1"/>
    <col min="12" max="12" width="11.25" customWidth="1"/>
  </cols>
  <sheetData>
    <row r="1" spans="1:12" x14ac:dyDescent="0.3">
      <c r="A1" t="s">
        <v>164</v>
      </c>
    </row>
    <row r="3" spans="1:12" x14ac:dyDescent="0.3">
      <c r="C3" t="s">
        <v>23</v>
      </c>
      <c r="D3" t="s">
        <v>24</v>
      </c>
      <c r="E3" t="s">
        <v>25</v>
      </c>
      <c r="I3" t="s">
        <v>136</v>
      </c>
      <c r="J3" t="s">
        <v>137</v>
      </c>
      <c r="K3" t="s">
        <v>138</v>
      </c>
      <c r="L3" t="s">
        <v>139</v>
      </c>
    </row>
    <row r="4" spans="1:12" x14ac:dyDescent="0.3">
      <c r="A4" s="11">
        <v>44837</v>
      </c>
      <c r="B4" t="s">
        <v>26</v>
      </c>
      <c r="C4">
        <v>52.8</v>
      </c>
      <c r="D4">
        <v>52.2</v>
      </c>
      <c r="E4">
        <v>50.9</v>
      </c>
      <c r="I4">
        <v>6.4</v>
      </c>
      <c r="J4">
        <v>0.7</v>
      </c>
      <c r="K4">
        <v>47.3</v>
      </c>
      <c r="L4">
        <v>50.6</v>
      </c>
    </row>
    <row r="5" spans="1:12" x14ac:dyDescent="0.3">
      <c r="A5" s="11">
        <v>44839</v>
      </c>
      <c r="B5" t="s">
        <v>27</v>
      </c>
      <c r="C5">
        <v>56.9</v>
      </c>
      <c r="D5">
        <v>56</v>
      </c>
      <c r="E5">
        <v>56.7</v>
      </c>
    </row>
    <row r="6" spans="1:12" x14ac:dyDescent="0.3">
      <c r="A6" s="11">
        <v>44846</v>
      </c>
      <c r="B6" t="s">
        <v>28</v>
      </c>
      <c r="C6">
        <v>8.6999999999999993</v>
      </c>
      <c r="D6">
        <v>8.4</v>
      </c>
      <c r="E6">
        <v>8.5</v>
      </c>
    </row>
    <row r="7" spans="1:12" x14ac:dyDescent="0.3">
      <c r="A7" s="11"/>
      <c r="B7" t="s">
        <v>39</v>
      </c>
      <c r="C7">
        <v>7.2</v>
      </c>
      <c r="D7">
        <v>7.3</v>
      </c>
      <c r="E7">
        <v>7.2</v>
      </c>
    </row>
    <row r="8" spans="1:12" x14ac:dyDescent="0.3">
      <c r="A8" s="11">
        <v>44847</v>
      </c>
      <c r="B8" t="s">
        <v>29</v>
      </c>
      <c r="C8">
        <v>8.3000000000000007</v>
      </c>
      <c r="D8">
        <v>8.1</v>
      </c>
    </row>
    <row r="9" spans="1:12" x14ac:dyDescent="0.3">
      <c r="B9" t="s">
        <v>30</v>
      </c>
      <c r="C9">
        <v>6.3</v>
      </c>
      <c r="D9">
        <v>6.5</v>
      </c>
    </row>
    <row r="10" spans="1:12" x14ac:dyDescent="0.3">
      <c r="B10" t="s">
        <v>31</v>
      </c>
      <c r="C10" s="12" t="s">
        <v>32</v>
      </c>
      <c r="D10" s="12" t="s">
        <v>33</v>
      </c>
    </row>
    <row r="11" spans="1:12" x14ac:dyDescent="0.3">
      <c r="A11" s="11">
        <v>44848</v>
      </c>
      <c r="B11" t="s">
        <v>34</v>
      </c>
    </row>
    <row r="12" spans="1:12" x14ac:dyDescent="0.3">
      <c r="A12" s="11">
        <v>44853</v>
      </c>
      <c r="B12" t="s">
        <v>35</v>
      </c>
    </row>
    <row r="13" spans="1:12" x14ac:dyDescent="0.3">
      <c r="A13" s="11"/>
      <c r="B13" t="s">
        <v>36</v>
      </c>
    </row>
    <row r="14" spans="1:12" x14ac:dyDescent="0.3">
      <c r="A14" s="11">
        <v>44854</v>
      </c>
      <c r="B14" t="s">
        <v>37</v>
      </c>
    </row>
    <row r="15" spans="1:12" x14ac:dyDescent="0.3">
      <c r="B15" t="s">
        <v>38</v>
      </c>
    </row>
    <row r="18" spans="1:11" ht="17.25" thickBot="1" x14ac:dyDescent="0.35">
      <c r="A18" t="s">
        <v>66</v>
      </c>
      <c r="B18" s="17">
        <v>46.2</v>
      </c>
      <c r="G18" t="s">
        <v>68</v>
      </c>
    </row>
    <row r="19" spans="1:11" x14ac:dyDescent="0.3">
      <c r="A19" t="s">
        <v>65</v>
      </c>
      <c r="B19" s="13" t="s">
        <v>69</v>
      </c>
      <c r="G19" t="s">
        <v>65</v>
      </c>
      <c r="K19" t="s">
        <v>67</v>
      </c>
    </row>
    <row r="22" spans="1:11" x14ac:dyDescent="0.3">
      <c r="A22" t="s">
        <v>147</v>
      </c>
      <c r="B22" t="s">
        <v>141</v>
      </c>
      <c r="C22" t="s">
        <v>142</v>
      </c>
      <c r="D22" t="s">
        <v>143</v>
      </c>
    </row>
    <row r="23" spans="1:11" x14ac:dyDescent="0.3">
      <c r="A23" t="s">
        <v>150</v>
      </c>
    </row>
    <row r="24" spans="1:11" x14ac:dyDescent="0.3">
      <c r="A24" t="s">
        <v>148</v>
      </c>
    </row>
    <row r="25" spans="1:11" x14ac:dyDescent="0.3">
      <c r="A25" t="s">
        <v>149</v>
      </c>
    </row>
    <row r="26" spans="1:11" x14ac:dyDescent="0.3">
      <c r="A26" t="s">
        <v>146</v>
      </c>
    </row>
    <row r="27" spans="1:11" x14ac:dyDescent="0.3">
      <c r="A27" t="s">
        <v>145</v>
      </c>
      <c r="B27" t="s">
        <v>144</v>
      </c>
    </row>
    <row r="29" spans="1:11" x14ac:dyDescent="0.3">
      <c r="A29" s="261" t="s">
        <v>151</v>
      </c>
      <c r="B29" s="261"/>
      <c r="C29" s="261"/>
    </row>
    <row r="30" spans="1:11" x14ac:dyDescent="0.3">
      <c r="A30" s="2">
        <v>1</v>
      </c>
      <c r="B30" s="261" t="s">
        <v>152</v>
      </c>
      <c r="C30" s="2" t="s">
        <v>153</v>
      </c>
    </row>
    <row r="31" spans="1:11" x14ac:dyDescent="0.3">
      <c r="A31" s="2">
        <v>2</v>
      </c>
      <c r="B31" s="261"/>
      <c r="C31" s="2" t="s">
        <v>154</v>
      </c>
    </row>
    <row r="32" spans="1:11" x14ac:dyDescent="0.3">
      <c r="A32" s="2">
        <v>3</v>
      </c>
      <c r="B32" s="261"/>
      <c r="C32" s="2" t="s">
        <v>155</v>
      </c>
    </row>
    <row r="33" spans="1:3" x14ac:dyDescent="0.3">
      <c r="A33" s="2">
        <v>4</v>
      </c>
      <c r="B33" s="261"/>
      <c r="C33" s="2" t="s">
        <v>156</v>
      </c>
    </row>
    <row r="34" spans="1:3" x14ac:dyDescent="0.3">
      <c r="A34" s="2">
        <v>5</v>
      </c>
      <c r="B34" s="261" t="s">
        <v>160</v>
      </c>
      <c r="C34" s="2" t="s">
        <v>157</v>
      </c>
    </row>
    <row r="35" spans="1:3" x14ac:dyDescent="0.3">
      <c r="A35" s="2">
        <v>6</v>
      </c>
      <c r="B35" s="261"/>
      <c r="C35" s="2" t="s">
        <v>158</v>
      </c>
    </row>
    <row r="36" spans="1:3" x14ac:dyDescent="0.3">
      <c r="A36" s="2">
        <v>7</v>
      </c>
      <c r="B36" s="261"/>
      <c r="C36" s="2" t="s">
        <v>159</v>
      </c>
    </row>
    <row r="37" spans="1:3" x14ac:dyDescent="0.3">
      <c r="A37" s="2">
        <v>8</v>
      </c>
      <c r="B37" s="261" t="s">
        <v>161</v>
      </c>
      <c r="C37" s="2" t="s">
        <v>162</v>
      </c>
    </row>
    <row r="38" spans="1:3" x14ac:dyDescent="0.3">
      <c r="A38" s="2">
        <v>9</v>
      </c>
      <c r="B38" s="261"/>
      <c r="C38" s="2" t="s">
        <v>163</v>
      </c>
    </row>
  </sheetData>
  <mergeCells count="4">
    <mergeCell ref="A29:C29"/>
    <mergeCell ref="B30:B33"/>
    <mergeCell ref="B34:B36"/>
    <mergeCell ref="B37:B38"/>
  </mergeCells>
  <phoneticPr fontId="1" type="noConversion"/>
  <hyperlinks>
    <hyperlink ref="B19" r:id="rId1" xr:uid="{3A766F5B-F863-447A-B8EF-553FA28A5327}"/>
  </hyperlinks>
  <pageMargins left="0.7" right="0.7" top="0.75" bottom="0.75" header="0.3" footer="0.3"/>
  <pageSetup paperSize="9" orientation="portrait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3752C-641E-4C09-9624-C882FA38F7BF}">
  <dimension ref="B2:O17"/>
  <sheetViews>
    <sheetView workbookViewId="0">
      <selection activeCell="Q9" sqref="Q9"/>
    </sheetView>
  </sheetViews>
  <sheetFormatPr defaultRowHeight="16.5" x14ac:dyDescent="0.3"/>
  <cols>
    <col min="2" max="2" width="10.25" bestFit="1" customWidth="1"/>
    <col min="3" max="3" width="10.75" bestFit="1" customWidth="1"/>
    <col min="5" max="5" width="10.25" bestFit="1" customWidth="1"/>
    <col min="6" max="6" width="10.75" bestFit="1" customWidth="1"/>
    <col min="8" max="8" width="10.25" bestFit="1" customWidth="1"/>
    <col min="9" max="9" width="10.75" bestFit="1" customWidth="1"/>
    <col min="11" max="11" width="10.25" bestFit="1" customWidth="1"/>
    <col min="12" max="12" width="10.75" bestFit="1" customWidth="1"/>
    <col min="14" max="14" width="10.25" bestFit="1" customWidth="1"/>
    <col min="15" max="15" width="10.75" bestFit="1" customWidth="1"/>
  </cols>
  <sheetData>
    <row r="2" spans="2:15" x14ac:dyDescent="0.3">
      <c r="B2" s="240" t="s">
        <v>70</v>
      </c>
      <c r="C2" s="240"/>
      <c r="E2" s="240" t="s">
        <v>71</v>
      </c>
      <c r="F2" s="240"/>
      <c r="H2" s="240" t="s">
        <v>72</v>
      </c>
      <c r="I2" s="240"/>
      <c r="K2" s="240" t="s">
        <v>73</v>
      </c>
      <c r="L2" s="240"/>
      <c r="N2" s="240" t="s">
        <v>74</v>
      </c>
      <c r="O2" s="240"/>
    </row>
    <row r="3" spans="2:15" x14ac:dyDescent="0.3">
      <c r="B3" s="6" t="s">
        <v>17</v>
      </c>
      <c r="C3" s="6" t="s">
        <v>18</v>
      </c>
      <c r="E3" s="6" t="s">
        <v>17</v>
      </c>
      <c r="F3" s="6" t="s">
        <v>18</v>
      </c>
      <c r="H3" s="6" t="s">
        <v>17</v>
      </c>
      <c r="I3" s="6" t="s">
        <v>18</v>
      </c>
      <c r="K3" s="6" t="s">
        <v>17</v>
      </c>
      <c r="L3" s="6" t="s">
        <v>18</v>
      </c>
      <c r="N3" s="6" t="s">
        <v>17</v>
      </c>
      <c r="O3" s="6" t="s">
        <v>18</v>
      </c>
    </row>
    <row r="4" spans="2:15" x14ac:dyDescent="0.3">
      <c r="B4" s="5">
        <v>1</v>
      </c>
      <c r="C4" s="9">
        <v>17215</v>
      </c>
      <c r="E4" s="5">
        <v>1</v>
      </c>
      <c r="F4" s="9">
        <v>3020</v>
      </c>
      <c r="H4" s="5">
        <v>1</v>
      </c>
      <c r="I4" s="9">
        <v>0</v>
      </c>
      <c r="K4" s="5">
        <v>1</v>
      </c>
      <c r="L4" s="9">
        <v>39527</v>
      </c>
      <c r="N4" s="5">
        <v>1</v>
      </c>
      <c r="O4" s="9">
        <v>19976</v>
      </c>
    </row>
    <row r="5" spans="2:15" x14ac:dyDescent="0.3">
      <c r="B5" s="5">
        <v>2</v>
      </c>
      <c r="C5" s="9">
        <v>-77107</v>
      </c>
      <c r="E5" s="5">
        <v>2</v>
      </c>
      <c r="F5" s="9">
        <v>-3342</v>
      </c>
      <c r="H5" s="5">
        <v>2</v>
      </c>
      <c r="I5" s="9">
        <v>0</v>
      </c>
      <c r="K5" s="5">
        <v>2</v>
      </c>
      <c r="L5" s="9">
        <v>47051</v>
      </c>
      <c r="N5" s="5">
        <v>2</v>
      </c>
      <c r="O5" s="9">
        <v>35716</v>
      </c>
    </row>
    <row r="6" spans="2:15" x14ac:dyDescent="0.3">
      <c r="B6" s="5">
        <v>3</v>
      </c>
      <c r="C6" s="9">
        <v>77453</v>
      </c>
      <c r="E6" s="5">
        <v>3</v>
      </c>
      <c r="F6" s="10">
        <v>38771</v>
      </c>
      <c r="H6" s="5">
        <v>3</v>
      </c>
      <c r="I6" s="10">
        <v>0</v>
      </c>
      <c r="K6" s="5">
        <v>3</v>
      </c>
      <c r="L6" s="10">
        <v>-8281</v>
      </c>
      <c r="N6" s="5">
        <v>3</v>
      </c>
      <c r="O6" s="10">
        <v>64079</v>
      </c>
    </row>
    <row r="7" spans="2:15" x14ac:dyDescent="0.3">
      <c r="B7" s="5">
        <v>4</v>
      </c>
      <c r="C7" s="9">
        <v>16450</v>
      </c>
      <c r="E7" s="5">
        <v>4</v>
      </c>
      <c r="F7" s="9">
        <v>0</v>
      </c>
      <c r="H7" s="5">
        <v>4</v>
      </c>
      <c r="I7" s="9">
        <v>0</v>
      </c>
      <c r="K7" s="5">
        <v>4</v>
      </c>
      <c r="L7" s="9">
        <v>0</v>
      </c>
      <c r="N7" s="5">
        <v>4</v>
      </c>
      <c r="O7" s="9">
        <v>0</v>
      </c>
    </row>
    <row r="8" spans="2:15" x14ac:dyDescent="0.3">
      <c r="B8" s="5">
        <v>5</v>
      </c>
      <c r="C8" s="9">
        <v>6818</v>
      </c>
      <c r="E8" s="5">
        <v>5</v>
      </c>
      <c r="F8" s="9">
        <v>0</v>
      </c>
      <c r="H8" s="5">
        <v>5</v>
      </c>
      <c r="I8" s="9">
        <v>0</v>
      </c>
      <c r="K8" s="5">
        <v>5</v>
      </c>
      <c r="L8" s="9">
        <v>0</v>
      </c>
      <c r="N8" s="5">
        <v>5</v>
      </c>
      <c r="O8" s="9">
        <v>0</v>
      </c>
    </row>
    <row r="9" spans="2:15" x14ac:dyDescent="0.3">
      <c r="B9" s="5">
        <v>6</v>
      </c>
      <c r="C9" s="9">
        <v>24585</v>
      </c>
      <c r="E9" s="5">
        <v>6</v>
      </c>
      <c r="F9" s="10">
        <v>0</v>
      </c>
      <c r="H9" s="5">
        <v>6</v>
      </c>
      <c r="I9" s="10">
        <v>0</v>
      </c>
      <c r="K9" s="5">
        <v>6</v>
      </c>
      <c r="L9" s="10">
        <v>0</v>
      </c>
      <c r="N9" s="5">
        <v>6</v>
      </c>
      <c r="O9" s="10">
        <v>0</v>
      </c>
    </row>
    <row r="10" spans="2:15" x14ac:dyDescent="0.3">
      <c r="B10" s="5">
        <v>7</v>
      </c>
      <c r="C10" s="9">
        <v>0</v>
      </c>
      <c r="E10" s="5">
        <v>7</v>
      </c>
      <c r="F10" s="9">
        <v>0</v>
      </c>
      <c r="H10" s="5">
        <v>7</v>
      </c>
      <c r="I10" s="9">
        <v>0</v>
      </c>
      <c r="K10" s="5">
        <v>7</v>
      </c>
      <c r="L10" s="9">
        <v>0</v>
      </c>
      <c r="N10" s="5">
        <v>7</v>
      </c>
      <c r="O10" s="9">
        <v>0</v>
      </c>
    </row>
    <row r="11" spans="2:15" x14ac:dyDescent="0.3">
      <c r="B11" s="5">
        <v>8</v>
      </c>
      <c r="C11" s="9">
        <v>0</v>
      </c>
      <c r="E11" s="5">
        <v>8</v>
      </c>
      <c r="F11" s="9">
        <v>0</v>
      </c>
      <c r="H11" s="5">
        <v>8</v>
      </c>
      <c r="I11" s="9">
        <v>0</v>
      </c>
      <c r="K11" s="5">
        <v>8</v>
      </c>
      <c r="L11" s="9">
        <v>0</v>
      </c>
      <c r="N11" s="5">
        <v>8</v>
      </c>
      <c r="O11" s="9">
        <v>0</v>
      </c>
    </row>
    <row r="12" spans="2:15" x14ac:dyDescent="0.3">
      <c r="B12" s="8">
        <v>9</v>
      </c>
      <c r="C12" s="10">
        <v>0</v>
      </c>
      <c r="E12" s="8">
        <v>9</v>
      </c>
      <c r="F12" s="10">
        <v>0</v>
      </c>
      <c r="H12" s="8">
        <v>9</v>
      </c>
      <c r="I12" s="10">
        <v>0</v>
      </c>
      <c r="K12" s="8">
        <v>9</v>
      </c>
      <c r="L12" s="10">
        <v>0</v>
      </c>
      <c r="N12" s="8">
        <v>9</v>
      </c>
      <c r="O12" s="10">
        <v>0</v>
      </c>
    </row>
    <row r="13" spans="2:15" x14ac:dyDescent="0.3">
      <c r="B13" s="5">
        <v>10</v>
      </c>
      <c r="C13" s="9">
        <v>0</v>
      </c>
      <c r="E13" s="5">
        <v>10</v>
      </c>
      <c r="F13" s="9">
        <v>0</v>
      </c>
      <c r="H13" s="5">
        <v>10</v>
      </c>
      <c r="I13" s="9">
        <v>0</v>
      </c>
      <c r="K13" s="5">
        <v>10</v>
      </c>
      <c r="L13" s="9">
        <v>0</v>
      </c>
      <c r="N13" s="5">
        <v>10</v>
      </c>
      <c r="O13" s="9">
        <v>0</v>
      </c>
    </row>
    <row r="14" spans="2:15" x14ac:dyDescent="0.3">
      <c r="B14" s="6" t="s">
        <v>19</v>
      </c>
      <c r="C14" s="7">
        <f>SUM(C4:C13)</f>
        <v>65414</v>
      </c>
      <c r="E14" s="6" t="s">
        <v>19</v>
      </c>
      <c r="F14" s="7">
        <f>SUM(F4:F13)</f>
        <v>38449</v>
      </c>
      <c r="H14" s="6" t="s">
        <v>19</v>
      </c>
      <c r="I14" s="7">
        <f>SUM(I4:I13)</f>
        <v>0</v>
      </c>
      <c r="K14" s="6" t="s">
        <v>19</v>
      </c>
      <c r="L14" s="7">
        <f>SUM(L4:L13)</f>
        <v>78297</v>
      </c>
      <c r="N14" s="6" t="s">
        <v>19</v>
      </c>
      <c r="O14" s="7">
        <f>SUM(O4:O13)</f>
        <v>119771</v>
      </c>
    </row>
    <row r="15" spans="2:15" x14ac:dyDescent="0.3">
      <c r="B15" s="6" t="s">
        <v>20</v>
      </c>
      <c r="C15" s="7">
        <v>1061029</v>
      </c>
      <c r="E15" s="6" t="s">
        <v>14</v>
      </c>
      <c r="F15" s="7">
        <v>1126443</v>
      </c>
      <c r="H15" s="6" t="s">
        <v>14</v>
      </c>
      <c r="I15" s="7">
        <v>1200000</v>
      </c>
      <c r="K15" s="6" t="s">
        <v>14</v>
      </c>
      <c r="L15" s="7">
        <v>1200000</v>
      </c>
      <c r="N15" s="6" t="s">
        <v>14</v>
      </c>
      <c r="O15" s="7">
        <v>1223000</v>
      </c>
    </row>
    <row r="16" spans="2:15" x14ac:dyDescent="0.3">
      <c r="B16" s="6" t="s">
        <v>21</v>
      </c>
      <c r="C16" s="5">
        <f xml:space="preserve">  ROUND( (C14 / C15) * 100, 2 )</f>
        <v>6.17</v>
      </c>
      <c r="E16" s="6" t="s">
        <v>21</v>
      </c>
      <c r="F16" s="5">
        <f xml:space="preserve">  ROUND( (F14 / F15) * 100, 2 )</f>
        <v>3.41</v>
      </c>
      <c r="H16" s="6" t="s">
        <v>21</v>
      </c>
      <c r="I16" s="5">
        <f xml:space="preserve">  ROUND( (I14 / I15) * 100, 2 )</f>
        <v>0</v>
      </c>
      <c r="K16" s="6" t="s">
        <v>21</v>
      </c>
      <c r="L16" s="5">
        <f xml:space="preserve">  ROUND( (L14 / L15) * 100, 2 )</f>
        <v>6.52</v>
      </c>
      <c r="N16" s="6" t="s">
        <v>21</v>
      </c>
      <c r="O16" s="5">
        <f xml:space="preserve">  ROUND( (O14 / O15) * 100, 2 )</f>
        <v>9.7899999999999991</v>
      </c>
    </row>
    <row r="17" spans="2:15" x14ac:dyDescent="0.3">
      <c r="B17" s="6" t="s">
        <v>22</v>
      </c>
      <c r="C17" s="3">
        <f xml:space="preserve"> C15 + C14</f>
        <v>1126443</v>
      </c>
      <c r="E17" s="6" t="s">
        <v>22</v>
      </c>
      <c r="F17" s="3">
        <f xml:space="preserve"> F15 + F14</f>
        <v>1164892</v>
      </c>
      <c r="H17" s="6" t="s">
        <v>22</v>
      </c>
      <c r="I17" s="3">
        <f xml:space="preserve"> I15 + I14</f>
        <v>1200000</v>
      </c>
      <c r="K17" s="6" t="s">
        <v>22</v>
      </c>
      <c r="L17" s="3">
        <f xml:space="preserve"> L15 + L14</f>
        <v>1278297</v>
      </c>
      <c r="N17" s="6" t="s">
        <v>22</v>
      </c>
      <c r="O17" s="3">
        <f xml:space="preserve"> O15 + O14</f>
        <v>1342771</v>
      </c>
    </row>
  </sheetData>
  <mergeCells count="5">
    <mergeCell ref="N2:O2"/>
    <mergeCell ref="B2:C2"/>
    <mergeCell ref="E2:F2"/>
    <mergeCell ref="H2:I2"/>
    <mergeCell ref="K2:L2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67008-FFAF-45E1-9C53-F129308AA77B}">
  <dimension ref="B2:I14"/>
  <sheetViews>
    <sheetView workbookViewId="0">
      <selection activeCell="I15" sqref="I15"/>
    </sheetView>
  </sheetViews>
  <sheetFormatPr defaultRowHeight="16.5" x14ac:dyDescent="0.3"/>
  <cols>
    <col min="2" max="2" width="11.75" bestFit="1" customWidth="1"/>
    <col min="4" max="5" width="11.375" bestFit="1" customWidth="1"/>
    <col min="6" max="6" width="11.75" bestFit="1" customWidth="1"/>
    <col min="7" max="7" width="11.375" bestFit="1" customWidth="1"/>
    <col min="8" max="8" width="10.75" bestFit="1" customWidth="1"/>
    <col min="9" max="9" width="9.5" bestFit="1" customWidth="1"/>
  </cols>
  <sheetData>
    <row r="2" spans="2:9" x14ac:dyDescent="0.3">
      <c r="B2" s="204">
        <v>2500000</v>
      </c>
      <c r="C2" s="160">
        <v>0</v>
      </c>
      <c r="D2" s="160"/>
      <c r="E2" s="160">
        <v>400000</v>
      </c>
    </row>
    <row r="3" spans="2:9" x14ac:dyDescent="0.3">
      <c r="B3" s="204">
        <v>2500000</v>
      </c>
      <c r="C3" s="160">
        <v>0</v>
      </c>
      <c r="D3" s="160"/>
      <c r="E3" s="160">
        <v>400000</v>
      </c>
      <c r="G3" s="214">
        <v>5500000</v>
      </c>
    </row>
    <row r="4" spans="2:9" x14ac:dyDescent="0.3">
      <c r="B4" s="204">
        <v>2500000</v>
      </c>
      <c r="C4" s="160">
        <v>0</v>
      </c>
      <c r="D4" s="160"/>
      <c r="E4" s="160">
        <v>400000</v>
      </c>
      <c r="G4">
        <v>19000000</v>
      </c>
    </row>
    <row r="5" spans="2:9" x14ac:dyDescent="0.3">
      <c r="B5" s="204">
        <v>500000</v>
      </c>
      <c r="C5" s="160">
        <v>0</v>
      </c>
      <c r="D5" s="160"/>
      <c r="E5" s="160">
        <v>400000</v>
      </c>
    </row>
    <row r="6" spans="2:9" x14ac:dyDescent="0.3">
      <c r="B6" s="204">
        <v>100000</v>
      </c>
      <c r="C6" s="160">
        <v>0</v>
      </c>
      <c r="D6" s="160">
        <v>100000</v>
      </c>
      <c r="E6" s="160">
        <v>400000</v>
      </c>
    </row>
    <row r="7" spans="2:9" x14ac:dyDescent="0.3">
      <c r="B7" s="204">
        <v>15000000</v>
      </c>
      <c r="C7" s="160">
        <v>0</v>
      </c>
      <c r="D7" s="160">
        <v>750000</v>
      </c>
      <c r="E7" s="160">
        <v>500000</v>
      </c>
    </row>
    <row r="8" spans="2:9" x14ac:dyDescent="0.3">
      <c r="B8" s="182">
        <v>0</v>
      </c>
      <c r="C8" s="164">
        <v>0</v>
      </c>
      <c r="D8" s="161">
        <v>750000</v>
      </c>
      <c r="E8" s="161">
        <v>500000</v>
      </c>
    </row>
    <row r="9" spans="2:9" x14ac:dyDescent="0.3">
      <c r="B9" s="182">
        <v>0</v>
      </c>
      <c r="C9" s="164">
        <v>0</v>
      </c>
      <c r="D9" s="161">
        <v>750000</v>
      </c>
      <c r="E9" s="161">
        <v>500000</v>
      </c>
    </row>
    <row r="10" spans="2:9" x14ac:dyDescent="0.3">
      <c r="B10" s="182">
        <v>0</v>
      </c>
      <c r="C10" s="164">
        <v>0</v>
      </c>
      <c r="D10" s="161">
        <v>750000</v>
      </c>
      <c r="E10" s="161">
        <v>500000</v>
      </c>
    </row>
    <row r="11" spans="2:9" x14ac:dyDescent="0.3">
      <c r="B11" s="182">
        <v>0</v>
      </c>
      <c r="C11" s="164">
        <v>0</v>
      </c>
      <c r="D11" s="161">
        <v>750000</v>
      </c>
      <c r="E11" s="161">
        <v>500000</v>
      </c>
    </row>
    <row r="12" spans="2:9" x14ac:dyDescent="0.3">
      <c r="B12" s="182">
        <v>0</v>
      </c>
      <c r="C12" s="164">
        <v>0</v>
      </c>
      <c r="D12" s="161">
        <v>750000</v>
      </c>
      <c r="E12" s="161">
        <v>500000</v>
      </c>
    </row>
    <row r="13" spans="2:9" x14ac:dyDescent="0.3">
      <c r="B13" s="185">
        <v>0</v>
      </c>
      <c r="C13" s="186">
        <v>0</v>
      </c>
      <c r="D13" s="186">
        <v>750000</v>
      </c>
      <c r="E13" s="186">
        <v>500000</v>
      </c>
    </row>
    <row r="14" spans="2:9" x14ac:dyDescent="0.3">
      <c r="B14" s="1">
        <f>SUM(B2:B13)</f>
        <v>23100000</v>
      </c>
      <c r="D14" s="215">
        <f>SUM(D6:D13)</f>
        <v>5350000</v>
      </c>
      <c r="E14" s="215">
        <f>SUM(E3:E13)</f>
        <v>5100000</v>
      </c>
      <c r="F14" s="1">
        <f xml:space="preserve"> B14 + D14 + E14 + G4</f>
        <v>52550000</v>
      </c>
      <c r="G14">
        <v>58300000</v>
      </c>
      <c r="H14" s="1">
        <f xml:space="preserve"> G14 - F14</f>
        <v>5750000</v>
      </c>
      <c r="I14">
        <f xml:space="preserve"> H14 / F14 * 100</f>
        <v>10.941960038058991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시나리오</vt:lpstr>
      <vt:lpstr>생활패턴</vt:lpstr>
      <vt:lpstr>단타일지</vt:lpstr>
      <vt:lpstr>플러그파워</vt:lpstr>
      <vt:lpstr>리사이클</vt:lpstr>
      <vt:lpstr>일정확인</vt:lpstr>
      <vt:lpstr>2022단타일지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2022-01-13T04:25:16Z</dcterms:created>
  <dcterms:modified xsi:type="dcterms:W3CDTF">2023-07-12T00:37:22Z</dcterms:modified>
</cp:coreProperties>
</file>