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85E53524-4622-45B8-AE5D-1D7F4D2F417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시나리오_A" sheetId="4" r:id="rId1"/>
    <sheet name="Sheet1" sheetId="7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9" l="1"/>
  <c r="C16" i="9" s="1"/>
  <c r="Q8" i="5" l="1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M207" i="7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<sst xmlns="http://schemas.openxmlformats.org/spreadsheetml/2006/main" count="48" uniqueCount="37">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</sst>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K6" sqref="K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3733564.9088725941</v>
      </c>
      <c r="E26" s="19">
        <f t="shared" si="2"/>
        <v>66940028.43204587</v>
      </c>
      <c r="F26" s="18">
        <v>1.7999999999999999E-2</v>
      </c>
      <c r="G26" s="19">
        <f t="shared" si="3"/>
        <v>68144948.943822697</v>
      </c>
      <c r="H26" s="19"/>
      <c r="I26" s="20">
        <v>0</v>
      </c>
      <c r="J26" s="19">
        <f xml:space="preserve"> (E15 + SUM(D16:D26)) - SUM(I15:I26)</f>
        <v>59086821.522871502</v>
      </c>
      <c r="K26" s="19">
        <f xml:space="preserve"> G26 - J26</f>
        <v>9058127.4209511951</v>
      </c>
      <c r="L26" s="18">
        <v>0.84</v>
      </c>
      <c r="M26" s="19">
        <f xml:space="preserve"> K26 * L26</f>
        <v>7608827.0335990032</v>
      </c>
      <c r="N26" s="19">
        <f xml:space="preserve"> K26 - M26</f>
        <v>1449300.3873521918</v>
      </c>
      <c r="O26" s="18">
        <f xml:space="preserve"> K26 / J26 * 100</f>
        <v>15.330199167076449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36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36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5339372.872659279</v>
      </c>
      <c r="E38" s="19">
        <f t="shared" si="4"/>
        <v>110630026.5582383</v>
      </c>
      <c r="F38" s="18">
        <v>1.7999999999999999E-2</v>
      </c>
      <c r="G38" s="19">
        <f t="shared" si="5"/>
        <v>112621367.03628659</v>
      </c>
      <c r="H38" s="19"/>
      <c r="I38" s="20">
        <v>0</v>
      </c>
      <c r="J38" s="19">
        <f xml:space="preserve"> (E27 + SUM(D28:D38)) - SUM(I27:I38)</f>
        <v>96695648.556470513</v>
      </c>
      <c r="K38" s="19">
        <f xml:space="preserve"> G38 - J38</f>
        <v>15925718.479816079</v>
      </c>
      <c r="L38" s="18">
        <v>0.84</v>
      </c>
      <c r="M38" s="19">
        <f xml:space="preserve"> K38 * L38</f>
        <v>13377603.523045506</v>
      </c>
      <c r="N38" s="19">
        <f xml:space="preserve"> K38 - M38</f>
        <v>2548114.9567705728</v>
      </c>
      <c r="O38" s="18">
        <f xml:space="preserve"> K38 / J38 * 100</f>
        <v>16.469943288622151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36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36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7192556.9598452747</v>
      </c>
      <c r="E50" s="19">
        <f t="shared" si="6"/>
        <v>111022299.41046417</v>
      </c>
      <c r="F50" s="18">
        <v>1.7999999999999999E-2</v>
      </c>
      <c r="G50" s="19">
        <f t="shared" si="5"/>
        <v>113020700.79985252</v>
      </c>
      <c r="H50" s="19"/>
      <c r="I50" s="20">
        <v>50000000</v>
      </c>
      <c r="J50" s="19">
        <f xml:space="preserve"> (E39 + SUM(D40:D50)) - SUM(I40:I50)</f>
        <v>90073252.079516023</v>
      </c>
      <c r="K50" s="19">
        <f xml:space="preserve"> G50 - J50</f>
        <v>22947448.720336497</v>
      </c>
      <c r="L50" s="18">
        <v>0.84</v>
      </c>
      <c r="M50" s="19">
        <f xml:space="preserve"> K50 * L50</f>
        <v>19275856.925082657</v>
      </c>
      <c r="N50" s="19">
        <f xml:space="preserve"> K50 - M50</f>
        <v>3671591.7952538393</v>
      </c>
      <c r="O50" s="18">
        <f xml:space="preserve"> K50 / J50 * 100</f>
        <v>25.476429673127214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7209195.8666605214</v>
      </c>
      <c r="E62" s="19">
        <f t="shared" si="7"/>
        <v>160213014.44626263</v>
      </c>
      <c r="F62" s="18">
        <v>1.7999999999999999E-2</v>
      </c>
      <c r="G62" s="19">
        <f t="shared" si="5"/>
        <v>163096848.70629534</v>
      </c>
      <c r="H62" s="19"/>
      <c r="I62" s="20">
        <v>0</v>
      </c>
      <c r="J62" s="19">
        <f xml:space="preserve"> (E51 + SUM(D52:D62)) - SUM(I52:I62)</f>
        <v>139349109.00459868</v>
      </c>
      <c r="K62" s="19">
        <f xml:space="preserve"> G62 - J62</f>
        <v>23747739.701696664</v>
      </c>
      <c r="L62" s="18">
        <v>0.84</v>
      </c>
      <c r="M62" s="19">
        <f xml:space="preserve"> K62 * L62</f>
        <v>19948101.349425197</v>
      </c>
      <c r="N62" s="19">
        <f xml:space="preserve"> K62 - M62</f>
        <v>3799638.3522714674</v>
      </c>
      <c r="O62" s="18">
        <f xml:space="preserve"> K62 / J62 * 100</f>
        <v>17.041902794594087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36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36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9295702.0294289738</v>
      </c>
      <c r="E74" s="19">
        <f t="shared" si="8"/>
        <v>218206480.53802741</v>
      </c>
      <c r="F74" s="18">
        <v>1.7999999999999999E-2</v>
      </c>
      <c r="G74" s="19">
        <f t="shared" si="5"/>
        <v>222134197.18771189</v>
      </c>
      <c r="H74" s="19"/>
      <c r="I74" s="20">
        <v>0</v>
      </c>
      <c r="J74" s="19">
        <f xml:space="preserve"> (E63 + SUM(D64:D74)) - SUM(I64:I74)</f>
        <v>189297210.3540239</v>
      </c>
      <c r="K74" s="19">
        <f xml:space="preserve"> G74 - J74</f>
        <v>32836986.833687991</v>
      </c>
      <c r="L74" s="18">
        <v>0.84</v>
      </c>
      <c r="M74" s="19">
        <f xml:space="preserve"> K74 * L74</f>
        <v>27583068.940297913</v>
      </c>
      <c r="N74" s="19">
        <f xml:space="preserve"> K74 - M74</f>
        <v>5253917.8933900781</v>
      </c>
      <c r="O74" s="18">
        <f xml:space="preserve"> K74 / J74 * 100</f>
        <v>17.346788561900205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11755591.549487995</v>
      </c>
      <c r="E86" s="19">
        <f t="shared" si="9"/>
        <v>285101287.28296041</v>
      </c>
      <c r="F86" s="18">
        <v>1.7999999999999999E-2</v>
      </c>
      <c r="G86" s="19">
        <f t="shared" si="5"/>
        <v>290233110.4540537</v>
      </c>
      <c r="H86" s="19"/>
      <c r="I86" s="20">
        <v>0</v>
      </c>
      <c r="J86" s="19">
        <f xml:space="preserve"> (E75 + SUM(D76:D86)) - SUM(I76:I86)</f>
        <v>246880279.29432181</v>
      </c>
      <c r="K86" s="19">
        <f xml:space="preserve"> G86 - J86</f>
        <v>43352831.159731895</v>
      </c>
      <c r="L86" s="18">
        <v>0.84</v>
      </c>
      <c r="M86" s="19">
        <f xml:space="preserve"> K86 * L86</f>
        <v>36416378.174174793</v>
      </c>
      <c r="N86" s="19">
        <f xml:space="preserve"> K86 - M86</f>
        <v>6936452.9855571017</v>
      </c>
      <c r="O86" s="18">
        <f xml:space="preserve"> K86 / J86 * 100</f>
        <v>17.560264952571689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14593046.268918904</v>
      </c>
      <c r="E98" s="19">
        <f t="shared" si="10"/>
        <v>362257979.22786808</v>
      </c>
      <c r="F98" s="18">
        <v>1.7999999999999999E-2</v>
      </c>
      <c r="G98" s="19">
        <f t="shared" si="11"/>
        <v>368778622.85396969</v>
      </c>
      <c r="H98" s="19"/>
      <c r="I98" s="20">
        <v>0</v>
      </c>
      <c r="J98" s="19">
        <f xml:space="preserve"> (E87 + SUM(D88:D98)) - SUM(I88:I98)</f>
        <v>313296657.46849662</v>
      </c>
      <c r="K98" s="19">
        <f xml:space="preserve"> G98 - J98</f>
        <v>55481965.385473073</v>
      </c>
      <c r="L98" s="18">
        <v>0.84</v>
      </c>
      <c r="M98" s="19">
        <f xml:space="preserve"> K98 * L98</f>
        <v>46604850.923797376</v>
      </c>
      <c r="N98" s="19">
        <f xml:space="preserve"> K98 - M98</f>
        <v>8877114.4616756961</v>
      </c>
      <c r="O98" s="18">
        <f xml:space="preserve"> K98 / J98 * 100</f>
        <v>17.709083088782084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36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36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17865775.952248737</v>
      </c>
      <c r="E110" s="19">
        <f t="shared" si="12"/>
        <v>451250741.02353632</v>
      </c>
      <c r="F110" s="18">
        <v>1.7999999999999999E-2</v>
      </c>
      <c r="G110" s="19">
        <f t="shared" si="11"/>
        <v>459373254.36195999</v>
      </c>
      <c r="H110" s="19"/>
      <c r="I110" s="20">
        <v>0</v>
      </c>
      <c r="J110" s="19">
        <f xml:space="preserve"> (E99 + SUM(D100:D110)) - SUM(I100:I110)</f>
        <v>389901508.39229405</v>
      </c>
      <c r="K110" s="19">
        <f xml:space="preserve"> G110 - J110</f>
        <v>69471745.969665945</v>
      </c>
      <c r="L110" s="18">
        <v>0.84</v>
      </c>
      <c r="M110" s="19">
        <f xml:space="preserve"> K110 * L110</f>
        <v>58356266.614519395</v>
      </c>
      <c r="N110" s="19">
        <f xml:space="preserve"> K110 - M110</f>
        <v>11115479.35514655</v>
      </c>
      <c r="O110" s="18">
        <f xml:space="preserve"> K110 / J110 * 100</f>
        <v>17.817767942505085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36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36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21640552.265081666</v>
      </c>
      <c r="E122" s="19">
        <f t="shared" si="13"/>
        <v>553895261.48576343</v>
      </c>
      <c r="F122" s="18">
        <v>1.7999999999999999E-2</v>
      </c>
      <c r="G122" s="19">
        <f t="shared" si="11"/>
        <v>563865376.19250715</v>
      </c>
      <c r="H122" s="19"/>
      <c r="I122" s="20">
        <v>0</v>
      </c>
      <c r="J122" s="19">
        <f xml:space="preserve"> (E111 + SUM(D112:D122)) - SUM(I112:I122)</f>
        <v>478257775.00681353</v>
      </c>
      <c r="K122" s="19">
        <f xml:space="preserve"> G122 - J122</f>
        <v>85607601.185693622</v>
      </c>
      <c r="L122" s="18">
        <v>0.84</v>
      </c>
      <c r="M122" s="19">
        <f xml:space="preserve"> K122 * L122</f>
        <v>71910384.995982647</v>
      </c>
      <c r="N122" s="19">
        <f xml:space="preserve"> K122 - M122</f>
        <v>13697216.189710975</v>
      </c>
      <c r="O122" s="18">
        <f xml:space="preserve"> K122 / J122 * 100</f>
        <v>17.899886977158712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36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36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25994390.674687799</v>
      </c>
      <c r="E134" s="19">
        <f t="shared" si="14"/>
        <v>636285761.66015005</v>
      </c>
      <c r="F134" s="18">
        <v>1.7999999999999999E-2</v>
      </c>
      <c r="G134" s="19">
        <f t="shared" si="11"/>
        <v>647738905.37003279</v>
      </c>
      <c r="H134" s="19"/>
      <c r="I134" s="24">
        <v>36000000</v>
      </c>
      <c r="J134" s="19">
        <f xml:space="preserve"> (E123 + SUM(D124:D134)) - SUM(I124:I134)</f>
        <v>544168160.00279617</v>
      </c>
      <c r="K134" s="19">
        <f xml:space="preserve"> G134 - J134</f>
        <v>103570745.36723661</v>
      </c>
      <c r="L134" s="18">
        <v>0.84</v>
      </c>
      <c r="M134" s="19">
        <f xml:space="preserve"> K134 * L134</f>
        <v>86999426.108478755</v>
      </c>
      <c r="N134" s="19">
        <f xml:space="preserve"> K134 - M134</f>
        <v>16571319.258757859</v>
      </c>
      <c r="O134" s="18">
        <f xml:space="preserve"> K134 / J134 * 100</f>
        <v>19.032856565276518</v>
      </c>
      <c r="P134" s="19"/>
    </row>
    <row r="135" spans="1:16" s="12" customFormat="1" x14ac:dyDescent="0.3">
      <c r="A135" s="12">
        <v>12</v>
      </c>
      <c r="B135" s="34">
        <v>2033</v>
      </c>
      <c r="C135" s="12">
        <v>1</v>
      </c>
      <c r="D135" s="13">
        <f>K135</f>
        <v>26989121.057084698</v>
      </c>
      <c r="E135" s="13">
        <f xml:space="preserve"> (G134 / 2) + D135 - I135</f>
        <v>350858573.74210107</v>
      </c>
      <c r="F135" s="12">
        <v>1.7999999999999999E-2</v>
      </c>
      <c r="G135" s="13">
        <f t="shared" si="11"/>
        <v>357174028.0694589</v>
      </c>
      <c r="H135" s="13"/>
      <c r="I135" s="14">
        <v>0</v>
      </c>
      <c r="K135" s="15">
        <f xml:space="preserve"> ((G134 - I135) / 2 / 12)</f>
        <v>26989121.057084698</v>
      </c>
      <c r="M135" s="13">
        <f xml:space="preserve"> (G134 - I135) / 2</f>
        <v>323869452.68501639</v>
      </c>
      <c r="N135" s="16" t="s">
        <v>0</v>
      </c>
      <c r="P135" s="13"/>
    </row>
    <row r="136" spans="1:16" s="12" customFormat="1" x14ac:dyDescent="0.3">
      <c r="B136" s="34"/>
      <c r="C136" s="12">
        <v>2</v>
      </c>
      <c r="D136" s="13">
        <f>K135</f>
        <v>26989121.057084698</v>
      </c>
      <c r="E136" s="13">
        <f t="shared" ref="E136:E146" si="15" xml:space="preserve"> G135 + D136 - I136</f>
        <v>384163149.12654358</v>
      </c>
      <c r="F136" s="12">
        <v>1.7999999999999999E-2</v>
      </c>
      <c r="G136" s="13">
        <f t="shared" si="11"/>
        <v>391078085.81082135</v>
      </c>
      <c r="H136" s="13"/>
      <c r="I136" s="14"/>
      <c r="P136" s="13"/>
    </row>
    <row r="137" spans="1:16" s="12" customFormat="1" x14ac:dyDescent="0.3">
      <c r="B137" s="34"/>
      <c r="C137" s="12">
        <v>3</v>
      </c>
      <c r="D137" s="13">
        <f>K135</f>
        <v>26989121.057084698</v>
      </c>
      <c r="E137" s="13">
        <f t="shared" si="15"/>
        <v>418067206.86790603</v>
      </c>
      <c r="F137" s="12">
        <v>1.7999999999999999E-2</v>
      </c>
      <c r="G137" s="13">
        <f t="shared" si="11"/>
        <v>425592416.59152836</v>
      </c>
      <c r="H137" s="13"/>
      <c r="I137" s="14"/>
      <c r="P137" s="13"/>
    </row>
    <row r="138" spans="1:16" s="12" customFormat="1" x14ac:dyDescent="0.3">
      <c r="B138" s="34"/>
      <c r="C138" s="12">
        <v>4</v>
      </c>
      <c r="D138" s="13">
        <f>K135</f>
        <v>26989121.057084698</v>
      </c>
      <c r="E138" s="13">
        <f t="shared" si="15"/>
        <v>452581537.64861304</v>
      </c>
      <c r="F138" s="12">
        <v>1.7999999999999999E-2</v>
      </c>
      <c r="G138" s="13">
        <f t="shared" si="11"/>
        <v>460728005.32628804</v>
      </c>
      <c r="H138" s="13"/>
      <c r="I138" s="14"/>
      <c r="P138" s="13"/>
    </row>
    <row r="139" spans="1:16" s="12" customFormat="1" x14ac:dyDescent="0.3">
      <c r="B139" s="34"/>
      <c r="C139" s="12">
        <v>5</v>
      </c>
      <c r="D139" s="13">
        <f>K135</f>
        <v>26989121.057084698</v>
      </c>
      <c r="E139" s="13">
        <f t="shared" si="15"/>
        <v>471145807.12461483</v>
      </c>
      <c r="F139" s="12">
        <v>1.7999999999999999E-2</v>
      </c>
      <c r="G139" s="13">
        <f t="shared" si="11"/>
        <v>479626431.6528579</v>
      </c>
      <c r="H139" s="13"/>
      <c r="I139" s="14">
        <f xml:space="preserve"> N134</f>
        <v>16571319.258757859</v>
      </c>
      <c r="P139" s="13"/>
    </row>
    <row r="140" spans="1:16" s="12" customFormat="1" x14ac:dyDescent="0.3">
      <c r="B140" s="34"/>
      <c r="C140" s="12">
        <v>6</v>
      </c>
      <c r="D140" s="13">
        <f>K135</f>
        <v>26989121.057084698</v>
      </c>
      <c r="E140" s="13">
        <f t="shared" si="15"/>
        <v>506615552.70994258</v>
      </c>
      <c r="F140" s="12">
        <v>1.7999999999999999E-2</v>
      </c>
      <c r="G140" s="13">
        <f t="shared" si="11"/>
        <v>515734632.65872157</v>
      </c>
      <c r="H140" s="13"/>
      <c r="I140" s="14"/>
      <c r="P140" s="13"/>
    </row>
    <row r="141" spans="1:16" s="12" customFormat="1" x14ac:dyDescent="0.3">
      <c r="B141" s="34"/>
      <c r="C141" s="12">
        <v>7</v>
      </c>
      <c r="D141" s="13">
        <f>K135</f>
        <v>26989121.057084698</v>
      </c>
      <c r="E141" s="13">
        <f t="shared" si="15"/>
        <v>542723753.71580625</v>
      </c>
      <c r="F141" s="12">
        <v>1.7999999999999999E-2</v>
      </c>
      <c r="G141" s="13">
        <f t="shared" si="11"/>
        <v>552492781.28269076</v>
      </c>
      <c r="H141" s="13"/>
      <c r="I141" s="14"/>
      <c r="P141" s="13"/>
    </row>
    <row r="142" spans="1:16" s="12" customFormat="1" x14ac:dyDescent="0.3">
      <c r="B142" s="34"/>
      <c r="C142" s="12">
        <v>8</v>
      </c>
      <c r="D142" s="13">
        <f>K135</f>
        <v>26989121.057084698</v>
      </c>
      <c r="E142" s="13">
        <f t="shared" si="15"/>
        <v>579481902.33977544</v>
      </c>
      <c r="F142" s="12">
        <v>1.7999999999999999E-2</v>
      </c>
      <c r="G142" s="13">
        <f t="shared" si="11"/>
        <v>589912576.58189142</v>
      </c>
      <c r="H142" s="13"/>
      <c r="I142" s="14"/>
      <c r="P142" s="13"/>
    </row>
    <row r="143" spans="1:16" s="12" customFormat="1" x14ac:dyDescent="0.3">
      <c r="B143" s="34"/>
      <c r="C143" s="12">
        <v>9</v>
      </c>
      <c r="D143" s="13">
        <f>K135</f>
        <v>26989121.057084698</v>
      </c>
      <c r="E143" s="13">
        <f t="shared" si="15"/>
        <v>616901697.6389761</v>
      </c>
      <c r="F143" s="12">
        <v>1.7999999999999999E-2</v>
      </c>
      <c r="G143" s="13">
        <f t="shared" si="11"/>
        <v>628005928.19647765</v>
      </c>
      <c r="H143" s="13"/>
      <c r="I143" s="14"/>
      <c r="P143" s="13"/>
    </row>
    <row r="144" spans="1:16" s="12" customFormat="1" x14ac:dyDescent="0.3">
      <c r="B144" s="34"/>
      <c r="C144" s="12">
        <v>10</v>
      </c>
      <c r="D144" s="13">
        <f>K135</f>
        <v>26989121.057084698</v>
      </c>
      <c r="E144" s="13">
        <f t="shared" si="15"/>
        <v>654995049.25356233</v>
      </c>
      <c r="F144" s="12">
        <v>1.7999999999999999E-2</v>
      </c>
      <c r="G144" s="13">
        <f t="shared" si="11"/>
        <v>666784960.14012647</v>
      </c>
      <c r="H144" s="13"/>
      <c r="I144" s="14"/>
      <c r="P144" s="13"/>
    </row>
    <row r="145" spans="1:16" s="12" customFormat="1" x14ac:dyDescent="0.3">
      <c r="B145" s="34"/>
      <c r="C145" s="12">
        <v>11</v>
      </c>
      <c r="D145" s="13">
        <f>K135</f>
        <v>26989121.057084698</v>
      </c>
      <c r="E145" s="13">
        <f t="shared" si="15"/>
        <v>693774081.19721115</v>
      </c>
      <c r="F145" s="12">
        <v>1.7999999999999999E-2</v>
      </c>
      <c r="G145" s="13">
        <f t="shared" si="11"/>
        <v>706262014.65876091</v>
      </c>
      <c r="H145" s="13"/>
      <c r="I145" s="14"/>
      <c r="P145" s="13"/>
    </row>
    <row r="146" spans="1:16" s="18" customFormat="1" x14ac:dyDescent="0.3">
      <c r="B146" s="34"/>
      <c r="C146" s="18">
        <v>12</v>
      </c>
      <c r="D146" s="19">
        <f>K135</f>
        <v>26989121.057084698</v>
      </c>
      <c r="E146" s="19">
        <f t="shared" si="15"/>
        <v>697251135.71584558</v>
      </c>
      <c r="F146" s="18">
        <v>1.7999999999999999E-2</v>
      </c>
      <c r="G146" s="19">
        <f t="shared" si="11"/>
        <v>709801656.15873075</v>
      </c>
      <c r="H146" s="19"/>
      <c r="I146" s="24">
        <v>36000000</v>
      </c>
      <c r="J146" s="19">
        <f xml:space="preserve"> (E135 + SUM(D136:D146)) - SUM(I136:I146)</f>
        <v>595167586.11127496</v>
      </c>
      <c r="K146" s="19">
        <f xml:space="preserve"> G146 - J146</f>
        <v>114634070.04745579</v>
      </c>
      <c r="L146" s="18">
        <v>0.84</v>
      </c>
      <c r="M146" s="19">
        <f xml:space="preserve"> K146 * L146</f>
        <v>96292618.839862853</v>
      </c>
      <c r="N146" s="19">
        <f xml:space="preserve"> K146 - M146</f>
        <v>18341451.207592934</v>
      </c>
      <c r="O146" s="18">
        <f xml:space="preserve"> K146 / J146 * 100</f>
        <v>19.260805313080901</v>
      </c>
      <c r="P146" s="19"/>
    </row>
    <row r="147" spans="1:16" s="12" customFormat="1" x14ac:dyDescent="0.3">
      <c r="A147" s="12">
        <v>13</v>
      </c>
      <c r="B147" s="34">
        <v>2034</v>
      </c>
      <c r="C147" s="12">
        <v>1</v>
      </c>
      <c r="D147" s="13">
        <f>K147</f>
        <v>29575069.00661378</v>
      </c>
      <c r="E147" s="13">
        <f xml:space="preserve"> (G146 / 2) + D147 - I147</f>
        <v>384475897.08597916</v>
      </c>
      <c r="F147" s="12">
        <v>1.7999999999999999E-2</v>
      </c>
      <c r="G147" s="13">
        <f t="shared" si="11"/>
        <v>391396463.23352677</v>
      </c>
      <c r="H147" s="13"/>
      <c r="I147" s="14"/>
      <c r="K147" s="15">
        <f xml:space="preserve"> ((G146 - I147) / 2 / 12)</f>
        <v>29575069.00661378</v>
      </c>
      <c r="M147" s="9">
        <f xml:space="preserve"> (G146 - I147) / 2</f>
        <v>354900828.07936537</v>
      </c>
      <c r="P147" s="13"/>
    </row>
    <row r="148" spans="1:16" s="12" customFormat="1" x14ac:dyDescent="0.3">
      <c r="B148" s="34"/>
      <c r="C148" s="12">
        <v>2</v>
      </c>
      <c r="D148" s="13">
        <f>K147</f>
        <v>29575069.00661378</v>
      </c>
      <c r="E148" s="13">
        <f t="shared" ref="E148:E158" si="16" xml:space="preserve"> G147 + D148 - I148</f>
        <v>420971532.24014056</v>
      </c>
      <c r="F148" s="12">
        <v>1.7999999999999999E-2</v>
      </c>
      <c r="G148" s="13">
        <f t="shared" si="11"/>
        <v>428549019.82046306</v>
      </c>
      <c r="H148" s="13"/>
      <c r="I148" s="14"/>
      <c r="P148" s="13"/>
    </row>
    <row r="149" spans="1:16" s="12" customFormat="1" x14ac:dyDescent="0.3">
      <c r="B149" s="34"/>
      <c r="C149" s="12">
        <v>3</v>
      </c>
      <c r="D149" s="13">
        <f>K147</f>
        <v>29575069.00661378</v>
      </c>
      <c r="E149" s="13">
        <f t="shared" si="16"/>
        <v>458124088.82707685</v>
      </c>
      <c r="F149" s="12">
        <v>1.7999999999999999E-2</v>
      </c>
      <c r="G149" s="13">
        <f t="shared" si="11"/>
        <v>466370322.42596424</v>
      </c>
      <c r="H149" s="13"/>
      <c r="I149" s="14"/>
      <c r="P149" s="13"/>
    </row>
    <row r="150" spans="1:16" s="12" customFormat="1" x14ac:dyDescent="0.3">
      <c r="B150" s="34"/>
      <c r="C150" s="12">
        <v>4</v>
      </c>
      <c r="D150" s="13">
        <f>K147</f>
        <v>29575069.00661378</v>
      </c>
      <c r="E150" s="13">
        <f t="shared" si="16"/>
        <v>495945391.43257803</v>
      </c>
      <c r="F150" s="12">
        <v>1.7999999999999999E-2</v>
      </c>
      <c r="G150" s="13">
        <f t="shared" si="11"/>
        <v>504872408.47836441</v>
      </c>
      <c r="H150" s="13"/>
      <c r="I150" s="14"/>
      <c r="P150" s="13"/>
    </row>
    <row r="151" spans="1:16" s="12" customFormat="1" x14ac:dyDescent="0.3">
      <c r="B151" s="34"/>
      <c r="C151" s="12">
        <v>5</v>
      </c>
      <c r="D151" s="13">
        <f>K147</f>
        <v>29575069.00661378</v>
      </c>
      <c r="E151" s="13">
        <f t="shared" si="16"/>
        <v>516106026.27738523</v>
      </c>
      <c r="F151" s="12">
        <v>1.7999999999999999E-2</v>
      </c>
      <c r="G151" s="13">
        <f t="shared" si="11"/>
        <v>525395934.75037819</v>
      </c>
      <c r="H151" s="13"/>
      <c r="I151" s="14">
        <f xml:space="preserve"> N146</f>
        <v>18341451.207592934</v>
      </c>
      <c r="P151" s="13"/>
    </row>
    <row r="152" spans="1:16" s="12" customFormat="1" x14ac:dyDescent="0.3">
      <c r="B152" s="34"/>
      <c r="C152" s="12">
        <v>6</v>
      </c>
      <c r="D152" s="13">
        <f>K147</f>
        <v>29575069.00661378</v>
      </c>
      <c r="E152" s="13">
        <f t="shared" si="16"/>
        <v>554971003.75699198</v>
      </c>
      <c r="F152" s="12">
        <v>1.7999999999999999E-2</v>
      </c>
      <c r="G152" s="13">
        <f t="shared" si="11"/>
        <v>564960481.82461786</v>
      </c>
      <c r="H152" s="13"/>
      <c r="I152" s="14"/>
      <c r="P152" s="13"/>
    </row>
    <row r="153" spans="1:16" s="12" customFormat="1" x14ac:dyDescent="0.3">
      <c r="B153" s="34"/>
      <c r="C153" s="12">
        <v>7</v>
      </c>
      <c r="D153" s="13">
        <f>K147</f>
        <v>29575069.00661378</v>
      </c>
      <c r="E153" s="13">
        <f t="shared" si="16"/>
        <v>594535550.83123159</v>
      </c>
      <c r="F153" s="12">
        <v>1.7999999999999999E-2</v>
      </c>
      <c r="G153" s="13">
        <f t="shared" si="11"/>
        <v>605237190.74619377</v>
      </c>
      <c r="H153" s="13"/>
      <c r="I153" s="14"/>
      <c r="P153" s="13"/>
    </row>
    <row r="154" spans="1:16" s="12" customFormat="1" x14ac:dyDescent="0.3">
      <c r="B154" s="34"/>
      <c r="C154" s="12">
        <v>8</v>
      </c>
      <c r="D154" s="13">
        <f>K147</f>
        <v>29575069.00661378</v>
      </c>
      <c r="E154" s="13">
        <f t="shared" si="16"/>
        <v>634812259.7528075</v>
      </c>
      <c r="F154" s="12">
        <v>1.7999999999999999E-2</v>
      </c>
      <c r="G154" s="13">
        <f t="shared" si="11"/>
        <v>646238880.42835808</v>
      </c>
      <c r="H154" s="13"/>
      <c r="I154" s="14"/>
      <c r="P154" s="13"/>
    </row>
    <row r="155" spans="1:16" s="12" customFormat="1" x14ac:dyDescent="0.3">
      <c r="B155" s="34"/>
      <c r="C155" s="12">
        <v>9</v>
      </c>
      <c r="D155" s="13">
        <f>K147</f>
        <v>29575069.00661378</v>
      </c>
      <c r="E155" s="13">
        <f t="shared" si="16"/>
        <v>675813949.43497181</v>
      </c>
      <c r="F155" s="12">
        <v>1.7999999999999999E-2</v>
      </c>
      <c r="G155" s="13">
        <f t="shared" si="11"/>
        <v>687978600.52480125</v>
      </c>
      <c r="H155" s="13"/>
      <c r="I155" s="14"/>
      <c r="P155" s="13"/>
    </row>
    <row r="156" spans="1:16" s="12" customFormat="1" x14ac:dyDescent="0.3">
      <c r="B156" s="34"/>
      <c r="C156" s="12">
        <v>10</v>
      </c>
      <c r="D156" s="13">
        <f>K147</f>
        <v>29575069.00661378</v>
      </c>
      <c r="E156" s="13">
        <f t="shared" si="16"/>
        <v>717553669.53141499</v>
      </c>
      <c r="F156" s="12">
        <v>1.7999999999999999E-2</v>
      </c>
      <c r="G156" s="13">
        <f t="shared" si="11"/>
        <v>730469635.58298039</v>
      </c>
      <c r="H156" s="13"/>
      <c r="I156" s="14"/>
      <c r="P156" s="13"/>
    </row>
    <row r="157" spans="1:16" s="12" customFormat="1" x14ac:dyDescent="0.3">
      <c r="B157" s="34"/>
      <c r="C157" s="12">
        <v>11</v>
      </c>
      <c r="D157" s="13">
        <f>K147</f>
        <v>29575069.00661378</v>
      </c>
      <c r="E157" s="13">
        <f t="shared" si="16"/>
        <v>760044704.58959413</v>
      </c>
      <c r="F157" s="12">
        <v>1.7999999999999999E-2</v>
      </c>
      <c r="G157" s="13">
        <f t="shared" si="11"/>
        <v>773725509.27220678</v>
      </c>
      <c r="H157" s="13"/>
      <c r="I157" s="14"/>
      <c r="P157" s="13"/>
    </row>
    <row r="158" spans="1:16" s="18" customFormat="1" x14ac:dyDescent="0.3">
      <c r="B158" s="34"/>
      <c r="C158" s="18">
        <v>12</v>
      </c>
      <c r="D158" s="19">
        <f>K147</f>
        <v>29575069.00661378</v>
      </c>
      <c r="E158" s="19">
        <f t="shared" si="16"/>
        <v>767300578.27882051</v>
      </c>
      <c r="F158" s="18">
        <v>1.7999999999999999E-2</v>
      </c>
      <c r="G158" s="19">
        <f t="shared" ref="G158:G221" si="17" xml:space="preserve"> (E158 * F158) + E158</f>
        <v>781111988.68783927</v>
      </c>
      <c r="H158" s="19"/>
      <c r="I158" s="24">
        <v>36000000</v>
      </c>
      <c r="J158" s="19">
        <f xml:space="preserve"> (E147 + SUM(D148:D158)) - SUM(I148:I158)</f>
        <v>655460204.95113778</v>
      </c>
      <c r="K158" s="19">
        <f xml:space="preserve"> G158 - J158</f>
        <v>125651783.73670149</v>
      </c>
      <c r="L158" s="18">
        <v>0.84</v>
      </c>
      <c r="M158" s="19">
        <f xml:space="preserve"> K158 * L158</f>
        <v>105547498.33882925</v>
      </c>
      <c r="N158" s="19">
        <f xml:space="preserve"> K158 - M158</f>
        <v>20104285.397872239</v>
      </c>
      <c r="O158" s="18">
        <f xml:space="preserve"> K158 / J158 * 100</f>
        <v>19.170009527286005</v>
      </c>
      <c r="P158" s="19"/>
    </row>
    <row r="159" spans="1:16" s="12" customFormat="1" x14ac:dyDescent="0.3">
      <c r="A159" s="12">
        <v>14</v>
      </c>
      <c r="B159" s="34">
        <v>2035</v>
      </c>
      <c r="C159" s="12">
        <v>1</v>
      </c>
      <c r="D159" s="13">
        <f>K159</f>
        <v>32546332.861993302</v>
      </c>
      <c r="E159" s="13">
        <f xml:space="preserve"> (G158 / 2) + D159 - I159</f>
        <v>423102327.20591295</v>
      </c>
      <c r="F159" s="12">
        <v>1.7999999999999999E-2</v>
      </c>
      <c r="G159" s="13">
        <f t="shared" si="17"/>
        <v>430718169.09561938</v>
      </c>
      <c r="H159" s="13"/>
      <c r="I159" s="14"/>
      <c r="K159" s="15">
        <f xml:space="preserve"> ((G158 - I159) / 2 / 12)</f>
        <v>32546332.861993302</v>
      </c>
      <c r="M159" s="9">
        <f xml:space="preserve"> (G158 - I159) / 2</f>
        <v>390555994.34391963</v>
      </c>
      <c r="P159" s="13"/>
    </row>
    <row r="160" spans="1:16" s="12" customFormat="1" x14ac:dyDescent="0.3">
      <c r="B160" s="34"/>
      <c r="C160" s="12">
        <v>2</v>
      </c>
      <c r="D160" s="13">
        <f>K159</f>
        <v>32546332.861993302</v>
      </c>
      <c r="E160" s="13">
        <f t="shared" ref="E160:E170" si="18" xml:space="preserve"> G159 + D160 - I160</f>
        <v>463264501.95761269</v>
      </c>
      <c r="F160" s="12">
        <v>1.7999999999999999E-2</v>
      </c>
      <c r="G160" s="13">
        <f t="shared" si="17"/>
        <v>471603262.99284971</v>
      </c>
      <c r="H160" s="13"/>
      <c r="I160" s="14"/>
      <c r="P160" s="13"/>
    </row>
    <row r="161" spans="1:16" s="12" customFormat="1" x14ac:dyDescent="0.3">
      <c r="B161" s="34"/>
      <c r="C161" s="12">
        <v>3</v>
      </c>
      <c r="D161" s="13">
        <f>K159</f>
        <v>32546332.861993302</v>
      </c>
      <c r="E161" s="13">
        <f t="shared" si="18"/>
        <v>504149595.85484302</v>
      </c>
      <c r="F161" s="12">
        <v>1.7999999999999999E-2</v>
      </c>
      <c r="G161" s="13">
        <f t="shared" si="17"/>
        <v>513224288.58023018</v>
      </c>
      <c r="H161" s="13"/>
      <c r="I161" s="14"/>
      <c r="P161" s="13"/>
    </row>
    <row r="162" spans="1:16" s="12" customFormat="1" x14ac:dyDescent="0.3">
      <c r="B162" s="34"/>
      <c r="C162" s="12">
        <v>4</v>
      </c>
      <c r="D162" s="13">
        <f>K159</f>
        <v>32546332.861993302</v>
      </c>
      <c r="E162" s="13">
        <f t="shared" si="18"/>
        <v>545770621.44222343</v>
      </c>
      <c r="F162" s="12">
        <v>1.7999999999999999E-2</v>
      </c>
      <c r="G162" s="13">
        <f t="shared" si="17"/>
        <v>555594492.62818348</v>
      </c>
      <c r="H162" s="13"/>
      <c r="I162" s="14"/>
      <c r="P162" s="13"/>
    </row>
    <row r="163" spans="1:16" s="12" customFormat="1" x14ac:dyDescent="0.3">
      <c r="B163" s="34"/>
      <c r="C163" s="12">
        <v>5</v>
      </c>
      <c r="D163" s="13">
        <f>K159</f>
        <v>32546332.861993302</v>
      </c>
      <c r="E163" s="13">
        <f t="shared" si="18"/>
        <v>568036540.09230459</v>
      </c>
      <c r="F163" s="12">
        <v>1.7999999999999999E-2</v>
      </c>
      <c r="G163" s="13">
        <f t="shared" si="17"/>
        <v>578261197.81396604</v>
      </c>
      <c r="H163" s="13"/>
      <c r="I163" s="14">
        <f xml:space="preserve"> N158</f>
        <v>20104285.397872239</v>
      </c>
      <c r="P163" s="13"/>
    </row>
    <row r="164" spans="1:16" s="12" customFormat="1" x14ac:dyDescent="0.3">
      <c r="B164" s="34"/>
      <c r="C164" s="12">
        <v>6</v>
      </c>
      <c r="D164" s="13">
        <f>K159</f>
        <v>32546332.861993302</v>
      </c>
      <c r="E164" s="13">
        <f t="shared" si="18"/>
        <v>610807530.67595935</v>
      </c>
      <c r="F164" s="12">
        <v>1.7999999999999999E-2</v>
      </c>
      <c r="G164" s="13">
        <f t="shared" si="17"/>
        <v>621802066.22812665</v>
      </c>
      <c r="H164" s="13"/>
      <c r="I164" s="14"/>
      <c r="P164" s="13"/>
    </row>
    <row r="165" spans="1:16" s="12" customFormat="1" x14ac:dyDescent="0.3">
      <c r="B165" s="34"/>
      <c r="C165" s="12">
        <v>7</v>
      </c>
      <c r="D165" s="13">
        <f>K159</f>
        <v>32546332.861993302</v>
      </c>
      <c r="E165" s="13">
        <f t="shared" si="18"/>
        <v>654348399.09011996</v>
      </c>
      <c r="F165" s="12">
        <v>1.7999999999999999E-2</v>
      </c>
      <c r="G165" s="13">
        <f t="shared" si="17"/>
        <v>666126670.27374208</v>
      </c>
      <c r="H165" s="13"/>
      <c r="I165" s="14"/>
      <c r="P165" s="13"/>
    </row>
    <row r="166" spans="1:16" s="12" customFormat="1" x14ac:dyDescent="0.3">
      <c r="B166" s="34"/>
      <c r="C166" s="12">
        <v>8</v>
      </c>
      <c r="D166" s="13">
        <f>K159</f>
        <v>32546332.861993302</v>
      </c>
      <c r="E166" s="13">
        <f t="shared" si="18"/>
        <v>698673003.13573539</v>
      </c>
      <c r="F166" s="12">
        <v>1.7999999999999999E-2</v>
      </c>
      <c r="G166" s="13">
        <f t="shared" si="17"/>
        <v>711249117.19217861</v>
      </c>
      <c r="H166" s="13"/>
      <c r="I166" s="14"/>
      <c r="P166" s="13"/>
    </row>
    <row r="167" spans="1:16" s="12" customFormat="1" x14ac:dyDescent="0.3">
      <c r="B167" s="34"/>
      <c r="C167" s="12">
        <v>9</v>
      </c>
      <c r="D167" s="13">
        <f>K159</f>
        <v>32546332.861993302</v>
      </c>
      <c r="E167" s="13">
        <f t="shared" si="18"/>
        <v>743795450.05417192</v>
      </c>
      <c r="F167" s="12">
        <v>1.7999999999999999E-2</v>
      </c>
      <c r="G167" s="13">
        <f t="shared" si="17"/>
        <v>757183768.15514696</v>
      </c>
      <c r="H167" s="13"/>
      <c r="I167" s="14"/>
      <c r="P167" s="13"/>
    </row>
    <row r="168" spans="1:16" s="12" customFormat="1" x14ac:dyDescent="0.3">
      <c r="B168" s="34"/>
      <c r="C168" s="12">
        <v>10</v>
      </c>
      <c r="D168" s="13">
        <f>K159</f>
        <v>32546332.861993302</v>
      </c>
      <c r="E168" s="13">
        <f t="shared" si="18"/>
        <v>789730101.01714027</v>
      </c>
      <c r="F168" s="12">
        <v>1.7999999999999999E-2</v>
      </c>
      <c r="G168" s="13">
        <f t="shared" si="17"/>
        <v>803945242.83544874</v>
      </c>
      <c r="H168" s="13"/>
      <c r="I168" s="14"/>
      <c r="P168" s="13"/>
    </row>
    <row r="169" spans="1:16" s="12" customFormat="1" x14ac:dyDescent="0.3">
      <c r="B169" s="34"/>
      <c r="C169" s="12">
        <v>11</v>
      </c>
      <c r="D169" s="13">
        <f>K159</f>
        <v>32546332.861993302</v>
      </c>
      <c r="E169" s="13">
        <f t="shared" si="18"/>
        <v>836491575.69744205</v>
      </c>
      <c r="F169" s="12">
        <v>1.7999999999999999E-2</v>
      </c>
      <c r="G169" s="13">
        <f t="shared" si="17"/>
        <v>851548424.05999601</v>
      </c>
      <c r="H169" s="13"/>
      <c r="I169" s="14"/>
      <c r="P169" s="13"/>
    </row>
    <row r="170" spans="1:16" s="18" customFormat="1" x14ac:dyDescent="0.3">
      <c r="B170" s="34"/>
      <c r="C170" s="18">
        <v>12</v>
      </c>
      <c r="D170" s="19">
        <f>K159</f>
        <v>32546332.861993302</v>
      </c>
      <c r="E170" s="19">
        <f t="shared" si="18"/>
        <v>848094756.92198932</v>
      </c>
      <c r="F170" s="18">
        <v>1.7999999999999999E-2</v>
      </c>
      <c r="G170" s="19">
        <f t="shared" si="17"/>
        <v>863360462.54658508</v>
      </c>
      <c r="H170" s="19"/>
      <c r="I170" s="24">
        <v>36000000</v>
      </c>
      <c r="J170" s="19">
        <f xml:space="preserve"> (E159 + SUM(D160:D170)) - SUM(I160:I170)</f>
        <v>725007703.28996706</v>
      </c>
      <c r="K170" s="19">
        <f xml:space="preserve"> G170 - J170</f>
        <v>138352759.25661802</v>
      </c>
      <c r="L170" s="18">
        <v>0.84</v>
      </c>
      <c r="M170" s="19">
        <f xml:space="preserve"> K170 * L170</f>
        <v>116216317.77555914</v>
      </c>
      <c r="N170" s="19">
        <f xml:space="preserve"> K170 - M170</f>
        <v>22136441.481058881</v>
      </c>
      <c r="O170" s="18">
        <f xml:space="preserve"> K170 / J170 * 100</f>
        <v>19.082936447267485</v>
      </c>
      <c r="P170" s="19"/>
    </row>
    <row r="171" spans="1:16" s="12" customFormat="1" x14ac:dyDescent="0.3">
      <c r="A171" s="12">
        <v>15</v>
      </c>
      <c r="B171" s="34">
        <v>2036</v>
      </c>
      <c r="C171" s="12">
        <v>1</v>
      </c>
      <c r="D171" s="13">
        <f>K171</f>
        <v>35973352.606107712</v>
      </c>
      <c r="E171" s="13">
        <f xml:space="preserve"> (G170 / 2) + D171 - I171</f>
        <v>467653583.87940025</v>
      </c>
      <c r="F171" s="12">
        <v>1.7999999999999999E-2</v>
      </c>
      <c r="G171" s="13">
        <f t="shared" si="17"/>
        <v>476071348.38922948</v>
      </c>
      <c r="H171" s="13"/>
      <c r="I171" s="14"/>
      <c r="K171" s="15">
        <f xml:space="preserve"> ((G170 - I171) / 2 / 12)</f>
        <v>35973352.606107712</v>
      </c>
      <c r="M171" s="9">
        <f xml:space="preserve"> (G170 - I171) / 2</f>
        <v>431680231.27329254</v>
      </c>
      <c r="P171" s="13"/>
    </row>
    <row r="172" spans="1:16" s="12" customFormat="1" x14ac:dyDescent="0.3">
      <c r="B172" s="34"/>
      <c r="C172" s="12">
        <v>2</v>
      </c>
      <c r="D172" s="13">
        <f>K171</f>
        <v>35973352.606107712</v>
      </c>
      <c r="E172" s="13">
        <f t="shared" ref="E172:E182" si="19" xml:space="preserve"> G171 + D172 - I172</f>
        <v>512044700.99533719</v>
      </c>
      <c r="F172" s="12">
        <v>1.7999999999999999E-2</v>
      </c>
      <c r="G172" s="13">
        <f t="shared" si="17"/>
        <v>521261505.61325324</v>
      </c>
      <c r="H172" s="13"/>
      <c r="I172" s="14"/>
      <c r="P172" s="13"/>
    </row>
    <row r="173" spans="1:16" s="12" customFormat="1" x14ac:dyDescent="0.3">
      <c r="B173" s="34"/>
      <c r="C173" s="12">
        <v>3</v>
      </c>
      <c r="D173" s="13">
        <f>K171</f>
        <v>35973352.606107712</v>
      </c>
      <c r="E173" s="13">
        <f t="shared" si="19"/>
        <v>557234858.21936095</v>
      </c>
      <c r="F173" s="12">
        <v>1.7999999999999999E-2</v>
      </c>
      <c r="G173" s="13">
        <f t="shared" si="17"/>
        <v>567265085.6673094</v>
      </c>
      <c r="H173" s="13"/>
      <c r="I173" s="14"/>
      <c r="P173" s="13"/>
    </row>
    <row r="174" spans="1:16" s="12" customFormat="1" x14ac:dyDescent="0.3">
      <c r="B174" s="34"/>
      <c r="C174" s="12">
        <v>4</v>
      </c>
      <c r="D174" s="13">
        <f>K171</f>
        <v>35973352.606107712</v>
      </c>
      <c r="E174" s="13">
        <f t="shared" si="19"/>
        <v>603238438.27341712</v>
      </c>
      <c r="F174" s="12">
        <v>1.7999999999999999E-2</v>
      </c>
      <c r="G174" s="13">
        <f t="shared" si="17"/>
        <v>614096730.16233861</v>
      </c>
      <c r="H174" s="13"/>
      <c r="I174" s="14"/>
      <c r="P174" s="13"/>
    </row>
    <row r="175" spans="1:16" s="12" customFormat="1" x14ac:dyDescent="0.3">
      <c r="B175" s="34"/>
      <c r="C175" s="12">
        <v>5</v>
      </c>
      <c r="D175" s="13">
        <f>K171</f>
        <v>35973352.606107712</v>
      </c>
      <c r="E175" s="13">
        <f t="shared" si="19"/>
        <v>627933641.28738749</v>
      </c>
      <c r="F175" s="12">
        <v>1.7999999999999999E-2</v>
      </c>
      <c r="G175" s="13">
        <f t="shared" si="17"/>
        <v>639236446.83056045</v>
      </c>
      <c r="H175" s="13"/>
      <c r="I175" s="14">
        <f xml:space="preserve"> N170</f>
        <v>22136441.481058881</v>
      </c>
      <c r="P175" s="13"/>
    </row>
    <row r="176" spans="1:16" s="12" customFormat="1" x14ac:dyDescent="0.3">
      <c r="B176" s="34"/>
      <c r="C176" s="12">
        <v>6</v>
      </c>
      <c r="D176" s="13">
        <f>K171</f>
        <v>35973352.606107712</v>
      </c>
      <c r="E176" s="13">
        <f t="shared" si="19"/>
        <v>675209799.43666816</v>
      </c>
      <c r="F176" s="12">
        <v>1.7999999999999999E-2</v>
      </c>
      <c r="G176" s="13">
        <f t="shared" si="17"/>
        <v>687363575.82652819</v>
      </c>
      <c r="H176" s="13"/>
      <c r="I176" s="14"/>
      <c r="P176" s="13"/>
    </row>
    <row r="177" spans="1:16" s="12" customFormat="1" x14ac:dyDescent="0.3">
      <c r="B177" s="34"/>
      <c r="C177" s="12">
        <v>7</v>
      </c>
      <c r="D177" s="13">
        <f>K171</f>
        <v>35973352.606107712</v>
      </c>
      <c r="E177" s="13">
        <f t="shared" si="19"/>
        <v>723336928.4326359</v>
      </c>
      <c r="F177" s="12">
        <v>1.7999999999999999E-2</v>
      </c>
      <c r="G177" s="13">
        <f t="shared" si="17"/>
        <v>736356993.14442337</v>
      </c>
      <c r="H177" s="13"/>
      <c r="I177" s="14"/>
      <c r="P177" s="13"/>
    </row>
    <row r="178" spans="1:16" s="12" customFormat="1" x14ac:dyDescent="0.3">
      <c r="B178" s="34"/>
      <c r="C178" s="12">
        <v>8</v>
      </c>
      <c r="D178" s="13">
        <f>K171</f>
        <v>35973352.606107712</v>
      </c>
      <c r="E178" s="13">
        <f t="shared" si="19"/>
        <v>772330345.75053108</v>
      </c>
      <c r="F178" s="12">
        <v>1.7999999999999999E-2</v>
      </c>
      <c r="G178" s="13">
        <f t="shared" si="17"/>
        <v>786232291.97404063</v>
      </c>
      <c r="H178" s="13"/>
      <c r="I178" s="14"/>
      <c r="P178" s="13"/>
    </row>
    <row r="179" spans="1:16" s="12" customFormat="1" x14ac:dyDescent="0.3">
      <c r="B179" s="34"/>
      <c r="C179" s="12">
        <v>9</v>
      </c>
      <c r="D179" s="13">
        <f>K171</f>
        <v>35973352.606107712</v>
      </c>
      <c r="E179" s="13">
        <f t="shared" si="19"/>
        <v>822205644.58014834</v>
      </c>
      <c r="F179" s="12">
        <v>1.7999999999999999E-2</v>
      </c>
      <c r="G179" s="13">
        <f t="shared" si="17"/>
        <v>837005346.18259096</v>
      </c>
      <c r="H179" s="13"/>
      <c r="I179" s="14"/>
      <c r="P179" s="13"/>
    </row>
    <row r="180" spans="1:16" s="12" customFormat="1" x14ac:dyDescent="0.3">
      <c r="B180" s="34"/>
      <c r="C180" s="12">
        <v>10</v>
      </c>
      <c r="D180" s="13">
        <f>K171</f>
        <v>35973352.606107712</v>
      </c>
      <c r="E180" s="13">
        <f t="shared" si="19"/>
        <v>872978698.78869867</v>
      </c>
      <c r="F180" s="12">
        <v>1.7999999999999999E-2</v>
      </c>
      <c r="G180" s="13">
        <f t="shared" si="17"/>
        <v>888692315.3668952</v>
      </c>
      <c r="H180" s="13"/>
      <c r="I180" s="14"/>
      <c r="P180" s="13"/>
    </row>
    <row r="181" spans="1:16" s="12" customFormat="1" x14ac:dyDescent="0.3">
      <c r="B181" s="34"/>
      <c r="C181" s="12">
        <v>11</v>
      </c>
      <c r="D181" s="13">
        <f>K171</f>
        <v>35973352.606107712</v>
      </c>
      <c r="E181" s="13">
        <f t="shared" si="19"/>
        <v>924665667.97300291</v>
      </c>
      <c r="F181" s="12">
        <v>1.7999999999999999E-2</v>
      </c>
      <c r="G181" s="13">
        <f t="shared" si="17"/>
        <v>941309649.99651694</v>
      </c>
      <c r="H181" s="13"/>
      <c r="I181" s="14"/>
      <c r="P181" s="13"/>
    </row>
    <row r="182" spans="1:16" s="18" customFormat="1" x14ac:dyDescent="0.3">
      <c r="B182" s="34"/>
      <c r="C182" s="18">
        <v>12</v>
      </c>
      <c r="D182" s="19">
        <f>K171</f>
        <v>35973352.606107712</v>
      </c>
      <c r="E182" s="19">
        <f t="shared" si="19"/>
        <v>941283002.60262465</v>
      </c>
      <c r="F182" s="18">
        <v>1.7999999999999999E-2</v>
      </c>
      <c r="G182" s="19">
        <f t="shared" si="17"/>
        <v>958226096.64947188</v>
      </c>
      <c r="H182" s="19"/>
      <c r="I182" s="24">
        <v>36000000</v>
      </c>
      <c r="J182" s="19">
        <f xml:space="preserve"> (E171 + SUM(D172:D182)) - SUM(I172:I182)</f>
        <v>805224021.06552625</v>
      </c>
      <c r="K182" s="19">
        <f xml:space="preserve"> G182 - J182</f>
        <v>153002075.58394563</v>
      </c>
      <c r="L182" s="18">
        <v>0.84</v>
      </c>
      <c r="M182" s="19">
        <f xml:space="preserve"> K182 * L182</f>
        <v>128521743.49051432</v>
      </c>
      <c r="N182" s="19">
        <f xml:space="preserve"> K182 - M182</f>
        <v>24480332.093431309</v>
      </c>
      <c r="O182" s="18">
        <f xml:space="preserve"> K182 / J182 * 100</f>
        <v>19.001181234196547</v>
      </c>
      <c r="P182" s="19"/>
    </row>
    <row r="183" spans="1:16" s="12" customFormat="1" x14ac:dyDescent="0.3">
      <c r="A183" s="12">
        <v>16</v>
      </c>
      <c r="B183" s="34">
        <v>2037</v>
      </c>
      <c r="C183" s="12">
        <v>1</v>
      </c>
      <c r="D183" s="13">
        <f>K183</f>
        <v>39926087.360394664</v>
      </c>
      <c r="E183" s="13">
        <f xml:space="preserve"> (G182 / 2) + D183 - I183</f>
        <v>519039135.6851306</v>
      </c>
      <c r="F183" s="12">
        <v>1.7999999999999999E-2</v>
      </c>
      <c r="G183" s="13">
        <f t="shared" si="17"/>
        <v>528381840.12746292</v>
      </c>
      <c r="H183" s="13"/>
      <c r="I183" s="14"/>
      <c r="K183" s="15">
        <f xml:space="preserve"> ((G182 - I183) / 2 / 12)</f>
        <v>39926087.360394664</v>
      </c>
      <c r="M183" s="9">
        <f xml:space="preserve"> (G182 - I183) / 2</f>
        <v>479113048.32473594</v>
      </c>
      <c r="P183" s="13"/>
    </row>
    <row r="184" spans="1:16" s="12" customFormat="1" x14ac:dyDescent="0.3">
      <c r="B184" s="34"/>
      <c r="C184" s="12">
        <v>2</v>
      </c>
      <c r="D184" s="13">
        <f>K183</f>
        <v>39926087.360394664</v>
      </c>
      <c r="E184" s="13">
        <f t="shared" ref="E184:E194" si="20" xml:space="preserve"> G183 + D184 - I184</f>
        <v>568307927.48785758</v>
      </c>
      <c r="F184" s="12">
        <v>1.7999999999999999E-2</v>
      </c>
      <c r="G184" s="13">
        <f t="shared" si="17"/>
        <v>578537470.182639</v>
      </c>
      <c r="H184" s="13"/>
      <c r="I184" s="14"/>
      <c r="P184" s="13"/>
    </row>
    <row r="185" spans="1:16" s="12" customFormat="1" x14ac:dyDescent="0.3">
      <c r="B185" s="34"/>
      <c r="C185" s="12">
        <v>3</v>
      </c>
      <c r="D185" s="13">
        <f>K183</f>
        <v>39926087.360394664</v>
      </c>
      <c r="E185" s="13">
        <f t="shared" si="20"/>
        <v>618463557.54303372</v>
      </c>
      <c r="F185" s="12">
        <v>1.7999999999999999E-2</v>
      </c>
      <c r="G185" s="13">
        <f t="shared" si="17"/>
        <v>629595901.57880831</v>
      </c>
      <c r="H185" s="13"/>
      <c r="I185" s="14"/>
      <c r="P185" s="13"/>
    </row>
    <row r="186" spans="1:16" s="12" customFormat="1" x14ac:dyDescent="0.3">
      <c r="B186" s="34"/>
      <c r="C186" s="12">
        <v>4</v>
      </c>
      <c r="D186" s="13">
        <f>K183</f>
        <v>39926087.360394664</v>
      </c>
      <c r="E186" s="13">
        <f t="shared" si="20"/>
        <v>669521988.93920302</v>
      </c>
      <c r="F186" s="12">
        <v>1.7999999999999999E-2</v>
      </c>
      <c r="G186" s="13">
        <f t="shared" si="17"/>
        <v>681573384.74010873</v>
      </c>
      <c r="H186" s="13"/>
      <c r="I186" s="14"/>
      <c r="P186" s="13"/>
    </row>
    <row r="187" spans="1:16" s="12" customFormat="1" x14ac:dyDescent="0.3">
      <c r="B187" s="34"/>
      <c r="C187" s="12">
        <v>5</v>
      </c>
      <c r="D187" s="13">
        <f>K183</f>
        <v>39926087.360394664</v>
      </c>
      <c r="E187" s="13">
        <f t="shared" si="20"/>
        <v>697019140.00707209</v>
      </c>
      <c r="F187" s="12">
        <v>1.7999999999999999E-2</v>
      </c>
      <c r="G187" s="13">
        <f t="shared" si="17"/>
        <v>709565484.52719939</v>
      </c>
      <c r="H187" s="13"/>
      <c r="I187" s="14">
        <f xml:space="preserve"> N182</f>
        <v>24480332.093431309</v>
      </c>
      <c r="P187" s="13"/>
    </row>
    <row r="188" spans="1:16" s="12" customFormat="1" x14ac:dyDescent="0.3">
      <c r="B188" s="34"/>
      <c r="C188" s="12">
        <v>6</v>
      </c>
      <c r="D188" s="13">
        <f>K183</f>
        <v>39926087.360394664</v>
      </c>
      <c r="E188" s="13">
        <f t="shared" si="20"/>
        <v>749491571.8875941</v>
      </c>
      <c r="F188" s="12">
        <v>1.7999999999999999E-2</v>
      </c>
      <c r="G188" s="13">
        <f t="shared" si="17"/>
        <v>762982420.18157077</v>
      </c>
      <c r="H188" s="13"/>
      <c r="I188" s="14"/>
      <c r="P188" s="13"/>
    </row>
    <row r="189" spans="1:16" s="12" customFormat="1" x14ac:dyDescent="0.3">
      <c r="B189" s="34"/>
      <c r="C189" s="12">
        <v>7</v>
      </c>
      <c r="D189" s="13">
        <f>K183</f>
        <v>39926087.360394664</v>
      </c>
      <c r="E189" s="13">
        <f t="shared" si="20"/>
        <v>802908507.54196548</v>
      </c>
      <c r="F189" s="12">
        <v>1.7999999999999999E-2</v>
      </c>
      <c r="G189" s="13">
        <f t="shared" si="17"/>
        <v>817360860.6777209</v>
      </c>
      <c r="H189" s="13"/>
      <c r="I189" s="14"/>
      <c r="P189" s="13"/>
    </row>
    <row r="190" spans="1:16" s="12" customFormat="1" x14ac:dyDescent="0.3">
      <c r="B190" s="34"/>
      <c r="C190" s="12">
        <v>8</v>
      </c>
      <c r="D190" s="13">
        <f>K183</f>
        <v>39926087.360394664</v>
      </c>
      <c r="E190" s="13">
        <f t="shared" si="20"/>
        <v>857286948.03811562</v>
      </c>
      <c r="F190" s="12">
        <v>1.7999999999999999E-2</v>
      </c>
      <c r="G190" s="13">
        <f t="shared" si="17"/>
        <v>872718113.10280168</v>
      </c>
      <c r="H190" s="13"/>
      <c r="I190" s="14"/>
      <c r="P190" s="13"/>
    </row>
    <row r="191" spans="1:16" s="12" customFormat="1" x14ac:dyDescent="0.3">
      <c r="B191" s="34"/>
      <c r="C191" s="12">
        <v>9</v>
      </c>
      <c r="D191" s="13">
        <f>K183</f>
        <v>39926087.360394664</v>
      </c>
      <c r="E191" s="13">
        <f t="shared" si="20"/>
        <v>912644200.4631964</v>
      </c>
      <c r="F191" s="12">
        <v>1.7999999999999999E-2</v>
      </c>
      <c r="G191" s="13">
        <f t="shared" si="17"/>
        <v>929071796.07153392</v>
      </c>
      <c r="H191" s="13"/>
      <c r="I191" s="14"/>
      <c r="P191" s="13"/>
    </row>
    <row r="192" spans="1:16" s="12" customFormat="1" x14ac:dyDescent="0.3">
      <c r="B192" s="34"/>
      <c r="C192" s="12">
        <v>10</v>
      </c>
      <c r="D192" s="13">
        <f>K183</f>
        <v>39926087.360394664</v>
      </c>
      <c r="E192" s="13">
        <f t="shared" si="20"/>
        <v>968997883.43192863</v>
      </c>
      <c r="F192" s="12">
        <v>1.7999999999999999E-2</v>
      </c>
      <c r="G192" s="13">
        <f t="shared" si="17"/>
        <v>986439845.3337034</v>
      </c>
      <c r="H192" s="13"/>
      <c r="I192" s="14"/>
      <c r="P192" s="13"/>
    </row>
    <row r="193" spans="1:16" s="12" customFormat="1" x14ac:dyDescent="0.3">
      <c r="B193" s="34"/>
      <c r="C193" s="12">
        <v>11</v>
      </c>
      <c r="D193" s="13">
        <f>K183</f>
        <v>39926087.360394664</v>
      </c>
      <c r="E193" s="13">
        <f t="shared" si="20"/>
        <v>1026365932.6940981</v>
      </c>
      <c r="F193" s="12">
        <v>1.7999999999999999E-2</v>
      </c>
      <c r="G193" s="13">
        <f t="shared" si="17"/>
        <v>1044840519.4825919</v>
      </c>
      <c r="H193" s="13"/>
      <c r="I193" s="14"/>
      <c r="P193" s="13"/>
    </row>
    <row r="194" spans="1:16" s="18" customFormat="1" x14ac:dyDescent="0.3">
      <c r="B194" s="34"/>
      <c r="C194" s="18">
        <v>12</v>
      </c>
      <c r="D194" s="19">
        <f>K183</f>
        <v>39926087.360394664</v>
      </c>
      <c r="E194" s="19">
        <f t="shared" si="20"/>
        <v>948766606.84298658</v>
      </c>
      <c r="F194" s="18">
        <v>1.7999999999999999E-2</v>
      </c>
      <c r="G194" s="19">
        <f t="shared" si="17"/>
        <v>965844405.76616037</v>
      </c>
      <c r="H194" s="19"/>
      <c r="I194" s="24">
        <v>136000000</v>
      </c>
      <c r="J194" s="19">
        <f xml:space="preserve"> (E183 + SUM(D184:D194)) - SUM(I184:I194)</f>
        <v>797745764.55604053</v>
      </c>
      <c r="K194" s="19">
        <f xml:space="preserve"> G194 - J194</f>
        <v>168098641.21011984</v>
      </c>
      <c r="L194" s="18">
        <v>0.84</v>
      </c>
      <c r="M194" s="19">
        <f xml:space="preserve"> K194 * L194</f>
        <v>141202858.61650068</v>
      </c>
      <c r="N194" s="19">
        <f xml:space="preserve"> K194 - M194</f>
        <v>26895782.593619168</v>
      </c>
      <c r="O194" s="18">
        <f xml:space="preserve"> K194 / J194 * 100</f>
        <v>21.071705884100766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40243516.906923346</v>
      </c>
      <c r="E195" s="4">
        <f xml:space="preserve"> (G194 / 2) + D195 - I195</f>
        <v>523165719.79000354</v>
      </c>
      <c r="F195" s="3">
        <v>1.7999999999999999E-2</v>
      </c>
      <c r="G195" s="4">
        <f t="shared" si="17"/>
        <v>532582702.74622363</v>
      </c>
      <c r="H195" s="4"/>
      <c r="I195" s="5"/>
      <c r="K195" s="6">
        <f xml:space="preserve"> ((G194 - I195) / 2 / 12)</f>
        <v>40243516.906923346</v>
      </c>
      <c r="M195" s="9">
        <f xml:space="preserve"> (G194 - I195) / 2</f>
        <v>482922202.88308018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40243516.906923346</v>
      </c>
      <c r="E196" s="4">
        <f t="shared" ref="E196:E206" si="21" xml:space="preserve"> G195 + D196 - I196</f>
        <v>572826219.65314698</v>
      </c>
      <c r="F196" s="3">
        <v>1.7999999999999999E-2</v>
      </c>
      <c r="G196" s="4">
        <f t="shared" si="17"/>
        <v>583137091.60690367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40243516.906923346</v>
      </c>
      <c r="E197" s="4">
        <f t="shared" si="21"/>
        <v>623380608.51382697</v>
      </c>
      <c r="F197" s="3">
        <v>1.7999999999999999E-2</v>
      </c>
      <c r="G197" s="4">
        <f t="shared" si="17"/>
        <v>634601459.46707582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40243516.906923346</v>
      </c>
      <c r="E198" s="4">
        <f t="shared" si="21"/>
        <v>674844976.37399912</v>
      </c>
      <c r="F198" s="3">
        <v>1.7999999999999999E-2</v>
      </c>
      <c r="G198" s="4">
        <f t="shared" si="17"/>
        <v>686992185.94873106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40243516.906923346</v>
      </c>
      <c r="E199" s="4">
        <f t="shared" si="21"/>
        <v>700339920.26203513</v>
      </c>
      <c r="F199" s="3">
        <v>1.7999999999999999E-2</v>
      </c>
      <c r="G199" s="4">
        <f t="shared" si="17"/>
        <v>712946038.82675171</v>
      </c>
      <c r="H199" s="4"/>
      <c r="I199" s="5">
        <f xml:space="preserve"> N194</f>
        <v>26895782.593619168</v>
      </c>
      <c r="P199" s="4"/>
    </row>
    <row r="200" spans="1:16" s="3" customFormat="1" x14ac:dyDescent="0.3">
      <c r="B200" s="35"/>
      <c r="C200" s="3">
        <v>6</v>
      </c>
      <c r="D200" s="4">
        <f>K195</f>
        <v>40243516.906923346</v>
      </c>
      <c r="E200" s="4">
        <f t="shared" si="21"/>
        <v>753189555.733675</v>
      </c>
      <c r="F200" s="3">
        <v>1.7999999999999999E-2</v>
      </c>
      <c r="G200" s="4">
        <f t="shared" si="17"/>
        <v>766746967.73688114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40243516.906923346</v>
      </c>
      <c r="E201" s="4">
        <f t="shared" si="21"/>
        <v>806990484.64380443</v>
      </c>
      <c r="F201" s="3">
        <v>1.7999999999999999E-2</v>
      </c>
      <c r="G201" s="4">
        <f t="shared" si="17"/>
        <v>821516313.3673929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40243516.906923346</v>
      </c>
      <c r="E202" s="4">
        <f t="shared" si="21"/>
        <v>861759830.27431619</v>
      </c>
      <c r="F202" s="3">
        <v>1.7999999999999999E-2</v>
      </c>
      <c r="G202" s="4">
        <f t="shared" si="17"/>
        <v>877271507.2192539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40243516.906923346</v>
      </c>
      <c r="E203" s="4">
        <f t="shared" si="21"/>
        <v>917515024.12617719</v>
      </c>
      <c r="F203" s="3">
        <v>1.7999999999999999E-2</v>
      </c>
      <c r="G203" s="4">
        <f t="shared" si="17"/>
        <v>934030294.56044841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40243516.906923346</v>
      </c>
      <c r="E204" s="4">
        <f t="shared" si="21"/>
        <v>974273811.4673717</v>
      </c>
      <c r="F204" s="3">
        <v>1.7999999999999999E-2</v>
      </c>
      <c r="G204" s="4">
        <f t="shared" si="17"/>
        <v>991810740.07378435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40243516.906923346</v>
      </c>
      <c r="E205" s="4">
        <f t="shared" si="21"/>
        <v>1032054256.9807076</v>
      </c>
      <c r="F205" s="3">
        <v>1.7999999999999999E-2</v>
      </c>
      <c r="G205" s="4">
        <f t="shared" si="17"/>
        <v>1050631233.6063604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40243516.906923346</v>
      </c>
      <c r="E206" s="4">
        <f t="shared" si="21"/>
        <v>1050874750.5132837</v>
      </c>
      <c r="F206" s="3">
        <v>1.7999999999999999E-2</v>
      </c>
      <c r="G206" s="4">
        <f t="shared" si="17"/>
        <v>1069790496.0225228</v>
      </c>
      <c r="H206" s="4"/>
      <c r="I206" s="17">
        <v>40000000</v>
      </c>
      <c r="J206" s="4">
        <f xml:space="preserve"> (E195 + SUM(D196:D206)) - SUM(I196:I206)</f>
        <v>898948623.17254114</v>
      </c>
      <c r="K206" s="9">
        <f xml:space="preserve"> G206 - J206</f>
        <v>170841872.84998167</v>
      </c>
      <c r="L206" s="3">
        <v>0.84</v>
      </c>
      <c r="M206" s="4">
        <f xml:space="preserve"> K206 * L206</f>
        <v>143507173.1939846</v>
      </c>
      <c r="N206" s="4">
        <f xml:space="preserve"> K206 - M206</f>
        <v>27334699.655997068</v>
      </c>
      <c r="O206" s="3">
        <f xml:space="preserve"> K206 / J206 * 100</f>
        <v>19.004631460144175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44574604.000938453</v>
      </c>
      <c r="E207" s="4">
        <f xml:space="preserve"> (G206 / 2) + D207 - I207</f>
        <v>579469852.01219988</v>
      </c>
      <c r="F207" s="3">
        <v>1.7999999999999999E-2</v>
      </c>
      <c r="G207" s="4">
        <f t="shared" si="17"/>
        <v>589900309.34841943</v>
      </c>
      <c r="H207" s="4"/>
      <c r="I207" s="5"/>
      <c r="K207" s="6">
        <f xml:space="preserve"> ((G206 - I207) / 2 / 12)</f>
        <v>44574604.000938453</v>
      </c>
      <c r="M207" s="9">
        <f xml:space="preserve"> (G206 - I207) / 2</f>
        <v>534895248.0112614</v>
      </c>
      <c r="P207" s="4"/>
    </row>
    <row r="208" spans="1:16" s="3" customFormat="1" x14ac:dyDescent="0.3">
      <c r="B208" s="35"/>
      <c r="C208" s="3">
        <v>2</v>
      </c>
      <c r="D208" s="4">
        <f>K207</f>
        <v>44574604.000938453</v>
      </c>
      <c r="E208" s="4">
        <f t="shared" ref="E208:E218" si="22" xml:space="preserve"> G207 + D208 - I208</f>
        <v>634474913.34935784</v>
      </c>
      <c r="F208" s="3">
        <v>1.7999999999999999E-2</v>
      </c>
      <c r="G208" s="4">
        <f t="shared" si="17"/>
        <v>645895461.78964627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44574604.000938453</v>
      </c>
      <c r="E209" s="4">
        <f t="shared" si="22"/>
        <v>690470065.79058468</v>
      </c>
      <c r="F209" s="3">
        <v>1.7999999999999999E-2</v>
      </c>
      <c r="G209" s="4">
        <f t="shared" si="17"/>
        <v>702898526.97481525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44574604.000938453</v>
      </c>
      <c r="E210" s="4">
        <f t="shared" si="22"/>
        <v>747473130.97575366</v>
      </c>
      <c r="F210" s="3">
        <v>1.7999999999999999E-2</v>
      </c>
      <c r="G210" s="4">
        <f t="shared" si="17"/>
        <v>760927647.33331728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44574604.000938453</v>
      </c>
      <c r="E211" s="4">
        <f t="shared" si="22"/>
        <v>778167551.67825866</v>
      </c>
      <c r="F211" s="3">
        <v>1.7999999999999999E-2</v>
      </c>
      <c r="G211" s="4">
        <f t="shared" si="17"/>
        <v>792174567.60846734</v>
      </c>
      <c r="H211" s="4"/>
      <c r="I211" s="5">
        <f xml:space="preserve"> N206</f>
        <v>27334699.655997068</v>
      </c>
      <c r="P211" s="4"/>
    </row>
    <row r="212" spans="1:16" s="3" customFormat="1" x14ac:dyDescent="0.3">
      <c r="B212" s="35"/>
      <c r="C212" s="3">
        <v>6</v>
      </c>
      <c r="D212" s="4">
        <f>K207</f>
        <v>44574604.000938453</v>
      </c>
      <c r="E212" s="4">
        <f t="shared" si="22"/>
        <v>836749171.60940576</v>
      </c>
      <c r="F212" s="3">
        <v>1.7999999999999999E-2</v>
      </c>
      <c r="G212" s="4">
        <f t="shared" si="17"/>
        <v>851810656.69837511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44574604.000938453</v>
      </c>
      <c r="E213" s="4">
        <f t="shared" si="22"/>
        <v>896385260.69931352</v>
      </c>
      <c r="F213" s="3">
        <v>1.7999999999999999E-2</v>
      </c>
      <c r="G213" s="4">
        <f t="shared" si="17"/>
        <v>912520195.39190114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44574604.000938453</v>
      </c>
      <c r="E214" s="4">
        <f t="shared" si="22"/>
        <v>957094799.39283955</v>
      </c>
      <c r="F214" s="3">
        <v>1.7999999999999999E-2</v>
      </c>
      <c r="G214" s="4">
        <f t="shared" si="17"/>
        <v>974322505.78191066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44574604.000938453</v>
      </c>
      <c r="E215" s="4">
        <f t="shared" si="22"/>
        <v>1018897109.7828491</v>
      </c>
      <c r="F215" s="3">
        <v>1.7999999999999999E-2</v>
      </c>
      <c r="G215" s="4">
        <f t="shared" si="17"/>
        <v>1037237257.7589403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44574604.000938453</v>
      </c>
      <c r="E216" s="4">
        <f t="shared" si="22"/>
        <v>1081811861.7598789</v>
      </c>
      <c r="F216" s="3">
        <v>1.7999999999999999E-2</v>
      </c>
      <c r="G216" s="4">
        <f t="shared" si="17"/>
        <v>1101284475.2715566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44574604.000938453</v>
      </c>
      <c r="E217" s="4">
        <f t="shared" si="22"/>
        <v>1145859079.272495</v>
      </c>
      <c r="F217" s="3">
        <v>1.7999999999999999E-2</v>
      </c>
      <c r="G217" s="4">
        <f t="shared" si="17"/>
        <v>1166484542.6993999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44574604.000938453</v>
      </c>
      <c r="E218" s="4">
        <f t="shared" si="22"/>
        <v>1171059146.7003384</v>
      </c>
      <c r="F218" s="3">
        <v>1.7999999999999999E-2</v>
      </c>
      <c r="G218" s="4">
        <f t="shared" si="17"/>
        <v>1192138211.3409445</v>
      </c>
      <c r="H218" s="4"/>
      <c r="I218" s="17">
        <v>40000000</v>
      </c>
      <c r="J218" s="4">
        <f xml:space="preserve"> (E207 + SUM(D208:D218)) - SUM(I208:I218)</f>
        <v>1002455796.3665259</v>
      </c>
      <c r="K218" s="9">
        <f xml:space="preserve"> G218 - J218</f>
        <v>189682414.97441864</v>
      </c>
      <c r="L218" s="3">
        <v>0.84</v>
      </c>
      <c r="M218" s="4">
        <f xml:space="preserve"> K218 * L218</f>
        <v>159333228.57851166</v>
      </c>
      <c r="N218" s="4">
        <f xml:space="preserve"> K218 - M218</f>
        <v>30349186.395906985</v>
      </c>
      <c r="O218" s="3">
        <f xml:space="preserve"> K218 / J218 * 100</f>
        <v>18.921773474893993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49672425.472539358</v>
      </c>
      <c r="E219" s="4">
        <f xml:space="preserve"> (G218 / 2) + D219 - I219</f>
        <v>645741531.14301157</v>
      </c>
      <c r="F219" s="3">
        <v>1.7999999999999999E-2</v>
      </c>
      <c r="G219" s="4">
        <f t="shared" si="17"/>
        <v>657364878.70358574</v>
      </c>
      <c r="H219" s="4"/>
      <c r="I219" s="5"/>
      <c r="K219" s="6">
        <f xml:space="preserve"> ((G218 - I219) / 2 / 12)</f>
        <v>49672425.472539358</v>
      </c>
      <c r="M219" s="9">
        <f xml:space="preserve"> (G218 - I219) / 2</f>
        <v>596069105.67047226</v>
      </c>
      <c r="P219" s="4"/>
    </row>
    <row r="220" spans="1:16" s="3" customFormat="1" x14ac:dyDescent="0.3">
      <c r="B220" s="35"/>
      <c r="C220" s="3">
        <v>2</v>
      </c>
      <c r="D220" s="4">
        <f>K219</f>
        <v>49672425.472539358</v>
      </c>
      <c r="E220" s="4">
        <f t="shared" ref="E220:E230" si="23" xml:space="preserve"> G219 + D220 - I220</f>
        <v>707037304.17612505</v>
      </c>
      <c r="F220" s="3">
        <v>1.7999999999999999E-2</v>
      </c>
      <c r="G220" s="4">
        <f t="shared" si="17"/>
        <v>719763975.6512953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49672425.472539358</v>
      </c>
      <c r="E221" s="4">
        <f t="shared" si="23"/>
        <v>769436401.12383461</v>
      </c>
      <c r="F221" s="3">
        <v>1.7999999999999999E-2</v>
      </c>
      <c r="G221" s="4">
        <f t="shared" si="17"/>
        <v>783286256.34406364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49672425.472539358</v>
      </c>
      <c r="E222" s="4">
        <f t="shared" si="23"/>
        <v>832958681.81660295</v>
      </c>
      <c r="F222" s="3">
        <v>1.7999999999999999E-2</v>
      </c>
      <c r="G222" s="4">
        <f t="shared" ref="G222:G242" si="24" xml:space="preserve"> (E222 * F222) + E222</f>
        <v>847951938.08930182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49672425.472539358</v>
      </c>
      <c r="E223" s="4">
        <f t="shared" si="23"/>
        <v>867275177.16593409</v>
      </c>
      <c r="F223" s="3">
        <v>1.7999999999999999E-2</v>
      </c>
      <c r="G223" s="4">
        <f t="shared" si="24"/>
        <v>882886130.35492086</v>
      </c>
      <c r="H223" s="4"/>
      <c r="I223" s="5">
        <f xml:space="preserve"> N218</f>
        <v>30349186.395906985</v>
      </c>
      <c r="P223" s="4"/>
    </row>
    <row r="224" spans="1:16" s="3" customFormat="1" x14ac:dyDescent="0.3">
      <c r="B224" s="35"/>
      <c r="C224" s="3">
        <v>6</v>
      </c>
      <c r="D224" s="4">
        <f>K219</f>
        <v>49672425.472539358</v>
      </c>
      <c r="E224" s="4">
        <f t="shared" si="23"/>
        <v>932558555.82746017</v>
      </c>
      <c r="F224" s="3">
        <v>1.7999999999999999E-2</v>
      </c>
      <c r="G224" s="4">
        <f t="shared" si="24"/>
        <v>949344609.83235443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49672425.472539358</v>
      </c>
      <c r="E225" s="4">
        <f t="shared" si="23"/>
        <v>999017035.30489373</v>
      </c>
      <c r="F225" s="3">
        <v>1.7999999999999999E-2</v>
      </c>
      <c r="G225" s="4">
        <f t="shared" si="24"/>
        <v>1016999341.9403818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49672425.472539358</v>
      </c>
      <c r="E226" s="4">
        <f t="shared" si="23"/>
        <v>1066671767.4129211</v>
      </c>
      <c r="F226" s="3">
        <v>1.7999999999999999E-2</v>
      </c>
      <c r="G226" s="4">
        <f t="shared" si="24"/>
        <v>1085871859.2263536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49672425.472539358</v>
      </c>
      <c r="E227" s="4">
        <f t="shared" si="23"/>
        <v>1135544284.6988931</v>
      </c>
      <c r="F227" s="3">
        <v>1.7999999999999999E-2</v>
      </c>
      <c r="G227" s="4">
        <f t="shared" si="24"/>
        <v>1155984081.8234732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49672425.472539358</v>
      </c>
      <c r="E228" s="4">
        <f t="shared" si="23"/>
        <v>1205656507.2960126</v>
      </c>
      <c r="F228" s="3">
        <v>1.7999999999999999E-2</v>
      </c>
      <c r="G228" s="4">
        <f t="shared" si="24"/>
        <v>1227358324.427341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49672425.472539358</v>
      </c>
      <c r="E229" s="4">
        <f t="shared" si="23"/>
        <v>1277030749.8998804</v>
      </c>
      <c r="F229" s="3">
        <v>1.7999999999999999E-2</v>
      </c>
      <c r="G229" s="4">
        <f t="shared" si="24"/>
        <v>1300017303.3980782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49672425.472539358</v>
      </c>
      <c r="E230" s="4">
        <f t="shared" si="23"/>
        <v>1309689728.8706176</v>
      </c>
      <c r="F230" s="3">
        <v>1.7999999999999999E-2</v>
      </c>
      <c r="G230" s="4">
        <f t="shared" si="24"/>
        <v>1333264143.9902887</v>
      </c>
      <c r="H230" s="4"/>
      <c r="I230" s="17">
        <v>40000000</v>
      </c>
      <c r="J230" s="4">
        <f xml:space="preserve"> (E219 + SUM(D220:D230)) - SUM(I220:I230)</f>
        <v>1121789024.9450376</v>
      </c>
      <c r="K230" s="9">
        <f xml:space="preserve"> G230 - J230</f>
        <v>211475119.04525113</v>
      </c>
      <c r="L230" s="3">
        <v>0.84</v>
      </c>
      <c r="M230" s="4">
        <f xml:space="preserve"> K230 * L230</f>
        <v>177639099.99801093</v>
      </c>
      <c r="N230" s="4">
        <f xml:space="preserve"> K230 - M230</f>
        <v>33836019.047240198</v>
      </c>
      <c r="O230" s="3">
        <f xml:space="preserve"> K230 / J230 * 100</f>
        <v>18.851594581754124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55552672.666262031</v>
      </c>
      <c r="E231" s="4">
        <f xml:space="preserve"> (G230 / 2) + D231 - I231</f>
        <v>722184744.6614064</v>
      </c>
      <c r="F231" s="3">
        <v>1.7999999999999999E-2</v>
      </c>
      <c r="G231" s="4">
        <f t="shared" si="24"/>
        <v>735184070.06531167</v>
      </c>
      <c r="H231" s="4"/>
      <c r="I231" s="5"/>
      <c r="K231" s="6">
        <f xml:space="preserve"> ((G230 - I231) / 2 / 12)</f>
        <v>55552672.666262031</v>
      </c>
      <c r="M231" s="9">
        <f xml:space="preserve"> (G230 - I231) / 2</f>
        <v>666632071.99514437</v>
      </c>
      <c r="P231" s="4"/>
    </row>
    <row r="232" spans="1:16" s="3" customFormat="1" x14ac:dyDescent="0.3">
      <c r="B232" s="35"/>
      <c r="C232" s="3">
        <v>2</v>
      </c>
      <c r="D232" s="4">
        <f>K231</f>
        <v>55552672.666262031</v>
      </c>
      <c r="E232" s="4">
        <f t="shared" ref="E232:E242" si="25" xml:space="preserve"> G231 + D232 - I232</f>
        <v>790736742.7315737</v>
      </c>
      <c r="F232" s="3">
        <v>1.7999999999999999E-2</v>
      </c>
      <c r="G232" s="4">
        <f t="shared" si="24"/>
        <v>804970004.10074198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55552672.666262031</v>
      </c>
      <c r="E233" s="4">
        <f t="shared" si="25"/>
        <v>860522676.76700401</v>
      </c>
      <c r="F233" s="3">
        <v>1.7999999999999999E-2</v>
      </c>
      <c r="G233" s="4">
        <f t="shared" si="24"/>
        <v>876012084.9488101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55552672.666262031</v>
      </c>
      <c r="E234" s="4">
        <f t="shared" si="25"/>
        <v>931564757.61507213</v>
      </c>
      <c r="F234" s="3">
        <v>1.7999999999999999E-2</v>
      </c>
      <c r="G234" s="4">
        <f t="shared" si="24"/>
        <v>948332923.25214338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55552672.666262031</v>
      </c>
      <c r="E235" s="4">
        <f t="shared" si="25"/>
        <v>970049576.87116528</v>
      </c>
      <c r="F235" s="3">
        <v>1.7999999999999999E-2</v>
      </c>
      <c r="G235" s="4">
        <f t="shared" si="24"/>
        <v>987510469.25484622</v>
      </c>
      <c r="H235" s="4"/>
      <c r="I235" s="5">
        <f xml:space="preserve"> N230</f>
        <v>33836019.047240198</v>
      </c>
      <c r="P235" s="4"/>
    </row>
    <row r="236" spans="1:16" s="3" customFormat="1" x14ac:dyDescent="0.3">
      <c r="B236" s="35"/>
      <c r="C236" s="3">
        <v>6</v>
      </c>
      <c r="D236" s="4">
        <f>K231</f>
        <v>55552672.666262031</v>
      </c>
      <c r="E236" s="4">
        <f t="shared" si="25"/>
        <v>1043063141.9211082</v>
      </c>
      <c r="F236" s="3">
        <v>1.7999999999999999E-2</v>
      </c>
      <c r="G236" s="4">
        <f t="shared" si="24"/>
        <v>1061838278.4756882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55552672.666262031</v>
      </c>
      <c r="E237" s="4">
        <f t="shared" si="25"/>
        <v>1117390951.1419501</v>
      </c>
      <c r="F237" s="3">
        <v>1.7999999999999999E-2</v>
      </c>
      <c r="G237" s="4">
        <f t="shared" si="24"/>
        <v>1137503988.2625053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55552672.666262031</v>
      </c>
      <c r="E238" s="4">
        <f t="shared" si="25"/>
        <v>1193056660.9287672</v>
      </c>
      <c r="F238" s="3">
        <v>1.7999999999999999E-2</v>
      </c>
      <c r="G238" s="4">
        <f t="shared" si="24"/>
        <v>1214531680.825485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55552672.666262031</v>
      </c>
      <c r="E239" s="4">
        <f t="shared" si="25"/>
        <v>1270084353.4917469</v>
      </c>
      <c r="F239" s="3">
        <v>1.7999999999999999E-2</v>
      </c>
      <c r="G239" s="4">
        <f t="shared" si="24"/>
        <v>1292945871.8545983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55552672.666262031</v>
      </c>
      <c r="E240" s="4">
        <f t="shared" si="25"/>
        <v>1348498544.5208602</v>
      </c>
      <c r="F240" s="3">
        <v>1.7999999999999999E-2</v>
      </c>
      <c r="G240" s="4">
        <f t="shared" si="24"/>
        <v>1372771518.3222356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55552672.666262031</v>
      </c>
      <c r="E241" s="4">
        <f t="shared" si="25"/>
        <v>1428324190.9884977</v>
      </c>
      <c r="F241" s="3">
        <v>1.7999999999999999E-2</v>
      </c>
      <c r="G241" s="4">
        <f t="shared" si="24"/>
        <v>1454034026.4262908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55552672.666262031</v>
      </c>
      <c r="E242" s="4">
        <f t="shared" si="25"/>
        <v>1469586699.0925527</v>
      </c>
      <c r="F242" s="3">
        <v>1.7999999999999999E-2</v>
      </c>
      <c r="G242" s="4">
        <f t="shared" si="24"/>
        <v>1496039259.6762185</v>
      </c>
      <c r="H242" s="4"/>
      <c r="I242" s="17">
        <v>40000000</v>
      </c>
      <c r="J242" s="4">
        <f xml:space="preserve"> (E231 + SUM(D232:D242)) - SUM(I232:I242)</f>
        <v>1259428124.9430485</v>
      </c>
      <c r="K242" s="9">
        <f xml:space="preserve"> G242 - J242</f>
        <v>236611134.73317003</v>
      </c>
      <c r="L242" s="3">
        <v>0.84</v>
      </c>
      <c r="M242" s="4">
        <f xml:space="preserve"> K242 * L242</f>
        <v>198753353.17586282</v>
      </c>
      <c r="N242" s="4">
        <f xml:space="preserve"> K242 - M242</f>
        <v>37857781.557307214</v>
      </c>
      <c r="O242" s="3">
        <f xml:space="preserve"> K242 / J242 * 100</f>
        <v>18.787188410920205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62334969.153175771</v>
      </c>
      <c r="E243" s="4">
        <f xml:space="preserve"> (G242 / 2) + D243 - I243</f>
        <v>810354598.99128509</v>
      </c>
      <c r="F243" s="3">
        <v>1.7999999999999999E-2</v>
      </c>
      <c r="G243" s="4">
        <f t="shared" ref="G243:G254" si="26" xml:space="preserve"> (E243 * F243) + E243</f>
        <v>824940981.77312827</v>
      </c>
      <c r="H243" s="4"/>
      <c r="I243" s="5"/>
      <c r="K243" s="6">
        <f xml:space="preserve"> ((G242 - I243) / 2 / 12)</f>
        <v>62334969.153175771</v>
      </c>
      <c r="M243" s="9">
        <f xml:space="preserve"> (G242 - I243) / 2</f>
        <v>748019629.83810925</v>
      </c>
      <c r="P243" s="4"/>
    </row>
    <row r="244" spans="1:16" x14ac:dyDescent="0.3">
      <c r="A244" s="3"/>
      <c r="B244" s="35"/>
      <c r="C244" s="3">
        <v>2</v>
      </c>
      <c r="D244" s="4">
        <f>K243</f>
        <v>62334969.153175771</v>
      </c>
      <c r="E244" s="4">
        <f t="shared" ref="E244:E254" si="27" xml:space="preserve"> G243 + D244 - I244</f>
        <v>887275950.9263041</v>
      </c>
      <c r="F244" s="3">
        <v>1.7999999999999999E-2</v>
      </c>
      <c r="G244" s="4">
        <f t="shared" si="26"/>
        <v>903246918.04297757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62334969.153175771</v>
      </c>
      <c r="E245" s="4">
        <f t="shared" si="27"/>
        <v>965581887.1961534</v>
      </c>
      <c r="F245" s="3">
        <v>1.7999999999999999E-2</v>
      </c>
      <c r="G245" s="4">
        <f t="shared" si="26"/>
        <v>982962361.16568422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62334969.153175771</v>
      </c>
      <c r="E246" s="4">
        <f t="shared" si="27"/>
        <v>1045297330.3188601</v>
      </c>
      <c r="F246" s="3">
        <v>1.7999999999999999E-2</v>
      </c>
      <c r="G246" s="4">
        <f t="shared" si="26"/>
        <v>1064112682.2645996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62334969.153175771</v>
      </c>
      <c r="E247" s="4">
        <f t="shared" si="27"/>
        <v>1088589869.8604681</v>
      </c>
      <c r="F247" s="3">
        <v>1.7999999999999999E-2</v>
      </c>
      <c r="G247" s="4">
        <f t="shared" si="26"/>
        <v>1108184487.5179565</v>
      </c>
      <c r="H247" s="4"/>
      <c r="I247" s="5">
        <f xml:space="preserve"> N242</f>
        <v>37857781.557307214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62334969.153175771</v>
      </c>
      <c r="E248" s="4">
        <f t="shared" si="27"/>
        <v>1170519456.6711323</v>
      </c>
      <c r="F248" s="3">
        <v>1.7999999999999999E-2</v>
      </c>
      <c r="G248" s="4">
        <f t="shared" si="26"/>
        <v>1191588806.8912127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62334969.153175771</v>
      </c>
      <c r="E249" s="4">
        <f t="shared" si="27"/>
        <v>1253923776.0443885</v>
      </c>
      <c r="F249" s="3">
        <v>1.7999999999999999E-2</v>
      </c>
      <c r="G249" s="4">
        <f t="shared" si="26"/>
        <v>1276494404.0131874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62334969.153175771</v>
      </c>
      <c r="E250" s="4">
        <f t="shared" si="27"/>
        <v>1338829373.1663632</v>
      </c>
      <c r="F250" s="3">
        <v>1.7999999999999999E-2</v>
      </c>
      <c r="G250" s="4">
        <f t="shared" si="26"/>
        <v>1362928301.8833578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62334969.153175771</v>
      </c>
      <c r="E251" s="4">
        <f t="shared" si="27"/>
        <v>1425263271.0365336</v>
      </c>
      <c r="F251" s="3">
        <v>1.7999999999999999E-2</v>
      </c>
      <c r="G251" s="4">
        <f t="shared" si="26"/>
        <v>1450918009.9151912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62334969.153175771</v>
      </c>
      <c r="E252" s="4">
        <f t="shared" si="27"/>
        <v>1513252979.068367</v>
      </c>
      <c r="F252" s="3">
        <v>1.7999999999999999E-2</v>
      </c>
      <c r="G252" s="4">
        <f t="shared" si="26"/>
        <v>1540491532.6915977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62334969.153175771</v>
      </c>
      <c r="E253" s="4">
        <f t="shared" si="27"/>
        <v>1602826501.8447735</v>
      </c>
      <c r="F253" s="3">
        <v>1.7999999999999999E-2</v>
      </c>
      <c r="G253" s="4">
        <f t="shared" si="26"/>
        <v>1631677378.8779795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62334969.153175771</v>
      </c>
      <c r="E254" s="4">
        <f t="shared" si="27"/>
        <v>1694012348.0311553</v>
      </c>
      <c r="F254" s="3">
        <v>1.7999999999999999E-2</v>
      </c>
      <c r="G254" s="4">
        <f t="shared" si="26"/>
        <v>1724504570.295716</v>
      </c>
      <c r="H254" s="4"/>
      <c r="I254" s="5"/>
      <c r="J254" s="4">
        <f xml:space="preserve"> (E243 + SUM(D244:D254)) - SUM(I244:I254)</f>
        <v>1458181478.1189115</v>
      </c>
      <c r="K254" s="9">
        <f xml:space="preserve"> G254 - J254</f>
        <v>266323092.17680454</v>
      </c>
      <c r="L254" s="3">
        <v>0.84</v>
      </c>
      <c r="M254" s="4">
        <f xml:space="preserve"> K254 * L254</f>
        <v>223711397.42851582</v>
      </c>
      <c r="N254" s="4">
        <f xml:space="preserve"> K254 - M254</f>
        <v>42611694.748288721</v>
      </c>
      <c r="O254" s="3">
        <f xml:space="preserve"> K254 / J254 * 100</f>
        <v>18.264056715380008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opLeftCell="A142" workbookViewId="0">
      <selection activeCell="I146" sqref="I14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17082080.366347998</v>
      </c>
      <c r="F14" s="18">
        <v>1.7999999999999999E-2</v>
      </c>
      <c r="G14" s="19">
        <f t="shared" si="1"/>
        <v>17389557.812942263</v>
      </c>
      <c r="H14" s="19"/>
      <c r="I14" s="20">
        <v>12000000</v>
      </c>
      <c r="J14" s="19">
        <f xml:space="preserve"> (G2 + SUM(D3:D14)) - SUM(I3:I14)</f>
        <v>14363456</v>
      </c>
      <c r="K14" s="19">
        <f xml:space="preserve"> G14 - J14</f>
        <v>3026101.8129422627</v>
      </c>
      <c r="L14" s="18">
        <v>0.84</v>
      </c>
      <c r="M14" s="19">
        <f xml:space="preserve"> K14 * L14</f>
        <v>2541925.5228715008</v>
      </c>
      <c r="N14" s="19">
        <f xml:space="preserve"> K14 - M14</f>
        <v>484176.29007076193</v>
      </c>
      <c r="O14" s="18">
        <f xml:space="preserve"> K14 / J14 * 100</f>
        <v>21.068061982730775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3224564.9088725941</v>
      </c>
      <c r="E26" s="19">
        <f t="shared" si="2"/>
        <v>44353955.361053154</v>
      </c>
      <c r="F26" s="18">
        <v>1.7999999999999999E-2</v>
      </c>
      <c r="G26" s="19">
        <f t="shared" si="3"/>
        <v>45152326.557552114</v>
      </c>
      <c r="H26" s="19"/>
      <c r="I26" s="20">
        <v>0</v>
      </c>
      <c r="J26" s="19">
        <f xml:space="preserve"> (E15 + SUM(D16:D26)) - SUM(I15:I26)</f>
        <v>36405381.522871487</v>
      </c>
      <c r="K26" s="19">
        <f xml:space="preserve"> G26 - J26</f>
        <v>8746945.0346806273</v>
      </c>
      <c r="L26" s="18">
        <v>0.84</v>
      </c>
      <c r="M26" s="19">
        <f xml:space="preserve"> K26 * L26</f>
        <v>7347433.8291317271</v>
      </c>
      <c r="N26" s="19">
        <f xml:space="preserve"> K26 - M26</f>
        <v>1399511.2055489002</v>
      </c>
      <c r="O26" s="18">
        <f xml:space="preserve"> K26 / J26 * 100</f>
        <v>24.026516599435734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36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36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4381346.9398980048</v>
      </c>
      <c r="E38" s="19">
        <f t="shared" si="4"/>
        <v>83991940.962750137</v>
      </c>
      <c r="F38" s="18">
        <v>1.7999999999999999E-2</v>
      </c>
      <c r="G38" s="19">
        <f t="shared" si="5"/>
        <v>85503795.900079638</v>
      </c>
      <c r="H38" s="19"/>
      <c r="I38" s="20">
        <v>0</v>
      </c>
      <c r="J38" s="19">
        <f xml:space="preserve"> (E27 + SUM(D28:D38)) - SUM(I27:I38)</f>
        <v>73752815.352003232</v>
      </c>
      <c r="K38" s="19">
        <f xml:space="preserve"> G38 - J38</f>
        <v>11750980.548076406</v>
      </c>
      <c r="L38" s="18">
        <v>0.84</v>
      </c>
      <c r="M38" s="19">
        <f xml:space="preserve"> K38 * L38</f>
        <v>9870823.66038418</v>
      </c>
      <c r="N38" s="19">
        <f xml:space="preserve"> K38 - M38</f>
        <v>1880156.8876922261</v>
      </c>
      <c r="O38" s="18">
        <f xml:space="preserve"> K38 / J38 * 100</f>
        <v>15.932924718862591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36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36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6062658.1625033189</v>
      </c>
      <c r="E50" s="19">
        <f t="shared" si="6"/>
        <v>80295529.725787818</v>
      </c>
      <c r="F50" s="18">
        <v>1.7999999999999999E-2</v>
      </c>
      <c r="G50" s="19">
        <f t="shared" si="5"/>
        <v>81740849.260851994</v>
      </c>
      <c r="H50" s="19"/>
      <c r="I50" s="20">
        <v>50000000</v>
      </c>
      <c r="J50" s="19">
        <f xml:space="preserve"> (E39 + SUM(D40:D50)) - SUM(I40:I50)</f>
        <v>63623639.01238741</v>
      </c>
      <c r="K50" s="19">
        <f xml:space="preserve"> G50 - J50</f>
        <v>18117210.248464584</v>
      </c>
      <c r="L50" s="18">
        <v>0.84</v>
      </c>
      <c r="M50" s="19">
        <f xml:space="preserve"> K50 * L50</f>
        <v>15218456.60871025</v>
      </c>
      <c r="N50" s="19">
        <f xml:space="preserve"> K50 - M50</f>
        <v>2898753.6397543345</v>
      </c>
      <c r="O50" s="18">
        <f xml:space="preserve"> K50 / J50 * 100</f>
        <v>28.475595752920068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5905868.7192021664</v>
      </c>
      <c r="E62" s="19">
        <f t="shared" si="7"/>
        <v>124772656.23590036</v>
      </c>
      <c r="F62" s="18">
        <v>1.7999999999999999E-2</v>
      </c>
      <c r="G62" s="19">
        <f t="shared" si="5"/>
        <v>127018564.04814656</v>
      </c>
      <c r="H62" s="19"/>
      <c r="I62" s="20">
        <v>0</v>
      </c>
      <c r="J62" s="19">
        <f xml:space="preserve"> (E51 + SUM(D52:D62)) - SUM(I52:I62)</f>
        <v>108842095.62109767</v>
      </c>
      <c r="K62" s="19">
        <f xml:space="preserve"> G62 - J62</f>
        <v>18176468.427048892</v>
      </c>
      <c r="L62" s="18">
        <v>0.84</v>
      </c>
      <c r="M62" s="19">
        <f xml:space="preserve"> K62 * L62</f>
        <v>15268233.478721069</v>
      </c>
      <c r="N62" s="19">
        <f xml:space="preserve"> K62 - M62</f>
        <v>2908234.9483278226</v>
      </c>
      <c r="O62" s="18">
        <f xml:space="preserve"> K62 / J62 * 100</f>
        <v>16.699851581620607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36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36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7792440.1686727731</v>
      </c>
      <c r="E74" s="19">
        <f t="shared" si="8"/>
        <v>177329464.21302101</v>
      </c>
      <c r="F74" s="18">
        <v>1.7999999999999999E-2</v>
      </c>
      <c r="G74" s="19">
        <f t="shared" si="5"/>
        <v>180521394.56885538</v>
      </c>
      <c r="H74" s="19"/>
      <c r="I74" s="20">
        <v>0</v>
      </c>
      <c r="J74" s="19">
        <f xml:space="preserve"> (E63 + SUM(D64:D74)) - SUM(I64:I74)</f>
        <v>154110329.09981874</v>
      </c>
      <c r="K74" s="19">
        <f xml:space="preserve"> G74 - J74</f>
        <v>26411065.469036639</v>
      </c>
      <c r="L74" s="18">
        <v>0.84</v>
      </c>
      <c r="M74" s="19">
        <f xml:space="preserve"> K74 * L74</f>
        <v>22185294.993990775</v>
      </c>
      <c r="N74" s="19">
        <f xml:space="preserve"> K74 - M74</f>
        <v>4225770.4750458635</v>
      </c>
      <c r="O74" s="18">
        <f xml:space="preserve"> K74 / J74 * 100</f>
        <v>17.137764628307256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10021724.773702309</v>
      </c>
      <c r="E86" s="19">
        <f t="shared" si="9"/>
        <v>237953613.09075022</v>
      </c>
      <c r="F86" s="18">
        <v>1.7999999999999999E-2</v>
      </c>
      <c r="G86" s="19">
        <f t="shared" si="5"/>
        <v>242236778.12638372</v>
      </c>
      <c r="H86" s="19"/>
      <c r="I86" s="20">
        <v>0</v>
      </c>
      <c r="J86" s="19">
        <f xml:space="preserve"> (E75 + SUM(D76:D86)) - SUM(I76:I86)</f>
        <v>206295624.09380955</v>
      </c>
      <c r="K86" s="19">
        <f xml:space="preserve"> G86 - J86</f>
        <v>35941154.032574177</v>
      </c>
      <c r="L86" s="18">
        <v>0.84</v>
      </c>
      <c r="M86" s="19">
        <f xml:space="preserve"> K86 * L86</f>
        <v>30190569.387362309</v>
      </c>
      <c r="N86" s="19">
        <f xml:space="preserve"> K86 - M86</f>
        <v>5750584.645211868</v>
      </c>
      <c r="O86" s="18">
        <f xml:space="preserve"> K86 / J86 * 100</f>
        <v>17.422160159941409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12593199.088599322</v>
      </c>
      <c r="E98" s="19">
        <f t="shared" si="10"/>
        <v>307877709.29685998</v>
      </c>
      <c r="F98" s="18">
        <v>1.7999999999999999E-2</v>
      </c>
      <c r="G98" s="19">
        <f t="shared" si="11"/>
        <v>313419508.06420344</v>
      </c>
      <c r="H98" s="19"/>
      <c r="I98" s="20">
        <v>0</v>
      </c>
      <c r="J98" s="19">
        <f xml:space="preserve"> (E87 + SUM(D88:D98)) - SUM(I88:I98)</f>
        <v>266486193.48117185</v>
      </c>
      <c r="K98" s="19">
        <f xml:space="preserve"> G98 - J98</f>
        <v>46933314.583031595</v>
      </c>
      <c r="L98" s="18">
        <v>0.84</v>
      </c>
      <c r="M98" s="19">
        <f xml:space="preserve"> K98 * L98</f>
        <v>39423984.249746539</v>
      </c>
      <c r="N98" s="19">
        <f xml:space="preserve"> K98 - M98</f>
        <v>7509330.3332850561</v>
      </c>
      <c r="O98" s="18">
        <f xml:space="preserve"> K98 / J98 * 100</f>
        <v>17.611912260793201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36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36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15559146.16934181</v>
      </c>
      <c r="E110" s="19">
        <f t="shared" si="12"/>
        <v>388528373.3047514</v>
      </c>
      <c r="F110" s="18">
        <v>1.7999999999999999E-2</v>
      </c>
      <c r="G110" s="19">
        <f t="shared" si="11"/>
        <v>395521884.02423692</v>
      </c>
      <c r="H110" s="19"/>
      <c r="I110" s="20">
        <v>0</v>
      </c>
      <c r="J110" s="19">
        <f xml:space="preserve"> (E99 + SUM(D100:D110)) - SUM(I100:I110)</f>
        <v>335910177.73091835</v>
      </c>
      <c r="K110" s="19">
        <f xml:space="preserve"> G110 - J110</f>
        <v>59611706.29331857</v>
      </c>
      <c r="L110" s="18">
        <v>0.84</v>
      </c>
      <c r="M110" s="19">
        <f xml:space="preserve"> K110 * L110</f>
        <v>50073833.2863876</v>
      </c>
      <c r="N110" s="19">
        <f xml:space="preserve"> K110 - M110</f>
        <v>9537873.0069309697</v>
      </c>
      <c r="O110" s="18">
        <f xml:space="preserve"> K110 / J110 * 100</f>
        <v>17.746323346317499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36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36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18980078.501009874</v>
      </c>
      <c r="E122" s="19">
        <f t="shared" si="13"/>
        <v>481551092.96211314</v>
      </c>
      <c r="F122" s="18">
        <v>1.7999999999999999E-2</v>
      </c>
      <c r="G122" s="19">
        <f t="shared" si="11"/>
        <v>490219012.63543117</v>
      </c>
      <c r="H122" s="19"/>
      <c r="I122" s="20">
        <v>0</v>
      </c>
      <c r="J122" s="19">
        <f xml:space="preserve"> (E111 + SUM(D112:D122)) - SUM(I112:I122)</f>
        <v>415984011.01730609</v>
      </c>
      <c r="K122" s="19">
        <f xml:space="preserve"> G122 - J122</f>
        <v>74235001.618125081</v>
      </c>
      <c r="L122" s="18">
        <v>0.84</v>
      </c>
      <c r="M122" s="19">
        <f xml:space="preserve"> K122 * L122</f>
        <v>62357401.359225065</v>
      </c>
      <c r="N122" s="19">
        <f xml:space="preserve"> K122 - M122</f>
        <v>11877600.258900017</v>
      </c>
      <c r="O122" s="18">
        <f xml:space="preserve"> K122 / J122 * 100</f>
        <v>17.845638210127433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36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36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22925792.193142965</v>
      </c>
      <c r="E134" s="19">
        <f t="shared" si="14"/>
        <v>552843779.00344467</v>
      </c>
      <c r="F134" s="18">
        <v>1.7999999999999999E-2</v>
      </c>
      <c r="G134" s="19">
        <f t="shared" si="11"/>
        <v>562794967.02550673</v>
      </c>
      <c r="H134" s="19"/>
      <c r="I134" s="24">
        <v>36000000</v>
      </c>
      <c r="J134" s="19">
        <f xml:space="preserve"> (E123 + SUM(D124:D134)) - SUM(I124:I134)</f>
        <v>472341412.37653112</v>
      </c>
      <c r="K134" s="19">
        <f xml:space="preserve"> G134 - J134</f>
        <v>90453554.648975611</v>
      </c>
      <c r="L134" s="18">
        <v>0.84</v>
      </c>
      <c r="M134" s="19">
        <f xml:space="preserve"> K134 * L134</f>
        <v>75980985.905139506</v>
      </c>
      <c r="N134" s="19">
        <f xml:space="preserve"> K134 - M134</f>
        <v>14472568.743836105</v>
      </c>
      <c r="O134" s="18">
        <f xml:space="preserve"> K134 / J134 * 100</f>
        <v>19.150036875629649</v>
      </c>
      <c r="P134" s="19"/>
    </row>
    <row r="135" spans="1:16" s="12" customFormat="1" x14ac:dyDescent="0.3">
      <c r="A135" s="12">
        <v>12</v>
      </c>
      <c r="B135" s="34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34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34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34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34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34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34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34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34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34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34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18" customFormat="1" x14ac:dyDescent="0.3">
      <c r="B146" s="34"/>
      <c r="C146" s="18">
        <v>12</v>
      </c>
      <c r="D146" s="19">
        <f>K135</f>
        <v>23449790.292729449</v>
      </c>
      <c r="E146" s="19">
        <f t="shared" si="15"/>
        <v>601008900.69166768</v>
      </c>
      <c r="F146" s="18">
        <v>1.7999999999999999E-2</v>
      </c>
      <c r="G146" s="19">
        <f t="shared" si="11"/>
        <v>611827060.9041177</v>
      </c>
      <c r="H146" s="19"/>
      <c r="I146" s="24">
        <v>36000000</v>
      </c>
      <c r="J146" s="19">
        <f xml:space="preserve"> (E135 + SUM(D136:D146)) - SUM(I136:I146)</f>
        <v>512322398.28167063</v>
      </c>
      <c r="K146" s="19">
        <f xml:space="preserve"> G146 - J146</f>
        <v>99504662.622447073</v>
      </c>
      <c r="L146" s="18">
        <v>0.84</v>
      </c>
      <c r="M146" s="19">
        <f xml:space="preserve"> K146 * L146</f>
        <v>83583916.602855533</v>
      </c>
      <c r="N146" s="19">
        <f xml:space="preserve"> K146 - M146</f>
        <v>15920746.01959154</v>
      </c>
      <c r="O146" s="18">
        <f xml:space="preserve"> K146 / J146 * 100</f>
        <v>19.42227452014312</v>
      </c>
      <c r="P146" s="19"/>
    </row>
    <row r="147" spans="1:16" s="12" customFormat="1" x14ac:dyDescent="0.3">
      <c r="A147" s="12">
        <v>13</v>
      </c>
      <c r="B147" s="34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34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34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34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34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34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34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34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34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34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34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18" customFormat="1" x14ac:dyDescent="0.3">
      <c r="B158" s="34"/>
      <c r="C158" s="18">
        <v>12</v>
      </c>
      <c r="D158" s="19">
        <f>K147</f>
        <v>25492794.204338238</v>
      </c>
      <c r="E158" s="19">
        <f t="shared" si="16"/>
        <v>656294493.48147213</v>
      </c>
      <c r="F158" s="18">
        <v>1.7999999999999999E-2</v>
      </c>
      <c r="G158" s="19">
        <f t="shared" ref="G158:G221" si="17" xml:space="preserve"> (E158 * F158) + E158</f>
        <v>668107794.3641386</v>
      </c>
      <c r="H158" s="19"/>
      <c r="I158" s="24">
        <v>36000000</v>
      </c>
      <c r="J158" s="19">
        <f xml:space="preserve"> (E147 + SUM(D148:D158)) - SUM(I148:I158)</f>
        <v>559906314.88452625</v>
      </c>
      <c r="K158" s="19">
        <f xml:space="preserve"> G158 - J158</f>
        <v>108201479.47961235</v>
      </c>
      <c r="L158" s="18">
        <v>0.84</v>
      </c>
      <c r="M158" s="19">
        <f xml:space="preserve"> K158 * L158</f>
        <v>90889242.762874365</v>
      </c>
      <c r="N158" s="19">
        <f xml:space="preserve"> K158 - M158</f>
        <v>17312236.716737986</v>
      </c>
      <c r="O158" s="18">
        <f xml:space="preserve"> K158 / J158 * 100</f>
        <v>19.324925724748717</v>
      </c>
      <c r="P158" s="19"/>
    </row>
    <row r="159" spans="1:16" s="12" customFormat="1" x14ac:dyDescent="0.3">
      <c r="A159" s="12">
        <v>14</v>
      </c>
      <c r="B159" s="34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34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34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34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34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34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34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34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34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34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34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18" customFormat="1" x14ac:dyDescent="0.3">
      <c r="B170" s="34"/>
      <c r="C170" s="18">
        <v>12</v>
      </c>
      <c r="D170" s="19">
        <f>K159</f>
        <v>27837824.765172441</v>
      </c>
      <c r="E170" s="19">
        <f t="shared" si="18"/>
        <v>720060003.16818762</v>
      </c>
      <c r="F170" s="18">
        <v>1.7999999999999999E-2</v>
      </c>
      <c r="G170" s="19">
        <f t="shared" si="17"/>
        <v>733021083.22521496</v>
      </c>
      <c r="H170" s="19"/>
      <c r="I170" s="24">
        <v>36000000</v>
      </c>
      <c r="J170" s="19">
        <f xml:space="preserve"> (E159 + SUM(D160:D170)) - SUM(I160:I170)</f>
        <v>614795557.64740062</v>
      </c>
      <c r="K170" s="19">
        <f xml:space="preserve"> G170 - J170</f>
        <v>118225525.57781434</v>
      </c>
      <c r="L170" s="18">
        <v>0.84</v>
      </c>
      <c r="M170" s="19">
        <f xml:space="preserve"> K170 * L170</f>
        <v>99309441.48536405</v>
      </c>
      <c r="N170" s="19">
        <f xml:space="preserve"> K170 - M170</f>
        <v>18916084.092450291</v>
      </c>
      <c r="O170" s="18">
        <f xml:space="preserve"> K170 / J170 * 100</f>
        <v>19.230055277273067</v>
      </c>
      <c r="P170" s="19"/>
    </row>
    <row r="171" spans="1:16" s="12" customFormat="1" x14ac:dyDescent="0.3">
      <c r="A171" s="12">
        <v>15</v>
      </c>
      <c r="B171" s="34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34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34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34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34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34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34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34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34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34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34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18" customFormat="1" x14ac:dyDescent="0.3">
      <c r="B182" s="34"/>
      <c r="C182" s="18">
        <v>12</v>
      </c>
      <c r="D182" s="19">
        <f>K171</f>
        <v>30542545.134383958</v>
      </c>
      <c r="E182" s="19">
        <f t="shared" si="19"/>
        <v>793607330.60028911</v>
      </c>
      <c r="F182" s="18">
        <v>1.7999999999999999E-2</v>
      </c>
      <c r="G182" s="19">
        <f t="shared" si="17"/>
        <v>807892262.55109429</v>
      </c>
      <c r="H182" s="19"/>
      <c r="I182" s="24">
        <v>36000000</v>
      </c>
      <c r="J182" s="19">
        <f xml:space="preserve"> (E171 + SUM(D172:D182)) - SUM(I172:I182)</f>
        <v>678104999.1327647</v>
      </c>
      <c r="K182" s="19">
        <f xml:space="preserve"> G182 - J182</f>
        <v>129787263.4183296</v>
      </c>
      <c r="L182" s="18">
        <v>0.84</v>
      </c>
      <c r="M182" s="19">
        <f xml:space="preserve"> K182 * L182</f>
        <v>109021301.27139686</v>
      </c>
      <c r="N182" s="19">
        <f xml:space="preserve"> K182 - M182</f>
        <v>20765962.146932736</v>
      </c>
      <c r="O182" s="18">
        <f xml:space="preserve"> K182 / J182 * 100</f>
        <v>19.139700132621915</v>
      </c>
      <c r="P182" s="19"/>
    </row>
    <row r="183" spans="1:16" s="12" customFormat="1" x14ac:dyDescent="0.3">
      <c r="A183" s="12">
        <v>16</v>
      </c>
      <c r="B183" s="34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34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34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34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34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34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34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34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34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34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34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18" customFormat="1" x14ac:dyDescent="0.3">
      <c r="B194" s="34"/>
      <c r="C194" s="18">
        <v>12</v>
      </c>
      <c r="D194" s="19">
        <f>K183</f>
        <v>33662177.606295593</v>
      </c>
      <c r="E194" s="19">
        <f t="shared" si="20"/>
        <v>778437040.36233938</v>
      </c>
      <c r="F194" s="18">
        <v>1.7999999999999999E-2</v>
      </c>
      <c r="G194" s="19">
        <f t="shared" si="17"/>
        <v>792448907.08886147</v>
      </c>
      <c r="H194" s="19"/>
      <c r="I194" s="24">
        <v>136000000</v>
      </c>
      <c r="J194" s="19">
        <f xml:space="preserve"> (E183 + SUM(D184:D194)) - SUM(I184:I194)</f>
        <v>651126300.40416157</v>
      </c>
      <c r="K194" s="19">
        <f xml:space="preserve"> G194 - J194</f>
        <v>141322606.68469989</v>
      </c>
      <c r="L194" s="18">
        <v>0.84</v>
      </c>
      <c r="M194" s="19">
        <f xml:space="preserve"> K194 * L194</f>
        <v>118710989.6151479</v>
      </c>
      <c r="N194" s="19">
        <f xml:space="preserve"> K194 - M194</f>
        <v>22611617.069551989</v>
      </c>
      <c r="O194" s="18">
        <f xml:space="preserve"> K194 / J194 * 100</f>
        <v>21.704330879735519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35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35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35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35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35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35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35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35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P11" sqref="P11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H5" sqref="H5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</cols>
  <sheetData>
    <row r="1" spans="2:6" x14ac:dyDescent="0.3">
      <c r="B1" s="38"/>
      <c r="C1" s="38"/>
    </row>
    <row r="2" spans="2:6" x14ac:dyDescent="0.3">
      <c r="B2" s="37" t="s">
        <v>34</v>
      </c>
      <c r="C2" s="37"/>
    </row>
    <row r="3" spans="2:6" x14ac:dyDescent="0.3">
      <c r="B3" s="29" t="s">
        <v>31</v>
      </c>
      <c r="C3" s="29" t="s">
        <v>32</v>
      </c>
    </row>
    <row r="4" spans="2:6" x14ac:dyDescent="0.3">
      <c r="B4" s="28">
        <v>1</v>
      </c>
      <c r="C4" s="32">
        <v>17215</v>
      </c>
    </row>
    <row r="5" spans="2:6" x14ac:dyDescent="0.3">
      <c r="B5" s="28">
        <v>2</v>
      </c>
      <c r="C5" s="32">
        <v>-77107</v>
      </c>
    </row>
    <row r="6" spans="2:6" x14ac:dyDescent="0.3">
      <c r="B6" s="28">
        <v>3</v>
      </c>
      <c r="C6" s="32">
        <v>77453</v>
      </c>
    </row>
    <row r="7" spans="2:6" x14ac:dyDescent="0.3">
      <c r="B7" s="28">
        <v>4</v>
      </c>
      <c r="C7" s="32">
        <v>16450</v>
      </c>
    </row>
    <row r="8" spans="2:6" x14ac:dyDescent="0.3">
      <c r="B8" s="28">
        <v>5</v>
      </c>
      <c r="C8" s="32">
        <v>0</v>
      </c>
    </row>
    <row r="9" spans="2:6" x14ac:dyDescent="0.3">
      <c r="B9" s="28">
        <v>6</v>
      </c>
      <c r="C9" s="32">
        <v>0</v>
      </c>
      <c r="F9" s="25"/>
    </row>
    <row r="10" spans="2:6" x14ac:dyDescent="0.3">
      <c r="B10" s="28">
        <v>7</v>
      </c>
      <c r="C10" s="32">
        <v>0</v>
      </c>
    </row>
    <row r="11" spans="2:6" x14ac:dyDescent="0.3">
      <c r="B11" s="28">
        <v>8</v>
      </c>
      <c r="C11" s="32">
        <v>0</v>
      </c>
    </row>
    <row r="12" spans="2:6" x14ac:dyDescent="0.3">
      <c r="B12" s="31">
        <v>9</v>
      </c>
      <c r="C12" s="33">
        <v>0</v>
      </c>
    </row>
    <row r="13" spans="2:6" x14ac:dyDescent="0.3">
      <c r="B13" s="28">
        <v>10</v>
      </c>
      <c r="C13" s="32">
        <v>0</v>
      </c>
    </row>
    <row r="14" spans="2:6" x14ac:dyDescent="0.3">
      <c r="B14" s="29" t="s">
        <v>33</v>
      </c>
      <c r="C14" s="30">
        <f>SUM(C4:C13)</f>
        <v>34011</v>
      </c>
    </row>
    <row r="15" spans="2:6" x14ac:dyDescent="0.3">
      <c r="B15" s="29" t="s">
        <v>35</v>
      </c>
      <c r="C15" s="30">
        <v>1050000</v>
      </c>
    </row>
    <row r="16" spans="2:6" x14ac:dyDescent="0.3">
      <c r="B16" s="29" t="s">
        <v>36</v>
      </c>
      <c r="C16" s="28">
        <f xml:space="preserve">  ROUND( (C14 / C15) * 100, 2 )</f>
        <v>3.24</v>
      </c>
    </row>
    <row r="17" spans="2:2" x14ac:dyDescent="0.3">
      <c r="B17" s="25"/>
    </row>
    <row r="18" spans="2:2" x14ac:dyDescent="0.3">
      <c r="B18" s="25"/>
    </row>
  </sheetData>
  <mergeCells count="2">
    <mergeCell ref="B2:C2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2022-08-25T13:50:45Z</dcterms:modified>
</cp:coreProperties>
</file>