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FCD1177-585A-44B0-B194-5DE7ACE12762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시나리오" sheetId="7" r:id="rId1"/>
    <sheet name="생활패턴" sheetId="5" r:id="rId2"/>
    <sheet name="단타일지" sheetId="9" r:id="rId3"/>
    <sheet name="시나리오_샘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Q10" i="5"/>
  <c r="R10" i="5" s="1"/>
  <c r="F14" i="9" l="1"/>
  <c r="F17" i="9" s="1"/>
  <c r="Q9" i="5"/>
  <c r="R9" i="5" s="1"/>
  <c r="F16" i="9" l="1"/>
  <c r="C14" i="9"/>
  <c r="C16" i="9" s="1"/>
  <c r="C17" i="9" l="1"/>
  <c r="Q8" i="5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 s="1"/>
  <c r="E88" i="4"/>
  <c r="G88" i="4" s="1"/>
  <c r="E89" i="4" s="1"/>
  <c r="G89" i="4" s="1"/>
  <c r="E90" i="4" s="1"/>
  <c r="G90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E199" i="4" s="1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7"/>
  <c r="K206" i="7"/>
  <c r="K207" i="7"/>
  <c r="J206" i="4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<sst xmlns="http://schemas.openxmlformats.org/spreadsheetml/2006/main" count="59" uniqueCount="40">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</sst>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7" borderId="1" xfId="0" applyFont="1" applyFill="1" applyBorder="1">
      <alignment vertical="center"/>
    </xf>
    <xf numFmtId="176" fontId="0" fillId="7" borderId="1" xfId="0" applyNumberFormat="1" applyFont="1" applyFill="1" applyBorder="1">
      <alignment vertical="center"/>
    </xf>
    <xf numFmtId="177" fontId="0" fillId="7" borderId="1" xfId="0" applyNumberFormat="1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H11" sqref="H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47"/>
      <c r="B1" s="47"/>
      <c r="C1" s="47"/>
      <c r="D1" s="36" t="s">
        <v>21</v>
      </c>
      <c r="E1" s="36" t="s">
        <v>25</v>
      </c>
      <c r="F1" s="36" t="s">
        <v>22</v>
      </c>
      <c r="G1" s="36" t="s">
        <v>23</v>
      </c>
      <c r="H1" s="36" t="s">
        <v>20</v>
      </c>
      <c r="I1" s="48" t="s">
        <v>26</v>
      </c>
      <c r="N1" s="25" t="s">
        <v>2</v>
      </c>
    </row>
    <row r="2" spans="1:16" x14ac:dyDescent="0.3">
      <c r="A2" s="47" t="s">
        <v>24</v>
      </c>
      <c r="B2" s="47"/>
      <c r="C2" s="47"/>
      <c r="D2" s="47"/>
      <c r="E2" s="47">
        <v>0</v>
      </c>
      <c r="F2" s="47"/>
      <c r="G2" s="47">
        <v>0</v>
      </c>
      <c r="H2" s="47"/>
      <c r="I2" s="49"/>
    </row>
    <row r="3" spans="1:16" s="18" customFormat="1" x14ac:dyDescent="0.3">
      <c r="A3" s="18">
        <v>1</v>
      </c>
      <c r="B3" s="44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44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44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44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44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41"/>
      <c r="P7" s="19"/>
    </row>
    <row r="8" spans="1:16" s="18" customFormat="1" x14ac:dyDescent="0.3">
      <c r="B8" s="44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44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44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44"/>
      <c r="C11" s="8">
        <v>9</v>
      </c>
      <c r="D11" s="9">
        <v>2300000</v>
      </c>
      <c r="E11" s="9">
        <f t="shared" si="0"/>
        <v>16498650.084591899</v>
      </c>
      <c r="F11" s="8">
        <v>1.7999999999999999E-2</v>
      </c>
      <c r="G11" s="9">
        <f t="shared" si="1"/>
        <v>16795625.786114555</v>
      </c>
      <c r="H11" s="9"/>
      <c r="I11" s="10">
        <v>0</v>
      </c>
      <c r="P11" s="9"/>
    </row>
    <row r="12" spans="1:16" s="12" customFormat="1" x14ac:dyDescent="0.3">
      <c r="B12" s="44"/>
      <c r="C12" s="12">
        <v>10</v>
      </c>
      <c r="D12" s="13">
        <v>4500000</v>
      </c>
      <c r="E12" s="13">
        <f t="shared" si="0"/>
        <v>21295625.786114555</v>
      </c>
      <c r="F12" s="12">
        <v>1.7999999999999999E-2</v>
      </c>
      <c r="G12" s="13">
        <f t="shared" si="1"/>
        <v>21678947.050264616</v>
      </c>
      <c r="H12" s="13"/>
      <c r="I12" s="14">
        <v>0</v>
      </c>
      <c r="P12" s="13"/>
    </row>
    <row r="13" spans="1:16" s="8" customFormat="1" x14ac:dyDescent="0.3">
      <c r="B13" s="44"/>
      <c r="C13" s="8">
        <v>11</v>
      </c>
      <c r="D13" s="9">
        <v>2500000</v>
      </c>
      <c r="E13" s="9">
        <f t="shared" si="0"/>
        <v>24178947.050264616</v>
      </c>
      <c r="F13" s="8">
        <v>1.7999999999999999E-2</v>
      </c>
      <c r="G13" s="9">
        <f t="shared" si="1"/>
        <v>24614168.097169377</v>
      </c>
      <c r="H13" s="9"/>
      <c r="I13" s="10">
        <v>0</v>
      </c>
      <c r="P13" s="9"/>
    </row>
    <row r="14" spans="1:16" s="18" customFormat="1" x14ac:dyDescent="0.3">
      <c r="B14" s="44"/>
      <c r="C14" s="18">
        <v>12</v>
      </c>
      <c r="D14" s="19">
        <v>2500000</v>
      </c>
      <c r="E14" s="19">
        <f t="shared" si="0"/>
        <v>27114168.097169377</v>
      </c>
      <c r="F14" s="18">
        <v>1.7999999999999999E-2</v>
      </c>
      <c r="G14" s="19">
        <f t="shared" si="1"/>
        <v>27602223.122918427</v>
      </c>
      <c r="H14" s="19"/>
      <c r="I14" s="10">
        <v>0</v>
      </c>
      <c r="J14" s="19">
        <f xml:space="preserve"> (G2 + SUM(D3:D14)) - SUM(I3:I14)</f>
        <v>25163456</v>
      </c>
      <c r="K14" s="19">
        <f xml:space="preserve"> G14 - J14</f>
        <v>2438767.122918427</v>
      </c>
      <c r="L14" s="18">
        <v>0.84</v>
      </c>
      <c r="M14" s="19">
        <f xml:space="preserve"> K14 * L14</f>
        <v>2048564.3832514787</v>
      </c>
      <c r="N14" s="19">
        <f xml:space="preserve"> K14 - M14</f>
        <v>390202.73966694833</v>
      </c>
      <c r="O14" s="18">
        <f xml:space="preserve"> K14 / J14 * 100</f>
        <v>9.6917018191715272</v>
      </c>
      <c r="P14" s="19"/>
    </row>
    <row r="15" spans="1:16" s="8" customFormat="1" x14ac:dyDescent="0.3">
      <c r="A15" s="8">
        <v>2</v>
      </c>
      <c r="B15" s="44">
        <v>2023</v>
      </c>
      <c r="C15" s="8">
        <v>1</v>
      </c>
      <c r="D15" s="9">
        <f xml:space="preserve"> K15</f>
        <v>3650092.6301216008</v>
      </c>
      <c r="E15" s="9">
        <f xml:space="preserve"> (G14 / 2) + D15 - I15</f>
        <v>17451204.191580813</v>
      </c>
      <c r="F15" s="8">
        <v>1.7999999999999999E-2</v>
      </c>
      <c r="G15" s="9">
        <f xml:space="preserve"> (E15 * F15) + E15</f>
        <v>17765325.867029268</v>
      </c>
      <c r="H15" s="9"/>
      <c r="I15" s="10">
        <v>0</v>
      </c>
      <c r="K15" s="11">
        <f xml:space="preserve"> (G14 / 2 / 12) +2500000</f>
        <v>3650092.6301216008</v>
      </c>
      <c r="M15" s="9">
        <f xml:space="preserve"> (G14 / 2 )</f>
        <v>13801111.561459213</v>
      </c>
      <c r="P15" s="9"/>
    </row>
    <row r="16" spans="1:16" s="8" customFormat="1" x14ac:dyDescent="0.3">
      <c r="B16" s="44"/>
      <c r="C16" s="8">
        <v>2</v>
      </c>
      <c r="D16" s="9">
        <f xml:space="preserve"> K15</f>
        <v>3650092.6301216008</v>
      </c>
      <c r="E16" s="9">
        <f t="shared" ref="E16:E26" si="2" xml:space="preserve"> G15 + D16 - I16</f>
        <v>21415418.497150868</v>
      </c>
      <c r="F16" s="8">
        <v>1.7999999999999999E-2</v>
      </c>
      <c r="G16" s="9">
        <f xml:space="preserve"> (E16 * F16) + E16</f>
        <v>21800896.030099586</v>
      </c>
      <c r="H16" s="9"/>
      <c r="I16" s="10">
        <v>0</v>
      </c>
      <c r="P16" s="9"/>
    </row>
    <row r="17" spans="1:16" s="8" customFormat="1" x14ac:dyDescent="0.3">
      <c r="B17" s="44"/>
      <c r="C17" s="8">
        <v>3</v>
      </c>
      <c r="D17" s="9">
        <f xml:space="preserve"> K15</f>
        <v>3650092.6301216008</v>
      </c>
      <c r="E17" s="9">
        <f t="shared" si="2"/>
        <v>25450988.660221186</v>
      </c>
      <c r="F17" s="8">
        <v>1.7999999999999999E-2</v>
      </c>
      <c r="G17" s="9">
        <f xml:space="preserve"> (E17 * F17) + E17</f>
        <v>25909106.456105165</v>
      </c>
      <c r="H17" s="9"/>
      <c r="I17" s="10">
        <v>0</v>
      </c>
      <c r="P17" s="9"/>
    </row>
    <row r="18" spans="1:16" s="8" customFormat="1" x14ac:dyDescent="0.3">
      <c r="B18" s="44"/>
      <c r="C18" s="8">
        <v>4</v>
      </c>
      <c r="D18" s="9">
        <f xml:space="preserve"> K15</f>
        <v>3650092.6301216008</v>
      </c>
      <c r="E18" s="9">
        <f t="shared" si="2"/>
        <v>29559199.086226765</v>
      </c>
      <c r="F18" s="8">
        <v>1.7999999999999999E-2</v>
      </c>
      <c r="G18" s="9">
        <f t="shared" ref="G18:G26" si="3" xml:space="preserve"> (E18 * F18) + E18</f>
        <v>30091264.669778846</v>
      </c>
      <c r="H18" s="9"/>
      <c r="I18" s="10">
        <v>0</v>
      </c>
      <c r="P18" s="9"/>
    </row>
    <row r="19" spans="1:16" s="8" customFormat="1" x14ac:dyDescent="0.3">
      <c r="B19" s="44"/>
      <c r="C19" s="8">
        <v>5</v>
      </c>
      <c r="D19" s="9">
        <f xml:space="preserve"> K15</f>
        <v>3650092.6301216008</v>
      </c>
      <c r="E19" s="9">
        <f t="shared" si="2"/>
        <v>33351154.5602335</v>
      </c>
      <c r="F19" s="8">
        <v>1.7999999999999999E-2</v>
      </c>
      <c r="G19" s="9">
        <f t="shared" si="3"/>
        <v>33951475.3423177</v>
      </c>
      <c r="H19" s="9"/>
      <c r="I19" s="10">
        <f xml:space="preserve"> N14</f>
        <v>390202.73966694833</v>
      </c>
      <c r="P19" s="9"/>
    </row>
    <row r="20" spans="1:16" s="8" customFormat="1" x14ac:dyDescent="0.3">
      <c r="B20" s="44"/>
      <c r="C20" s="8">
        <v>6</v>
      </c>
      <c r="D20" s="9">
        <f xml:space="preserve"> K15</f>
        <v>3650092.6301216008</v>
      </c>
      <c r="E20" s="9">
        <f t="shared" si="2"/>
        <v>37601567.972439304</v>
      </c>
      <c r="F20" s="8">
        <v>1.7999999999999999E-2</v>
      </c>
      <c r="G20" s="9">
        <f t="shared" si="3"/>
        <v>38278396.195943214</v>
      </c>
      <c r="H20" s="9"/>
      <c r="I20" s="10">
        <v>0</v>
      </c>
      <c r="P20" s="9"/>
    </row>
    <row r="21" spans="1:16" s="8" customFormat="1" x14ac:dyDescent="0.3">
      <c r="B21" s="44"/>
      <c r="C21" s="8">
        <v>7</v>
      </c>
      <c r="D21" s="9">
        <f xml:space="preserve"> K15</f>
        <v>3650092.6301216008</v>
      </c>
      <c r="E21" s="9">
        <f t="shared" si="2"/>
        <v>41928488.826064818</v>
      </c>
      <c r="F21" s="8">
        <v>1.7999999999999999E-2</v>
      </c>
      <c r="G21" s="9">
        <f t="shared" si="3"/>
        <v>42683201.624933988</v>
      </c>
      <c r="H21" s="9"/>
      <c r="I21" s="10">
        <v>0</v>
      </c>
      <c r="P21" s="9"/>
    </row>
    <row r="22" spans="1:16" s="8" customFormat="1" x14ac:dyDescent="0.3">
      <c r="B22" s="44"/>
      <c r="C22" s="8">
        <v>8</v>
      </c>
      <c r="D22" s="9">
        <f xml:space="preserve"> K15</f>
        <v>3650092.6301216008</v>
      </c>
      <c r="E22" s="9">
        <f t="shared" si="2"/>
        <v>46333294.255055591</v>
      </c>
      <c r="F22" s="8">
        <v>1.7999999999999999E-2</v>
      </c>
      <c r="G22" s="9">
        <f t="shared" si="3"/>
        <v>47167293.55164659</v>
      </c>
      <c r="H22" s="9"/>
      <c r="I22" s="10">
        <v>0</v>
      </c>
      <c r="P22" s="9"/>
    </row>
    <row r="23" spans="1:16" s="8" customFormat="1" x14ac:dyDescent="0.3">
      <c r="B23" s="44"/>
      <c r="C23" s="8">
        <v>9</v>
      </c>
      <c r="D23" s="9">
        <f xml:space="preserve"> K15</f>
        <v>3650092.6301216008</v>
      </c>
      <c r="E23" s="9">
        <f t="shared" si="2"/>
        <v>50817386.181768194</v>
      </c>
      <c r="F23" s="8">
        <v>1.7999999999999999E-2</v>
      </c>
      <c r="G23" s="9">
        <f t="shared" si="3"/>
        <v>51732099.133040018</v>
      </c>
      <c r="H23" s="9"/>
      <c r="I23" s="10">
        <v>0</v>
      </c>
      <c r="P23" s="9"/>
    </row>
    <row r="24" spans="1:16" s="8" customFormat="1" x14ac:dyDescent="0.3">
      <c r="B24" s="44"/>
      <c r="C24" s="8">
        <v>10</v>
      </c>
      <c r="D24" s="9">
        <f xml:space="preserve"> K15</f>
        <v>3650092.6301216008</v>
      </c>
      <c r="E24" s="9">
        <f t="shared" si="2"/>
        <v>55382191.763161622</v>
      </c>
      <c r="F24" s="8">
        <v>1.7999999999999999E-2</v>
      </c>
      <c r="G24" s="9">
        <f t="shared" si="3"/>
        <v>56379071.214898534</v>
      </c>
      <c r="H24" s="9"/>
      <c r="I24" s="10">
        <v>0</v>
      </c>
      <c r="P24" s="9"/>
    </row>
    <row r="25" spans="1:16" s="8" customFormat="1" x14ac:dyDescent="0.3">
      <c r="B25" s="44"/>
      <c r="C25" s="8">
        <v>11</v>
      </c>
      <c r="D25" s="9">
        <f xml:space="preserve"> K15</f>
        <v>3650092.6301216008</v>
      </c>
      <c r="E25" s="9">
        <f t="shared" si="2"/>
        <v>60029163.845020138</v>
      </c>
      <c r="F25" s="8">
        <v>1.7999999999999999E-2</v>
      </c>
      <c r="G25" s="9">
        <f t="shared" si="3"/>
        <v>61109688.794230498</v>
      </c>
      <c r="H25" s="9"/>
      <c r="I25" s="10">
        <v>0</v>
      </c>
      <c r="P25" s="9"/>
    </row>
    <row r="26" spans="1:16" s="18" customFormat="1" x14ac:dyDescent="0.3">
      <c r="B26" s="44"/>
      <c r="C26" s="18">
        <v>12</v>
      </c>
      <c r="D26" s="19">
        <f xml:space="preserve"> K15</f>
        <v>3650092.6301216008</v>
      </c>
      <c r="E26" s="19">
        <f t="shared" si="2"/>
        <v>19759781.424352102</v>
      </c>
      <c r="F26" s="18">
        <v>1.7999999999999999E-2</v>
      </c>
      <c r="G26" s="19">
        <f t="shared" si="3"/>
        <v>20115457.489990439</v>
      </c>
      <c r="H26" s="19"/>
      <c r="I26" s="20">
        <v>45000000</v>
      </c>
      <c r="J26" s="19">
        <f xml:space="preserve"> (E15 + SUM(D16:D26)) - SUM(I15:I26)</f>
        <v>12212020.383251481</v>
      </c>
      <c r="K26" s="19">
        <f xml:space="preserve"> G26 - J26</f>
        <v>7903437.1067389585</v>
      </c>
      <c r="L26" s="18">
        <v>0.84</v>
      </c>
      <c r="M26" s="19">
        <f xml:space="preserve"> K26 * L26</f>
        <v>6638887.1696607247</v>
      </c>
      <c r="N26" s="19">
        <f xml:space="preserve"> K26 - M26</f>
        <v>1264549.9370782338</v>
      </c>
      <c r="O26" s="18">
        <f xml:space="preserve"> K26 / J26 * 100</f>
        <v>64.718505691149602</v>
      </c>
      <c r="P26" s="19"/>
    </row>
    <row r="27" spans="1:16" s="8" customFormat="1" x14ac:dyDescent="0.3">
      <c r="A27" s="8">
        <v>3</v>
      </c>
      <c r="B27" s="44">
        <v>2024</v>
      </c>
      <c r="C27" s="8">
        <v>1</v>
      </c>
      <c r="D27" s="9">
        <f>K27</f>
        <v>3338144.0620829351</v>
      </c>
      <c r="E27" s="9">
        <f xml:space="preserve"> (G26 / 2) + D27 - I27</f>
        <v>13395872.807078155</v>
      </c>
      <c r="F27" s="8">
        <v>1.7999999999999999E-2</v>
      </c>
      <c r="G27" s="9">
        <f xml:space="preserve"> (E27 * F27) + E27</f>
        <v>13636998.517605562</v>
      </c>
      <c r="H27" s="9"/>
      <c r="I27" s="10">
        <v>0</v>
      </c>
      <c r="K27" s="11">
        <f xml:space="preserve"> (G26 / 2 / 12) +2500000</f>
        <v>3338144.0620829351</v>
      </c>
      <c r="M27" s="9">
        <f xml:space="preserve"> (G26 / 2 )</f>
        <v>10057728.74499522</v>
      </c>
      <c r="P27" s="9"/>
    </row>
    <row r="28" spans="1:16" s="37" customFormat="1" x14ac:dyDescent="0.3">
      <c r="A28" s="40" t="s">
        <v>39</v>
      </c>
      <c r="B28" s="44"/>
      <c r="C28" s="37">
        <v>2</v>
      </c>
      <c r="D28" s="38">
        <f>K27</f>
        <v>3338144.0620829351</v>
      </c>
      <c r="E28" s="38">
        <f t="shared" ref="E28:E38" si="4" xml:space="preserve"> G27 + D28 - I28</f>
        <v>16975142.579688497</v>
      </c>
      <c r="F28" s="37">
        <v>1.7999999999999999E-2</v>
      </c>
      <c r="G28" s="38">
        <f xml:space="preserve"> (E28 * F28) + E28</f>
        <v>17280695.146122891</v>
      </c>
      <c r="H28" s="38"/>
      <c r="I28" s="39">
        <v>0</v>
      </c>
      <c r="P28" s="38"/>
    </row>
    <row r="29" spans="1:16" s="8" customFormat="1" x14ac:dyDescent="0.3">
      <c r="B29" s="44"/>
      <c r="C29" s="8">
        <v>3</v>
      </c>
      <c r="D29" s="9">
        <f>K27</f>
        <v>3338144.0620829351</v>
      </c>
      <c r="E29" s="9">
        <f t="shared" si="4"/>
        <v>20618839.208205827</v>
      </c>
      <c r="F29" s="8">
        <v>1.7999999999999999E-2</v>
      </c>
      <c r="G29" s="9">
        <f xml:space="preserve"> (E29 * F29) + E29</f>
        <v>20989978.31395353</v>
      </c>
      <c r="H29" s="9"/>
      <c r="I29" s="10">
        <v>0</v>
      </c>
      <c r="P29" s="9"/>
    </row>
    <row r="30" spans="1:16" s="8" customFormat="1" x14ac:dyDescent="0.3">
      <c r="B30" s="44"/>
      <c r="C30" s="8">
        <v>4</v>
      </c>
      <c r="D30" s="9">
        <f>K27</f>
        <v>3338144.0620829351</v>
      </c>
      <c r="E30" s="9">
        <f t="shared" si="4"/>
        <v>24328122.376036465</v>
      </c>
      <c r="F30" s="8">
        <v>1.7999999999999999E-2</v>
      </c>
      <c r="G30" s="9">
        <f t="shared" ref="G30:G93" si="5" xml:space="preserve"> (E30 * F30) + E30</f>
        <v>24766028.578805123</v>
      </c>
      <c r="H30" s="9"/>
      <c r="I30" s="10">
        <v>0</v>
      </c>
      <c r="P30" s="9"/>
    </row>
    <row r="31" spans="1:16" s="8" customFormat="1" x14ac:dyDescent="0.3">
      <c r="B31" s="44"/>
      <c r="C31" s="8">
        <v>5</v>
      </c>
      <c r="D31" s="9">
        <f>K27</f>
        <v>3338144.0620829351</v>
      </c>
      <c r="E31" s="9">
        <f t="shared" si="4"/>
        <v>26839622.703809824</v>
      </c>
      <c r="F31" s="8">
        <v>1.7999999999999999E-2</v>
      </c>
      <c r="G31" s="9">
        <f t="shared" si="5"/>
        <v>27322735.912478402</v>
      </c>
      <c r="H31" s="9"/>
      <c r="I31" s="10">
        <f xml:space="preserve"> N26</f>
        <v>1264549.9370782338</v>
      </c>
      <c r="P31" s="9"/>
    </row>
    <row r="32" spans="1:16" s="8" customFormat="1" x14ac:dyDescent="0.3">
      <c r="B32" s="44"/>
      <c r="C32" s="8">
        <v>6</v>
      </c>
      <c r="D32" s="9">
        <f>K27</f>
        <v>3338144.0620829351</v>
      </c>
      <c r="E32" s="9">
        <f t="shared" si="4"/>
        <v>30660879.974561337</v>
      </c>
      <c r="F32" s="8">
        <v>1.7999999999999999E-2</v>
      </c>
      <c r="G32" s="9">
        <f t="shared" si="5"/>
        <v>31212775.814103443</v>
      </c>
      <c r="H32" s="9"/>
      <c r="I32" s="10">
        <v>0</v>
      </c>
      <c r="P32" s="9"/>
    </row>
    <row r="33" spans="1:16" s="8" customFormat="1" x14ac:dyDescent="0.3">
      <c r="B33" s="44"/>
      <c r="C33" s="8">
        <v>7</v>
      </c>
      <c r="D33" s="9">
        <f>K27</f>
        <v>3338144.0620829351</v>
      </c>
      <c r="E33" s="9">
        <f t="shared" si="4"/>
        <v>34550919.876186378</v>
      </c>
      <c r="F33" s="8">
        <v>1.7999999999999999E-2</v>
      </c>
      <c r="G33" s="9">
        <f t="shared" si="5"/>
        <v>35172836.433957733</v>
      </c>
      <c r="H33" s="9"/>
      <c r="I33" s="10">
        <v>0</v>
      </c>
      <c r="P33" s="9"/>
    </row>
    <row r="34" spans="1:16" s="8" customFormat="1" x14ac:dyDescent="0.3">
      <c r="B34" s="44"/>
      <c r="C34" s="8">
        <v>8</v>
      </c>
      <c r="D34" s="9">
        <f>K27</f>
        <v>3338144.0620829351</v>
      </c>
      <c r="E34" s="9">
        <f t="shared" si="4"/>
        <v>38510980.496040672</v>
      </c>
      <c r="F34" s="8">
        <v>1.7999999999999999E-2</v>
      </c>
      <c r="G34" s="9">
        <f t="shared" si="5"/>
        <v>39204178.144969404</v>
      </c>
      <c r="H34" s="9"/>
      <c r="I34" s="10">
        <v>0</v>
      </c>
      <c r="P34" s="9"/>
    </row>
    <row r="35" spans="1:16" s="8" customFormat="1" x14ac:dyDescent="0.3">
      <c r="B35" s="44"/>
      <c r="C35" s="8">
        <v>9</v>
      </c>
      <c r="D35" s="9">
        <f>K27</f>
        <v>3338144.0620829351</v>
      </c>
      <c r="E35" s="9">
        <f t="shared" si="4"/>
        <v>42542322.207052335</v>
      </c>
      <c r="F35" s="8">
        <v>1.7999999999999999E-2</v>
      </c>
      <c r="G35" s="9">
        <f t="shared" si="5"/>
        <v>43308084.006779276</v>
      </c>
      <c r="H35" s="9"/>
      <c r="I35" s="10">
        <v>0</v>
      </c>
      <c r="P35" s="9"/>
    </row>
    <row r="36" spans="1:16" s="8" customFormat="1" x14ac:dyDescent="0.3">
      <c r="B36" s="44"/>
      <c r="C36" s="8">
        <v>10</v>
      </c>
      <c r="D36" s="9">
        <f>K27</f>
        <v>3338144.0620829351</v>
      </c>
      <c r="E36" s="9">
        <f t="shared" si="4"/>
        <v>46646228.068862215</v>
      </c>
      <c r="F36" s="8">
        <v>1.7999999999999999E-2</v>
      </c>
      <c r="G36" s="9">
        <f t="shared" si="5"/>
        <v>47485860.174101733</v>
      </c>
      <c r="H36" s="9"/>
      <c r="I36" s="10">
        <v>0</v>
      </c>
      <c r="P36" s="9"/>
    </row>
    <row r="37" spans="1:16" s="8" customFormat="1" x14ac:dyDescent="0.3">
      <c r="B37" s="44"/>
      <c r="C37" s="8">
        <v>11</v>
      </c>
      <c r="D37" s="9">
        <f>K27</f>
        <v>3338144.0620829351</v>
      </c>
      <c r="E37" s="9">
        <f t="shared" si="4"/>
        <v>50824004.236184672</v>
      </c>
      <c r="F37" s="8">
        <v>1.7999999999999999E-2</v>
      </c>
      <c r="G37" s="9">
        <f t="shared" si="5"/>
        <v>51738836.312435992</v>
      </c>
      <c r="H37" s="9"/>
      <c r="I37" s="10">
        <v>0</v>
      </c>
      <c r="P37" s="9"/>
    </row>
    <row r="38" spans="1:16" s="18" customFormat="1" x14ac:dyDescent="0.3">
      <c r="B38" s="44"/>
      <c r="C38" s="18">
        <v>12</v>
      </c>
      <c r="D38" s="19">
        <f>K27</f>
        <v>3338144.0620829351</v>
      </c>
      <c r="E38" s="19">
        <f t="shared" si="4"/>
        <v>55076980.374518931</v>
      </c>
      <c r="F38" s="18">
        <v>1.7999999999999999E-2</v>
      </c>
      <c r="G38" s="19">
        <f t="shared" si="5"/>
        <v>56068366.021260269</v>
      </c>
      <c r="H38" s="19"/>
      <c r="I38" s="20">
        <v>0</v>
      </c>
      <c r="J38" s="19">
        <f xml:space="preserve"> (E27 + SUM(D28:D38)) - SUM(I27:I38)</f>
        <v>48850907.552912205</v>
      </c>
      <c r="K38" s="19">
        <f xml:space="preserve"> G38 - J38</f>
        <v>7217458.4683480635</v>
      </c>
      <c r="L38" s="18">
        <v>0.84</v>
      </c>
      <c r="M38" s="19">
        <f xml:space="preserve"> K38 * L38</f>
        <v>6062665.1134123728</v>
      </c>
      <c r="N38" s="19">
        <f xml:space="preserve"> K38 - M38</f>
        <v>1154793.3549356908</v>
      </c>
      <c r="O38" s="18">
        <f xml:space="preserve"> K38 / J38 * 100</f>
        <v>14.774461376240696</v>
      </c>
      <c r="P38" s="19"/>
    </row>
    <row r="39" spans="1:16" s="8" customFormat="1" x14ac:dyDescent="0.3">
      <c r="A39" s="8">
        <v>4</v>
      </c>
      <c r="B39" s="44">
        <v>2025</v>
      </c>
      <c r="C39" s="8">
        <v>1</v>
      </c>
      <c r="D39" s="9">
        <f>K39</f>
        <v>4836181.9175525112</v>
      </c>
      <c r="E39" s="9">
        <f xml:space="preserve"> (G38 / 2) + D39 - I39</f>
        <v>32870364.928182647</v>
      </c>
      <c r="F39" s="8">
        <v>1.7999999999999999E-2</v>
      </c>
      <c r="G39" s="9">
        <f t="shared" si="5"/>
        <v>33462031.496889934</v>
      </c>
      <c r="H39" s="9"/>
      <c r="I39" s="10">
        <v>0</v>
      </c>
      <c r="K39" s="11">
        <f xml:space="preserve"> ((G38 - I39) / 2 / 12) +2500000</f>
        <v>4836181.9175525112</v>
      </c>
      <c r="M39" s="9">
        <f xml:space="preserve"> (G38 / 2 )</f>
        <v>28034183.010630134</v>
      </c>
      <c r="P39" s="9"/>
    </row>
    <row r="40" spans="1:16" s="8" customFormat="1" x14ac:dyDescent="0.3">
      <c r="B40" s="44"/>
      <c r="C40" s="8">
        <v>2</v>
      </c>
      <c r="D40" s="9">
        <f>K39</f>
        <v>4836181.9175525112</v>
      </c>
      <c r="E40" s="9">
        <f t="shared" ref="E40:E50" si="6" xml:space="preserve"> G39 + D40 - I40</f>
        <v>38298213.414442442</v>
      </c>
      <c r="F40" s="8">
        <v>1.7999999999999999E-2</v>
      </c>
      <c r="G40" s="9">
        <f t="shared" si="5"/>
        <v>38987581.25590241</v>
      </c>
      <c r="H40" s="9"/>
      <c r="I40" s="10">
        <v>0</v>
      </c>
      <c r="P40" s="9"/>
    </row>
    <row r="41" spans="1:16" s="8" customFormat="1" x14ac:dyDescent="0.3">
      <c r="B41" s="44"/>
      <c r="C41" s="8">
        <v>3</v>
      </c>
      <c r="D41" s="9">
        <f>K39</f>
        <v>4836181.9175525112</v>
      </c>
      <c r="E41" s="9">
        <f t="shared" si="6"/>
        <v>43823763.173454918</v>
      </c>
      <c r="F41" s="8">
        <v>1.7999999999999999E-2</v>
      </c>
      <c r="G41" s="9">
        <f t="shared" si="5"/>
        <v>44612590.910577103</v>
      </c>
      <c r="H41" s="9"/>
      <c r="I41" s="10">
        <v>0</v>
      </c>
      <c r="P41" s="9"/>
    </row>
    <row r="42" spans="1:16" s="8" customFormat="1" x14ac:dyDescent="0.3">
      <c r="B42" s="44"/>
      <c r="C42" s="8">
        <v>4</v>
      </c>
      <c r="D42" s="9">
        <f>K39</f>
        <v>4836181.9175525112</v>
      </c>
      <c r="E42" s="9">
        <f t="shared" si="6"/>
        <v>49448772.828129612</v>
      </c>
      <c r="F42" s="8">
        <v>1.7999999999999999E-2</v>
      </c>
      <c r="G42" s="9">
        <f t="shared" si="5"/>
        <v>50338850.739035942</v>
      </c>
      <c r="H42" s="9"/>
      <c r="I42" s="10">
        <v>0</v>
      </c>
      <c r="P42" s="9"/>
    </row>
    <row r="43" spans="1:16" s="8" customFormat="1" x14ac:dyDescent="0.3">
      <c r="B43" s="44"/>
      <c r="C43" s="8">
        <v>5</v>
      </c>
      <c r="D43" s="9">
        <f>K39</f>
        <v>4836181.9175525112</v>
      </c>
      <c r="E43" s="9">
        <f t="shared" si="6"/>
        <v>54020239.301652759</v>
      </c>
      <c r="F43" s="8">
        <v>1.7999999999999999E-2</v>
      </c>
      <c r="G43" s="9">
        <f t="shared" si="5"/>
        <v>54992603.609082513</v>
      </c>
      <c r="H43" s="9"/>
      <c r="I43" s="10">
        <f xml:space="preserve"> N38</f>
        <v>1154793.3549356908</v>
      </c>
      <c r="P43" s="9"/>
    </row>
    <row r="44" spans="1:16" s="8" customFormat="1" x14ac:dyDescent="0.3">
      <c r="B44" s="44"/>
      <c r="C44" s="8">
        <v>6</v>
      </c>
      <c r="D44" s="9">
        <f>K39</f>
        <v>4836181.9175525112</v>
      </c>
      <c r="E44" s="9">
        <f t="shared" si="6"/>
        <v>59828785.526635021</v>
      </c>
      <c r="F44" s="8">
        <v>1.7999999999999999E-2</v>
      </c>
      <c r="G44" s="9">
        <f t="shared" si="5"/>
        <v>60905703.66611445</v>
      </c>
      <c r="H44" s="9"/>
      <c r="I44" s="10">
        <v>0</v>
      </c>
      <c r="P44" s="9"/>
    </row>
    <row r="45" spans="1:16" s="8" customFormat="1" x14ac:dyDescent="0.3">
      <c r="B45" s="44"/>
      <c r="C45" s="8">
        <v>7</v>
      </c>
      <c r="D45" s="9">
        <f>K39</f>
        <v>4836181.9175525112</v>
      </c>
      <c r="E45" s="9">
        <f t="shared" si="6"/>
        <v>65741885.583666958</v>
      </c>
      <c r="F45" s="8">
        <v>1.7999999999999999E-2</v>
      </c>
      <c r="G45" s="9">
        <f t="shared" si="5"/>
        <v>66925239.524172962</v>
      </c>
      <c r="H45" s="9"/>
      <c r="I45" s="10">
        <v>0</v>
      </c>
      <c r="P45" s="9"/>
    </row>
    <row r="46" spans="1:16" s="8" customFormat="1" x14ac:dyDescent="0.3">
      <c r="B46" s="44"/>
      <c r="C46" s="8">
        <v>8</v>
      </c>
      <c r="D46" s="9">
        <f>K39</f>
        <v>4836181.9175525112</v>
      </c>
      <c r="E46" s="9">
        <f t="shared" si="6"/>
        <v>71761421.441725478</v>
      </c>
      <c r="F46" s="8">
        <v>1.7999999999999999E-2</v>
      </c>
      <c r="G46" s="9">
        <f t="shared" si="5"/>
        <v>73053127.027676538</v>
      </c>
      <c r="H46" s="9"/>
      <c r="I46" s="10">
        <v>0</v>
      </c>
      <c r="P46" s="9"/>
    </row>
    <row r="47" spans="1:16" s="8" customFormat="1" x14ac:dyDescent="0.3">
      <c r="B47" s="44"/>
      <c r="C47" s="8">
        <v>9</v>
      </c>
      <c r="D47" s="9">
        <f>K39</f>
        <v>4836181.9175525112</v>
      </c>
      <c r="E47" s="9">
        <f t="shared" si="6"/>
        <v>77889308.945229053</v>
      </c>
      <c r="F47" s="8">
        <v>1.7999999999999999E-2</v>
      </c>
      <c r="G47" s="9">
        <f t="shared" si="5"/>
        <v>79291316.506243169</v>
      </c>
      <c r="H47" s="9"/>
      <c r="I47" s="10">
        <v>0</v>
      </c>
      <c r="P47" s="9"/>
    </row>
    <row r="48" spans="1:16" s="8" customFormat="1" x14ac:dyDescent="0.3">
      <c r="B48" s="44"/>
      <c r="C48" s="8">
        <v>10</v>
      </c>
      <c r="D48" s="9">
        <f>K39</f>
        <v>4836181.9175525112</v>
      </c>
      <c r="E48" s="9">
        <f t="shared" si="6"/>
        <v>84127498.423795685</v>
      </c>
      <c r="F48" s="8">
        <v>1.7999999999999999E-2</v>
      </c>
      <c r="G48" s="9">
        <f t="shared" si="5"/>
        <v>85641793.395424008</v>
      </c>
      <c r="H48" s="9"/>
      <c r="I48" s="10">
        <v>0</v>
      </c>
      <c r="P48" s="9"/>
    </row>
    <row r="49" spans="1:16" s="8" customFormat="1" x14ac:dyDescent="0.3">
      <c r="B49" s="44"/>
      <c r="C49" s="8">
        <v>11</v>
      </c>
      <c r="D49" s="9">
        <f>K39</f>
        <v>4836181.9175525112</v>
      </c>
      <c r="E49" s="9">
        <f t="shared" si="6"/>
        <v>90477975.312976524</v>
      </c>
      <c r="F49" s="8">
        <v>1.7999999999999999E-2</v>
      </c>
      <c r="G49" s="9">
        <f t="shared" si="5"/>
        <v>92106578.868610099</v>
      </c>
      <c r="H49" s="9"/>
      <c r="I49" s="10">
        <v>0</v>
      </c>
      <c r="P49" s="9"/>
    </row>
    <row r="50" spans="1:16" s="18" customFormat="1" x14ac:dyDescent="0.3">
      <c r="B50" s="44"/>
      <c r="C50" s="18">
        <v>12</v>
      </c>
      <c r="D50" s="19">
        <f>K39</f>
        <v>4836181.9175525112</v>
      </c>
      <c r="E50" s="19">
        <f t="shared" si="6"/>
        <v>96942760.786162615</v>
      </c>
      <c r="F50" s="18">
        <v>1.7999999999999999E-2</v>
      </c>
      <c r="G50" s="19">
        <f t="shared" si="5"/>
        <v>98687730.48031354</v>
      </c>
      <c r="H50" s="19"/>
      <c r="I50" s="10">
        <v>0</v>
      </c>
      <c r="J50" s="19">
        <f xml:space="preserve"> (E39 + SUM(D40:D50)) - SUM(I40:I50)</f>
        <v>84913572.666324571</v>
      </c>
      <c r="K50" s="19">
        <f xml:space="preserve"> G50 - J50</f>
        <v>13774157.813988969</v>
      </c>
      <c r="L50" s="18">
        <v>0.84</v>
      </c>
      <c r="M50" s="19">
        <f xml:space="preserve"> K50 * L50</f>
        <v>11570292.563750733</v>
      </c>
      <c r="N50" s="19">
        <f xml:space="preserve"> K50 - M50</f>
        <v>2203865.250238236</v>
      </c>
      <c r="O50" s="18">
        <f xml:space="preserve"> K50 / J50 * 100</f>
        <v>16.221385323304848</v>
      </c>
      <c r="P50" s="19"/>
    </row>
    <row r="51" spans="1:16" s="8" customFormat="1" x14ac:dyDescent="0.3">
      <c r="A51" s="8">
        <v>5</v>
      </c>
      <c r="B51" s="44">
        <v>2026</v>
      </c>
      <c r="C51" s="8">
        <v>1</v>
      </c>
      <c r="D51" s="9">
        <f xml:space="preserve"> K51</f>
        <v>6611988.7700130641</v>
      </c>
      <c r="E51" s="9">
        <f xml:space="preserve"> (G50 / 2) + D51 - I51</f>
        <v>55955854.010169834</v>
      </c>
      <c r="F51" s="8">
        <v>1.7999999999999999E-2</v>
      </c>
      <c r="G51" s="9">
        <f t="shared" si="5"/>
        <v>56963059.382352889</v>
      </c>
      <c r="H51" s="9"/>
      <c r="I51" s="10">
        <v>0</v>
      </c>
      <c r="K51" s="11">
        <f xml:space="preserve"> ((G50 - I51) / 2 / 12) +2500000</f>
        <v>6611988.7700130641</v>
      </c>
      <c r="M51" s="9">
        <f xml:space="preserve"> (G50 / 2 )</f>
        <v>49343865.24015677</v>
      </c>
      <c r="P51" s="9"/>
    </row>
    <row r="52" spans="1:16" s="8" customFormat="1" x14ac:dyDescent="0.3">
      <c r="B52" s="44"/>
      <c r="C52" s="8">
        <v>2</v>
      </c>
      <c r="D52" s="9">
        <f xml:space="preserve"> K51</f>
        <v>6611988.7700130641</v>
      </c>
      <c r="E52" s="9">
        <f t="shared" ref="E52:E62" si="7" xml:space="preserve"> G51 + D52 - I52</f>
        <v>63575048.152365953</v>
      </c>
      <c r="F52" s="8">
        <v>1.7999999999999999E-2</v>
      </c>
      <c r="G52" s="9">
        <f t="shared" si="5"/>
        <v>64719399.019108541</v>
      </c>
      <c r="H52" s="9"/>
      <c r="I52" s="10">
        <v>0</v>
      </c>
      <c r="P52" s="9"/>
    </row>
    <row r="53" spans="1:16" s="8" customFormat="1" x14ac:dyDescent="0.3">
      <c r="B53" s="44"/>
      <c r="C53" s="8">
        <v>3</v>
      </c>
      <c r="D53" s="9">
        <f xml:space="preserve"> K51</f>
        <v>6611988.7700130641</v>
      </c>
      <c r="E53" s="9">
        <f t="shared" si="7"/>
        <v>71331387.789121598</v>
      </c>
      <c r="F53" s="8">
        <v>1.7999999999999999E-2</v>
      </c>
      <c r="G53" s="9">
        <f t="shared" si="5"/>
        <v>72615352.769325793</v>
      </c>
      <c r="H53" s="9"/>
      <c r="I53" s="10">
        <v>0</v>
      </c>
      <c r="P53" s="9"/>
    </row>
    <row r="54" spans="1:16" s="8" customFormat="1" x14ac:dyDescent="0.3">
      <c r="B54" s="44"/>
      <c r="C54" s="8">
        <v>4</v>
      </c>
      <c r="D54" s="9">
        <f xml:space="preserve"> K51</f>
        <v>6611988.7700130641</v>
      </c>
      <c r="E54" s="9">
        <f t="shared" si="7"/>
        <v>79227341.539338857</v>
      </c>
      <c r="F54" s="8">
        <v>1.7999999999999999E-2</v>
      </c>
      <c r="G54" s="9">
        <f t="shared" si="5"/>
        <v>80653433.68704696</v>
      </c>
      <c r="H54" s="9"/>
      <c r="I54" s="10">
        <v>0</v>
      </c>
      <c r="P54" s="9"/>
    </row>
    <row r="55" spans="1:16" s="8" customFormat="1" x14ac:dyDescent="0.3">
      <c r="B55" s="44"/>
      <c r="C55" s="8">
        <v>5</v>
      </c>
      <c r="D55" s="9">
        <f xml:space="preserve"> K51</f>
        <v>6611988.7700130641</v>
      </c>
      <c r="E55" s="9">
        <f t="shared" si="7"/>
        <v>85061557.206821784</v>
      </c>
      <c r="F55" s="8">
        <v>1.7999999999999999E-2</v>
      </c>
      <c r="G55" s="9">
        <f t="shared" si="5"/>
        <v>86592665.236544579</v>
      </c>
      <c r="H55" s="9"/>
      <c r="I55" s="10">
        <f xml:space="preserve"> N50</f>
        <v>2203865.250238236</v>
      </c>
      <c r="P55" s="9"/>
    </row>
    <row r="56" spans="1:16" s="8" customFormat="1" x14ac:dyDescent="0.3">
      <c r="B56" s="44"/>
      <c r="C56" s="8">
        <v>6</v>
      </c>
      <c r="D56" s="9">
        <f xml:space="preserve"> K51</f>
        <v>6611988.7700130641</v>
      </c>
      <c r="E56" s="9">
        <f t="shared" si="7"/>
        <v>93204654.006557643</v>
      </c>
      <c r="F56" s="8">
        <v>1.7999999999999999E-2</v>
      </c>
      <c r="G56" s="9">
        <f t="shared" si="5"/>
        <v>94882337.778675675</v>
      </c>
      <c r="H56" s="9"/>
      <c r="I56" s="10">
        <v>0</v>
      </c>
      <c r="P56" s="9"/>
    </row>
    <row r="57" spans="1:16" s="8" customFormat="1" x14ac:dyDescent="0.3">
      <c r="B57" s="44"/>
      <c r="C57" s="8">
        <v>7</v>
      </c>
      <c r="D57" s="9">
        <f xml:space="preserve"> K51</f>
        <v>6611988.7700130641</v>
      </c>
      <c r="E57" s="9">
        <f t="shared" si="7"/>
        <v>101494326.54868874</v>
      </c>
      <c r="F57" s="8">
        <v>1.7999999999999999E-2</v>
      </c>
      <c r="G57" s="9">
        <f t="shared" si="5"/>
        <v>103321224.42656514</v>
      </c>
      <c r="H57" s="9"/>
      <c r="I57" s="10">
        <v>0</v>
      </c>
      <c r="P57" s="9"/>
    </row>
    <row r="58" spans="1:16" s="8" customFormat="1" x14ac:dyDescent="0.3">
      <c r="B58" s="44"/>
      <c r="C58" s="8">
        <v>8</v>
      </c>
      <c r="D58" s="9">
        <f xml:space="preserve"> K51</f>
        <v>6611988.7700130641</v>
      </c>
      <c r="E58" s="9">
        <f t="shared" si="7"/>
        <v>109933213.1965782</v>
      </c>
      <c r="F58" s="8">
        <v>1.7999999999999999E-2</v>
      </c>
      <c r="G58" s="9">
        <f t="shared" si="5"/>
        <v>111912011.03411661</v>
      </c>
      <c r="H58" s="9"/>
      <c r="I58" s="10">
        <v>0</v>
      </c>
      <c r="P58" s="9"/>
    </row>
    <row r="59" spans="1:16" s="8" customFormat="1" x14ac:dyDescent="0.3">
      <c r="B59" s="44"/>
      <c r="C59" s="8">
        <v>9</v>
      </c>
      <c r="D59" s="9">
        <f xml:space="preserve"> K51</f>
        <v>6611988.7700130641</v>
      </c>
      <c r="E59" s="9">
        <f t="shared" si="7"/>
        <v>118523999.80412968</v>
      </c>
      <c r="F59" s="8">
        <v>1.7999999999999999E-2</v>
      </c>
      <c r="G59" s="9">
        <f t="shared" si="5"/>
        <v>120657431.80060402</v>
      </c>
      <c r="H59" s="9"/>
      <c r="I59" s="10">
        <v>0</v>
      </c>
      <c r="P59" s="9"/>
    </row>
    <row r="60" spans="1:16" s="8" customFormat="1" x14ac:dyDescent="0.3">
      <c r="B60" s="44"/>
      <c r="C60" s="8">
        <v>10</v>
      </c>
      <c r="D60" s="9">
        <f xml:space="preserve"> K51</f>
        <v>6611988.7700130641</v>
      </c>
      <c r="E60" s="9">
        <f t="shared" si="7"/>
        <v>127269420.57061708</v>
      </c>
      <c r="F60" s="8">
        <v>1.7999999999999999E-2</v>
      </c>
      <c r="G60" s="9">
        <f t="shared" si="5"/>
        <v>129560270.14088818</v>
      </c>
      <c r="H60" s="9"/>
      <c r="I60" s="10">
        <v>0</v>
      </c>
      <c r="P60" s="9"/>
    </row>
    <row r="61" spans="1:16" s="8" customFormat="1" x14ac:dyDescent="0.3">
      <c r="B61" s="44"/>
      <c r="C61" s="8">
        <v>11</v>
      </c>
      <c r="D61" s="9">
        <f xml:space="preserve"> K51</f>
        <v>6611988.7700130641</v>
      </c>
      <c r="E61" s="9">
        <f t="shared" si="7"/>
        <v>136172258.91090125</v>
      </c>
      <c r="F61" s="8">
        <v>1.7999999999999999E-2</v>
      </c>
      <c r="G61" s="9">
        <f t="shared" si="5"/>
        <v>138623359.57129747</v>
      </c>
      <c r="H61" s="9"/>
      <c r="I61" s="10">
        <v>0</v>
      </c>
      <c r="P61" s="9"/>
    </row>
    <row r="62" spans="1:16" s="18" customFormat="1" x14ac:dyDescent="0.3">
      <c r="B62" s="44"/>
      <c r="C62" s="18">
        <v>12</v>
      </c>
      <c r="D62" s="19">
        <f xml:space="preserve"> K51</f>
        <v>6611988.7700130641</v>
      </c>
      <c r="E62" s="19">
        <f t="shared" si="7"/>
        <v>145235348.34131053</v>
      </c>
      <c r="F62" s="18">
        <v>1.7999999999999999E-2</v>
      </c>
      <c r="G62" s="19">
        <f t="shared" si="5"/>
        <v>147849584.61145413</v>
      </c>
      <c r="H62" s="19"/>
      <c r="I62" s="20">
        <v>0</v>
      </c>
      <c r="J62" s="19">
        <f xml:space="preserve"> (E51 + SUM(D52:D62)) - SUM(I52:I62)</f>
        <v>126483865.2300753</v>
      </c>
      <c r="K62" s="19">
        <f xml:space="preserve"> G62 - J62</f>
        <v>21365719.381378829</v>
      </c>
      <c r="L62" s="18">
        <v>0.84</v>
      </c>
      <c r="M62" s="19">
        <f xml:space="preserve"> K62 * L62</f>
        <v>17947204.280358218</v>
      </c>
      <c r="N62" s="19">
        <f xml:space="preserve"> K62 - M62</f>
        <v>3418515.1010206118</v>
      </c>
      <c r="O62" s="18">
        <f xml:space="preserve"> K62 / J62 * 100</f>
        <v>16.892051284576411</v>
      </c>
      <c r="P62" s="19"/>
    </row>
    <row r="63" spans="1:16" s="8" customFormat="1" x14ac:dyDescent="0.3">
      <c r="A63" s="8">
        <v>6</v>
      </c>
      <c r="B63" s="44">
        <v>2027</v>
      </c>
      <c r="C63" s="8">
        <v>1</v>
      </c>
      <c r="D63" s="9">
        <f>K63</f>
        <v>8660399.3588105887</v>
      </c>
      <c r="E63" s="9">
        <f xml:space="preserve"> (G62 / 2) + D63 - I63</f>
        <v>82585191.664537653</v>
      </c>
      <c r="F63" s="8">
        <v>1.7999999999999999E-2</v>
      </c>
      <c r="G63" s="9">
        <f t="shared" si="5"/>
        <v>84071725.114499331</v>
      </c>
      <c r="H63" s="9"/>
      <c r="I63" s="10">
        <v>0</v>
      </c>
      <c r="K63" s="11">
        <f xml:space="preserve"> ((G62 - I63) / 2 / 12) +2500000</f>
        <v>8660399.3588105887</v>
      </c>
      <c r="M63" s="9">
        <f xml:space="preserve"> (G62 / 2 )</f>
        <v>73924792.305727065</v>
      </c>
      <c r="P63" s="9"/>
    </row>
    <row r="64" spans="1:16" s="8" customFormat="1" x14ac:dyDescent="0.3">
      <c r="B64" s="44"/>
      <c r="C64" s="8">
        <v>2</v>
      </c>
      <c r="D64" s="9">
        <f>K63</f>
        <v>8660399.3588105887</v>
      </c>
      <c r="E64" s="9">
        <f t="shared" ref="E64:E74" si="8" xml:space="preserve"> G63 + D64 - I64</f>
        <v>92732124.473309919</v>
      </c>
      <c r="F64" s="8">
        <v>1.7999999999999999E-2</v>
      </c>
      <c r="G64" s="9">
        <f t="shared" si="5"/>
        <v>94401302.713829502</v>
      </c>
      <c r="H64" s="9"/>
      <c r="I64" s="10">
        <v>0</v>
      </c>
      <c r="P64" s="9"/>
    </row>
    <row r="65" spans="1:16" s="8" customFormat="1" x14ac:dyDescent="0.3">
      <c r="B65" s="44"/>
      <c r="C65" s="8">
        <v>3</v>
      </c>
      <c r="D65" s="9">
        <f>K63</f>
        <v>8660399.3588105887</v>
      </c>
      <c r="E65" s="9">
        <f t="shared" si="8"/>
        <v>103061702.07264009</v>
      </c>
      <c r="F65" s="8">
        <v>1.7999999999999999E-2</v>
      </c>
      <c r="G65" s="9">
        <f t="shared" si="5"/>
        <v>104916812.70994762</v>
      </c>
      <c r="H65" s="9"/>
      <c r="I65" s="10">
        <v>0</v>
      </c>
      <c r="P65" s="9"/>
    </row>
    <row r="66" spans="1:16" s="8" customFormat="1" x14ac:dyDescent="0.3">
      <c r="B66" s="44"/>
      <c r="C66" s="8">
        <v>4</v>
      </c>
      <c r="D66" s="9">
        <f>K63</f>
        <v>8660399.3588105887</v>
      </c>
      <c r="E66" s="9">
        <f t="shared" si="8"/>
        <v>113577212.0687582</v>
      </c>
      <c r="F66" s="8">
        <v>1.7999999999999999E-2</v>
      </c>
      <c r="G66" s="9">
        <f t="shared" si="5"/>
        <v>115621601.88599585</v>
      </c>
      <c r="H66" s="9"/>
      <c r="I66" s="10">
        <v>0</v>
      </c>
      <c r="P66" s="9"/>
    </row>
    <row r="67" spans="1:16" s="8" customFormat="1" x14ac:dyDescent="0.3">
      <c r="B67" s="44"/>
      <c r="C67" s="8">
        <v>5</v>
      </c>
      <c r="D67" s="9">
        <f>K63</f>
        <v>8660399.3588105887</v>
      </c>
      <c r="E67" s="9">
        <f t="shared" si="8"/>
        <v>120863486.14378583</v>
      </c>
      <c r="F67" s="8">
        <v>1.7999999999999999E-2</v>
      </c>
      <c r="G67" s="9">
        <f t="shared" si="5"/>
        <v>123039028.89437398</v>
      </c>
      <c r="H67" s="9"/>
      <c r="I67" s="10">
        <f xml:space="preserve"> N62</f>
        <v>3418515.1010206118</v>
      </c>
      <c r="P67" s="9"/>
    </row>
    <row r="68" spans="1:16" s="8" customFormat="1" x14ac:dyDescent="0.3">
      <c r="B68" s="44"/>
      <c r="C68" s="8">
        <v>6</v>
      </c>
      <c r="D68" s="9">
        <f>K63</f>
        <v>8660399.3588105887</v>
      </c>
      <c r="E68" s="9">
        <f t="shared" si="8"/>
        <v>131699428.25318457</v>
      </c>
      <c r="F68" s="8">
        <v>1.7999999999999999E-2</v>
      </c>
      <c r="G68" s="9">
        <f t="shared" si="5"/>
        <v>134070017.96174189</v>
      </c>
      <c r="H68" s="9"/>
      <c r="I68" s="10">
        <f xml:space="preserve"> N63</f>
        <v>0</v>
      </c>
      <c r="P68" s="9"/>
    </row>
    <row r="69" spans="1:16" s="8" customFormat="1" x14ac:dyDescent="0.3">
      <c r="B69" s="44"/>
      <c r="C69" s="8">
        <v>7</v>
      </c>
      <c r="D69" s="9">
        <f>K63</f>
        <v>8660399.3588105887</v>
      </c>
      <c r="E69" s="9">
        <f t="shared" si="8"/>
        <v>142730417.32055247</v>
      </c>
      <c r="F69" s="8">
        <v>1.7999999999999999E-2</v>
      </c>
      <c r="G69" s="9">
        <f t="shared" si="5"/>
        <v>145299564.83232242</v>
      </c>
      <c r="H69" s="9"/>
      <c r="I69" s="10">
        <v>0</v>
      </c>
      <c r="P69" s="9"/>
    </row>
    <row r="70" spans="1:16" s="8" customFormat="1" x14ac:dyDescent="0.3">
      <c r="B70" s="44"/>
      <c r="C70" s="8">
        <v>8</v>
      </c>
      <c r="D70" s="9">
        <f>K63</f>
        <v>8660399.3588105887</v>
      </c>
      <c r="E70" s="9">
        <f t="shared" si="8"/>
        <v>153959964.19113302</v>
      </c>
      <c r="F70" s="8">
        <v>1.7999999999999999E-2</v>
      </c>
      <c r="G70" s="9">
        <f t="shared" si="5"/>
        <v>156731243.54657343</v>
      </c>
      <c r="H70" s="9"/>
      <c r="I70" s="10">
        <v>0</v>
      </c>
      <c r="P70" s="9"/>
    </row>
    <row r="71" spans="1:16" s="8" customFormat="1" x14ac:dyDescent="0.3">
      <c r="B71" s="44"/>
      <c r="C71" s="8">
        <v>9</v>
      </c>
      <c r="D71" s="9">
        <f>K63</f>
        <v>8660399.3588105887</v>
      </c>
      <c r="E71" s="9">
        <f t="shared" si="8"/>
        <v>165391642.905384</v>
      </c>
      <c r="F71" s="8">
        <v>1.7999999999999999E-2</v>
      </c>
      <c r="G71" s="9">
        <f t="shared" si="5"/>
        <v>168368692.47768092</v>
      </c>
      <c r="H71" s="9"/>
      <c r="I71" s="10">
        <v>0</v>
      </c>
      <c r="P71" s="9"/>
    </row>
    <row r="72" spans="1:16" s="8" customFormat="1" x14ac:dyDescent="0.3">
      <c r="B72" s="44"/>
      <c r="C72" s="8">
        <v>10</v>
      </c>
      <c r="D72" s="9">
        <f>K63</f>
        <v>8660399.3588105887</v>
      </c>
      <c r="E72" s="9">
        <f t="shared" si="8"/>
        <v>177029091.83649153</v>
      </c>
      <c r="F72" s="8">
        <v>1.7999999999999999E-2</v>
      </c>
      <c r="G72" s="9">
        <f t="shared" si="5"/>
        <v>180215615.48954839</v>
      </c>
      <c r="H72" s="9"/>
      <c r="I72" s="10">
        <v>0</v>
      </c>
      <c r="P72" s="9"/>
    </row>
    <row r="73" spans="1:16" s="8" customFormat="1" x14ac:dyDescent="0.3">
      <c r="B73" s="44"/>
      <c r="C73" s="8">
        <v>11</v>
      </c>
      <c r="D73" s="9">
        <f>K63</f>
        <v>8660399.3588105887</v>
      </c>
      <c r="E73" s="9">
        <f t="shared" si="8"/>
        <v>188876014.84835899</v>
      </c>
      <c r="F73" s="8">
        <v>1.7999999999999999E-2</v>
      </c>
      <c r="G73" s="9">
        <f t="shared" si="5"/>
        <v>192275783.11562946</v>
      </c>
      <c r="H73" s="9"/>
      <c r="I73" s="10">
        <v>0</v>
      </c>
      <c r="P73" s="9"/>
    </row>
    <row r="74" spans="1:16" s="18" customFormat="1" x14ac:dyDescent="0.3">
      <c r="B74" s="44"/>
      <c r="C74" s="18">
        <v>12</v>
      </c>
      <c r="D74" s="19">
        <f>K63</f>
        <v>8660399.3588105887</v>
      </c>
      <c r="E74" s="19">
        <f t="shared" si="8"/>
        <v>200936182.47444004</v>
      </c>
      <c r="F74" s="18">
        <v>1.7999999999999999E-2</v>
      </c>
      <c r="G74" s="19">
        <f t="shared" si="5"/>
        <v>204553033.75897995</v>
      </c>
      <c r="H74" s="19"/>
      <c r="I74" s="20">
        <v>0</v>
      </c>
      <c r="J74" s="19">
        <f xml:space="preserve"> (E63 + SUM(D64:D74)) - SUM(I64:I74)</f>
        <v>174431069.51043352</v>
      </c>
      <c r="K74" s="19">
        <f xml:space="preserve"> G74 - J74</f>
        <v>30121964.248546422</v>
      </c>
      <c r="L74" s="18">
        <v>0.84</v>
      </c>
      <c r="M74" s="19">
        <f xml:space="preserve"> K74 * L74</f>
        <v>25302449.968778994</v>
      </c>
      <c r="N74" s="19">
        <f xml:space="preserve"> K74 - M74</f>
        <v>4819514.2797674276</v>
      </c>
      <c r="O74" s="18">
        <f xml:space="preserve"> K74 / J74 * 100</f>
        <v>17.26869205875315</v>
      </c>
      <c r="P74" s="19"/>
    </row>
    <row r="75" spans="1:16" s="8" customFormat="1" x14ac:dyDescent="0.3">
      <c r="A75" s="8">
        <v>7</v>
      </c>
      <c r="B75" s="44">
        <v>2028</v>
      </c>
      <c r="C75" s="8">
        <v>1</v>
      </c>
      <c r="D75" s="9">
        <f xml:space="preserve"> K75</f>
        <v>11023043.07329083</v>
      </c>
      <c r="E75" s="9">
        <f xml:space="preserve"> (G74 / 2) + D75 - I75</f>
        <v>113299559.9527808</v>
      </c>
      <c r="F75" s="8">
        <v>1.7999999999999999E-2</v>
      </c>
      <c r="G75" s="9">
        <f t="shared" si="5"/>
        <v>115338952.03193085</v>
      </c>
      <c r="H75" s="9"/>
      <c r="I75" s="10">
        <v>0</v>
      </c>
      <c r="K75" s="11">
        <f xml:space="preserve"> ((G74 - I75) / 2 / 12) +2500000</f>
        <v>11023043.07329083</v>
      </c>
      <c r="M75" s="9">
        <f xml:space="preserve"> (G74 / 2 )</f>
        <v>102276516.87948997</v>
      </c>
      <c r="P75" s="9"/>
    </row>
    <row r="76" spans="1:16" s="8" customFormat="1" x14ac:dyDescent="0.3">
      <c r="B76" s="44"/>
      <c r="C76" s="8">
        <v>2</v>
      </c>
      <c r="D76" s="9">
        <f xml:space="preserve"> K75</f>
        <v>11023043.07329083</v>
      </c>
      <c r="E76" s="9">
        <f t="shared" ref="E76:E86" si="9" xml:space="preserve"> G75 + D76 - I76</f>
        <v>126361995.10522167</v>
      </c>
      <c r="F76" s="8">
        <v>1.7999999999999999E-2</v>
      </c>
      <c r="G76" s="9">
        <f t="shared" si="5"/>
        <v>128636511.01711567</v>
      </c>
      <c r="H76" s="9"/>
      <c r="I76" s="10">
        <v>0</v>
      </c>
      <c r="P76" s="9"/>
    </row>
    <row r="77" spans="1:16" s="8" customFormat="1" x14ac:dyDescent="0.3">
      <c r="B77" s="44"/>
      <c r="C77" s="8">
        <v>3</v>
      </c>
      <c r="D77" s="9">
        <f xml:space="preserve"> K75</f>
        <v>11023043.07329083</v>
      </c>
      <c r="E77" s="9">
        <f t="shared" si="9"/>
        <v>139659554.09040651</v>
      </c>
      <c r="F77" s="8">
        <v>1.7999999999999999E-2</v>
      </c>
      <c r="G77" s="9">
        <f t="shared" si="5"/>
        <v>142173426.06403384</v>
      </c>
      <c r="H77" s="9"/>
      <c r="I77" s="10">
        <v>0</v>
      </c>
      <c r="P77" s="9"/>
    </row>
    <row r="78" spans="1:16" s="8" customFormat="1" x14ac:dyDescent="0.3">
      <c r="B78" s="44"/>
      <c r="C78" s="8">
        <v>4</v>
      </c>
      <c r="D78" s="9">
        <f xml:space="preserve"> K75</f>
        <v>11023043.07329083</v>
      </c>
      <c r="E78" s="9">
        <f t="shared" si="9"/>
        <v>153196469.13732466</v>
      </c>
      <c r="F78" s="8">
        <v>1.7999999999999999E-2</v>
      </c>
      <c r="G78" s="9">
        <f t="shared" si="5"/>
        <v>155954005.5817965</v>
      </c>
      <c r="H78" s="9"/>
      <c r="I78" s="10">
        <v>0</v>
      </c>
      <c r="P78" s="9"/>
    </row>
    <row r="79" spans="1:16" s="8" customFormat="1" x14ac:dyDescent="0.3">
      <c r="B79" s="44"/>
      <c r="C79" s="8">
        <v>5</v>
      </c>
      <c r="D79" s="9">
        <f xml:space="preserve"> K75</f>
        <v>11023043.07329083</v>
      </c>
      <c r="E79" s="9">
        <f t="shared" si="9"/>
        <v>162157534.3753199</v>
      </c>
      <c r="F79" s="8">
        <v>1.7999999999999999E-2</v>
      </c>
      <c r="G79" s="9">
        <f t="shared" si="5"/>
        <v>165076369.99407566</v>
      </c>
      <c r="H79" s="9"/>
      <c r="I79" s="10">
        <f xml:space="preserve"> N74</f>
        <v>4819514.2797674276</v>
      </c>
      <c r="P79" s="9"/>
    </row>
    <row r="80" spans="1:16" s="8" customFormat="1" x14ac:dyDescent="0.3">
      <c r="B80" s="44"/>
      <c r="C80" s="8">
        <v>6</v>
      </c>
      <c r="D80" s="9">
        <f xml:space="preserve"> K75</f>
        <v>11023043.07329083</v>
      </c>
      <c r="E80" s="9">
        <f t="shared" si="9"/>
        <v>176099413.06736648</v>
      </c>
      <c r="F80" s="8">
        <v>1.7999999999999999E-2</v>
      </c>
      <c r="G80" s="9">
        <f t="shared" si="5"/>
        <v>179269202.50257906</v>
      </c>
      <c r="H80" s="9"/>
      <c r="I80" s="10">
        <v>0</v>
      </c>
      <c r="P80" s="9"/>
    </row>
    <row r="81" spans="1:16" s="8" customFormat="1" x14ac:dyDescent="0.3">
      <c r="B81" s="44"/>
      <c r="C81" s="8">
        <v>7</v>
      </c>
      <c r="D81" s="9">
        <f xml:space="preserve"> K75</f>
        <v>11023043.07329083</v>
      </c>
      <c r="E81" s="9">
        <f t="shared" si="9"/>
        <v>190292245.57586989</v>
      </c>
      <c r="F81" s="8">
        <v>1.7999999999999999E-2</v>
      </c>
      <c r="G81" s="9">
        <f t="shared" si="5"/>
        <v>193717505.99623555</v>
      </c>
      <c r="H81" s="9"/>
      <c r="I81" s="10">
        <v>0</v>
      </c>
      <c r="P81" s="9"/>
    </row>
    <row r="82" spans="1:16" s="8" customFormat="1" x14ac:dyDescent="0.3">
      <c r="B82" s="44"/>
      <c r="C82" s="8">
        <v>8</v>
      </c>
      <c r="D82" s="9">
        <f xml:space="preserve"> K75</f>
        <v>11023043.07329083</v>
      </c>
      <c r="E82" s="9">
        <f t="shared" si="9"/>
        <v>204740549.06952637</v>
      </c>
      <c r="F82" s="8">
        <v>1.7999999999999999E-2</v>
      </c>
      <c r="G82" s="9">
        <f t="shared" si="5"/>
        <v>208425878.95277786</v>
      </c>
      <c r="H82" s="9"/>
      <c r="I82" s="10">
        <v>0</v>
      </c>
      <c r="P82" s="9"/>
    </row>
    <row r="83" spans="1:16" s="8" customFormat="1" x14ac:dyDescent="0.3">
      <c r="B83" s="44"/>
      <c r="C83" s="8">
        <v>9</v>
      </c>
      <c r="D83" s="9">
        <f xml:space="preserve"> K75</f>
        <v>11023043.07329083</v>
      </c>
      <c r="E83" s="9">
        <f t="shared" si="9"/>
        <v>219448922.02606869</v>
      </c>
      <c r="F83" s="8">
        <v>1.7999999999999999E-2</v>
      </c>
      <c r="G83" s="9">
        <f t="shared" si="5"/>
        <v>223399002.62253791</v>
      </c>
      <c r="H83" s="9"/>
      <c r="I83" s="10">
        <v>0</v>
      </c>
      <c r="P83" s="9"/>
    </row>
    <row r="84" spans="1:16" s="8" customFormat="1" x14ac:dyDescent="0.3">
      <c r="B84" s="44"/>
      <c r="C84" s="8">
        <v>10</v>
      </c>
      <c r="D84" s="9">
        <f xml:space="preserve"> K75</f>
        <v>11023043.07329083</v>
      </c>
      <c r="E84" s="9">
        <f t="shared" si="9"/>
        <v>234422045.69582874</v>
      </c>
      <c r="F84" s="8">
        <v>1.7999999999999999E-2</v>
      </c>
      <c r="G84" s="9">
        <f t="shared" si="5"/>
        <v>238641642.51835364</v>
      </c>
      <c r="H84" s="9"/>
      <c r="I84" s="10">
        <v>0</v>
      </c>
      <c r="P84" s="9"/>
    </row>
    <row r="85" spans="1:16" s="8" customFormat="1" x14ac:dyDescent="0.3">
      <c r="B85" s="44"/>
      <c r="C85" s="8">
        <v>11</v>
      </c>
      <c r="D85" s="9">
        <f xml:space="preserve"> K75</f>
        <v>11023043.07329083</v>
      </c>
      <c r="E85" s="9">
        <f t="shared" si="9"/>
        <v>249664685.59164447</v>
      </c>
      <c r="F85" s="8">
        <v>1.7999999999999999E-2</v>
      </c>
      <c r="G85" s="9">
        <f t="shared" si="5"/>
        <v>254158649.93229407</v>
      </c>
      <c r="H85" s="9"/>
      <c r="I85" s="10">
        <v>0</v>
      </c>
      <c r="P85" s="9"/>
    </row>
    <row r="86" spans="1:16" s="18" customFormat="1" x14ac:dyDescent="0.3">
      <c r="B86" s="44"/>
      <c r="C86" s="18">
        <v>12</v>
      </c>
      <c r="D86" s="19">
        <f xml:space="preserve"> K75</f>
        <v>11023043.07329083</v>
      </c>
      <c r="E86" s="19">
        <f t="shared" si="9"/>
        <v>265181693.0055849</v>
      </c>
      <c r="F86" s="18">
        <v>1.7999999999999999E-2</v>
      </c>
      <c r="G86" s="19">
        <f t="shared" si="5"/>
        <v>269954963.47968543</v>
      </c>
      <c r="H86" s="19"/>
      <c r="I86" s="20">
        <v>0</v>
      </c>
      <c r="J86" s="19">
        <f xml:space="preserve"> (E75 + SUM(D76:D86)) - SUM(I76:I86)</f>
        <v>229733519.47921249</v>
      </c>
      <c r="K86" s="19">
        <f xml:space="preserve"> G86 - J86</f>
        <v>40221444.000472933</v>
      </c>
      <c r="L86" s="18">
        <v>0.84</v>
      </c>
      <c r="M86" s="19">
        <f xml:space="preserve"> K86 * L86</f>
        <v>33786012.960397266</v>
      </c>
      <c r="N86" s="19">
        <f xml:space="preserve"> K86 - M86</f>
        <v>6435431.0400756672</v>
      </c>
      <c r="O86" s="18">
        <f xml:space="preserve"> K86 / J86 * 100</f>
        <v>17.507869157122446</v>
      </c>
      <c r="P86" s="19"/>
    </row>
    <row r="87" spans="1:16" s="8" customFormat="1" x14ac:dyDescent="0.3">
      <c r="A87" s="8">
        <v>8</v>
      </c>
      <c r="B87" s="44">
        <v>2029</v>
      </c>
      <c r="C87" s="8">
        <v>1</v>
      </c>
      <c r="D87" s="9">
        <f xml:space="preserve"> K87</f>
        <v>13748123.478320226</v>
      </c>
      <c r="E87" s="9">
        <f xml:space="preserve"> (G86 / 2) + D87 - I87</f>
        <v>148725605.21816295</v>
      </c>
      <c r="F87" s="8">
        <v>1.7999999999999999E-2</v>
      </c>
      <c r="G87" s="9">
        <f t="shared" si="5"/>
        <v>151402666.11208987</v>
      </c>
      <c r="H87" s="9"/>
      <c r="I87" s="10">
        <v>0</v>
      </c>
      <c r="K87" s="11">
        <f xml:space="preserve"> ((G86 - I87) / 2 / 12) +2500000</f>
        <v>13748123.478320226</v>
      </c>
      <c r="M87" s="9">
        <f xml:space="preserve"> (G86 / 2 )</f>
        <v>134977481.73984271</v>
      </c>
      <c r="P87" s="9"/>
    </row>
    <row r="88" spans="1:16" s="8" customFormat="1" x14ac:dyDescent="0.3">
      <c r="B88" s="44"/>
      <c r="C88" s="8">
        <v>2</v>
      </c>
      <c r="D88" s="9">
        <f xml:space="preserve"> K87</f>
        <v>13748123.478320226</v>
      </c>
      <c r="E88" s="9">
        <f t="shared" ref="E88:E98" si="10" xml:space="preserve"> G87 + D88 - I88</f>
        <v>165150789.59041011</v>
      </c>
      <c r="F88" s="8">
        <v>1.7999999999999999E-2</v>
      </c>
      <c r="G88" s="9">
        <f t="shared" si="5"/>
        <v>168123503.80303749</v>
      </c>
      <c r="H88" s="9"/>
      <c r="I88" s="10">
        <v>0</v>
      </c>
      <c r="P88" s="9"/>
    </row>
    <row r="89" spans="1:16" s="8" customFormat="1" x14ac:dyDescent="0.3">
      <c r="B89" s="44"/>
      <c r="C89" s="8">
        <v>3</v>
      </c>
      <c r="D89" s="9">
        <f xml:space="preserve"> K87</f>
        <v>13748123.478320226</v>
      </c>
      <c r="E89" s="9">
        <f t="shared" si="10"/>
        <v>181871627.28135771</v>
      </c>
      <c r="F89" s="8">
        <v>1.7999999999999999E-2</v>
      </c>
      <c r="G89" s="9">
        <f t="shared" si="5"/>
        <v>185145316.57242215</v>
      </c>
      <c r="H89" s="9"/>
      <c r="I89" s="10">
        <v>0</v>
      </c>
      <c r="P89" s="9"/>
    </row>
    <row r="90" spans="1:16" s="8" customFormat="1" x14ac:dyDescent="0.3">
      <c r="B90" s="44"/>
      <c r="C90" s="8">
        <v>4</v>
      </c>
      <c r="D90" s="9">
        <f xml:space="preserve"> K87</f>
        <v>13748123.478320226</v>
      </c>
      <c r="E90" s="9">
        <f t="shared" si="10"/>
        <v>198893440.05074239</v>
      </c>
      <c r="F90" s="8">
        <v>1.7999999999999999E-2</v>
      </c>
      <c r="G90" s="9">
        <f t="shared" si="5"/>
        <v>202473521.97165576</v>
      </c>
      <c r="H90" s="9"/>
      <c r="I90" s="10">
        <v>0</v>
      </c>
      <c r="P90" s="9"/>
    </row>
    <row r="91" spans="1:16" s="8" customFormat="1" x14ac:dyDescent="0.3">
      <c r="B91" s="44"/>
      <c r="C91" s="8">
        <v>5</v>
      </c>
      <c r="D91" s="9">
        <f xml:space="preserve"> K87</f>
        <v>13748123.478320226</v>
      </c>
      <c r="E91" s="9">
        <f t="shared" si="10"/>
        <v>209786214.40990031</v>
      </c>
      <c r="F91" s="8">
        <v>1.7999999999999999E-2</v>
      </c>
      <c r="G91" s="9">
        <f t="shared" si="5"/>
        <v>213562366.26927853</v>
      </c>
      <c r="H91" s="9"/>
      <c r="I91" s="10">
        <f xml:space="preserve"> N86</f>
        <v>6435431.0400756672</v>
      </c>
      <c r="P91" s="9"/>
    </row>
    <row r="92" spans="1:16" s="8" customFormat="1" x14ac:dyDescent="0.3">
      <c r="B92" s="44"/>
      <c r="C92" s="8">
        <v>6</v>
      </c>
      <c r="D92" s="9">
        <f xml:space="preserve"> K87</f>
        <v>13748123.478320226</v>
      </c>
      <c r="E92" s="9">
        <f t="shared" si="10"/>
        <v>227310489.74759877</v>
      </c>
      <c r="F92" s="8">
        <v>1.7999999999999999E-2</v>
      </c>
      <c r="G92" s="9">
        <f t="shared" si="5"/>
        <v>231402078.56305555</v>
      </c>
      <c r="H92" s="9"/>
      <c r="I92" s="10">
        <v>0</v>
      </c>
      <c r="P92" s="9"/>
    </row>
    <row r="93" spans="1:16" s="8" customFormat="1" x14ac:dyDescent="0.3">
      <c r="B93" s="44"/>
      <c r="C93" s="8">
        <v>7</v>
      </c>
      <c r="D93" s="9">
        <f xml:space="preserve"> K87</f>
        <v>13748123.478320226</v>
      </c>
      <c r="E93" s="9">
        <f t="shared" si="10"/>
        <v>245150202.04137576</v>
      </c>
      <c r="F93" s="8">
        <v>1.7999999999999999E-2</v>
      </c>
      <c r="G93" s="9">
        <f t="shared" si="5"/>
        <v>249562905.67812052</v>
      </c>
      <c r="H93" s="9"/>
      <c r="I93" s="10">
        <v>0</v>
      </c>
      <c r="P93" s="9"/>
    </row>
    <row r="94" spans="1:16" s="8" customFormat="1" x14ac:dyDescent="0.3">
      <c r="B94" s="44"/>
      <c r="C94" s="8">
        <v>8</v>
      </c>
      <c r="D94" s="9">
        <f xml:space="preserve"> K87</f>
        <v>13748123.478320226</v>
      </c>
      <c r="E94" s="9">
        <f t="shared" si="10"/>
        <v>263311029.15644073</v>
      </c>
      <c r="F94" s="8">
        <v>1.7999999999999999E-2</v>
      </c>
      <c r="G94" s="9">
        <f t="shared" ref="G94:G157" si="11" xml:space="preserve"> (E94 * F94) + E94</f>
        <v>268050627.68125668</v>
      </c>
      <c r="H94" s="9"/>
      <c r="I94" s="10">
        <v>0</v>
      </c>
      <c r="P94" s="9"/>
    </row>
    <row r="95" spans="1:16" s="8" customFormat="1" x14ac:dyDescent="0.3">
      <c r="B95" s="44"/>
      <c r="C95" s="8">
        <v>9</v>
      </c>
      <c r="D95" s="9">
        <f xml:space="preserve"> K87</f>
        <v>13748123.478320226</v>
      </c>
      <c r="E95" s="9">
        <f t="shared" si="10"/>
        <v>281798751.15957689</v>
      </c>
      <c r="F95" s="8">
        <v>1.7999999999999999E-2</v>
      </c>
      <c r="G95" s="9">
        <f t="shared" si="11"/>
        <v>286871128.68044925</v>
      </c>
      <c r="H95" s="9"/>
      <c r="I95" s="10">
        <v>0</v>
      </c>
      <c r="P95" s="9"/>
    </row>
    <row r="96" spans="1:16" s="8" customFormat="1" x14ac:dyDescent="0.3">
      <c r="B96" s="44"/>
      <c r="C96" s="8">
        <v>10</v>
      </c>
      <c r="D96" s="9">
        <f xml:space="preserve"> K87</f>
        <v>13748123.478320226</v>
      </c>
      <c r="E96" s="9">
        <f t="shared" si="10"/>
        <v>300619252.15876949</v>
      </c>
      <c r="F96" s="8">
        <v>1.7999999999999999E-2</v>
      </c>
      <c r="G96" s="9">
        <f t="shared" si="11"/>
        <v>306030398.69762737</v>
      </c>
      <c r="H96" s="9"/>
      <c r="I96" s="10">
        <v>0</v>
      </c>
      <c r="P96" s="9"/>
    </row>
    <row r="97" spans="1:16" s="8" customFormat="1" x14ac:dyDescent="0.3">
      <c r="B97" s="44"/>
      <c r="C97" s="8">
        <v>11</v>
      </c>
      <c r="D97" s="9">
        <f xml:space="preserve"> K87</f>
        <v>13748123.478320226</v>
      </c>
      <c r="E97" s="9">
        <f t="shared" si="10"/>
        <v>319778522.17594761</v>
      </c>
      <c r="F97" s="8">
        <v>1.7999999999999999E-2</v>
      </c>
      <c r="G97" s="9">
        <f t="shared" si="11"/>
        <v>325534535.57511467</v>
      </c>
      <c r="H97" s="9"/>
      <c r="I97" s="10">
        <v>0</v>
      </c>
      <c r="P97" s="9"/>
    </row>
    <row r="98" spans="1:16" s="18" customFormat="1" x14ac:dyDescent="0.3">
      <c r="B98" s="44"/>
      <c r="C98" s="18">
        <v>12</v>
      </c>
      <c r="D98" s="19">
        <f xml:space="preserve"> K87</f>
        <v>13748123.478320226</v>
      </c>
      <c r="E98" s="19">
        <f t="shared" si="10"/>
        <v>339282659.05343491</v>
      </c>
      <c r="F98" s="18">
        <v>1.7999999999999999E-2</v>
      </c>
      <c r="G98" s="19">
        <f t="shared" si="11"/>
        <v>345389746.91639674</v>
      </c>
      <c r="H98" s="19"/>
      <c r="I98" s="20">
        <v>0</v>
      </c>
      <c r="J98" s="19">
        <f xml:space="preserve"> (E87 + SUM(D88:D98)) - SUM(I88:I98)</f>
        <v>293519532.43960977</v>
      </c>
      <c r="K98" s="19">
        <f xml:space="preserve"> G98 - J98</f>
        <v>51870214.476786971</v>
      </c>
      <c r="L98" s="18">
        <v>0.84</v>
      </c>
      <c r="M98" s="19">
        <f xml:space="preserve"> K98 * L98</f>
        <v>43570980.160501055</v>
      </c>
      <c r="N98" s="19">
        <f xml:space="preserve"> K98 - M98</f>
        <v>8299234.3162859157</v>
      </c>
      <c r="O98" s="18">
        <f xml:space="preserve"> K98 / J98 * 100</f>
        <v>17.671810133269076</v>
      </c>
      <c r="P98" s="19"/>
    </row>
    <row r="99" spans="1:16" s="8" customFormat="1" x14ac:dyDescent="0.3">
      <c r="A99" s="8">
        <v>9</v>
      </c>
      <c r="B99" s="44">
        <v>2030</v>
      </c>
      <c r="C99" s="8">
        <v>1</v>
      </c>
      <c r="D99" s="9">
        <f>K99</f>
        <v>16891239.454849862</v>
      </c>
      <c r="E99" s="9">
        <f xml:space="preserve"> (G98 / 2) + D99 - I99</f>
        <v>189586112.91304824</v>
      </c>
      <c r="F99" s="8">
        <v>1.7999999999999999E-2</v>
      </c>
      <c r="G99" s="9">
        <f t="shared" si="11"/>
        <v>192998662.94548312</v>
      </c>
      <c r="H99" s="9"/>
      <c r="I99" s="10">
        <v>0</v>
      </c>
      <c r="K99" s="11">
        <f xml:space="preserve"> ((G98 - I99) / 2 / 12) +2500000</f>
        <v>16891239.454849862</v>
      </c>
      <c r="M99" s="9">
        <f xml:space="preserve"> (G98 / 2 )</f>
        <v>172694873.45819837</v>
      </c>
      <c r="P99" s="9"/>
    </row>
    <row r="100" spans="1:16" s="8" customFormat="1" x14ac:dyDescent="0.3">
      <c r="B100" s="44"/>
      <c r="C100" s="8">
        <v>2</v>
      </c>
      <c r="D100" s="9">
        <f>K99</f>
        <v>16891239.454849862</v>
      </c>
      <c r="E100" s="9">
        <f t="shared" ref="E100:E110" si="12" xml:space="preserve"> G99 + D100 - I100</f>
        <v>209889902.40033299</v>
      </c>
      <c r="F100" s="8">
        <v>1.7999999999999999E-2</v>
      </c>
      <c r="G100" s="9">
        <f t="shared" si="11"/>
        <v>213667920.64353898</v>
      </c>
      <c r="H100" s="9"/>
      <c r="I100" s="10">
        <v>0</v>
      </c>
      <c r="P100" s="9"/>
    </row>
    <row r="101" spans="1:16" s="8" customFormat="1" x14ac:dyDescent="0.3">
      <c r="B101" s="44"/>
      <c r="C101" s="8">
        <v>3</v>
      </c>
      <c r="D101" s="9">
        <f>K99</f>
        <v>16891239.454849862</v>
      </c>
      <c r="E101" s="9">
        <f t="shared" si="12"/>
        <v>230559160.09838885</v>
      </c>
      <c r="F101" s="8">
        <v>1.7999999999999999E-2</v>
      </c>
      <c r="G101" s="9">
        <f t="shared" si="11"/>
        <v>234709224.98015985</v>
      </c>
      <c r="H101" s="9"/>
      <c r="I101" s="10">
        <v>0</v>
      </c>
      <c r="P101" s="9"/>
    </row>
    <row r="102" spans="1:16" s="8" customFormat="1" x14ac:dyDescent="0.3">
      <c r="B102" s="44"/>
      <c r="C102" s="8">
        <v>4</v>
      </c>
      <c r="D102" s="9">
        <f>K99</f>
        <v>16891239.454849862</v>
      </c>
      <c r="E102" s="9">
        <f t="shared" si="12"/>
        <v>251600464.43500972</v>
      </c>
      <c r="F102" s="8">
        <v>1.7999999999999999E-2</v>
      </c>
      <c r="G102" s="9">
        <f t="shared" si="11"/>
        <v>256129272.79483989</v>
      </c>
      <c r="H102" s="9"/>
      <c r="I102" s="10">
        <v>0</v>
      </c>
      <c r="P102" s="9"/>
    </row>
    <row r="103" spans="1:16" s="8" customFormat="1" x14ac:dyDescent="0.3">
      <c r="B103" s="44"/>
      <c r="C103" s="8">
        <v>5</v>
      </c>
      <c r="D103" s="9">
        <f>K99</f>
        <v>16891239.454849862</v>
      </c>
      <c r="E103" s="9">
        <f t="shared" si="12"/>
        <v>264721277.93340385</v>
      </c>
      <c r="F103" s="8">
        <v>1.7999999999999999E-2</v>
      </c>
      <c r="G103" s="9">
        <f t="shared" si="11"/>
        <v>269486260.93620515</v>
      </c>
      <c r="H103" s="9"/>
      <c r="I103" s="10">
        <f xml:space="preserve"> N98</f>
        <v>8299234.3162859157</v>
      </c>
      <c r="P103" s="9"/>
    </row>
    <row r="104" spans="1:16" s="8" customFormat="1" x14ac:dyDescent="0.3">
      <c r="B104" s="44"/>
      <c r="C104" s="8">
        <v>6</v>
      </c>
      <c r="D104" s="9">
        <f>K99</f>
        <v>16891239.454849862</v>
      </c>
      <c r="E104" s="9">
        <f t="shared" si="12"/>
        <v>286377500.39105499</v>
      </c>
      <c r="F104" s="8">
        <v>1.7999999999999999E-2</v>
      </c>
      <c r="G104" s="9">
        <f t="shared" si="11"/>
        <v>291532295.398094</v>
      </c>
      <c r="H104" s="9"/>
      <c r="I104" s="10">
        <v>0</v>
      </c>
      <c r="P104" s="9"/>
    </row>
    <row r="105" spans="1:16" s="8" customFormat="1" x14ac:dyDescent="0.3">
      <c r="B105" s="44"/>
      <c r="C105" s="8">
        <v>7</v>
      </c>
      <c r="D105" s="9">
        <f>K99</f>
        <v>16891239.454849862</v>
      </c>
      <c r="E105" s="9">
        <f t="shared" si="12"/>
        <v>308423534.85294384</v>
      </c>
      <c r="F105" s="8">
        <v>1.7999999999999999E-2</v>
      </c>
      <c r="G105" s="9">
        <f t="shared" si="11"/>
        <v>313975158.48029685</v>
      </c>
      <c r="H105" s="9"/>
      <c r="I105" s="10">
        <v>0</v>
      </c>
      <c r="P105" s="9"/>
    </row>
    <row r="106" spans="1:16" s="8" customFormat="1" x14ac:dyDescent="0.3">
      <c r="B106" s="44"/>
      <c r="C106" s="8">
        <v>8</v>
      </c>
      <c r="D106" s="9">
        <f>K99</f>
        <v>16891239.454849862</v>
      </c>
      <c r="E106" s="9">
        <f t="shared" si="12"/>
        <v>330866397.93514669</v>
      </c>
      <c r="F106" s="8">
        <v>1.7999999999999999E-2</v>
      </c>
      <c r="G106" s="9">
        <f t="shared" si="11"/>
        <v>336821993.09797931</v>
      </c>
      <c r="H106" s="9"/>
      <c r="I106" s="10">
        <v>0</v>
      </c>
      <c r="P106" s="9"/>
    </row>
    <row r="107" spans="1:16" s="8" customFormat="1" x14ac:dyDescent="0.3">
      <c r="B107" s="44"/>
      <c r="C107" s="8">
        <v>9</v>
      </c>
      <c r="D107" s="9">
        <f>K99</f>
        <v>16891239.454849862</v>
      </c>
      <c r="E107" s="9">
        <f t="shared" si="12"/>
        <v>353713232.55282915</v>
      </c>
      <c r="F107" s="8">
        <v>1.7999999999999999E-2</v>
      </c>
      <c r="G107" s="9">
        <f t="shared" si="11"/>
        <v>360080070.73878008</v>
      </c>
      <c r="H107" s="9"/>
      <c r="I107" s="10">
        <v>0</v>
      </c>
      <c r="P107" s="9"/>
    </row>
    <row r="108" spans="1:16" s="8" customFormat="1" x14ac:dyDescent="0.3">
      <c r="B108" s="44"/>
      <c r="C108" s="8">
        <v>10</v>
      </c>
      <c r="D108" s="9">
        <f>K99</f>
        <v>16891239.454849862</v>
      </c>
      <c r="E108" s="9">
        <f t="shared" si="12"/>
        <v>376971310.19362992</v>
      </c>
      <c r="F108" s="8">
        <v>1.7999999999999999E-2</v>
      </c>
      <c r="G108" s="9">
        <f t="shared" si="11"/>
        <v>383756793.77711529</v>
      </c>
      <c r="H108" s="9"/>
      <c r="I108" s="10">
        <v>0</v>
      </c>
      <c r="P108" s="9"/>
    </row>
    <row r="109" spans="1:16" s="8" customFormat="1" x14ac:dyDescent="0.3">
      <c r="B109" s="44"/>
      <c r="C109" s="8">
        <v>11</v>
      </c>
      <c r="D109" s="9">
        <f>K99</f>
        <v>16891239.454849862</v>
      </c>
      <c r="E109" s="9">
        <f t="shared" si="12"/>
        <v>400648033.23196512</v>
      </c>
      <c r="F109" s="8">
        <v>1.7999999999999999E-2</v>
      </c>
      <c r="G109" s="9">
        <f t="shared" si="11"/>
        <v>407859697.83014047</v>
      </c>
      <c r="H109" s="9"/>
      <c r="I109" s="10">
        <v>0</v>
      </c>
      <c r="P109" s="9"/>
    </row>
    <row r="110" spans="1:16" s="18" customFormat="1" x14ac:dyDescent="0.3">
      <c r="B110" s="44"/>
      <c r="C110" s="18">
        <v>12</v>
      </c>
      <c r="D110" s="19">
        <f>K99</f>
        <v>16891239.454849862</v>
      </c>
      <c r="E110" s="19">
        <f t="shared" si="12"/>
        <v>424750937.28499031</v>
      </c>
      <c r="F110" s="18">
        <v>1.7999999999999999E-2</v>
      </c>
      <c r="G110" s="19">
        <f t="shared" si="11"/>
        <v>432396454.15612012</v>
      </c>
      <c r="H110" s="19"/>
      <c r="I110" s="20">
        <v>0</v>
      </c>
      <c r="J110" s="19">
        <f xml:space="preserve"> (E99 + SUM(D100:D110)) - SUM(I100:I110)</f>
        <v>367090512.60011083</v>
      </c>
      <c r="K110" s="19">
        <f xml:space="preserve"> G110 - J110</f>
        <v>65305941.556009293</v>
      </c>
      <c r="L110" s="18">
        <v>0.84</v>
      </c>
      <c r="M110" s="19">
        <f xml:space="preserve"> K110 * L110</f>
        <v>54856990.907047801</v>
      </c>
      <c r="N110" s="19">
        <f xml:space="preserve"> K110 - M110</f>
        <v>10448950.648961492</v>
      </c>
      <c r="O110" s="18">
        <f xml:space="preserve"> K110 / J110 * 100</f>
        <v>17.790146929553082</v>
      </c>
      <c r="P110" s="19"/>
    </row>
    <row r="111" spans="1:16" s="8" customFormat="1" x14ac:dyDescent="0.3">
      <c r="A111" s="8">
        <v>10</v>
      </c>
      <c r="B111" s="44">
        <v>2031</v>
      </c>
      <c r="C111" s="8">
        <v>1</v>
      </c>
      <c r="D111" s="9">
        <f>K111</f>
        <v>20516518.923171673</v>
      </c>
      <c r="E111" s="9">
        <f xml:space="preserve"> (G110 / 2) + D111 - I111</f>
        <v>236714746.00123173</v>
      </c>
      <c r="F111" s="8">
        <v>1.7999999999999999E-2</v>
      </c>
      <c r="G111" s="9">
        <f t="shared" si="11"/>
        <v>240975611.42925391</v>
      </c>
      <c r="H111" s="9"/>
      <c r="I111" s="10">
        <v>0</v>
      </c>
      <c r="K111" s="11">
        <f xml:space="preserve"> ((G110 - I111) / 2 / 12) +2500000</f>
        <v>20516518.923171673</v>
      </c>
      <c r="M111" s="9">
        <f xml:space="preserve"> (G110 / 2 )</f>
        <v>216198227.07806006</v>
      </c>
      <c r="P111" s="9"/>
    </row>
    <row r="112" spans="1:16" s="8" customFormat="1" x14ac:dyDescent="0.3">
      <c r="B112" s="44"/>
      <c r="C112" s="8">
        <v>2</v>
      </c>
      <c r="D112" s="9">
        <f>K111</f>
        <v>20516518.923171673</v>
      </c>
      <c r="E112" s="9">
        <f t="shared" ref="E112:E122" si="13" xml:space="preserve"> G111 + D112 - I112</f>
        <v>261492130.35242558</v>
      </c>
      <c r="F112" s="8">
        <v>1.7999999999999999E-2</v>
      </c>
      <c r="G112" s="9">
        <f t="shared" si="11"/>
        <v>266198988.69876924</v>
      </c>
      <c r="H112" s="9"/>
      <c r="I112" s="10">
        <v>0</v>
      </c>
      <c r="P112" s="9"/>
    </row>
    <row r="113" spans="1:16" s="8" customFormat="1" x14ac:dyDescent="0.3">
      <c r="B113" s="44"/>
      <c r="C113" s="8">
        <v>3</v>
      </c>
      <c r="D113" s="9">
        <f>K111</f>
        <v>20516518.923171673</v>
      </c>
      <c r="E113" s="9">
        <f t="shared" si="13"/>
        <v>286715507.62194091</v>
      </c>
      <c r="F113" s="8">
        <v>1.7999999999999999E-2</v>
      </c>
      <c r="G113" s="9">
        <f t="shared" si="11"/>
        <v>291876386.75913584</v>
      </c>
      <c r="H113" s="9"/>
      <c r="I113" s="10">
        <v>0</v>
      </c>
      <c r="P113" s="9"/>
    </row>
    <row r="114" spans="1:16" s="8" customFormat="1" x14ac:dyDescent="0.3">
      <c r="B114" s="44"/>
      <c r="C114" s="8">
        <v>4</v>
      </c>
      <c r="D114" s="9">
        <f>K111</f>
        <v>20516518.923171673</v>
      </c>
      <c r="E114" s="9">
        <f t="shared" si="13"/>
        <v>312392905.68230754</v>
      </c>
      <c r="F114" s="8">
        <v>1.7999999999999999E-2</v>
      </c>
      <c r="G114" s="9">
        <f t="shared" si="11"/>
        <v>318015977.9845891</v>
      </c>
      <c r="H114" s="9"/>
      <c r="I114" s="10">
        <v>0</v>
      </c>
      <c r="P114" s="9"/>
    </row>
    <row r="115" spans="1:16" s="8" customFormat="1" x14ac:dyDescent="0.3">
      <c r="B115" s="44"/>
      <c r="C115" s="8">
        <v>5</v>
      </c>
      <c r="D115" s="9">
        <f>K111</f>
        <v>20516518.923171673</v>
      </c>
      <c r="E115" s="9">
        <f t="shared" si="13"/>
        <v>328083546.25879931</v>
      </c>
      <c r="F115" s="8">
        <v>1.7999999999999999E-2</v>
      </c>
      <c r="G115" s="9">
        <f t="shared" si="11"/>
        <v>333989050.09145772</v>
      </c>
      <c r="H115" s="9"/>
      <c r="I115" s="10">
        <f xml:space="preserve"> N110</f>
        <v>10448950.648961492</v>
      </c>
      <c r="P115" s="9"/>
    </row>
    <row r="116" spans="1:16" s="8" customFormat="1" x14ac:dyDescent="0.3">
      <c r="B116" s="44"/>
      <c r="C116" s="8">
        <v>6</v>
      </c>
      <c r="D116" s="9">
        <f>K111</f>
        <v>20516518.923171673</v>
      </c>
      <c r="E116" s="9">
        <f t="shared" si="13"/>
        <v>354505569.01462942</v>
      </c>
      <c r="F116" s="8">
        <v>1.7999999999999999E-2</v>
      </c>
      <c r="G116" s="9">
        <f t="shared" si="11"/>
        <v>360886669.25689274</v>
      </c>
      <c r="H116" s="9"/>
      <c r="I116" s="10">
        <v>0</v>
      </c>
      <c r="P116" s="9"/>
    </row>
    <row r="117" spans="1:16" s="8" customFormat="1" x14ac:dyDescent="0.3">
      <c r="B117" s="44"/>
      <c r="C117" s="8">
        <v>7</v>
      </c>
      <c r="D117" s="9">
        <f>K111</f>
        <v>20516518.923171673</v>
      </c>
      <c r="E117" s="9">
        <f t="shared" si="13"/>
        <v>381403188.18006444</v>
      </c>
      <c r="F117" s="8">
        <v>1.7999999999999999E-2</v>
      </c>
      <c r="G117" s="9">
        <f t="shared" si="11"/>
        <v>388268445.56730562</v>
      </c>
      <c r="H117" s="9"/>
      <c r="I117" s="10">
        <v>0</v>
      </c>
      <c r="P117" s="9"/>
    </row>
    <row r="118" spans="1:16" s="8" customFormat="1" x14ac:dyDescent="0.3">
      <c r="B118" s="44"/>
      <c r="C118" s="8">
        <v>8</v>
      </c>
      <c r="D118" s="9">
        <f>K111</f>
        <v>20516518.923171673</v>
      </c>
      <c r="E118" s="9">
        <f t="shared" si="13"/>
        <v>408784964.49047732</v>
      </c>
      <c r="F118" s="8">
        <v>1.7999999999999999E-2</v>
      </c>
      <c r="G118" s="9">
        <f t="shared" si="11"/>
        <v>416143093.8513059</v>
      </c>
      <c r="H118" s="9"/>
      <c r="I118" s="10">
        <v>0</v>
      </c>
      <c r="P118" s="9"/>
    </row>
    <row r="119" spans="1:16" s="8" customFormat="1" x14ac:dyDescent="0.3">
      <c r="B119" s="44"/>
      <c r="C119" s="8">
        <v>9</v>
      </c>
      <c r="D119" s="9">
        <f>K111</f>
        <v>20516518.923171673</v>
      </c>
      <c r="E119" s="9">
        <f t="shared" si="13"/>
        <v>436659612.7744776</v>
      </c>
      <c r="F119" s="8">
        <v>1.7999999999999999E-2</v>
      </c>
      <c r="G119" s="9">
        <f t="shared" si="11"/>
        <v>444519485.80441821</v>
      </c>
      <c r="H119" s="9"/>
      <c r="I119" s="10">
        <v>0</v>
      </c>
      <c r="P119" s="9"/>
    </row>
    <row r="120" spans="1:16" s="8" customFormat="1" x14ac:dyDescent="0.3">
      <c r="B120" s="44"/>
      <c r="C120" s="8">
        <v>10</v>
      </c>
      <c r="D120" s="9">
        <f>K111</f>
        <v>20516518.923171673</v>
      </c>
      <c r="E120" s="9">
        <f t="shared" si="13"/>
        <v>465036004.72758991</v>
      </c>
      <c r="F120" s="8">
        <v>1.7999999999999999E-2</v>
      </c>
      <c r="G120" s="9">
        <f t="shared" si="11"/>
        <v>473406652.8126865</v>
      </c>
      <c r="H120" s="9"/>
      <c r="I120" s="10">
        <v>0</v>
      </c>
      <c r="P120" s="9"/>
    </row>
    <row r="121" spans="1:16" s="8" customFormat="1" x14ac:dyDescent="0.3">
      <c r="B121" s="44"/>
      <c r="C121" s="8">
        <v>11</v>
      </c>
      <c r="D121" s="9">
        <f>K111</f>
        <v>20516518.923171673</v>
      </c>
      <c r="E121" s="9">
        <f t="shared" si="13"/>
        <v>493923171.7358582</v>
      </c>
      <c r="F121" s="8">
        <v>1.7999999999999999E-2</v>
      </c>
      <c r="G121" s="9">
        <f t="shared" si="11"/>
        <v>502813788.82710367</v>
      </c>
      <c r="H121" s="9"/>
      <c r="I121" s="10">
        <v>0</v>
      </c>
      <c r="P121" s="9"/>
    </row>
    <row r="122" spans="1:16" s="18" customFormat="1" x14ac:dyDescent="0.3">
      <c r="B122" s="44"/>
      <c r="C122" s="18">
        <v>12</v>
      </c>
      <c r="D122" s="19">
        <f>K111</f>
        <v>20516518.923171673</v>
      </c>
      <c r="E122" s="19">
        <f t="shared" si="13"/>
        <v>523330307.75027537</v>
      </c>
      <c r="F122" s="18">
        <v>1.7999999999999999E-2</v>
      </c>
      <c r="G122" s="19">
        <f t="shared" si="11"/>
        <v>532750253.28978032</v>
      </c>
      <c r="H122" s="19"/>
      <c r="I122" s="20">
        <v>0</v>
      </c>
      <c r="J122" s="19">
        <f xml:space="preserve"> (E111 + SUM(D112:D122)) - SUM(I112:I122)</f>
        <v>451947503.50715864</v>
      </c>
      <c r="K122" s="19">
        <f xml:space="preserve"> G122 - J122</f>
        <v>80802749.782621682</v>
      </c>
      <c r="L122" s="18">
        <v>0.84</v>
      </c>
      <c r="M122" s="19">
        <f xml:space="preserve"> K122 * L122</f>
        <v>67874309.817402214</v>
      </c>
      <c r="N122" s="19">
        <f xml:space="preserve"> K122 - M122</f>
        <v>12928439.965219468</v>
      </c>
      <c r="O122" s="18">
        <f xml:space="preserve"> K122 / J122 * 100</f>
        <v>17.87879104444302</v>
      </c>
      <c r="P122" s="19"/>
    </row>
    <row r="123" spans="1:16" s="8" customFormat="1" x14ac:dyDescent="0.3">
      <c r="A123" s="8">
        <v>11</v>
      </c>
      <c r="B123" s="44">
        <v>2032</v>
      </c>
      <c r="C123" s="8">
        <v>1</v>
      </c>
      <c r="D123" s="9">
        <f>K123</f>
        <v>24697927.220407512</v>
      </c>
      <c r="E123" s="9">
        <f xml:space="preserve"> (G122 / 2) + D123 - I123</f>
        <v>291073053.86529768</v>
      </c>
      <c r="F123" s="8">
        <v>1.7999999999999999E-2</v>
      </c>
      <c r="G123" s="9">
        <f t="shared" si="11"/>
        <v>296312368.83487302</v>
      </c>
      <c r="H123" s="9"/>
      <c r="I123" s="10"/>
      <c r="K123" s="11">
        <f xml:space="preserve"> ((G122 - I123) / 2 / 12) +2500000</f>
        <v>24697927.220407512</v>
      </c>
      <c r="M123" s="9">
        <f xml:space="preserve"> (G122 / 2 )</f>
        <v>266375126.64489016</v>
      </c>
      <c r="P123" s="9"/>
    </row>
    <row r="124" spans="1:16" s="8" customFormat="1" x14ac:dyDescent="0.3">
      <c r="B124" s="44"/>
      <c r="C124" s="8">
        <v>2</v>
      </c>
      <c r="D124" s="9">
        <f>K123</f>
        <v>24697927.220407512</v>
      </c>
      <c r="E124" s="9">
        <f t="shared" ref="E124:E134" si="14" xml:space="preserve"> G123 + D124 - I124</f>
        <v>321010296.05528051</v>
      </c>
      <c r="F124" s="8">
        <v>1.7999999999999999E-2</v>
      </c>
      <c r="G124" s="9">
        <f t="shared" si="11"/>
        <v>326788481.38427556</v>
      </c>
      <c r="H124" s="9"/>
      <c r="I124" s="10"/>
      <c r="P124" s="9"/>
    </row>
    <row r="125" spans="1:16" s="8" customFormat="1" x14ac:dyDescent="0.3">
      <c r="B125" s="44"/>
      <c r="C125" s="8">
        <v>3</v>
      </c>
      <c r="D125" s="9">
        <f>K123</f>
        <v>24697927.220407512</v>
      </c>
      <c r="E125" s="9">
        <f t="shared" si="14"/>
        <v>351486408.60468304</v>
      </c>
      <c r="F125" s="8">
        <v>1.7999999999999999E-2</v>
      </c>
      <c r="G125" s="9">
        <f t="shared" si="11"/>
        <v>357813163.95956731</v>
      </c>
      <c r="H125" s="9"/>
      <c r="I125" s="10"/>
      <c r="P125" s="9"/>
    </row>
    <row r="126" spans="1:16" s="8" customFormat="1" x14ac:dyDescent="0.3">
      <c r="B126" s="44"/>
      <c r="C126" s="8">
        <v>4</v>
      </c>
      <c r="D126" s="9">
        <f>K123</f>
        <v>24697927.220407512</v>
      </c>
      <c r="E126" s="9">
        <f t="shared" si="14"/>
        <v>382511091.17997479</v>
      </c>
      <c r="F126" s="8">
        <v>1.7999999999999999E-2</v>
      </c>
      <c r="G126" s="9">
        <f t="shared" si="11"/>
        <v>389396290.82121432</v>
      </c>
      <c r="H126" s="9"/>
      <c r="I126" s="10"/>
      <c r="P126" s="9"/>
    </row>
    <row r="127" spans="1:16" s="8" customFormat="1" x14ac:dyDescent="0.3">
      <c r="B127" s="44"/>
      <c r="C127" s="8">
        <v>5</v>
      </c>
      <c r="D127" s="9">
        <f>K123</f>
        <v>24697927.220407512</v>
      </c>
      <c r="E127" s="9">
        <f t="shared" si="14"/>
        <v>401165778.07640231</v>
      </c>
      <c r="F127" s="8">
        <v>1.7999999999999999E-2</v>
      </c>
      <c r="G127" s="9">
        <f t="shared" si="11"/>
        <v>408386762.08177757</v>
      </c>
      <c r="H127" s="9"/>
      <c r="I127" s="10">
        <f xml:space="preserve"> N122</f>
        <v>12928439.965219468</v>
      </c>
      <c r="P127" s="9"/>
    </row>
    <row r="128" spans="1:16" s="8" customFormat="1" x14ac:dyDescent="0.3">
      <c r="B128" s="44"/>
      <c r="C128" s="8">
        <v>6</v>
      </c>
      <c r="D128" s="9">
        <f>K123</f>
        <v>24697927.220407512</v>
      </c>
      <c r="E128" s="9">
        <f t="shared" si="14"/>
        <v>433084689.30218506</v>
      </c>
      <c r="F128" s="8">
        <v>1.7999999999999999E-2</v>
      </c>
      <c r="G128" s="9">
        <f t="shared" si="11"/>
        <v>440880213.70962441</v>
      </c>
      <c r="H128" s="9"/>
      <c r="I128" s="10"/>
      <c r="P128" s="9"/>
    </row>
    <row r="129" spans="1:16" s="8" customFormat="1" x14ac:dyDescent="0.3">
      <c r="B129" s="44"/>
      <c r="C129" s="8">
        <v>7</v>
      </c>
      <c r="D129" s="9">
        <f>K123</f>
        <v>24697927.220407512</v>
      </c>
      <c r="E129" s="9">
        <f t="shared" si="14"/>
        <v>465578140.9300319</v>
      </c>
      <c r="F129" s="8">
        <v>1.7999999999999999E-2</v>
      </c>
      <c r="G129" s="9">
        <f t="shared" si="11"/>
        <v>473958547.4667725</v>
      </c>
      <c r="H129" s="9"/>
      <c r="I129" s="10"/>
      <c r="P129" s="9"/>
    </row>
    <row r="130" spans="1:16" s="8" customFormat="1" x14ac:dyDescent="0.3">
      <c r="B130" s="44"/>
      <c r="C130" s="8">
        <v>8</v>
      </c>
      <c r="D130" s="9">
        <f>K123</f>
        <v>24697927.220407512</v>
      </c>
      <c r="E130" s="9">
        <f t="shared" si="14"/>
        <v>498656474.68717998</v>
      </c>
      <c r="F130" s="8">
        <v>1.7999999999999999E-2</v>
      </c>
      <c r="G130" s="9">
        <f t="shared" si="11"/>
        <v>507632291.2315492</v>
      </c>
      <c r="H130" s="9"/>
      <c r="I130" s="10"/>
      <c r="P130" s="9"/>
    </row>
    <row r="131" spans="1:16" s="8" customFormat="1" x14ac:dyDescent="0.3">
      <c r="B131" s="44"/>
      <c r="C131" s="8">
        <v>9</v>
      </c>
      <c r="D131" s="9">
        <f>K123</f>
        <v>24697927.220407512</v>
      </c>
      <c r="E131" s="9">
        <f t="shared" si="14"/>
        <v>532330218.45195669</v>
      </c>
      <c r="F131" s="8">
        <v>1.7999999999999999E-2</v>
      </c>
      <c r="G131" s="9">
        <f t="shared" si="11"/>
        <v>541912162.38409185</v>
      </c>
      <c r="H131" s="9"/>
      <c r="I131" s="10"/>
      <c r="P131" s="9"/>
    </row>
    <row r="132" spans="1:16" s="8" customFormat="1" x14ac:dyDescent="0.3">
      <c r="B132" s="44"/>
      <c r="C132" s="8">
        <v>10</v>
      </c>
      <c r="D132" s="9">
        <f>K123</f>
        <v>24697927.220407512</v>
      </c>
      <c r="E132" s="9">
        <f t="shared" si="14"/>
        <v>566610089.60449934</v>
      </c>
      <c r="F132" s="8">
        <v>1.7999999999999999E-2</v>
      </c>
      <c r="G132" s="9">
        <f t="shared" si="11"/>
        <v>576809071.21738029</v>
      </c>
      <c r="H132" s="9"/>
      <c r="I132" s="10"/>
      <c r="P132" s="9"/>
    </row>
    <row r="133" spans="1:16" s="8" customFormat="1" x14ac:dyDescent="0.3">
      <c r="B133" s="44"/>
      <c r="C133" s="8">
        <v>11</v>
      </c>
      <c r="D133" s="9">
        <f>K123</f>
        <v>24697927.220407512</v>
      </c>
      <c r="E133" s="9">
        <f t="shared" si="14"/>
        <v>601506998.43778777</v>
      </c>
      <c r="F133" s="8">
        <v>1.7999999999999999E-2</v>
      </c>
      <c r="G133" s="9">
        <f t="shared" si="11"/>
        <v>612334124.40966797</v>
      </c>
      <c r="H133" s="9"/>
      <c r="I133" s="10"/>
      <c r="P133" s="9"/>
    </row>
    <row r="134" spans="1:16" s="18" customFormat="1" x14ac:dyDescent="0.3">
      <c r="B134" s="44"/>
      <c r="C134" s="18">
        <v>12</v>
      </c>
      <c r="D134" s="19">
        <f>K123</f>
        <v>24697927.220407512</v>
      </c>
      <c r="E134" s="19">
        <f t="shared" si="14"/>
        <v>601032051.63007545</v>
      </c>
      <c r="F134" s="18">
        <v>1.7999999999999999E-2</v>
      </c>
      <c r="G134" s="19">
        <f t="shared" si="11"/>
        <v>611850628.55941677</v>
      </c>
      <c r="H134" s="19"/>
      <c r="I134" s="24">
        <v>36000000</v>
      </c>
      <c r="J134" s="19">
        <f xml:space="preserve"> (E123 + SUM(D124:D134)) - SUM(I124:I134)</f>
        <v>513821813.32456088</v>
      </c>
      <c r="K134" s="19">
        <f xml:space="preserve"> G134 - J134</f>
        <v>98028815.23485589</v>
      </c>
      <c r="L134" s="18">
        <v>0.84</v>
      </c>
      <c r="M134" s="19">
        <f xml:space="preserve"> K134 * L134</f>
        <v>82344204.797278941</v>
      </c>
      <c r="N134" s="19">
        <f xml:space="preserve"> K134 - M134</f>
        <v>15684610.43757695</v>
      </c>
      <c r="O134" s="18">
        <f xml:space="preserve"> K134 / J134 * 100</f>
        <v>19.078367771228695</v>
      </c>
      <c r="P134" s="19"/>
    </row>
    <row r="135" spans="1:16" s="12" customFormat="1" x14ac:dyDescent="0.3">
      <c r="A135" s="12">
        <v>12</v>
      </c>
      <c r="B135" s="43">
        <v>2033</v>
      </c>
      <c r="C135" s="12">
        <v>1</v>
      </c>
      <c r="D135" s="13">
        <f>K135</f>
        <v>25493776.189975698</v>
      </c>
      <c r="E135" s="13">
        <f xml:space="preserve"> (G134 / 2) + D135 - I135</f>
        <v>331419090.46968406</v>
      </c>
      <c r="F135" s="12">
        <v>1.7999999999999999E-2</v>
      </c>
      <c r="G135" s="13">
        <f t="shared" si="11"/>
        <v>337384634.09813839</v>
      </c>
      <c r="H135" s="13"/>
      <c r="I135" s="14">
        <v>0</v>
      </c>
      <c r="K135" s="15">
        <f xml:space="preserve"> ((G134 - I135) / 2 / 12)</f>
        <v>25493776.189975698</v>
      </c>
      <c r="M135" s="13">
        <f xml:space="preserve"> (G134 - I135) / 2</f>
        <v>305925314.27970839</v>
      </c>
      <c r="N135" s="16" t="s">
        <v>0</v>
      </c>
      <c r="P135" s="13"/>
    </row>
    <row r="136" spans="1:16" s="12" customFormat="1" x14ac:dyDescent="0.3">
      <c r="B136" s="43"/>
      <c r="C136" s="12">
        <v>2</v>
      </c>
      <c r="D136" s="13">
        <f>K135</f>
        <v>25493776.189975698</v>
      </c>
      <c r="E136" s="13">
        <f t="shared" ref="E136:E146" si="15" xml:space="preserve"> G135 + D136 - I136</f>
        <v>362878410.28811407</v>
      </c>
      <c r="F136" s="12">
        <v>1.7999999999999999E-2</v>
      </c>
      <c r="G136" s="13">
        <f t="shared" si="11"/>
        <v>369410221.67330015</v>
      </c>
      <c r="H136" s="13"/>
      <c r="I136" s="14"/>
      <c r="P136" s="13"/>
    </row>
    <row r="137" spans="1:16" s="12" customFormat="1" x14ac:dyDescent="0.3">
      <c r="B137" s="43"/>
      <c r="C137" s="12">
        <v>3</v>
      </c>
      <c r="D137" s="13">
        <f>K135</f>
        <v>25493776.189975698</v>
      </c>
      <c r="E137" s="13">
        <f t="shared" si="15"/>
        <v>394903997.86327583</v>
      </c>
      <c r="F137" s="12">
        <v>1.7999999999999999E-2</v>
      </c>
      <c r="G137" s="13">
        <f t="shared" si="11"/>
        <v>402012269.8248148</v>
      </c>
      <c r="H137" s="13"/>
      <c r="I137" s="14"/>
      <c r="P137" s="13"/>
    </row>
    <row r="138" spans="1:16" s="12" customFormat="1" x14ac:dyDescent="0.3">
      <c r="B138" s="43"/>
      <c r="C138" s="12">
        <v>4</v>
      </c>
      <c r="D138" s="13">
        <f>K135</f>
        <v>25493776.189975698</v>
      </c>
      <c r="E138" s="13">
        <f t="shared" si="15"/>
        <v>427506046.01479048</v>
      </c>
      <c r="F138" s="12">
        <v>1.7999999999999999E-2</v>
      </c>
      <c r="G138" s="13">
        <f t="shared" si="11"/>
        <v>435201154.84305668</v>
      </c>
      <c r="H138" s="13"/>
      <c r="I138" s="14"/>
      <c r="P138" s="13"/>
    </row>
    <row r="139" spans="1:16" s="12" customFormat="1" x14ac:dyDescent="0.3">
      <c r="B139" s="43"/>
      <c r="C139" s="12">
        <v>5</v>
      </c>
      <c r="D139" s="13">
        <f>K135</f>
        <v>25493776.189975698</v>
      </c>
      <c r="E139" s="13">
        <f t="shared" si="15"/>
        <v>445010320.59545541</v>
      </c>
      <c r="F139" s="12">
        <v>1.7999999999999999E-2</v>
      </c>
      <c r="G139" s="13">
        <f t="shared" si="11"/>
        <v>453020506.36617362</v>
      </c>
      <c r="H139" s="13"/>
      <c r="I139" s="14">
        <f xml:space="preserve"> N134</f>
        <v>15684610.43757695</v>
      </c>
      <c r="P139" s="13"/>
    </row>
    <row r="140" spans="1:16" s="12" customFormat="1" x14ac:dyDescent="0.3">
      <c r="B140" s="43"/>
      <c r="C140" s="12">
        <v>6</v>
      </c>
      <c r="D140" s="13">
        <f>K135</f>
        <v>25493776.189975698</v>
      </c>
      <c r="E140" s="13">
        <f t="shared" si="15"/>
        <v>478514282.5561493</v>
      </c>
      <c r="F140" s="12">
        <v>1.7999999999999999E-2</v>
      </c>
      <c r="G140" s="13">
        <f t="shared" si="11"/>
        <v>487127539.64216</v>
      </c>
      <c r="H140" s="13"/>
      <c r="I140" s="14"/>
      <c r="P140" s="13"/>
    </row>
    <row r="141" spans="1:16" s="12" customFormat="1" x14ac:dyDescent="0.3">
      <c r="B141" s="43"/>
      <c r="C141" s="12">
        <v>7</v>
      </c>
      <c r="D141" s="13">
        <f>K135</f>
        <v>25493776.189975698</v>
      </c>
      <c r="E141" s="13">
        <f t="shared" si="15"/>
        <v>512621315.83213568</v>
      </c>
      <c r="F141" s="12">
        <v>1.7999999999999999E-2</v>
      </c>
      <c r="G141" s="13">
        <f t="shared" si="11"/>
        <v>521848499.5171141</v>
      </c>
      <c r="H141" s="13"/>
      <c r="I141" s="14"/>
      <c r="P141" s="13"/>
    </row>
    <row r="142" spans="1:16" s="12" customFormat="1" x14ac:dyDescent="0.3">
      <c r="B142" s="43"/>
      <c r="C142" s="12">
        <v>8</v>
      </c>
      <c r="D142" s="13">
        <f>K135</f>
        <v>25493776.189975698</v>
      </c>
      <c r="E142" s="13">
        <f t="shared" si="15"/>
        <v>547342275.70708978</v>
      </c>
      <c r="F142" s="12">
        <v>1.7999999999999999E-2</v>
      </c>
      <c r="G142" s="13">
        <f t="shared" si="11"/>
        <v>557194436.66981745</v>
      </c>
      <c r="H142" s="13"/>
      <c r="I142" s="14"/>
      <c r="P142" s="13"/>
    </row>
    <row r="143" spans="1:16" s="12" customFormat="1" x14ac:dyDescent="0.3">
      <c r="B143" s="43"/>
      <c r="C143" s="12">
        <v>9</v>
      </c>
      <c r="D143" s="13">
        <f>K135</f>
        <v>25493776.189975698</v>
      </c>
      <c r="E143" s="13">
        <f t="shared" si="15"/>
        <v>582688212.85979319</v>
      </c>
      <c r="F143" s="12">
        <v>1.7999999999999999E-2</v>
      </c>
      <c r="G143" s="13">
        <f t="shared" si="11"/>
        <v>593176600.69126952</v>
      </c>
      <c r="H143" s="13"/>
      <c r="I143" s="14"/>
      <c r="P143" s="13"/>
    </row>
    <row r="144" spans="1:16" s="12" customFormat="1" x14ac:dyDescent="0.3">
      <c r="B144" s="43"/>
      <c r="C144" s="12">
        <v>10</v>
      </c>
      <c r="D144" s="13">
        <f>K135</f>
        <v>25493776.189975698</v>
      </c>
      <c r="E144" s="13">
        <f t="shared" si="15"/>
        <v>618670376.88124526</v>
      </c>
      <c r="F144" s="12">
        <v>1.7999999999999999E-2</v>
      </c>
      <c r="G144" s="13">
        <f t="shared" si="11"/>
        <v>629806443.66510773</v>
      </c>
      <c r="H144" s="13"/>
      <c r="I144" s="14"/>
      <c r="P144" s="13"/>
    </row>
    <row r="145" spans="1:16" s="12" customFormat="1" x14ac:dyDescent="0.3">
      <c r="B145" s="43"/>
      <c r="C145" s="12">
        <v>11</v>
      </c>
      <c r="D145" s="13">
        <f>K135</f>
        <v>25493776.189975698</v>
      </c>
      <c r="E145" s="13">
        <f t="shared" si="15"/>
        <v>655300219.85508347</v>
      </c>
      <c r="F145" s="12">
        <v>1.7999999999999999E-2</v>
      </c>
      <c r="G145" s="13">
        <f t="shared" si="11"/>
        <v>667095623.81247497</v>
      </c>
      <c r="H145" s="13"/>
      <c r="I145" s="14"/>
      <c r="P145" s="13"/>
    </row>
    <row r="146" spans="1:16" s="18" customFormat="1" x14ac:dyDescent="0.3">
      <c r="B146" s="43"/>
      <c r="C146" s="18">
        <v>12</v>
      </c>
      <c r="D146" s="19">
        <f>K135</f>
        <v>25493776.189975698</v>
      </c>
      <c r="E146" s="19">
        <f t="shared" si="15"/>
        <v>656589400.0024507</v>
      </c>
      <c r="F146" s="18">
        <v>1.7999999999999999E-2</v>
      </c>
      <c r="G146" s="19">
        <f t="shared" si="11"/>
        <v>668408009.20249486</v>
      </c>
      <c r="H146" s="19"/>
      <c r="I146" s="24">
        <v>36000000</v>
      </c>
      <c r="J146" s="19">
        <f xml:space="preserve"> (E135 + SUM(D136:D146)) - SUM(I136:I146)</f>
        <v>560166018.12183976</v>
      </c>
      <c r="K146" s="19">
        <f xml:space="preserve"> G146 - J146</f>
        <v>108241991.0806551</v>
      </c>
      <c r="L146" s="18">
        <v>0.84</v>
      </c>
      <c r="M146" s="19">
        <f xml:space="preserve"> K146 * L146</f>
        <v>90923272.507750273</v>
      </c>
      <c r="N146" s="19">
        <f xml:space="preserve"> K146 - M146</f>
        <v>17318718.572904825</v>
      </c>
      <c r="O146" s="18">
        <f xml:space="preserve"> K146 / J146 * 100</f>
        <v>19.323198405282728</v>
      </c>
      <c r="P146" s="19"/>
    </row>
    <row r="147" spans="1:16" s="12" customFormat="1" x14ac:dyDescent="0.3">
      <c r="A147" s="12">
        <v>13</v>
      </c>
      <c r="B147" s="43">
        <v>2034</v>
      </c>
      <c r="C147" s="12">
        <v>1</v>
      </c>
      <c r="D147" s="13">
        <f>K147</f>
        <v>27850333.716770619</v>
      </c>
      <c r="E147" s="13">
        <f xml:space="preserve"> (G146 / 2) + D147 - I147</f>
        <v>362054338.31801808</v>
      </c>
      <c r="F147" s="12">
        <v>1.7999999999999999E-2</v>
      </c>
      <c r="G147" s="13">
        <f t="shared" si="11"/>
        <v>368571316.40774238</v>
      </c>
      <c r="H147" s="13"/>
      <c r="I147" s="14"/>
      <c r="K147" s="15">
        <f xml:space="preserve"> ((G146 - I147) / 2 / 12)</f>
        <v>27850333.716770619</v>
      </c>
      <c r="M147" s="9">
        <f xml:space="preserve"> (G146 - I147) / 2</f>
        <v>334204004.60124743</v>
      </c>
      <c r="P147" s="13"/>
    </row>
    <row r="148" spans="1:16" s="12" customFormat="1" x14ac:dyDescent="0.3">
      <c r="B148" s="43"/>
      <c r="C148" s="12">
        <v>2</v>
      </c>
      <c r="D148" s="13">
        <f>K147</f>
        <v>27850333.716770619</v>
      </c>
      <c r="E148" s="13">
        <f t="shared" ref="E148:E158" si="16" xml:space="preserve"> G147 + D148 - I148</f>
        <v>396421650.12451303</v>
      </c>
      <c r="F148" s="12">
        <v>1.7999999999999999E-2</v>
      </c>
      <c r="G148" s="13">
        <f t="shared" si="11"/>
        <v>403557239.82675427</v>
      </c>
      <c r="H148" s="13"/>
      <c r="I148" s="14"/>
      <c r="P148" s="13"/>
    </row>
    <row r="149" spans="1:16" s="12" customFormat="1" x14ac:dyDescent="0.3">
      <c r="B149" s="43"/>
      <c r="C149" s="12">
        <v>3</v>
      </c>
      <c r="D149" s="13">
        <f>K147</f>
        <v>27850333.716770619</v>
      </c>
      <c r="E149" s="13">
        <f t="shared" si="16"/>
        <v>431407573.54352486</v>
      </c>
      <c r="F149" s="12">
        <v>1.7999999999999999E-2</v>
      </c>
      <c r="G149" s="13">
        <f t="shared" si="11"/>
        <v>439172909.86730832</v>
      </c>
      <c r="H149" s="13"/>
      <c r="I149" s="14"/>
      <c r="P149" s="13"/>
    </row>
    <row r="150" spans="1:16" s="12" customFormat="1" x14ac:dyDescent="0.3">
      <c r="B150" s="43"/>
      <c r="C150" s="12">
        <v>4</v>
      </c>
      <c r="D150" s="13">
        <f>K147</f>
        <v>27850333.716770619</v>
      </c>
      <c r="E150" s="13">
        <f t="shared" si="16"/>
        <v>467023243.58407891</v>
      </c>
      <c r="F150" s="12">
        <v>1.7999999999999999E-2</v>
      </c>
      <c r="G150" s="13">
        <f t="shared" si="11"/>
        <v>475429661.96859235</v>
      </c>
      <c r="H150" s="13"/>
      <c r="I150" s="14"/>
      <c r="P150" s="13"/>
    </row>
    <row r="151" spans="1:16" s="12" customFormat="1" x14ac:dyDescent="0.3">
      <c r="B151" s="43"/>
      <c r="C151" s="12">
        <v>5</v>
      </c>
      <c r="D151" s="13">
        <f>K147</f>
        <v>27850333.716770619</v>
      </c>
      <c r="E151" s="13">
        <f t="shared" si="16"/>
        <v>485961277.11245811</v>
      </c>
      <c r="F151" s="12">
        <v>1.7999999999999999E-2</v>
      </c>
      <c r="G151" s="13">
        <f t="shared" si="11"/>
        <v>494708580.10048234</v>
      </c>
      <c r="H151" s="13"/>
      <c r="I151" s="14">
        <f xml:space="preserve"> N146</f>
        <v>17318718.572904825</v>
      </c>
      <c r="P151" s="13"/>
    </row>
    <row r="152" spans="1:16" s="12" customFormat="1" x14ac:dyDescent="0.3">
      <c r="B152" s="43"/>
      <c r="C152" s="12">
        <v>6</v>
      </c>
      <c r="D152" s="13">
        <f>K147</f>
        <v>27850333.716770619</v>
      </c>
      <c r="E152" s="13">
        <f t="shared" si="16"/>
        <v>522558913.81725299</v>
      </c>
      <c r="F152" s="12">
        <v>1.7999999999999999E-2</v>
      </c>
      <c r="G152" s="13">
        <f t="shared" si="11"/>
        <v>531964974.26596355</v>
      </c>
      <c r="H152" s="13"/>
      <c r="I152" s="14"/>
      <c r="P152" s="13"/>
    </row>
    <row r="153" spans="1:16" s="12" customFormat="1" x14ac:dyDescent="0.3">
      <c r="B153" s="43"/>
      <c r="C153" s="12">
        <v>7</v>
      </c>
      <c r="D153" s="13">
        <f>K147</f>
        <v>27850333.716770619</v>
      </c>
      <c r="E153" s="13">
        <f t="shared" si="16"/>
        <v>559815307.9827342</v>
      </c>
      <c r="F153" s="12">
        <v>1.7999999999999999E-2</v>
      </c>
      <c r="G153" s="13">
        <f t="shared" si="11"/>
        <v>569891983.52642345</v>
      </c>
      <c r="H153" s="13"/>
      <c r="I153" s="14"/>
      <c r="P153" s="13"/>
    </row>
    <row r="154" spans="1:16" s="12" customFormat="1" x14ac:dyDescent="0.3">
      <c r="B154" s="43"/>
      <c r="C154" s="12">
        <v>8</v>
      </c>
      <c r="D154" s="13">
        <f>K147</f>
        <v>27850333.716770619</v>
      </c>
      <c r="E154" s="13">
        <f t="shared" si="16"/>
        <v>597742317.2431941</v>
      </c>
      <c r="F154" s="12">
        <v>1.7999999999999999E-2</v>
      </c>
      <c r="G154" s="13">
        <f t="shared" si="11"/>
        <v>608501678.95357156</v>
      </c>
      <c r="H154" s="13"/>
      <c r="I154" s="14"/>
      <c r="P154" s="13"/>
    </row>
    <row r="155" spans="1:16" s="12" customFormat="1" x14ac:dyDescent="0.3">
      <c r="B155" s="43"/>
      <c r="C155" s="12">
        <v>9</v>
      </c>
      <c r="D155" s="13">
        <f>K147</f>
        <v>27850333.716770619</v>
      </c>
      <c r="E155" s="13">
        <f t="shared" si="16"/>
        <v>636352012.67034221</v>
      </c>
      <c r="F155" s="12">
        <v>1.7999999999999999E-2</v>
      </c>
      <c r="G155" s="13">
        <f t="shared" si="11"/>
        <v>647806348.89840841</v>
      </c>
      <c r="H155" s="13"/>
      <c r="I155" s="14"/>
      <c r="P155" s="13"/>
    </row>
    <row r="156" spans="1:16" s="12" customFormat="1" x14ac:dyDescent="0.3">
      <c r="B156" s="43"/>
      <c r="C156" s="12">
        <v>10</v>
      </c>
      <c r="D156" s="13">
        <f>K147</f>
        <v>27850333.716770619</v>
      </c>
      <c r="E156" s="13">
        <f t="shared" si="16"/>
        <v>675656682.61517906</v>
      </c>
      <c r="F156" s="12">
        <v>1.7999999999999999E-2</v>
      </c>
      <c r="G156" s="13">
        <f t="shared" si="11"/>
        <v>687818502.90225232</v>
      </c>
      <c r="H156" s="13"/>
      <c r="I156" s="14"/>
      <c r="P156" s="13"/>
    </row>
    <row r="157" spans="1:16" s="12" customFormat="1" x14ac:dyDescent="0.3">
      <c r="B157" s="43"/>
      <c r="C157" s="12">
        <v>11</v>
      </c>
      <c r="D157" s="13">
        <f>K147</f>
        <v>27850333.716770619</v>
      </c>
      <c r="E157" s="13">
        <f t="shared" si="16"/>
        <v>715668836.61902297</v>
      </c>
      <c r="F157" s="12">
        <v>1.7999999999999999E-2</v>
      </c>
      <c r="G157" s="13">
        <f t="shared" si="11"/>
        <v>728550875.67816544</v>
      </c>
      <c r="H157" s="13"/>
      <c r="I157" s="14"/>
      <c r="P157" s="13"/>
    </row>
    <row r="158" spans="1:16" s="18" customFormat="1" x14ac:dyDescent="0.3">
      <c r="B158" s="43"/>
      <c r="C158" s="18">
        <v>12</v>
      </c>
      <c r="D158" s="19">
        <f>K147</f>
        <v>27850333.716770619</v>
      </c>
      <c r="E158" s="19">
        <f t="shared" si="16"/>
        <v>720401209.39493608</v>
      </c>
      <c r="F158" s="18">
        <v>1.7999999999999999E-2</v>
      </c>
      <c r="G158" s="19">
        <f t="shared" ref="G158:G221" si="17" xml:space="preserve"> (E158 * F158) + E158</f>
        <v>733368431.16404498</v>
      </c>
      <c r="H158" s="19"/>
      <c r="I158" s="24">
        <v>36000000</v>
      </c>
      <c r="J158" s="19">
        <f xml:space="preserve"> (E147 + SUM(D148:D158)) - SUM(I148:I158)</f>
        <v>615089290.62959003</v>
      </c>
      <c r="K158" s="19">
        <f xml:space="preserve"> G158 - J158</f>
        <v>118279140.53445494</v>
      </c>
      <c r="L158" s="18">
        <v>0.84</v>
      </c>
      <c r="M158" s="19">
        <f xml:space="preserve"> K158 * L158</f>
        <v>99354478.048942149</v>
      </c>
      <c r="N158" s="19">
        <f xml:space="preserve"> K158 - M158</f>
        <v>18924662.485512793</v>
      </c>
      <c r="O158" s="18">
        <f xml:space="preserve"> K158 / J158 * 100</f>
        <v>19.229588668888603</v>
      </c>
      <c r="P158" s="19"/>
    </row>
    <row r="159" spans="1:16" s="12" customFormat="1" x14ac:dyDescent="0.3">
      <c r="A159" s="12">
        <v>14</v>
      </c>
      <c r="B159" s="43">
        <v>2035</v>
      </c>
      <c r="C159" s="12">
        <v>1</v>
      </c>
      <c r="D159" s="13">
        <f>K159</f>
        <v>30557017.965168539</v>
      </c>
      <c r="E159" s="13">
        <f xml:space="preserve"> (G158 / 2) + D159 - I159</f>
        <v>397241233.54719102</v>
      </c>
      <c r="F159" s="12">
        <v>1.7999999999999999E-2</v>
      </c>
      <c r="G159" s="13">
        <f t="shared" si="17"/>
        <v>404391575.75104046</v>
      </c>
      <c r="H159" s="13"/>
      <c r="I159" s="14"/>
      <c r="K159" s="15">
        <f xml:space="preserve"> ((G158 - I159) / 2 / 12)</f>
        <v>30557017.965168539</v>
      </c>
      <c r="M159" s="9">
        <f xml:space="preserve"> (G158 - I159) / 2</f>
        <v>366684215.58202249</v>
      </c>
      <c r="P159" s="13"/>
    </row>
    <row r="160" spans="1:16" s="12" customFormat="1" x14ac:dyDescent="0.3">
      <c r="B160" s="43"/>
      <c r="C160" s="12">
        <v>2</v>
      </c>
      <c r="D160" s="13">
        <f>K159</f>
        <v>30557017.965168539</v>
      </c>
      <c r="E160" s="13">
        <f t="shared" ref="E160:E170" si="18" xml:space="preserve"> G159 + D160 - I160</f>
        <v>434948593.71620899</v>
      </c>
      <c r="F160" s="12">
        <v>1.7999999999999999E-2</v>
      </c>
      <c r="G160" s="13">
        <f t="shared" si="17"/>
        <v>442777668.40310073</v>
      </c>
      <c r="H160" s="13"/>
      <c r="I160" s="14"/>
      <c r="P160" s="13"/>
    </row>
    <row r="161" spans="1:16" s="12" customFormat="1" x14ac:dyDescent="0.3">
      <c r="B161" s="43"/>
      <c r="C161" s="12">
        <v>3</v>
      </c>
      <c r="D161" s="13">
        <f>K159</f>
        <v>30557017.965168539</v>
      </c>
      <c r="E161" s="13">
        <f t="shared" si="18"/>
        <v>473334686.36826926</v>
      </c>
      <c r="F161" s="12">
        <v>1.7999999999999999E-2</v>
      </c>
      <c r="G161" s="13">
        <f t="shared" si="17"/>
        <v>481854710.72289813</v>
      </c>
      <c r="H161" s="13"/>
      <c r="I161" s="14"/>
      <c r="P161" s="13"/>
    </row>
    <row r="162" spans="1:16" s="12" customFormat="1" x14ac:dyDescent="0.3">
      <c r="B162" s="43"/>
      <c r="C162" s="12">
        <v>4</v>
      </c>
      <c r="D162" s="13">
        <f>K159</f>
        <v>30557017.965168539</v>
      </c>
      <c r="E162" s="13">
        <f t="shared" si="18"/>
        <v>512411728.68806666</v>
      </c>
      <c r="F162" s="12">
        <v>1.7999999999999999E-2</v>
      </c>
      <c r="G162" s="13">
        <f t="shared" si="17"/>
        <v>521635139.80445188</v>
      </c>
      <c r="H162" s="13"/>
      <c r="I162" s="14"/>
      <c r="P162" s="13"/>
    </row>
    <row r="163" spans="1:16" s="12" customFormat="1" x14ac:dyDescent="0.3">
      <c r="B163" s="43"/>
      <c r="C163" s="12">
        <v>5</v>
      </c>
      <c r="D163" s="13">
        <f>K159</f>
        <v>30557017.965168539</v>
      </c>
      <c r="E163" s="13">
        <f t="shared" si="18"/>
        <v>533267495.28410763</v>
      </c>
      <c r="F163" s="12">
        <v>1.7999999999999999E-2</v>
      </c>
      <c r="G163" s="13">
        <f t="shared" si="17"/>
        <v>542866310.19922161</v>
      </c>
      <c r="H163" s="13"/>
      <c r="I163" s="14">
        <f xml:space="preserve"> N158</f>
        <v>18924662.485512793</v>
      </c>
      <c r="P163" s="13"/>
    </row>
    <row r="164" spans="1:16" s="12" customFormat="1" x14ac:dyDescent="0.3">
      <c r="B164" s="43"/>
      <c r="C164" s="12">
        <v>6</v>
      </c>
      <c r="D164" s="13">
        <f>K159</f>
        <v>30557017.965168539</v>
      </c>
      <c r="E164" s="13">
        <f t="shared" si="18"/>
        <v>573423328.16439021</v>
      </c>
      <c r="F164" s="12">
        <v>1.7999999999999999E-2</v>
      </c>
      <c r="G164" s="13">
        <f t="shared" si="17"/>
        <v>583744948.07134926</v>
      </c>
      <c r="H164" s="13"/>
      <c r="I164" s="14"/>
      <c r="P164" s="13"/>
    </row>
    <row r="165" spans="1:16" s="12" customFormat="1" x14ac:dyDescent="0.3">
      <c r="B165" s="43"/>
      <c r="C165" s="12">
        <v>7</v>
      </c>
      <c r="D165" s="13">
        <f>K159</f>
        <v>30557017.965168539</v>
      </c>
      <c r="E165" s="13">
        <f t="shared" si="18"/>
        <v>614301966.03651786</v>
      </c>
      <c r="F165" s="12">
        <v>1.7999999999999999E-2</v>
      </c>
      <c r="G165" s="13">
        <f t="shared" si="17"/>
        <v>625359401.42517519</v>
      </c>
      <c r="H165" s="13"/>
      <c r="I165" s="14"/>
      <c r="P165" s="13"/>
    </row>
    <row r="166" spans="1:16" s="12" customFormat="1" x14ac:dyDescent="0.3">
      <c r="B166" s="43"/>
      <c r="C166" s="12">
        <v>8</v>
      </c>
      <c r="D166" s="13">
        <f>K159</f>
        <v>30557017.965168539</v>
      </c>
      <c r="E166" s="13">
        <f t="shared" si="18"/>
        <v>655916419.39034379</v>
      </c>
      <c r="F166" s="12">
        <v>1.7999999999999999E-2</v>
      </c>
      <c r="G166" s="13">
        <f t="shared" si="17"/>
        <v>667722914.93936992</v>
      </c>
      <c r="H166" s="13"/>
      <c r="I166" s="14"/>
      <c r="P166" s="13"/>
    </row>
    <row r="167" spans="1:16" s="12" customFormat="1" x14ac:dyDescent="0.3">
      <c r="B167" s="43"/>
      <c r="C167" s="12">
        <v>9</v>
      </c>
      <c r="D167" s="13">
        <f>K159</f>
        <v>30557017.965168539</v>
      </c>
      <c r="E167" s="13">
        <f t="shared" si="18"/>
        <v>698279932.90453851</v>
      </c>
      <c r="F167" s="12">
        <v>1.7999999999999999E-2</v>
      </c>
      <c r="G167" s="13">
        <f t="shared" si="17"/>
        <v>710848971.69682026</v>
      </c>
      <c r="H167" s="13"/>
      <c r="I167" s="14"/>
      <c r="P167" s="13"/>
    </row>
    <row r="168" spans="1:16" s="12" customFormat="1" x14ac:dyDescent="0.3">
      <c r="B168" s="43"/>
      <c r="C168" s="12">
        <v>10</v>
      </c>
      <c r="D168" s="13">
        <f>K159</f>
        <v>30557017.965168539</v>
      </c>
      <c r="E168" s="13">
        <f t="shared" si="18"/>
        <v>741405989.66198885</v>
      </c>
      <c r="F168" s="12">
        <v>1.7999999999999999E-2</v>
      </c>
      <c r="G168" s="13">
        <f t="shared" si="17"/>
        <v>754751297.4759047</v>
      </c>
      <c r="H168" s="13"/>
      <c r="I168" s="14"/>
      <c r="P168" s="13"/>
    </row>
    <row r="169" spans="1:16" s="12" customFormat="1" x14ac:dyDescent="0.3">
      <c r="B169" s="43"/>
      <c r="C169" s="12">
        <v>11</v>
      </c>
      <c r="D169" s="13">
        <f>K159</f>
        <v>30557017.965168539</v>
      </c>
      <c r="E169" s="13">
        <f t="shared" si="18"/>
        <v>785308315.4410733</v>
      </c>
      <c r="F169" s="12">
        <v>1.7999999999999999E-2</v>
      </c>
      <c r="G169" s="13">
        <f t="shared" si="17"/>
        <v>799443865.11901259</v>
      </c>
      <c r="H169" s="13"/>
      <c r="I169" s="14"/>
      <c r="P169" s="13"/>
    </row>
    <row r="170" spans="1:16" s="18" customFormat="1" x14ac:dyDescent="0.3">
      <c r="B170" s="43"/>
      <c r="C170" s="18">
        <v>12</v>
      </c>
      <c r="D170" s="19">
        <f>K159</f>
        <v>30557017.965168539</v>
      </c>
      <c r="E170" s="19">
        <f t="shared" si="18"/>
        <v>794000883.08418119</v>
      </c>
      <c r="F170" s="18">
        <v>1.7999999999999999E-2</v>
      </c>
      <c r="G170" s="19">
        <f t="shared" si="17"/>
        <v>808292898.97969639</v>
      </c>
      <c r="H170" s="19"/>
      <c r="I170" s="24">
        <v>36000000</v>
      </c>
      <c r="J170" s="19">
        <f xml:space="preserve"> (E159 + SUM(D160:D170)) - SUM(I160:I170)</f>
        <v>678443768.67853212</v>
      </c>
      <c r="K170" s="19">
        <f xml:space="preserve"> G170 - J170</f>
        <v>129849130.30116427</v>
      </c>
      <c r="L170" s="18">
        <v>0.84</v>
      </c>
      <c r="M170" s="19">
        <f xml:space="preserve"> K170 * L170</f>
        <v>109073269.45297799</v>
      </c>
      <c r="N170" s="19">
        <f xml:space="preserve"> K170 - M170</f>
        <v>20775860.848186284</v>
      </c>
      <c r="O170" s="18">
        <f xml:space="preserve"> K170 / J170 * 100</f>
        <v>19.139261983949453</v>
      </c>
      <c r="P170" s="19"/>
    </row>
    <row r="171" spans="1:16" s="12" customFormat="1" x14ac:dyDescent="0.3">
      <c r="A171" s="12">
        <v>15</v>
      </c>
      <c r="B171" s="43">
        <v>2036</v>
      </c>
      <c r="C171" s="12">
        <v>1</v>
      </c>
      <c r="D171" s="13">
        <f>K171</f>
        <v>33678870.790820681</v>
      </c>
      <c r="E171" s="13">
        <f xml:space="preserve"> (G170 / 2) + D171 - I171</f>
        <v>437825320.28066885</v>
      </c>
      <c r="F171" s="12">
        <v>1.7999999999999999E-2</v>
      </c>
      <c r="G171" s="13">
        <f t="shared" si="17"/>
        <v>445706176.04572088</v>
      </c>
      <c r="H171" s="13"/>
      <c r="I171" s="14"/>
      <c r="K171" s="15">
        <f xml:space="preserve"> ((G170 - I171) / 2 / 12)</f>
        <v>33678870.790820681</v>
      </c>
      <c r="M171" s="9">
        <f xml:space="preserve"> (G170 - I171) / 2</f>
        <v>404146449.4898482</v>
      </c>
      <c r="P171" s="13"/>
    </row>
    <row r="172" spans="1:16" s="12" customFormat="1" x14ac:dyDescent="0.3">
      <c r="B172" s="43"/>
      <c r="C172" s="12">
        <v>2</v>
      </c>
      <c r="D172" s="13">
        <f>K171</f>
        <v>33678870.790820681</v>
      </c>
      <c r="E172" s="13">
        <f t="shared" ref="E172:E182" si="19" xml:space="preserve"> G171 + D172 - I172</f>
        <v>479385046.83654153</v>
      </c>
      <c r="F172" s="12">
        <v>1.7999999999999999E-2</v>
      </c>
      <c r="G172" s="13">
        <f t="shared" si="17"/>
        <v>488013977.67959929</v>
      </c>
      <c r="H172" s="13"/>
      <c r="I172" s="14"/>
      <c r="P172" s="13"/>
    </row>
    <row r="173" spans="1:16" s="12" customFormat="1" x14ac:dyDescent="0.3">
      <c r="B173" s="43"/>
      <c r="C173" s="12">
        <v>3</v>
      </c>
      <c r="D173" s="13">
        <f>K171</f>
        <v>33678870.790820681</v>
      </c>
      <c r="E173" s="13">
        <f t="shared" si="19"/>
        <v>521692848.47041994</v>
      </c>
      <c r="F173" s="12">
        <v>1.7999999999999999E-2</v>
      </c>
      <c r="G173" s="13">
        <f t="shared" si="17"/>
        <v>531083319.7428875</v>
      </c>
      <c r="H173" s="13"/>
      <c r="I173" s="14"/>
      <c r="P173" s="13"/>
    </row>
    <row r="174" spans="1:16" s="12" customFormat="1" x14ac:dyDescent="0.3">
      <c r="B174" s="43"/>
      <c r="C174" s="12">
        <v>4</v>
      </c>
      <c r="D174" s="13">
        <f>K171</f>
        <v>33678870.790820681</v>
      </c>
      <c r="E174" s="13">
        <f t="shared" si="19"/>
        <v>564762190.53370821</v>
      </c>
      <c r="F174" s="12">
        <v>1.7999999999999999E-2</v>
      </c>
      <c r="G174" s="13">
        <f t="shared" si="17"/>
        <v>574927909.96331501</v>
      </c>
      <c r="H174" s="13"/>
      <c r="I174" s="14"/>
      <c r="P174" s="13"/>
    </row>
    <row r="175" spans="1:16" s="12" customFormat="1" x14ac:dyDescent="0.3">
      <c r="B175" s="43"/>
      <c r="C175" s="12">
        <v>5</v>
      </c>
      <c r="D175" s="13">
        <f>K171</f>
        <v>33678870.790820681</v>
      </c>
      <c r="E175" s="13">
        <f t="shared" si="19"/>
        <v>587830919.90594947</v>
      </c>
      <c r="F175" s="12">
        <v>1.7999999999999999E-2</v>
      </c>
      <c r="G175" s="13">
        <f t="shared" si="17"/>
        <v>598411876.46425653</v>
      </c>
      <c r="H175" s="13"/>
      <c r="I175" s="14">
        <f xml:space="preserve"> N170</f>
        <v>20775860.848186284</v>
      </c>
      <c r="P175" s="13"/>
    </row>
    <row r="176" spans="1:16" s="12" customFormat="1" x14ac:dyDescent="0.3">
      <c r="B176" s="43"/>
      <c r="C176" s="12">
        <v>6</v>
      </c>
      <c r="D176" s="13">
        <f>K171</f>
        <v>33678870.790820681</v>
      </c>
      <c r="E176" s="13">
        <f t="shared" si="19"/>
        <v>632090747.25507724</v>
      </c>
      <c r="F176" s="12">
        <v>1.7999999999999999E-2</v>
      </c>
      <c r="G176" s="13">
        <f t="shared" si="17"/>
        <v>643468380.70566869</v>
      </c>
      <c r="H176" s="13"/>
      <c r="I176" s="14"/>
      <c r="P176" s="13"/>
    </row>
    <row r="177" spans="1:16" s="12" customFormat="1" x14ac:dyDescent="0.3">
      <c r="B177" s="43"/>
      <c r="C177" s="12">
        <v>7</v>
      </c>
      <c r="D177" s="13">
        <f>K171</f>
        <v>33678870.790820681</v>
      </c>
      <c r="E177" s="13">
        <f t="shared" si="19"/>
        <v>677147251.49648941</v>
      </c>
      <c r="F177" s="12">
        <v>1.7999999999999999E-2</v>
      </c>
      <c r="G177" s="13">
        <f t="shared" si="17"/>
        <v>689335902.02342618</v>
      </c>
      <c r="H177" s="13"/>
      <c r="I177" s="14"/>
      <c r="P177" s="13"/>
    </row>
    <row r="178" spans="1:16" s="12" customFormat="1" x14ac:dyDescent="0.3">
      <c r="B178" s="43"/>
      <c r="C178" s="12">
        <v>8</v>
      </c>
      <c r="D178" s="13">
        <f>K171</f>
        <v>33678870.790820681</v>
      </c>
      <c r="E178" s="13">
        <f t="shared" si="19"/>
        <v>723014772.81424689</v>
      </c>
      <c r="F178" s="12">
        <v>1.7999999999999999E-2</v>
      </c>
      <c r="G178" s="13">
        <f t="shared" si="17"/>
        <v>736029038.72490335</v>
      </c>
      <c r="H178" s="13"/>
      <c r="I178" s="14"/>
      <c r="P178" s="13"/>
    </row>
    <row r="179" spans="1:16" s="12" customFormat="1" x14ac:dyDescent="0.3">
      <c r="B179" s="43"/>
      <c r="C179" s="12">
        <v>9</v>
      </c>
      <c r="D179" s="13">
        <f>K171</f>
        <v>33678870.790820681</v>
      </c>
      <c r="E179" s="13">
        <f t="shared" si="19"/>
        <v>769707909.51572406</v>
      </c>
      <c r="F179" s="12">
        <v>1.7999999999999999E-2</v>
      </c>
      <c r="G179" s="13">
        <f t="shared" si="17"/>
        <v>783562651.88700712</v>
      </c>
      <c r="H179" s="13"/>
      <c r="I179" s="14"/>
      <c r="P179" s="13"/>
    </row>
    <row r="180" spans="1:16" s="12" customFormat="1" x14ac:dyDescent="0.3">
      <c r="B180" s="43"/>
      <c r="C180" s="12">
        <v>10</v>
      </c>
      <c r="D180" s="13">
        <f>K171</f>
        <v>33678870.790820681</v>
      </c>
      <c r="E180" s="13">
        <f t="shared" si="19"/>
        <v>817241522.67782784</v>
      </c>
      <c r="F180" s="12">
        <v>1.7999999999999999E-2</v>
      </c>
      <c r="G180" s="13">
        <f t="shared" si="17"/>
        <v>831951870.0860287</v>
      </c>
      <c r="H180" s="13"/>
      <c r="I180" s="14"/>
      <c r="P180" s="13"/>
    </row>
    <row r="181" spans="1:16" s="12" customFormat="1" x14ac:dyDescent="0.3">
      <c r="B181" s="43"/>
      <c r="C181" s="12">
        <v>11</v>
      </c>
      <c r="D181" s="13">
        <f>K171</f>
        <v>33678870.790820681</v>
      </c>
      <c r="E181" s="13">
        <f t="shared" si="19"/>
        <v>865630740.87684941</v>
      </c>
      <c r="F181" s="12">
        <v>1.7999999999999999E-2</v>
      </c>
      <c r="G181" s="13">
        <f t="shared" si="17"/>
        <v>881212094.21263266</v>
      </c>
      <c r="H181" s="13"/>
      <c r="I181" s="14"/>
      <c r="P181" s="13"/>
    </row>
    <row r="182" spans="1:16" s="18" customFormat="1" x14ac:dyDescent="0.3">
      <c r="B182" s="43"/>
      <c r="C182" s="18">
        <v>12</v>
      </c>
      <c r="D182" s="19">
        <f>K171</f>
        <v>33678870.790820681</v>
      </c>
      <c r="E182" s="19">
        <f t="shared" si="19"/>
        <v>878890965.00345337</v>
      </c>
      <c r="F182" s="18">
        <v>1.7999999999999999E-2</v>
      </c>
      <c r="G182" s="19">
        <f t="shared" si="17"/>
        <v>894711002.37351549</v>
      </c>
      <c r="H182" s="19"/>
      <c r="I182" s="24">
        <v>36000000</v>
      </c>
      <c r="J182" s="19">
        <f xml:space="preserve"> (E171 + SUM(D172:D182)) - SUM(I172:I182)</f>
        <v>751517038.13151002</v>
      </c>
      <c r="K182" s="19">
        <f xml:space="preserve"> G182 - J182</f>
        <v>143193964.24200547</v>
      </c>
      <c r="L182" s="18">
        <v>0.84</v>
      </c>
      <c r="M182" s="19">
        <f xml:space="preserve"> K182 * L182</f>
        <v>120282929.96328458</v>
      </c>
      <c r="N182" s="19">
        <f xml:space="preserve"> K182 - M182</f>
        <v>22911034.278720886</v>
      </c>
      <c r="O182" s="18">
        <f xml:space="preserve"> K182 / J182 * 100</f>
        <v>19.053987731007048</v>
      </c>
      <c r="P182" s="19"/>
    </row>
    <row r="183" spans="1:16" s="12" customFormat="1" x14ac:dyDescent="0.3">
      <c r="A183" s="12">
        <v>16</v>
      </c>
      <c r="B183" s="43">
        <v>2037</v>
      </c>
      <c r="C183" s="12">
        <v>1</v>
      </c>
      <c r="D183" s="13">
        <f>K183</f>
        <v>37279625.098896481</v>
      </c>
      <c r="E183" s="13">
        <f xml:space="preserve"> (G182 / 2) + D183 - I183</f>
        <v>484635126.28565425</v>
      </c>
      <c r="F183" s="12">
        <v>1.7999999999999999E-2</v>
      </c>
      <c r="G183" s="13">
        <f t="shared" si="17"/>
        <v>493358558.55879605</v>
      </c>
      <c r="H183" s="13"/>
      <c r="I183" s="14"/>
      <c r="K183" s="15">
        <f xml:space="preserve"> ((G182 - I183) / 2 / 12)</f>
        <v>37279625.098896481</v>
      </c>
      <c r="M183" s="9">
        <f xml:space="preserve"> (G182 - I183) / 2</f>
        <v>447355501.18675774</v>
      </c>
      <c r="P183" s="13"/>
    </row>
    <row r="184" spans="1:16" s="12" customFormat="1" x14ac:dyDescent="0.3">
      <c r="B184" s="43"/>
      <c r="C184" s="12">
        <v>2</v>
      </c>
      <c r="D184" s="13">
        <f>K183</f>
        <v>37279625.098896481</v>
      </c>
      <c r="E184" s="13">
        <f t="shared" ref="E184:E194" si="20" xml:space="preserve"> G183 + D184 - I184</f>
        <v>530638183.65769255</v>
      </c>
      <c r="F184" s="12">
        <v>1.7999999999999999E-2</v>
      </c>
      <c r="G184" s="13">
        <f t="shared" si="17"/>
        <v>540189670.96353102</v>
      </c>
      <c r="H184" s="13"/>
      <c r="I184" s="14"/>
      <c r="P184" s="13"/>
    </row>
    <row r="185" spans="1:16" s="12" customFormat="1" x14ac:dyDescent="0.3">
      <c r="B185" s="43"/>
      <c r="C185" s="12">
        <v>3</v>
      </c>
      <c r="D185" s="13">
        <f>K183</f>
        <v>37279625.098896481</v>
      </c>
      <c r="E185" s="13">
        <f t="shared" si="20"/>
        <v>577469296.06242752</v>
      </c>
      <c r="F185" s="12">
        <v>1.7999999999999999E-2</v>
      </c>
      <c r="G185" s="13">
        <f t="shared" si="17"/>
        <v>587863743.39155126</v>
      </c>
      <c r="H185" s="13"/>
      <c r="I185" s="14"/>
      <c r="P185" s="13"/>
    </row>
    <row r="186" spans="1:16" s="12" customFormat="1" x14ac:dyDescent="0.3">
      <c r="B186" s="43"/>
      <c r="C186" s="12">
        <v>4</v>
      </c>
      <c r="D186" s="13">
        <f>K183</f>
        <v>37279625.098896481</v>
      </c>
      <c r="E186" s="13">
        <f t="shared" si="20"/>
        <v>625143368.49044776</v>
      </c>
      <c r="F186" s="12">
        <v>1.7999999999999999E-2</v>
      </c>
      <c r="G186" s="13">
        <f t="shared" si="17"/>
        <v>636395949.12327588</v>
      </c>
      <c r="H186" s="13"/>
      <c r="I186" s="14"/>
      <c r="P186" s="13"/>
    </row>
    <row r="187" spans="1:16" s="12" customFormat="1" x14ac:dyDescent="0.3">
      <c r="B187" s="43"/>
      <c r="C187" s="12">
        <v>5</v>
      </c>
      <c r="D187" s="13">
        <f>K183</f>
        <v>37279625.098896481</v>
      </c>
      <c r="E187" s="13">
        <f t="shared" si="20"/>
        <v>650764539.94345152</v>
      </c>
      <c r="F187" s="12">
        <v>1.7999999999999999E-2</v>
      </c>
      <c r="G187" s="13">
        <f t="shared" si="17"/>
        <v>662478301.66243362</v>
      </c>
      <c r="H187" s="13"/>
      <c r="I187" s="14">
        <f xml:space="preserve"> N182</f>
        <v>22911034.278720886</v>
      </c>
      <c r="P187" s="13"/>
    </row>
    <row r="188" spans="1:16" s="12" customFormat="1" x14ac:dyDescent="0.3">
      <c r="B188" s="43"/>
      <c r="C188" s="12">
        <v>6</v>
      </c>
      <c r="D188" s="13">
        <f>K183</f>
        <v>37279625.098896481</v>
      </c>
      <c r="E188" s="13">
        <f t="shared" si="20"/>
        <v>699757926.76133013</v>
      </c>
      <c r="F188" s="12">
        <v>1.7999999999999999E-2</v>
      </c>
      <c r="G188" s="13">
        <f t="shared" si="17"/>
        <v>712353569.44303405</v>
      </c>
      <c r="H188" s="13"/>
      <c r="I188" s="14"/>
      <c r="P188" s="13"/>
    </row>
    <row r="189" spans="1:16" s="12" customFormat="1" x14ac:dyDescent="0.3">
      <c r="B189" s="43"/>
      <c r="C189" s="12">
        <v>7</v>
      </c>
      <c r="D189" s="13">
        <f>K183</f>
        <v>37279625.098896481</v>
      </c>
      <c r="E189" s="13">
        <f t="shared" si="20"/>
        <v>749633194.54193056</v>
      </c>
      <c r="F189" s="12">
        <v>1.7999999999999999E-2</v>
      </c>
      <c r="G189" s="13">
        <f t="shared" si="17"/>
        <v>763126592.04368532</v>
      </c>
      <c r="H189" s="13"/>
      <c r="I189" s="14"/>
      <c r="P189" s="13"/>
    </row>
    <row r="190" spans="1:16" s="12" customFormat="1" x14ac:dyDescent="0.3">
      <c r="B190" s="43"/>
      <c r="C190" s="12">
        <v>8</v>
      </c>
      <c r="D190" s="13">
        <f>K183</f>
        <v>37279625.098896481</v>
      </c>
      <c r="E190" s="13">
        <f t="shared" si="20"/>
        <v>800406217.14258182</v>
      </c>
      <c r="F190" s="12">
        <v>1.7999999999999999E-2</v>
      </c>
      <c r="G190" s="13">
        <f t="shared" si="17"/>
        <v>814813529.0511483</v>
      </c>
      <c r="H190" s="13"/>
      <c r="I190" s="14"/>
      <c r="P190" s="13"/>
    </row>
    <row r="191" spans="1:16" s="12" customFormat="1" x14ac:dyDescent="0.3">
      <c r="B191" s="43"/>
      <c r="C191" s="12">
        <v>9</v>
      </c>
      <c r="D191" s="13">
        <f>K183</f>
        <v>37279625.098896481</v>
      </c>
      <c r="E191" s="13">
        <f t="shared" si="20"/>
        <v>852093154.1500448</v>
      </c>
      <c r="F191" s="12">
        <v>1.7999999999999999E-2</v>
      </c>
      <c r="G191" s="13">
        <f t="shared" si="17"/>
        <v>867430830.92474556</v>
      </c>
      <c r="H191" s="13"/>
      <c r="I191" s="14"/>
      <c r="P191" s="13"/>
    </row>
    <row r="192" spans="1:16" s="12" customFormat="1" x14ac:dyDescent="0.3">
      <c r="B192" s="43"/>
      <c r="C192" s="12">
        <v>10</v>
      </c>
      <c r="D192" s="13">
        <f>K183</f>
        <v>37279625.098896481</v>
      </c>
      <c r="E192" s="13">
        <f t="shared" si="20"/>
        <v>904710456.02364206</v>
      </c>
      <c r="F192" s="12">
        <v>1.7999999999999999E-2</v>
      </c>
      <c r="G192" s="13">
        <f t="shared" si="17"/>
        <v>920995244.23206758</v>
      </c>
      <c r="H192" s="13"/>
      <c r="I192" s="14"/>
      <c r="P192" s="13"/>
    </row>
    <row r="193" spans="1:16" s="12" customFormat="1" x14ac:dyDescent="0.3">
      <c r="B193" s="43"/>
      <c r="C193" s="12">
        <v>11</v>
      </c>
      <c r="D193" s="13">
        <f>K183</f>
        <v>37279625.098896481</v>
      </c>
      <c r="E193" s="13">
        <f t="shared" si="20"/>
        <v>958274869.33096409</v>
      </c>
      <c r="F193" s="12">
        <v>1.7999999999999999E-2</v>
      </c>
      <c r="G193" s="13">
        <f t="shared" si="17"/>
        <v>975523816.97892141</v>
      </c>
      <c r="H193" s="13"/>
      <c r="I193" s="14"/>
      <c r="P193" s="13"/>
    </row>
    <row r="194" spans="1:16" s="18" customFormat="1" x14ac:dyDescent="0.3">
      <c r="B194" s="43"/>
      <c r="C194" s="18">
        <v>12</v>
      </c>
      <c r="D194" s="19">
        <f>K183</f>
        <v>37279625.098896481</v>
      </c>
      <c r="E194" s="19">
        <f t="shared" si="20"/>
        <v>876803442.07781792</v>
      </c>
      <c r="F194" s="18">
        <v>1.7999999999999999E-2</v>
      </c>
      <c r="G194" s="19">
        <f t="shared" si="17"/>
        <v>892585904.0352186</v>
      </c>
      <c r="H194" s="19"/>
      <c r="I194" s="24">
        <v>136000000</v>
      </c>
      <c r="J194" s="19">
        <f xml:space="preserve"> (E183 + SUM(D184:D194)) - SUM(I184:I194)</f>
        <v>735799968.09479475</v>
      </c>
      <c r="K194" s="19">
        <f xml:space="preserve"> G194 - J194</f>
        <v>156785935.94042385</v>
      </c>
      <c r="L194" s="18">
        <v>0.84</v>
      </c>
      <c r="M194" s="19">
        <f xml:space="preserve"> K194 * L194</f>
        <v>131700186.18995602</v>
      </c>
      <c r="N194" s="19">
        <f xml:space="preserve"> K194 - M194</f>
        <v>25085749.750467822</v>
      </c>
      <c r="O194" s="18">
        <f xml:space="preserve"> K194 / J194 * 100</f>
        <v>21.308228151516413</v>
      </c>
      <c r="P194" s="19"/>
    </row>
    <row r="195" spans="1:16" s="3" customFormat="1" x14ac:dyDescent="0.3">
      <c r="A195" s="3">
        <v>17</v>
      </c>
      <c r="B195" s="42">
        <v>2038</v>
      </c>
      <c r="C195" s="3">
        <v>1</v>
      </c>
      <c r="D195" s="4">
        <f>K195</f>
        <v>37191079.334800772</v>
      </c>
      <c r="E195" s="4">
        <f xml:space="preserve"> (G194 / 2) + D195 - I195</f>
        <v>483484031.35241008</v>
      </c>
      <c r="F195" s="3">
        <v>1.7999999999999999E-2</v>
      </c>
      <c r="G195" s="4">
        <f t="shared" si="17"/>
        <v>492186743.91675347</v>
      </c>
      <c r="H195" s="4"/>
      <c r="I195" s="5"/>
      <c r="K195" s="6">
        <f xml:space="preserve"> ((G194 - I195) / 2 / 12)</f>
        <v>37191079.334800772</v>
      </c>
      <c r="M195" s="9">
        <f xml:space="preserve"> (G194 - I195) / 2</f>
        <v>446292952.0176093</v>
      </c>
      <c r="N195" s="7" t="s">
        <v>1</v>
      </c>
      <c r="P195" s="4"/>
    </row>
    <row r="196" spans="1:16" s="3" customFormat="1" x14ac:dyDescent="0.3">
      <c r="B196" s="42"/>
      <c r="C196" s="3">
        <v>2</v>
      </c>
      <c r="D196" s="4">
        <f>K195</f>
        <v>37191079.334800772</v>
      </c>
      <c r="E196" s="4">
        <f t="shared" ref="E196:E206" si="21" xml:space="preserve"> G195 + D196 - I196</f>
        <v>529377823.25155425</v>
      </c>
      <c r="F196" s="3">
        <v>1.7999999999999999E-2</v>
      </c>
      <c r="G196" s="4">
        <f t="shared" si="17"/>
        <v>538906624.07008219</v>
      </c>
      <c r="H196" s="4"/>
      <c r="I196" s="5"/>
      <c r="P196" s="4"/>
    </row>
    <row r="197" spans="1:16" s="3" customFormat="1" x14ac:dyDescent="0.3">
      <c r="B197" s="42"/>
      <c r="C197" s="3">
        <v>3</v>
      </c>
      <c r="D197" s="4">
        <f>K195</f>
        <v>37191079.334800772</v>
      </c>
      <c r="E197" s="4">
        <f t="shared" si="21"/>
        <v>576097703.40488291</v>
      </c>
      <c r="F197" s="3">
        <v>1.7999999999999999E-2</v>
      </c>
      <c r="G197" s="4">
        <f t="shared" si="17"/>
        <v>586467462.06617081</v>
      </c>
      <c r="H197" s="4"/>
      <c r="I197" s="5"/>
      <c r="P197" s="4"/>
    </row>
    <row r="198" spans="1:16" s="3" customFormat="1" x14ac:dyDescent="0.3">
      <c r="B198" s="42"/>
      <c r="C198" s="3">
        <v>4</v>
      </c>
      <c r="D198" s="4">
        <f>K195</f>
        <v>37191079.334800772</v>
      </c>
      <c r="E198" s="4">
        <f t="shared" si="21"/>
        <v>623658541.40097153</v>
      </c>
      <c r="F198" s="3">
        <v>1.7999999999999999E-2</v>
      </c>
      <c r="G198" s="4">
        <f t="shared" si="17"/>
        <v>634884395.14618897</v>
      </c>
      <c r="H198" s="4"/>
      <c r="I198" s="5"/>
      <c r="P198" s="4"/>
    </row>
    <row r="199" spans="1:16" s="3" customFormat="1" x14ac:dyDescent="0.3">
      <c r="B199" s="42"/>
      <c r="C199" s="3">
        <v>5</v>
      </c>
      <c r="D199" s="4">
        <f>K195</f>
        <v>37191079.334800772</v>
      </c>
      <c r="E199" s="4">
        <f t="shared" si="21"/>
        <v>646989724.73052192</v>
      </c>
      <c r="F199" s="3">
        <v>1.7999999999999999E-2</v>
      </c>
      <c r="G199" s="4">
        <f t="shared" si="17"/>
        <v>658635539.77567136</v>
      </c>
      <c r="H199" s="4"/>
      <c r="I199" s="5">
        <f xml:space="preserve"> N194</f>
        <v>25085749.750467822</v>
      </c>
      <c r="P199" s="4"/>
    </row>
    <row r="200" spans="1:16" s="3" customFormat="1" x14ac:dyDescent="0.3">
      <c r="B200" s="42"/>
      <c r="C200" s="3">
        <v>6</v>
      </c>
      <c r="D200" s="4">
        <f>K195</f>
        <v>37191079.334800772</v>
      </c>
      <c r="E200" s="4">
        <f t="shared" si="21"/>
        <v>695826619.11047208</v>
      </c>
      <c r="F200" s="3">
        <v>1.7999999999999999E-2</v>
      </c>
      <c r="G200" s="4">
        <f t="shared" si="17"/>
        <v>708351498.25446057</v>
      </c>
      <c r="H200" s="4"/>
      <c r="I200" s="5"/>
      <c r="P200" s="4"/>
    </row>
    <row r="201" spans="1:16" s="3" customFormat="1" x14ac:dyDescent="0.3">
      <c r="B201" s="42"/>
      <c r="C201" s="3">
        <v>7</v>
      </c>
      <c r="D201" s="4">
        <f>K195</f>
        <v>37191079.334800772</v>
      </c>
      <c r="E201" s="4">
        <f t="shared" si="21"/>
        <v>745542577.58926129</v>
      </c>
      <c r="F201" s="3">
        <v>1.7999999999999999E-2</v>
      </c>
      <c r="G201" s="4">
        <f t="shared" si="17"/>
        <v>758962343.98586798</v>
      </c>
      <c r="H201" s="4"/>
      <c r="I201" s="5"/>
      <c r="P201" s="4"/>
    </row>
    <row r="202" spans="1:16" s="3" customFormat="1" x14ac:dyDescent="0.3">
      <c r="B202" s="42"/>
      <c r="C202" s="3">
        <v>8</v>
      </c>
      <c r="D202" s="4">
        <f>K195</f>
        <v>37191079.334800772</v>
      </c>
      <c r="E202" s="4">
        <f t="shared" si="21"/>
        <v>796153423.3206687</v>
      </c>
      <c r="F202" s="3">
        <v>1.7999999999999999E-2</v>
      </c>
      <c r="G202" s="4">
        <f t="shared" si="17"/>
        <v>810484184.94044077</v>
      </c>
      <c r="H202" s="4"/>
      <c r="I202" s="5"/>
      <c r="P202" s="4"/>
    </row>
    <row r="203" spans="1:16" s="3" customFormat="1" x14ac:dyDescent="0.3">
      <c r="B203" s="42"/>
      <c r="C203" s="3">
        <v>9</v>
      </c>
      <c r="D203" s="4">
        <f>K195</f>
        <v>37191079.334800772</v>
      </c>
      <c r="E203" s="4">
        <f t="shared" si="21"/>
        <v>847675264.27524149</v>
      </c>
      <c r="F203" s="3">
        <v>1.7999999999999999E-2</v>
      </c>
      <c r="G203" s="4">
        <f t="shared" si="17"/>
        <v>862933419.03219581</v>
      </c>
      <c r="H203" s="4"/>
      <c r="I203" s="5"/>
      <c r="P203" s="4"/>
    </row>
    <row r="204" spans="1:16" s="3" customFormat="1" x14ac:dyDescent="0.3">
      <c r="B204" s="42"/>
      <c r="C204" s="3">
        <v>10</v>
      </c>
      <c r="D204" s="4">
        <f>K195</f>
        <v>37191079.334800772</v>
      </c>
      <c r="E204" s="4">
        <f t="shared" si="21"/>
        <v>900124498.36699653</v>
      </c>
      <c r="F204" s="3">
        <v>1.7999999999999999E-2</v>
      </c>
      <c r="G204" s="4">
        <f t="shared" si="17"/>
        <v>916326739.3376025</v>
      </c>
      <c r="H204" s="4"/>
      <c r="I204" s="5"/>
      <c r="P204" s="4"/>
    </row>
    <row r="205" spans="1:16" s="3" customFormat="1" x14ac:dyDescent="0.3">
      <c r="B205" s="42"/>
      <c r="C205" s="3">
        <v>11</v>
      </c>
      <c r="D205" s="4">
        <f>K195</f>
        <v>37191079.334800772</v>
      </c>
      <c r="E205" s="4">
        <f t="shared" si="21"/>
        <v>953517818.67240322</v>
      </c>
      <c r="F205" s="3">
        <v>1.7999999999999999E-2</v>
      </c>
      <c r="G205" s="4">
        <f t="shared" si="17"/>
        <v>970681139.40850651</v>
      </c>
      <c r="H205" s="4"/>
      <c r="I205" s="5"/>
      <c r="P205" s="4"/>
    </row>
    <row r="206" spans="1:16" s="3" customFormat="1" x14ac:dyDescent="0.3">
      <c r="B206" s="42"/>
      <c r="C206" s="3">
        <v>12</v>
      </c>
      <c r="D206" s="4">
        <f>K195</f>
        <v>37191079.334800772</v>
      </c>
      <c r="E206" s="4">
        <f t="shared" si="21"/>
        <v>967872218.74330723</v>
      </c>
      <c r="F206" s="3">
        <v>1.7999999999999999E-2</v>
      </c>
      <c r="G206" s="4">
        <f t="shared" si="17"/>
        <v>985293918.68068671</v>
      </c>
      <c r="H206" s="4"/>
      <c r="I206" s="17">
        <v>40000000</v>
      </c>
      <c r="J206" s="4">
        <f xml:space="preserve"> (E195 + SUM(D196:D206)) - SUM(I196:I206)</f>
        <v>827500154.28475082</v>
      </c>
      <c r="K206" s="9">
        <f xml:space="preserve"> G206 - J206</f>
        <v>157793764.39593589</v>
      </c>
      <c r="L206" s="3">
        <v>0.84</v>
      </c>
      <c r="M206" s="4">
        <f xml:space="preserve"> K206 * L206</f>
        <v>132546762.09258614</v>
      </c>
      <c r="N206" s="4">
        <f xml:space="preserve"> K206 - M206</f>
        <v>25247002.303349748</v>
      </c>
      <c r="O206" s="3">
        <f xml:space="preserve"> K206 / J206 * 100</f>
        <v>19.068729302210805</v>
      </c>
      <c r="P206" s="4"/>
    </row>
    <row r="207" spans="1:16" s="3" customFormat="1" x14ac:dyDescent="0.3">
      <c r="A207" s="3">
        <v>18</v>
      </c>
      <c r="B207" s="42">
        <v>2039</v>
      </c>
      <c r="C207" s="3">
        <v>1</v>
      </c>
      <c r="D207" s="4">
        <f>K207</f>
        <v>41053913.278361946</v>
      </c>
      <c r="E207" s="4">
        <f xml:space="preserve"> (G206 / 2) + D207 - I207</f>
        <v>533700872.61870527</v>
      </c>
      <c r="F207" s="3">
        <v>1.7999999999999999E-2</v>
      </c>
      <c r="G207" s="4">
        <f t="shared" si="17"/>
        <v>543307488.32584202</v>
      </c>
      <c r="H207" s="4"/>
      <c r="I207" s="5"/>
      <c r="K207" s="6">
        <f xml:space="preserve"> ((G206 - I207) / 2 / 12)</f>
        <v>41053913.278361946</v>
      </c>
      <c r="M207" s="9">
        <f xml:space="preserve"> (G206 - I207) / 2</f>
        <v>492646959.34034336</v>
      </c>
      <c r="P207" s="4"/>
    </row>
    <row r="208" spans="1:16" s="3" customFormat="1" x14ac:dyDescent="0.3">
      <c r="B208" s="42"/>
      <c r="C208" s="3">
        <v>2</v>
      </c>
      <c r="D208" s="4">
        <f>K207</f>
        <v>41053913.278361946</v>
      </c>
      <c r="E208" s="4">
        <f t="shared" ref="E208:E218" si="22" xml:space="preserve"> G207 + D208 - I208</f>
        <v>584361401.60420394</v>
      </c>
      <c r="F208" s="3">
        <v>1.7999999999999999E-2</v>
      </c>
      <c r="G208" s="4">
        <f t="shared" si="17"/>
        <v>594879906.83307958</v>
      </c>
      <c r="H208" s="4"/>
      <c r="I208" s="5"/>
      <c r="P208" s="4"/>
    </row>
    <row r="209" spans="1:16" s="3" customFormat="1" x14ac:dyDescent="0.3">
      <c r="B209" s="42"/>
      <c r="C209" s="3">
        <v>3</v>
      </c>
      <c r="D209" s="4">
        <f>K207</f>
        <v>41053913.278361946</v>
      </c>
      <c r="E209" s="4">
        <f t="shared" si="22"/>
        <v>635933820.11144149</v>
      </c>
      <c r="F209" s="3">
        <v>1.7999999999999999E-2</v>
      </c>
      <c r="G209" s="4">
        <f t="shared" si="17"/>
        <v>647380628.87344742</v>
      </c>
      <c r="H209" s="4"/>
      <c r="I209" s="5"/>
      <c r="P209" s="4"/>
    </row>
    <row r="210" spans="1:16" s="3" customFormat="1" x14ac:dyDescent="0.3">
      <c r="B210" s="42"/>
      <c r="C210" s="3">
        <v>4</v>
      </c>
      <c r="D210" s="4">
        <f>K207</f>
        <v>41053913.278361946</v>
      </c>
      <c r="E210" s="4">
        <f t="shared" si="22"/>
        <v>688434542.15180933</v>
      </c>
      <c r="F210" s="3">
        <v>1.7999999999999999E-2</v>
      </c>
      <c r="G210" s="4">
        <f t="shared" si="17"/>
        <v>700826363.91054189</v>
      </c>
      <c r="H210" s="4"/>
      <c r="I210" s="5"/>
      <c r="P210" s="4"/>
    </row>
    <row r="211" spans="1:16" s="3" customFormat="1" x14ac:dyDescent="0.3">
      <c r="B211" s="42"/>
      <c r="C211" s="3">
        <v>5</v>
      </c>
      <c r="D211" s="4">
        <f>K207</f>
        <v>41053913.278361946</v>
      </c>
      <c r="E211" s="4">
        <f t="shared" si="22"/>
        <v>716633274.88555408</v>
      </c>
      <c r="F211" s="3">
        <v>1.7999999999999999E-2</v>
      </c>
      <c r="G211" s="4">
        <f t="shared" si="17"/>
        <v>729532673.83349407</v>
      </c>
      <c r="H211" s="4"/>
      <c r="I211" s="5">
        <f xml:space="preserve"> N206</f>
        <v>25247002.303349748</v>
      </c>
      <c r="P211" s="4"/>
    </row>
    <row r="212" spans="1:16" s="3" customFormat="1" x14ac:dyDescent="0.3">
      <c r="B212" s="42"/>
      <c r="C212" s="3">
        <v>6</v>
      </c>
      <c r="D212" s="4">
        <f>K207</f>
        <v>41053913.278361946</v>
      </c>
      <c r="E212" s="4">
        <f t="shared" si="22"/>
        <v>770586587.11185598</v>
      </c>
      <c r="F212" s="3">
        <v>1.7999999999999999E-2</v>
      </c>
      <c r="G212" s="4">
        <f t="shared" si="17"/>
        <v>784457145.67986941</v>
      </c>
      <c r="H212" s="4"/>
      <c r="I212" s="5"/>
      <c r="P212" s="4"/>
    </row>
    <row r="213" spans="1:16" s="3" customFormat="1" x14ac:dyDescent="0.3">
      <c r="B213" s="42"/>
      <c r="C213" s="3">
        <v>7</v>
      </c>
      <c r="D213" s="4">
        <f>K207</f>
        <v>41053913.278361946</v>
      </c>
      <c r="E213" s="4">
        <f t="shared" si="22"/>
        <v>825511058.95823133</v>
      </c>
      <c r="F213" s="3">
        <v>1.7999999999999999E-2</v>
      </c>
      <c r="G213" s="4">
        <f t="shared" si="17"/>
        <v>840370258.01947951</v>
      </c>
      <c r="H213" s="4"/>
      <c r="I213" s="5"/>
      <c r="P213" s="4"/>
    </row>
    <row r="214" spans="1:16" s="3" customFormat="1" x14ac:dyDescent="0.3">
      <c r="B214" s="42"/>
      <c r="C214" s="3">
        <v>8</v>
      </c>
      <c r="D214" s="4">
        <f>K207</f>
        <v>41053913.278361946</v>
      </c>
      <c r="E214" s="4">
        <f t="shared" si="22"/>
        <v>881424171.29784143</v>
      </c>
      <c r="F214" s="3">
        <v>1.7999999999999999E-2</v>
      </c>
      <c r="G214" s="4">
        <f t="shared" si="17"/>
        <v>897289806.38120258</v>
      </c>
      <c r="H214" s="4"/>
      <c r="I214" s="5"/>
      <c r="P214" s="4"/>
    </row>
    <row r="215" spans="1:16" s="3" customFormat="1" x14ac:dyDescent="0.3">
      <c r="B215" s="42"/>
      <c r="C215" s="3">
        <v>9</v>
      </c>
      <c r="D215" s="4">
        <f>K207</f>
        <v>41053913.278361946</v>
      </c>
      <c r="E215" s="4">
        <f t="shared" si="22"/>
        <v>938343719.6595645</v>
      </c>
      <c r="F215" s="3">
        <v>1.7999999999999999E-2</v>
      </c>
      <c r="G215" s="4">
        <f t="shared" si="17"/>
        <v>955233906.6134367</v>
      </c>
      <c r="H215" s="4"/>
      <c r="I215" s="5"/>
      <c r="P215" s="4"/>
    </row>
    <row r="216" spans="1:16" s="3" customFormat="1" x14ac:dyDescent="0.3">
      <c r="B216" s="42"/>
      <c r="C216" s="3">
        <v>10</v>
      </c>
      <c r="D216" s="4">
        <f>K207</f>
        <v>41053913.278361946</v>
      </c>
      <c r="E216" s="4">
        <f t="shared" si="22"/>
        <v>996287819.89179862</v>
      </c>
      <c r="F216" s="3">
        <v>1.7999999999999999E-2</v>
      </c>
      <c r="G216" s="4">
        <f t="shared" si="17"/>
        <v>1014221000.649851</v>
      </c>
      <c r="H216" s="4"/>
      <c r="I216" s="5"/>
      <c r="P216" s="4"/>
    </row>
    <row r="217" spans="1:16" s="3" customFormat="1" x14ac:dyDescent="0.3">
      <c r="B217" s="42"/>
      <c r="C217" s="3">
        <v>11</v>
      </c>
      <c r="D217" s="4">
        <f>K207</f>
        <v>41053913.278361946</v>
      </c>
      <c r="E217" s="4">
        <f t="shared" si="22"/>
        <v>1055274913.9282129</v>
      </c>
      <c r="F217" s="3">
        <v>1.7999999999999999E-2</v>
      </c>
      <c r="G217" s="4">
        <f t="shared" si="17"/>
        <v>1074269862.3789208</v>
      </c>
      <c r="H217" s="4"/>
      <c r="I217" s="5"/>
      <c r="P217" s="4"/>
    </row>
    <row r="218" spans="1:16" s="3" customFormat="1" x14ac:dyDescent="0.3">
      <c r="B218" s="42"/>
      <c r="C218" s="3">
        <v>12</v>
      </c>
      <c r="D218" s="4">
        <f>K207</f>
        <v>41053913.278361946</v>
      </c>
      <c r="E218" s="4">
        <f t="shared" si="22"/>
        <v>1075323775.6572828</v>
      </c>
      <c r="F218" s="3">
        <v>1.7999999999999999E-2</v>
      </c>
      <c r="G218" s="4">
        <f t="shared" si="17"/>
        <v>1094679603.6191139</v>
      </c>
      <c r="H218" s="4"/>
      <c r="I218" s="17">
        <v>40000000</v>
      </c>
      <c r="J218" s="4">
        <f xml:space="preserve"> (E207 + SUM(D208:D218)) - SUM(I208:I218)</f>
        <v>920046916.37733686</v>
      </c>
      <c r="K218" s="9">
        <f xml:space="preserve"> G218 - J218</f>
        <v>174632687.24177706</v>
      </c>
      <c r="L218" s="3">
        <v>0.84</v>
      </c>
      <c r="M218" s="4">
        <f xml:space="preserve"> K218 * L218</f>
        <v>146691457.28309274</v>
      </c>
      <c r="N218" s="4">
        <f xml:space="preserve"> K218 - M218</f>
        <v>27941229.958684325</v>
      </c>
      <c r="O218" s="3">
        <f xml:space="preserve"> K218 / J218 * 100</f>
        <v>18.980845882228394</v>
      </c>
      <c r="P218" s="4"/>
    </row>
    <row r="219" spans="1:16" s="3" customFormat="1" x14ac:dyDescent="0.3">
      <c r="A219" s="3">
        <v>19</v>
      </c>
      <c r="B219" s="42">
        <v>2040</v>
      </c>
      <c r="C219" s="3">
        <v>1</v>
      </c>
      <c r="D219" s="4">
        <f>K219</f>
        <v>45611650.150796413</v>
      </c>
      <c r="E219" s="4">
        <f xml:space="preserve"> (G218 / 2) + D219 - I219</f>
        <v>592951451.96035337</v>
      </c>
      <c r="F219" s="3">
        <v>1.7999999999999999E-2</v>
      </c>
      <c r="G219" s="4">
        <f t="shared" si="17"/>
        <v>603624578.09563971</v>
      </c>
      <c r="H219" s="4"/>
      <c r="I219" s="5"/>
      <c r="K219" s="6">
        <f xml:space="preserve"> ((G218 - I219) / 2 / 12)</f>
        <v>45611650.150796413</v>
      </c>
      <c r="M219" s="9">
        <f xml:space="preserve"> (G218 - I219) / 2</f>
        <v>547339801.80955696</v>
      </c>
      <c r="P219" s="4"/>
    </row>
    <row r="220" spans="1:16" s="3" customFormat="1" x14ac:dyDescent="0.3">
      <c r="B220" s="42"/>
      <c r="C220" s="3">
        <v>2</v>
      </c>
      <c r="D220" s="4">
        <f>K219</f>
        <v>45611650.150796413</v>
      </c>
      <c r="E220" s="4">
        <f t="shared" ref="E220:E230" si="23" xml:space="preserve"> G219 + D220 - I220</f>
        <v>649236228.24643612</v>
      </c>
      <c r="F220" s="3">
        <v>1.7999999999999999E-2</v>
      </c>
      <c r="G220" s="4">
        <f t="shared" si="17"/>
        <v>660922480.35487199</v>
      </c>
      <c r="H220" s="4"/>
      <c r="I220" s="5"/>
      <c r="P220" s="4"/>
    </row>
    <row r="221" spans="1:16" s="3" customFormat="1" x14ac:dyDescent="0.3">
      <c r="B221" s="42"/>
      <c r="C221" s="3">
        <v>3</v>
      </c>
      <c r="D221" s="4">
        <f>K219</f>
        <v>45611650.150796413</v>
      </c>
      <c r="E221" s="4">
        <f t="shared" si="23"/>
        <v>706534130.5056684</v>
      </c>
      <c r="F221" s="3">
        <v>1.7999999999999999E-2</v>
      </c>
      <c r="G221" s="4">
        <f t="shared" si="17"/>
        <v>719251744.85477042</v>
      </c>
      <c r="H221" s="4"/>
      <c r="I221" s="5"/>
      <c r="P221" s="4"/>
    </row>
    <row r="222" spans="1:16" s="3" customFormat="1" x14ac:dyDescent="0.3">
      <c r="B222" s="42"/>
      <c r="C222" s="3">
        <v>4</v>
      </c>
      <c r="D222" s="4">
        <f>K219</f>
        <v>45611650.150796413</v>
      </c>
      <c r="E222" s="4">
        <f t="shared" si="23"/>
        <v>764863395.00556684</v>
      </c>
      <c r="F222" s="3">
        <v>1.7999999999999999E-2</v>
      </c>
      <c r="G222" s="4">
        <f t="shared" ref="G222:G254" si="24" xml:space="preserve"> (E222 * F222) + E222</f>
        <v>778630936.11566699</v>
      </c>
      <c r="H222" s="4"/>
      <c r="I222" s="5"/>
      <c r="P222" s="4"/>
    </row>
    <row r="223" spans="1:16" s="3" customFormat="1" x14ac:dyDescent="0.3">
      <c r="B223" s="42"/>
      <c r="C223" s="3">
        <v>5</v>
      </c>
      <c r="D223" s="4">
        <f>K219</f>
        <v>45611650.150796413</v>
      </c>
      <c r="E223" s="4">
        <f t="shared" si="23"/>
        <v>796301356.30777907</v>
      </c>
      <c r="F223" s="3">
        <v>1.7999999999999999E-2</v>
      </c>
      <c r="G223" s="4">
        <f t="shared" si="24"/>
        <v>810634780.72131908</v>
      </c>
      <c r="H223" s="4"/>
      <c r="I223" s="5">
        <f xml:space="preserve"> N218</f>
        <v>27941229.958684325</v>
      </c>
      <c r="P223" s="4"/>
    </row>
    <row r="224" spans="1:16" s="3" customFormat="1" x14ac:dyDescent="0.3">
      <c r="B224" s="42"/>
      <c r="C224" s="3">
        <v>6</v>
      </c>
      <c r="D224" s="4">
        <f>K219</f>
        <v>45611650.150796413</v>
      </c>
      <c r="E224" s="4">
        <f t="shared" si="23"/>
        <v>856246430.87211549</v>
      </c>
      <c r="F224" s="3">
        <v>1.7999999999999999E-2</v>
      </c>
      <c r="G224" s="4">
        <f t="shared" si="24"/>
        <v>871658866.62781358</v>
      </c>
      <c r="H224" s="4"/>
      <c r="I224" s="5"/>
      <c r="P224" s="4"/>
    </row>
    <row r="225" spans="1:16" s="3" customFormat="1" x14ac:dyDescent="0.3">
      <c r="B225" s="42"/>
      <c r="C225" s="3">
        <v>7</v>
      </c>
      <c r="D225" s="4">
        <f>K219</f>
        <v>45611650.150796413</v>
      </c>
      <c r="E225" s="4">
        <f t="shared" si="23"/>
        <v>917270516.77860999</v>
      </c>
      <c r="F225" s="3">
        <v>1.7999999999999999E-2</v>
      </c>
      <c r="G225" s="4">
        <f t="shared" si="24"/>
        <v>933781386.08062494</v>
      </c>
      <c r="H225" s="4"/>
      <c r="I225" s="5"/>
      <c r="P225" s="4"/>
    </row>
    <row r="226" spans="1:16" s="3" customFormat="1" x14ac:dyDescent="0.3">
      <c r="B226" s="42"/>
      <c r="C226" s="3">
        <v>8</v>
      </c>
      <c r="D226" s="4">
        <f>K219</f>
        <v>45611650.150796413</v>
      </c>
      <c r="E226" s="4">
        <f t="shared" si="23"/>
        <v>979393036.23142135</v>
      </c>
      <c r="F226" s="3">
        <v>1.7999999999999999E-2</v>
      </c>
      <c r="G226" s="4">
        <f t="shared" si="24"/>
        <v>997022110.88358688</v>
      </c>
      <c r="H226" s="4"/>
      <c r="I226" s="5"/>
      <c r="P226" s="4"/>
    </row>
    <row r="227" spans="1:16" s="3" customFormat="1" x14ac:dyDescent="0.3">
      <c r="B227" s="42"/>
      <c r="C227" s="3">
        <v>9</v>
      </c>
      <c r="D227" s="4">
        <f>K219</f>
        <v>45611650.150796413</v>
      </c>
      <c r="E227" s="4">
        <f t="shared" si="23"/>
        <v>1042633761.0343833</v>
      </c>
      <c r="F227" s="3">
        <v>1.7999999999999999E-2</v>
      </c>
      <c r="G227" s="4">
        <f t="shared" si="24"/>
        <v>1061401168.7330022</v>
      </c>
      <c r="H227" s="4"/>
      <c r="I227" s="5"/>
      <c r="P227" s="4"/>
    </row>
    <row r="228" spans="1:16" s="3" customFormat="1" x14ac:dyDescent="0.3">
      <c r="B228" s="42"/>
      <c r="C228" s="3">
        <v>10</v>
      </c>
      <c r="D228" s="4">
        <f>K219</f>
        <v>45611650.150796413</v>
      </c>
      <c r="E228" s="4">
        <f t="shared" si="23"/>
        <v>1107012818.8837986</v>
      </c>
      <c r="F228" s="3">
        <v>1.7999999999999999E-2</v>
      </c>
      <c r="G228" s="4">
        <f t="shared" si="24"/>
        <v>1126939049.6237071</v>
      </c>
      <c r="H228" s="4"/>
      <c r="I228" s="5"/>
      <c r="P228" s="4"/>
    </row>
    <row r="229" spans="1:16" s="3" customFormat="1" x14ac:dyDescent="0.3">
      <c r="B229" s="42"/>
      <c r="C229" s="3">
        <v>11</v>
      </c>
      <c r="D229" s="4">
        <f>K219</f>
        <v>45611650.150796413</v>
      </c>
      <c r="E229" s="4">
        <f t="shared" si="23"/>
        <v>1172550699.7745035</v>
      </c>
      <c r="F229" s="3">
        <v>1.7999999999999999E-2</v>
      </c>
      <c r="G229" s="4">
        <f t="shared" si="24"/>
        <v>1193656612.3704445</v>
      </c>
      <c r="H229" s="4"/>
      <c r="I229" s="5"/>
      <c r="P229" s="4"/>
    </row>
    <row r="230" spans="1:16" s="3" customFormat="1" x14ac:dyDescent="0.3">
      <c r="B230" s="42"/>
      <c r="C230" s="3">
        <v>12</v>
      </c>
      <c r="D230" s="4">
        <f>K219</f>
        <v>45611650.150796413</v>
      </c>
      <c r="E230" s="4">
        <f t="shared" si="23"/>
        <v>1199268262.5212409</v>
      </c>
      <c r="F230" s="3">
        <v>1.7999999999999999E-2</v>
      </c>
      <c r="G230" s="4">
        <f t="shared" si="24"/>
        <v>1220855091.2466233</v>
      </c>
      <c r="H230" s="4"/>
      <c r="I230" s="17">
        <v>40000000</v>
      </c>
      <c r="J230" s="4">
        <f xml:space="preserve"> (E219 + SUM(D220:D230)) - SUM(I220:I230)</f>
        <v>1026738373.6604296</v>
      </c>
      <c r="K230" s="9">
        <f xml:space="preserve"> G230 - J230</f>
        <v>194116717.58619368</v>
      </c>
      <c r="L230" s="3">
        <v>0.84</v>
      </c>
      <c r="M230" s="4">
        <f xml:space="preserve"> K230 * L230</f>
        <v>163058042.77240267</v>
      </c>
      <c r="N230" s="4">
        <f xml:space="preserve"> K230 - M230</f>
        <v>31058674.813791007</v>
      </c>
      <c r="O230" s="3">
        <f xml:space="preserve"> K230 / J230 * 100</f>
        <v>18.906152001911384</v>
      </c>
      <c r="P230" s="4"/>
    </row>
    <row r="231" spans="1:16" s="3" customFormat="1" x14ac:dyDescent="0.3">
      <c r="A231" s="3">
        <v>20</v>
      </c>
      <c r="B231" s="42">
        <v>2041</v>
      </c>
      <c r="C231" s="3">
        <v>1</v>
      </c>
      <c r="D231" s="4">
        <f>K231</f>
        <v>50868962.135275967</v>
      </c>
      <c r="E231" s="4">
        <f xml:space="preserve"> (G230 / 2) + D231 - I231</f>
        <v>661296507.7585876</v>
      </c>
      <c r="F231" s="3">
        <v>1.7999999999999999E-2</v>
      </c>
      <c r="G231" s="4">
        <f t="shared" si="24"/>
        <v>673199844.89824224</v>
      </c>
      <c r="H231" s="4"/>
      <c r="I231" s="5"/>
      <c r="K231" s="6">
        <f xml:space="preserve"> ((G230 - I231) / 2 / 12)</f>
        <v>50868962.135275967</v>
      </c>
      <c r="M231" s="9">
        <f xml:space="preserve"> (G230 - I231) / 2</f>
        <v>610427545.62331164</v>
      </c>
      <c r="P231" s="4"/>
    </row>
    <row r="232" spans="1:16" s="3" customFormat="1" x14ac:dyDescent="0.3">
      <c r="B232" s="42"/>
      <c r="C232" s="3">
        <v>2</v>
      </c>
      <c r="D232" s="4">
        <f>K231</f>
        <v>50868962.135275967</v>
      </c>
      <c r="E232" s="4">
        <f t="shared" ref="E232:E242" si="25" xml:space="preserve"> G231 + D232 - I232</f>
        <v>724068807.0335182</v>
      </c>
      <c r="F232" s="3">
        <v>1.7999999999999999E-2</v>
      </c>
      <c r="G232" s="4">
        <f t="shared" si="24"/>
        <v>737102045.56012154</v>
      </c>
      <c r="H232" s="4"/>
      <c r="I232" s="5"/>
      <c r="P232" s="4"/>
    </row>
    <row r="233" spans="1:16" s="3" customFormat="1" x14ac:dyDescent="0.3">
      <c r="B233" s="42"/>
      <c r="C233" s="3">
        <v>3</v>
      </c>
      <c r="D233" s="4">
        <f>K231</f>
        <v>50868962.135275967</v>
      </c>
      <c r="E233" s="4">
        <f t="shared" si="25"/>
        <v>787971007.6953975</v>
      </c>
      <c r="F233" s="3">
        <v>1.7999999999999999E-2</v>
      </c>
      <c r="G233" s="4">
        <f t="shared" si="24"/>
        <v>802154485.83391464</v>
      </c>
      <c r="H233" s="4"/>
      <c r="I233" s="5"/>
      <c r="P233" s="4"/>
    </row>
    <row r="234" spans="1:16" s="3" customFormat="1" x14ac:dyDescent="0.3">
      <c r="B234" s="42"/>
      <c r="C234" s="3">
        <v>4</v>
      </c>
      <c r="D234" s="4">
        <f>K231</f>
        <v>50868962.135275967</v>
      </c>
      <c r="E234" s="4">
        <f t="shared" si="25"/>
        <v>853023447.9691906</v>
      </c>
      <c r="F234" s="3">
        <v>1.7999999999999999E-2</v>
      </c>
      <c r="G234" s="4">
        <f t="shared" si="24"/>
        <v>868377870.03263605</v>
      </c>
      <c r="H234" s="4"/>
      <c r="I234" s="5"/>
      <c r="P234" s="4"/>
    </row>
    <row r="235" spans="1:16" s="3" customFormat="1" x14ac:dyDescent="0.3">
      <c r="B235" s="42"/>
      <c r="C235" s="3">
        <v>5</v>
      </c>
      <c r="D235" s="4">
        <f>K231</f>
        <v>50868962.135275967</v>
      </c>
      <c r="E235" s="4">
        <f t="shared" si="25"/>
        <v>888188157.35412097</v>
      </c>
      <c r="F235" s="3">
        <v>1.7999999999999999E-2</v>
      </c>
      <c r="G235" s="4">
        <f t="shared" si="24"/>
        <v>904175544.18649518</v>
      </c>
      <c r="H235" s="4"/>
      <c r="I235" s="5">
        <f xml:space="preserve"> N230</f>
        <v>31058674.813791007</v>
      </c>
      <c r="P235" s="4"/>
    </row>
    <row r="236" spans="1:16" s="3" customFormat="1" x14ac:dyDescent="0.3">
      <c r="B236" s="42"/>
      <c r="C236" s="3">
        <v>6</v>
      </c>
      <c r="D236" s="4">
        <f>K231</f>
        <v>50868962.135275967</v>
      </c>
      <c r="E236" s="4">
        <f t="shared" si="25"/>
        <v>955044506.32177114</v>
      </c>
      <c r="F236" s="3">
        <v>1.7999999999999999E-2</v>
      </c>
      <c r="G236" s="4">
        <f t="shared" si="24"/>
        <v>972235307.43556297</v>
      </c>
      <c r="H236" s="4"/>
      <c r="I236" s="5"/>
      <c r="P236" s="4"/>
    </row>
    <row r="237" spans="1:16" s="3" customFormat="1" x14ac:dyDescent="0.3">
      <c r="B237" s="42"/>
      <c r="C237" s="3">
        <v>7</v>
      </c>
      <c r="D237" s="4">
        <f>K231</f>
        <v>50868962.135275967</v>
      </c>
      <c r="E237" s="4">
        <f t="shared" si="25"/>
        <v>1023104269.5708389</v>
      </c>
      <c r="F237" s="3">
        <v>1.7999999999999999E-2</v>
      </c>
      <c r="G237" s="4">
        <f t="shared" si="24"/>
        <v>1041520146.4231141</v>
      </c>
      <c r="H237" s="4"/>
      <c r="I237" s="5"/>
      <c r="P237" s="4"/>
    </row>
    <row r="238" spans="1:16" s="3" customFormat="1" x14ac:dyDescent="0.3">
      <c r="B238" s="42"/>
      <c r="C238" s="3">
        <v>8</v>
      </c>
      <c r="D238" s="4">
        <f>K231</f>
        <v>50868962.135275967</v>
      </c>
      <c r="E238" s="4">
        <f t="shared" si="25"/>
        <v>1092389108.5583901</v>
      </c>
      <c r="F238" s="3">
        <v>1.7999999999999999E-2</v>
      </c>
      <c r="G238" s="4">
        <f t="shared" si="24"/>
        <v>1112052112.5124412</v>
      </c>
      <c r="H238" s="4"/>
      <c r="I238" s="5"/>
      <c r="P238" s="4"/>
    </row>
    <row r="239" spans="1:16" s="3" customFormat="1" x14ac:dyDescent="0.3">
      <c r="B239" s="42"/>
      <c r="C239" s="3">
        <v>9</v>
      </c>
      <c r="D239" s="4">
        <f>K231</f>
        <v>50868962.135275967</v>
      </c>
      <c r="E239" s="4">
        <f t="shared" si="25"/>
        <v>1162921074.6477172</v>
      </c>
      <c r="F239" s="3">
        <v>1.7999999999999999E-2</v>
      </c>
      <c r="G239" s="4">
        <f t="shared" si="24"/>
        <v>1183853653.9913762</v>
      </c>
      <c r="H239" s="4"/>
      <c r="I239" s="5"/>
      <c r="P239" s="4"/>
    </row>
    <row r="240" spans="1:16" s="3" customFormat="1" x14ac:dyDescent="0.3">
      <c r="B240" s="42"/>
      <c r="C240" s="3">
        <v>10</v>
      </c>
      <c r="D240" s="4">
        <f>K231</f>
        <v>50868962.135275967</v>
      </c>
      <c r="E240" s="4">
        <f t="shared" si="25"/>
        <v>1234722616.1266522</v>
      </c>
      <c r="F240" s="3">
        <v>1.7999999999999999E-2</v>
      </c>
      <c r="G240" s="4">
        <f t="shared" si="24"/>
        <v>1256947623.2169321</v>
      </c>
      <c r="H240" s="4"/>
      <c r="I240" s="5"/>
      <c r="P240" s="4"/>
    </row>
    <row r="241" spans="1:16" s="3" customFormat="1" x14ac:dyDescent="0.3">
      <c r="B241" s="42"/>
      <c r="C241" s="3">
        <v>11</v>
      </c>
      <c r="D241" s="4">
        <f>K231</f>
        <v>50868962.135275967</v>
      </c>
      <c r="E241" s="4">
        <f t="shared" si="25"/>
        <v>1307816585.3522081</v>
      </c>
      <c r="F241" s="3">
        <v>1.7999999999999999E-2</v>
      </c>
      <c r="G241" s="4">
        <f t="shared" si="24"/>
        <v>1331357283.8885479</v>
      </c>
      <c r="H241" s="4"/>
      <c r="I241" s="5"/>
      <c r="P241" s="4"/>
    </row>
    <row r="242" spans="1:16" s="3" customFormat="1" x14ac:dyDescent="0.3">
      <c r="B242" s="42"/>
      <c r="C242" s="3">
        <v>12</v>
      </c>
      <c r="D242" s="4">
        <f>K231</f>
        <v>50868962.135275967</v>
      </c>
      <c r="E242" s="4">
        <f t="shared" si="25"/>
        <v>1342226246.023824</v>
      </c>
      <c r="F242" s="3">
        <v>1.7999999999999999E-2</v>
      </c>
      <c r="G242" s="4">
        <f t="shared" si="24"/>
        <v>1366386318.4522529</v>
      </c>
      <c r="H242" s="4"/>
      <c r="I242" s="17">
        <v>40000000</v>
      </c>
      <c r="J242" s="4">
        <f xml:space="preserve"> (E231 + SUM(D232:D242)) - SUM(I232:I242)</f>
        <v>1149796416.4328322</v>
      </c>
      <c r="K242" s="9">
        <f xml:space="preserve"> G242 - J242</f>
        <v>216589902.01942062</v>
      </c>
      <c r="L242" s="3">
        <v>0.84</v>
      </c>
      <c r="M242" s="4">
        <f xml:space="preserve"> K242 * L242</f>
        <v>181935517.69631332</v>
      </c>
      <c r="N242" s="4">
        <f xml:space="preserve"> K242 - M242</f>
        <v>34654384.323107302</v>
      </c>
      <c r="O242" s="3">
        <f xml:space="preserve"> K242 / J242 * 100</f>
        <v>18.837239264614908</v>
      </c>
      <c r="P242" s="4"/>
    </row>
    <row r="243" spans="1:16" s="3" customFormat="1" x14ac:dyDescent="0.3">
      <c r="A243" s="3">
        <v>21</v>
      </c>
      <c r="B243" s="42">
        <v>2042</v>
      </c>
      <c r="C243" s="3">
        <v>1</v>
      </c>
      <c r="D243" s="4">
        <f>K243</f>
        <v>56932763.268843867</v>
      </c>
      <c r="E243" s="4">
        <f xml:space="preserve"> (G242 / 2) + D243 - I243</f>
        <v>740125922.49497032</v>
      </c>
      <c r="F243" s="3">
        <v>1.7999999999999999E-2</v>
      </c>
      <c r="G243" s="4">
        <f t="shared" si="24"/>
        <v>753448189.09987974</v>
      </c>
      <c r="H243" s="4"/>
      <c r="I243" s="5"/>
      <c r="K243" s="6">
        <f xml:space="preserve"> ((G242 - I243) / 2 / 12)</f>
        <v>56932763.268843867</v>
      </c>
      <c r="M243" s="9">
        <f xml:space="preserve"> (G242 - I243) / 2</f>
        <v>683193159.22612643</v>
      </c>
      <c r="P243" s="4"/>
    </row>
    <row r="244" spans="1:16" x14ac:dyDescent="0.3">
      <c r="A244" s="3"/>
      <c r="B244" s="42"/>
      <c r="C244" s="3">
        <v>2</v>
      </c>
      <c r="D244" s="4">
        <f>K243</f>
        <v>56932763.268843867</v>
      </c>
      <c r="E244" s="4">
        <f t="shared" ref="E244:E254" si="26" xml:space="preserve"> G243 + D244 - I244</f>
        <v>810380952.36872363</v>
      </c>
      <c r="F244" s="3">
        <v>1.7999999999999999E-2</v>
      </c>
      <c r="G244" s="4">
        <f t="shared" si="24"/>
        <v>824967809.51136065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2"/>
      <c r="C245" s="3">
        <v>3</v>
      </c>
      <c r="D245" s="4">
        <f>K243</f>
        <v>56932763.268843867</v>
      </c>
      <c r="E245" s="4">
        <f t="shared" si="26"/>
        <v>881900572.78020453</v>
      </c>
      <c r="F245" s="3">
        <v>1.7999999999999999E-2</v>
      </c>
      <c r="G245" s="4">
        <f t="shared" si="24"/>
        <v>897774783.09024823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2"/>
      <c r="C246" s="3">
        <v>4</v>
      </c>
      <c r="D246" s="4">
        <f>K243</f>
        <v>56932763.268843867</v>
      </c>
      <c r="E246" s="4">
        <f t="shared" si="26"/>
        <v>954707546.35909212</v>
      </c>
      <c r="F246" s="3">
        <v>1.7999999999999999E-2</v>
      </c>
      <c r="G246" s="4">
        <f t="shared" si="24"/>
        <v>971892282.19355583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2"/>
      <c r="C247" s="3">
        <v>5</v>
      </c>
      <c r="D247" s="4">
        <f>K243</f>
        <v>56932763.268843867</v>
      </c>
      <c r="E247" s="4">
        <f t="shared" si="26"/>
        <v>994170661.13929248</v>
      </c>
      <c r="F247" s="3">
        <v>1.7999999999999999E-2</v>
      </c>
      <c r="G247" s="4">
        <f t="shared" si="24"/>
        <v>1012065733.0397997</v>
      </c>
      <c r="H247" s="4"/>
      <c r="I247" s="5">
        <f xml:space="preserve"> N242</f>
        <v>34654384.323107302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2"/>
      <c r="C248" s="3">
        <v>6</v>
      </c>
      <c r="D248" s="4">
        <f>K243</f>
        <v>56932763.268843867</v>
      </c>
      <c r="E248" s="4">
        <f t="shared" si="26"/>
        <v>1068998496.3086436</v>
      </c>
      <c r="F248" s="3">
        <v>1.7999999999999999E-2</v>
      </c>
      <c r="G248" s="4">
        <f t="shared" si="24"/>
        <v>1088240469.2421992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2"/>
      <c r="C249" s="3">
        <v>7</v>
      </c>
      <c r="D249" s="4">
        <f>K243</f>
        <v>56932763.268843867</v>
      </c>
      <c r="E249" s="4">
        <f t="shared" si="26"/>
        <v>1145173232.5110431</v>
      </c>
      <c r="F249" s="3">
        <v>1.7999999999999999E-2</v>
      </c>
      <c r="G249" s="4">
        <f t="shared" si="24"/>
        <v>1165786350.6962419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2"/>
      <c r="C250" s="3">
        <v>8</v>
      </c>
      <c r="D250" s="4">
        <f>K243</f>
        <v>56932763.268843867</v>
      </c>
      <c r="E250" s="4">
        <f t="shared" si="26"/>
        <v>1222719113.9650857</v>
      </c>
      <c r="F250" s="3">
        <v>1.7999999999999999E-2</v>
      </c>
      <c r="G250" s="4">
        <f t="shared" si="24"/>
        <v>1244728058.0164573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2"/>
      <c r="C251" s="3">
        <v>9</v>
      </c>
      <c r="D251" s="4">
        <f>K243</f>
        <v>56932763.268843867</v>
      </c>
      <c r="E251" s="4">
        <f t="shared" si="26"/>
        <v>1301660821.2853012</v>
      </c>
      <c r="F251" s="3">
        <v>1.7999999999999999E-2</v>
      </c>
      <c r="G251" s="4">
        <f t="shared" si="24"/>
        <v>1325090716.0684366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2"/>
      <c r="C252" s="3">
        <v>10</v>
      </c>
      <c r="D252" s="4">
        <f>K243</f>
        <v>56932763.268843867</v>
      </c>
      <c r="E252" s="4">
        <f t="shared" si="26"/>
        <v>1382023479.3372805</v>
      </c>
      <c r="F252" s="3">
        <v>1.7999999999999999E-2</v>
      </c>
      <c r="G252" s="4">
        <f t="shared" si="24"/>
        <v>1406899901.9653516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2"/>
      <c r="C253" s="3">
        <v>11</v>
      </c>
      <c r="D253" s="4">
        <f>K243</f>
        <v>56932763.268843867</v>
      </c>
      <c r="E253" s="4">
        <f t="shared" si="26"/>
        <v>1463832665.2341955</v>
      </c>
      <c r="F253" s="3">
        <v>1.7999999999999999E-2</v>
      </c>
      <c r="G253" s="4">
        <f t="shared" si="24"/>
        <v>1490181653.208411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2"/>
      <c r="C254" s="3">
        <v>12</v>
      </c>
      <c r="D254" s="4">
        <f>K243</f>
        <v>56932763.268843867</v>
      </c>
      <c r="E254" s="4">
        <f t="shared" si="26"/>
        <v>1547114416.4772549</v>
      </c>
      <c r="F254" s="3">
        <v>1.7999999999999999E-2</v>
      </c>
      <c r="G254" s="4">
        <f t="shared" si="24"/>
        <v>1574962475.9738455</v>
      </c>
      <c r="H254" s="4"/>
      <c r="I254" s="5"/>
      <c r="J254" s="4">
        <f xml:space="preserve"> (E243 + SUM(D244:D254)) - SUM(I244:I254)</f>
        <v>1331731934.1291456</v>
      </c>
      <c r="K254" s="9">
        <f xml:space="preserve"> G254 - J254</f>
        <v>243230541.84469986</v>
      </c>
      <c r="L254" s="3">
        <v>0.84</v>
      </c>
      <c r="M254" s="4">
        <f xml:space="preserve"> K254 * L254</f>
        <v>204313655.14954787</v>
      </c>
      <c r="N254" s="4">
        <f xml:space="preserve"> K254 - M254</f>
        <v>38916886.695151985</v>
      </c>
      <c r="O254" s="3">
        <f xml:space="preserve"> K254 / J254 * 100</f>
        <v>18.264226877142107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abSelected="1" workbookViewId="0">
      <selection activeCell="J15" sqref="J15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1700000</v>
      </c>
      <c r="Q10" s="1">
        <f t="shared" ref="Q10" si="4">SUM(C10:P10)</f>
        <v>6680000</v>
      </c>
      <c r="R10" s="1">
        <f t="shared" ref="R10" si="5" xml:space="preserve"> B10 - Q10</f>
        <v>250000</v>
      </c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workbookViewId="0">
      <selection activeCell="J12" sqref="J12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46"/>
      <c r="C1" s="46"/>
    </row>
    <row r="2" spans="2:6" x14ac:dyDescent="0.3">
      <c r="B2" s="45" t="s">
        <v>34</v>
      </c>
      <c r="C2" s="45"/>
      <c r="E2" s="45" t="s">
        <v>38</v>
      </c>
      <c r="F2" s="45"/>
    </row>
    <row r="3" spans="2:6" x14ac:dyDescent="0.3">
      <c r="B3" s="29" t="s">
        <v>31</v>
      </c>
      <c r="C3" s="29" t="s">
        <v>32</v>
      </c>
      <c r="E3" s="35" t="s">
        <v>31</v>
      </c>
      <c r="F3" s="35" t="s">
        <v>32</v>
      </c>
    </row>
    <row r="4" spans="2:6" x14ac:dyDescent="0.3">
      <c r="B4" s="28">
        <v>1</v>
      </c>
      <c r="C4" s="32">
        <v>17215</v>
      </c>
      <c r="E4" s="28">
        <v>1</v>
      </c>
      <c r="F4" s="32">
        <v>0</v>
      </c>
    </row>
    <row r="5" spans="2:6" x14ac:dyDescent="0.3">
      <c r="B5" s="28">
        <v>2</v>
      </c>
      <c r="C5" s="32">
        <v>-77107</v>
      </c>
      <c r="E5" s="28">
        <v>2</v>
      </c>
      <c r="F5" s="32">
        <v>0</v>
      </c>
    </row>
    <row r="6" spans="2:6" x14ac:dyDescent="0.3">
      <c r="B6" s="28">
        <v>3</v>
      </c>
      <c r="C6" s="32">
        <v>77453</v>
      </c>
      <c r="E6" s="28">
        <v>3</v>
      </c>
      <c r="F6" s="33">
        <v>0</v>
      </c>
    </row>
    <row r="7" spans="2:6" x14ac:dyDescent="0.3">
      <c r="B7" s="28">
        <v>4</v>
      </c>
      <c r="C7" s="32">
        <v>16450</v>
      </c>
      <c r="E7" s="28">
        <v>4</v>
      </c>
      <c r="F7" s="32">
        <v>0</v>
      </c>
    </row>
    <row r="8" spans="2:6" x14ac:dyDescent="0.3">
      <c r="B8" s="28">
        <v>5</v>
      </c>
      <c r="C8" s="32">
        <v>6818</v>
      </c>
      <c r="E8" s="28">
        <v>5</v>
      </c>
      <c r="F8" s="32">
        <v>0</v>
      </c>
    </row>
    <row r="9" spans="2:6" x14ac:dyDescent="0.3">
      <c r="B9" s="28">
        <v>6</v>
      </c>
      <c r="C9" s="32">
        <v>24585</v>
      </c>
      <c r="E9" s="28">
        <v>6</v>
      </c>
      <c r="F9" s="33">
        <v>0</v>
      </c>
    </row>
    <row r="10" spans="2:6" x14ac:dyDescent="0.3">
      <c r="B10" s="28">
        <v>7</v>
      </c>
      <c r="C10" s="32">
        <v>0</v>
      </c>
      <c r="E10" s="28">
        <v>7</v>
      </c>
      <c r="F10" s="32">
        <v>0</v>
      </c>
    </row>
    <row r="11" spans="2:6" x14ac:dyDescent="0.3">
      <c r="B11" s="28">
        <v>8</v>
      </c>
      <c r="C11" s="32">
        <v>0</v>
      </c>
      <c r="E11" s="28">
        <v>8</v>
      </c>
      <c r="F11" s="32">
        <v>0</v>
      </c>
    </row>
    <row r="12" spans="2:6" x14ac:dyDescent="0.3">
      <c r="B12" s="31">
        <v>9</v>
      </c>
      <c r="C12" s="33">
        <v>0</v>
      </c>
      <c r="E12" s="31">
        <v>9</v>
      </c>
      <c r="F12" s="33">
        <v>0</v>
      </c>
    </row>
    <row r="13" spans="2:6" x14ac:dyDescent="0.3">
      <c r="B13" s="28">
        <v>10</v>
      </c>
      <c r="C13" s="32">
        <v>0</v>
      </c>
      <c r="E13" s="28">
        <v>10</v>
      </c>
      <c r="F13" s="32">
        <v>0</v>
      </c>
    </row>
    <row r="14" spans="2:6" x14ac:dyDescent="0.3">
      <c r="B14" s="29" t="s">
        <v>33</v>
      </c>
      <c r="C14" s="30">
        <f>SUM(C4:C13)</f>
        <v>65414</v>
      </c>
      <c r="E14" s="35" t="s">
        <v>33</v>
      </c>
      <c r="F14" s="30">
        <f>SUM(F4:F13)</f>
        <v>0</v>
      </c>
    </row>
    <row r="15" spans="2:6" x14ac:dyDescent="0.3">
      <c r="B15" s="29" t="s">
        <v>35</v>
      </c>
      <c r="C15" s="30">
        <v>1061029</v>
      </c>
      <c r="E15" s="35" t="s">
        <v>21</v>
      </c>
      <c r="F15" s="30">
        <v>1126443</v>
      </c>
    </row>
    <row r="16" spans="2:6" x14ac:dyDescent="0.3">
      <c r="B16" s="34" t="s">
        <v>36</v>
      </c>
      <c r="C16" s="28">
        <f xml:space="preserve">  ROUND( (C14 / C15) * 100, 2 )</f>
        <v>6.17</v>
      </c>
      <c r="E16" s="35" t="s">
        <v>36</v>
      </c>
      <c r="F16" s="28">
        <f xml:space="preserve">  ROUND( (F14 / F15) * 100, 2 )</f>
        <v>0</v>
      </c>
    </row>
    <row r="17" spans="2:6" x14ac:dyDescent="0.3">
      <c r="B17" s="34" t="s">
        <v>37</v>
      </c>
      <c r="C17" s="9">
        <f xml:space="preserve"> C15 + C14</f>
        <v>1126443</v>
      </c>
      <c r="E17" s="35" t="s">
        <v>37</v>
      </c>
      <c r="F17" s="9">
        <f xml:space="preserve"> F15 + F14</f>
        <v>1126443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A118" workbookViewId="0">
      <selection activeCell="I27" sqref="I2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44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44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44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44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44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44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44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44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44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44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44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44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44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44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44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44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44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44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44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44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44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44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44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44"/>
      <c r="C26" s="18">
        <v>12</v>
      </c>
      <c r="D26" s="19">
        <f xml:space="preserve"> K15</f>
        <v>3733564.9088725941</v>
      </c>
      <c r="E26" s="19">
        <f t="shared" si="2"/>
        <v>16940028.43204587</v>
      </c>
      <c r="F26" s="18">
        <v>1.7999999999999999E-2</v>
      </c>
      <c r="G26" s="19">
        <f t="shared" si="3"/>
        <v>17244948.943822697</v>
      </c>
      <c r="H26" s="19"/>
      <c r="I26" s="20">
        <v>50000000</v>
      </c>
      <c r="J26" s="19">
        <f xml:space="preserve"> (E15 + SUM(D16:D26)) - SUM(I15:I26)</f>
        <v>9086821.5228715017</v>
      </c>
      <c r="K26" s="19">
        <f xml:space="preserve"> G26 - J26</f>
        <v>8158127.4209511951</v>
      </c>
      <c r="L26" s="18">
        <v>0.84</v>
      </c>
      <c r="M26" s="19">
        <f xml:space="preserve"> K26 * L26</f>
        <v>6852827.0335990032</v>
      </c>
      <c r="N26" s="19">
        <f xml:space="preserve"> K26 - M26</f>
        <v>1305300.3873521918</v>
      </c>
      <c r="O26" s="18">
        <f xml:space="preserve"> K26 / J26 * 100</f>
        <v>89.779769531262545</v>
      </c>
      <c r="P26" s="19"/>
    </row>
    <row r="27" spans="1:16" s="8" customFormat="1" x14ac:dyDescent="0.3">
      <c r="A27" s="8">
        <v>3</v>
      </c>
      <c r="B27" s="44">
        <v>2024</v>
      </c>
      <c r="C27" s="8">
        <v>1</v>
      </c>
      <c r="D27" s="9">
        <f>K27</f>
        <v>3218539.5393259455</v>
      </c>
      <c r="E27" s="9">
        <f xml:space="preserve"> (G26 / 2) + D27 - I27</f>
        <v>11841014.011237293</v>
      </c>
      <c r="F27" s="8">
        <v>1.7999999999999999E-2</v>
      </c>
      <c r="G27" s="9">
        <f xml:space="preserve"> (E27 * F27) + E27</f>
        <v>12054152.263439564</v>
      </c>
      <c r="H27" s="9"/>
      <c r="I27" s="10">
        <v>0</v>
      </c>
      <c r="K27" s="11">
        <f xml:space="preserve"> (G26 / 2 / 12) +2500000</f>
        <v>3218539.5393259455</v>
      </c>
      <c r="M27" s="9">
        <f xml:space="preserve"> (G26 / 2 )</f>
        <v>8622474.4719113484</v>
      </c>
      <c r="P27" s="9"/>
    </row>
    <row r="28" spans="1:16" s="8" customFormat="1" x14ac:dyDescent="0.3">
      <c r="B28" s="44"/>
      <c r="C28" s="8">
        <v>2</v>
      </c>
      <c r="D28" s="9">
        <f>K27</f>
        <v>3218539.5393259455</v>
      </c>
      <c r="E28" s="9">
        <f t="shared" ref="E28:E38" si="4" xml:space="preserve"> G27 + D28 - I28</f>
        <v>15272691.802765509</v>
      </c>
      <c r="F28" s="8">
        <v>1.7999999999999999E-2</v>
      </c>
      <c r="G28" s="9">
        <f xml:space="preserve"> (E28 * F28) + E28</f>
        <v>15547600.255215289</v>
      </c>
      <c r="H28" s="9"/>
      <c r="I28" s="10">
        <v>0</v>
      </c>
      <c r="P28" s="9"/>
    </row>
    <row r="29" spans="1:16" s="8" customFormat="1" x14ac:dyDescent="0.3">
      <c r="B29" s="44"/>
      <c r="C29" s="8">
        <v>3</v>
      </c>
      <c r="D29" s="9">
        <f>K27</f>
        <v>3218539.5393259455</v>
      </c>
      <c r="E29" s="9">
        <f t="shared" si="4"/>
        <v>18766139.794541236</v>
      </c>
      <c r="F29" s="8">
        <v>1.7999999999999999E-2</v>
      </c>
      <c r="G29" s="9">
        <f xml:space="preserve"> (E29 * F29) + E29</f>
        <v>19103930.31084298</v>
      </c>
      <c r="H29" s="9"/>
      <c r="I29" s="10">
        <v>0</v>
      </c>
      <c r="P29" s="9"/>
    </row>
    <row r="30" spans="1:16" s="8" customFormat="1" x14ac:dyDescent="0.3">
      <c r="B30" s="44"/>
      <c r="C30" s="8">
        <v>4</v>
      </c>
      <c r="D30" s="9">
        <f>K27</f>
        <v>3218539.5393259455</v>
      </c>
      <c r="E30" s="9">
        <f t="shared" si="4"/>
        <v>22322469.850168925</v>
      </c>
      <c r="F30" s="8">
        <v>1.7999999999999999E-2</v>
      </c>
      <c r="G30" s="9">
        <f t="shared" ref="G30:G93" si="5" xml:space="preserve"> (E30 * F30) + E30</f>
        <v>22724274.307471965</v>
      </c>
      <c r="H30" s="9"/>
      <c r="I30" s="10">
        <v>0</v>
      </c>
      <c r="P30" s="9"/>
    </row>
    <row r="31" spans="1:16" s="8" customFormat="1" x14ac:dyDescent="0.3">
      <c r="B31" s="44"/>
      <c r="C31" s="8">
        <v>5</v>
      </c>
      <c r="D31" s="9">
        <f>K27</f>
        <v>3218539.5393259455</v>
      </c>
      <c r="E31" s="9">
        <f t="shared" si="4"/>
        <v>24637513.459445719</v>
      </c>
      <c r="F31" s="8">
        <v>1.7999999999999999E-2</v>
      </c>
      <c r="G31" s="9">
        <f t="shared" si="5"/>
        <v>25080988.701715741</v>
      </c>
      <c r="H31" s="9"/>
      <c r="I31" s="10">
        <f xml:space="preserve"> N26</f>
        <v>1305300.3873521918</v>
      </c>
      <c r="P31" s="9"/>
    </row>
    <row r="32" spans="1:16" s="8" customFormat="1" x14ac:dyDescent="0.3">
      <c r="B32" s="44"/>
      <c r="C32" s="8">
        <v>6</v>
      </c>
      <c r="D32" s="9">
        <f>K27</f>
        <v>3218539.5393259455</v>
      </c>
      <c r="E32" s="9">
        <f t="shared" si="4"/>
        <v>28299528.241041686</v>
      </c>
      <c r="F32" s="8">
        <v>1.7999999999999999E-2</v>
      </c>
      <c r="G32" s="9">
        <f t="shared" si="5"/>
        <v>28808919.749380436</v>
      </c>
      <c r="H32" s="9"/>
      <c r="I32" s="10">
        <v>0</v>
      </c>
      <c r="P32" s="9"/>
    </row>
    <row r="33" spans="1:16" s="8" customFormat="1" x14ac:dyDescent="0.3">
      <c r="B33" s="44"/>
      <c r="C33" s="8">
        <v>7</v>
      </c>
      <c r="D33" s="9">
        <f>K27</f>
        <v>3218539.5393259455</v>
      </c>
      <c r="E33" s="9">
        <f t="shared" si="4"/>
        <v>32027459.288706381</v>
      </c>
      <c r="F33" s="8">
        <v>1.7999999999999999E-2</v>
      </c>
      <c r="G33" s="9">
        <f t="shared" si="5"/>
        <v>32603953.555903096</v>
      </c>
      <c r="H33" s="9"/>
      <c r="I33" s="10">
        <v>0</v>
      </c>
      <c r="P33" s="9"/>
    </row>
    <row r="34" spans="1:16" s="8" customFormat="1" x14ac:dyDescent="0.3">
      <c r="B34" s="44"/>
      <c r="C34" s="8">
        <v>8</v>
      </c>
      <c r="D34" s="9">
        <f>K27</f>
        <v>3218539.5393259455</v>
      </c>
      <c r="E34" s="9">
        <f t="shared" si="4"/>
        <v>35822493.095229045</v>
      </c>
      <c r="F34" s="8">
        <v>1.7999999999999999E-2</v>
      </c>
      <c r="G34" s="9">
        <f t="shared" si="5"/>
        <v>36467297.970943168</v>
      </c>
      <c r="H34" s="9"/>
      <c r="I34" s="10">
        <v>0</v>
      </c>
      <c r="P34" s="9"/>
    </row>
    <row r="35" spans="1:16" s="8" customFormat="1" x14ac:dyDescent="0.3">
      <c r="B35" s="44"/>
      <c r="C35" s="8">
        <v>9</v>
      </c>
      <c r="D35" s="9">
        <f>K27</f>
        <v>3218539.5393259455</v>
      </c>
      <c r="E35" s="9">
        <f t="shared" si="4"/>
        <v>39685837.510269113</v>
      </c>
      <c r="F35" s="8">
        <v>1.7999999999999999E-2</v>
      </c>
      <c r="G35" s="9">
        <f t="shared" si="5"/>
        <v>40400182.585453957</v>
      </c>
      <c r="H35" s="9"/>
      <c r="I35" s="10">
        <v>0</v>
      </c>
      <c r="P35" s="9"/>
    </row>
    <row r="36" spans="1:16" s="8" customFormat="1" x14ac:dyDescent="0.3">
      <c r="B36" s="44"/>
      <c r="C36" s="8">
        <v>10</v>
      </c>
      <c r="D36" s="9">
        <f>K27</f>
        <v>3218539.5393259455</v>
      </c>
      <c r="E36" s="9">
        <f t="shared" si="4"/>
        <v>43618722.124779902</v>
      </c>
      <c r="F36" s="8">
        <v>1.7999999999999999E-2</v>
      </c>
      <c r="G36" s="9">
        <f t="shared" si="5"/>
        <v>44403859.123025939</v>
      </c>
      <c r="H36" s="9"/>
      <c r="I36" s="10">
        <v>0</v>
      </c>
      <c r="P36" s="9"/>
    </row>
    <row r="37" spans="1:16" s="8" customFormat="1" x14ac:dyDescent="0.3">
      <c r="B37" s="44"/>
      <c r="C37" s="8">
        <v>11</v>
      </c>
      <c r="D37" s="9">
        <f>K27</f>
        <v>3218539.5393259455</v>
      </c>
      <c r="E37" s="9">
        <f t="shared" si="4"/>
        <v>47622398.662351884</v>
      </c>
      <c r="F37" s="8">
        <v>1.7999999999999999E-2</v>
      </c>
      <c r="G37" s="9">
        <f t="shared" si="5"/>
        <v>48479601.838274218</v>
      </c>
      <c r="H37" s="9"/>
      <c r="I37" s="10">
        <v>0</v>
      </c>
      <c r="P37" s="9"/>
    </row>
    <row r="38" spans="1:16" s="18" customFormat="1" x14ac:dyDescent="0.3">
      <c r="B38" s="44"/>
      <c r="C38" s="18">
        <v>12</v>
      </c>
      <c r="D38" s="19">
        <f>K27</f>
        <v>3218539.5393259455</v>
      </c>
      <c r="E38" s="19">
        <f t="shared" si="4"/>
        <v>51698141.377600163</v>
      </c>
      <c r="F38" s="18">
        <v>1.7999999999999999E-2</v>
      </c>
      <c r="G38" s="19">
        <f t="shared" si="5"/>
        <v>52628707.922396965</v>
      </c>
      <c r="H38" s="19"/>
      <c r="I38" s="20">
        <v>0</v>
      </c>
      <c r="J38" s="19">
        <f xml:space="preserve"> (E27 + SUM(D28:D38)) - SUM(I27:I38)</f>
        <v>45939648.556470506</v>
      </c>
      <c r="K38" s="19">
        <f xml:space="preserve"> G38 - J38</f>
        <v>6689059.3659264594</v>
      </c>
      <c r="L38" s="18">
        <v>0.84</v>
      </c>
      <c r="M38" s="19">
        <f xml:space="preserve"> K38 * L38</f>
        <v>5618809.8673782256</v>
      </c>
      <c r="N38" s="19">
        <f xml:space="preserve"> K38 - M38</f>
        <v>1070249.4985482339</v>
      </c>
      <c r="O38" s="18">
        <f xml:space="preserve"> K38 / J38 * 100</f>
        <v>14.560536652134051</v>
      </c>
      <c r="P38" s="19"/>
    </row>
    <row r="39" spans="1:16" s="8" customFormat="1" x14ac:dyDescent="0.3">
      <c r="A39" s="8">
        <v>4</v>
      </c>
      <c r="B39" s="44">
        <v>2025</v>
      </c>
      <c r="C39" s="8">
        <v>1</v>
      </c>
      <c r="D39" s="9">
        <f>K39</f>
        <v>4692862.8300998732</v>
      </c>
      <c r="E39" s="9">
        <f xml:space="preserve"> (G38 / 2) + D39 - I39</f>
        <v>31007216.791298356</v>
      </c>
      <c r="F39" s="8">
        <v>1.7999999999999999E-2</v>
      </c>
      <c r="G39" s="9">
        <f t="shared" si="5"/>
        <v>31565346.693541728</v>
      </c>
      <c r="H39" s="9"/>
      <c r="I39" s="10">
        <v>0</v>
      </c>
      <c r="K39" s="11">
        <f xml:space="preserve"> ((G38 - I39) / 2 / 12) +2500000</f>
        <v>4692862.8300998732</v>
      </c>
      <c r="M39" s="9">
        <f xml:space="preserve"> (G38 / 2 )</f>
        <v>26314353.961198483</v>
      </c>
      <c r="P39" s="9"/>
    </row>
    <row r="40" spans="1:16" s="8" customFormat="1" x14ac:dyDescent="0.3">
      <c r="B40" s="44"/>
      <c r="C40" s="8">
        <v>2</v>
      </c>
      <c r="D40" s="9">
        <f>K39</f>
        <v>4692862.8300998732</v>
      </c>
      <c r="E40" s="9">
        <f t="shared" ref="E40:E50" si="6" xml:space="preserve"> G39 + D40 - I40</f>
        <v>36258209.523641601</v>
      </c>
      <c r="F40" s="8">
        <v>1.7999999999999999E-2</v>
      </c>
      <c r="G40" s="9">
        <f t="shared" si="5"/>
        <v>36910857.295067146</v>
      </c>
      <c r="H40" s="9"/>
      <c r="I40" s="10">
        <v>0</v>
      </c>
      <c r="P40" s="9"/>
    </row>
    <row r="41" spans="1:16" s="8" customFormat="1" x14ac:dyDescent="0.3">
      <c r="B41" s="44"/>
      <c r="C41" s="8">
        <v>3</v>
      </c>
      <c r="D41" s="9">
        <f>K39</f>
        <v>4692862.8300998732</v>
      </c>
      <c r="E41" s="9">
        <f t="shared" si="6"/>
        <v>41603720.12516702</v>
      </c>
      <c r="F41" s="8">
        <v>1.7999999999999999E-2</v>
      </c>
      <c r="G41" s="9">
        <f t="shared" si="5"/>
        <v>42352587.087420024</v>
      </c>
      <c r="H41" s="9"/>
      <c r="I41" s="10">
        <v>0</v>
      </c>
      <c r="P41" s="9"/>
    </row>
    <row r="42" spans="1:16" s="8" customFormat="1" x14ac:dyDescent="0.3">
      <c r="B42" s="44"/>
      <c r="C42" s="8">
        <v>4</v>
      </c>
      <c r="D42" s="9">
        <f>K39</f>
        <v>4692862.8300998732</v>
      </c>
      <c r="E42" s="9">
        <f t="shared" si="6"/>
        <v>47045449.917519897</v>
      </c>
      <c r="F42" s="8">
        <v>1.7999999999999999E-2</v>
      </c>
      <c r="G42" s="9">
        <f t="shared" si="5"/>
        <v>47892268.016035259</v>
      </c>
      <c r="H42" s="9"/>
      <c r="I42" s="10">
        <v>0</v>
      </c>
      <c r="P42" s="9"/>
    </row>
    <row r="43" spans="1:16" s="8" customFormat="1" x14ac:dyDescent="0.3">
      <c r="B43" s="44"/>
      <c r="C43" s="8">
        <v>5</v>
      </c>
      <c r="D43" s="9">
        <f>K39</f>
        <v>4692862.8300998732</v>
      </c>
      <c r="E43" s="9">
        <f t="shared" si="6"/>
        <v>51514881.3475869</v>
      </c>
      <c r="F43" s="8">
        <v>1.7999999999999999E-2</v>
      </c>
      <c r="G43" s="9">
        <f t="shared" si="5"/>
        <v>52442149.211843461</v>
      </c>
      <c r="H43" s="9"/>
      <c r="I43" s="10">
        <f xml:space="preserve"> N38</f>
        <v>1070249.4985482339</v>
      </c>
      <c r="P43" s="9"/>
    </row>
    <row r="44" spans="1:16" s="8" customFormat="1" x14ac:dyDescent="0.3">
      <c r="B44" s="44"/>
      <c r="C44" s="8">
        <v>6</v>
      </c>
      <c r="D44" s="9">
        <f>K39</f>
        <v>4692862.8300998732</v>
      </c>
      <c r="E44" s="9">
        <f t="shared" si="6"/>
        <v>57135012.041943334</v>
      </c>
      <c r="F44" s="8">
        <v>1.7999999999999999E-2</v>
      </c>
      <c r="G44" s="9">
        <f t="shared" si="5"/>
        <v>58163442.258698314</v>
      </c>
      <c r="H44" s="9"/>
      <c r="I44" s="10">
        <v>0</v>
      </c>
      <c r="P44" s="9"/>
    </row>
    <row r="45" spans="1:16" s="8" customFormat="1" x14ac:dyDescent="0.3">
      <c r="B45" s="44"/>
      <c r="C45" s="8">
        <v>7</v>
      </c>
      <c r="D45" s="9">
        <f>K39</f>
        <v>4692862.8300998732</v>
      </c>
      <c r="E45" s="9">
        <f t="shared" si="6"/>
        <v>62856305.088798188</v>
      </c>
      <c r="F45" s="8">
        <v>1.7999999999999999E-2</v>
      </c>
      <c r="G45" s="9">
        <f t="shared" si="5"/>
        <v>63987718.580396555</v>
      </c>
      <c r="H45" s="9"/>
      <c r="I45" s="10">
        <v>0</v>
      </c>
      <c r="P45" s="9"/>
    </row>
    <row r="46" spans="1:16" s="8" customFormat="1" x14ac:dyDescent="0.3">
      <c r="B46" s="44"/>
      <c r="C46" s="8">
        <v>8</v>
      </c>
      <c r="D46" s="9">
        <f>K39</f>
        <v>4692862.8300998732</v>
      </c>
      <c r="E46" s="9">
        <f t="shared" si="6"/>
        <v>68680581.410496429</v>
      </c>
      <c r="F46" s="8">
        <v>1.7999999999999999E-2</v>
      </c>
      <c r="G46" s="9">
        <f t="shared" si="5"/>
        <v>69916831.875885367</v>
      </c>
      <c r="H46" s="9"/>
      <c r="I46" s="10">
        <v>0</v>
      </c>
      <c r="P46" s="9"/>
    </row>
    <row r="47" spans="1:16" s="8" customFormat="1" x14ac:dyDescent="0.3">
      <c r="B47" s="44"/>
      <c r="C47" s="8">
        <v>9</v>
      </c>
      <c r="D47" s="9">
        <f>K39</f>
        <v>4692862.8300998732</v>
      </c>
      <c r="E47" s="9">
        <f t="shared" si="6"/>
        <v>74609694.705985248</v>
      </c>
      <c r="F47" s="8">
        <v>1.7999999999999999E-2</v>
      </c>
      <c r="G47" s="9">
        <f t="shared" si="5"/>
        <v>75952669.210692987</v>
      </c>
      <c r="H47" s="9"/>
      <c r="I47" s="10">
        <v>0</v>
      </c>
      <c r="P47" s="9"/>
    </row>
    <row r="48" spans="1:16" s="8" customFormat="1" x14ac:dyDescent="0.3">
      <c r="B48" s="44"/>
      <c r="C48" s="8">
        <v>10</v>
      </c>
      <c r="D48" s="9">
        <f>K39</f>
        <v>4692862.8300998732</v>
      </c>
      <c r="E48" s="9">
        <f t="shared" si="6"/>
        <v>80645532.040792853</v>
      </c>
      <c r="F48" s="8">
        <v>1.7999999999999999E-2</v>
      </c>
      <c r="G48" s="9">
        <f t="shared" si="5"/>
        <v>82097151.617527127</v>
      </c>
      <c r="H48" s="9"/>
      <c r="I48" s="10">
        <v>0</v>
      </c>
      <c r="P48" s="9"/>
    </row>
    <row r="49" spans="1:16" s="8" customFormat="1" x14ac:dyDescent="0.3">
      <c r="B49" s="44"/>
      <c r="C49" s="8">
        <v>11</v>
      </c>
      <c r="D49" s="9">
        <f>K39</f>
        <v>4692862.8300998732</v>
      </c>
      <c r="E49" s="9">
        <f t="shared" si="6"/>
        <v>86790014.447627008</v>
      </c>
      <c r="F49" s="8">
        <v>1.7999999999999999E-2</v>
      </c>
      <c r="G49" s="9">
        <f t="shared" si="5"/>
        <v>88352234.707684293</v>
      </c>
      <c r="H49" s="9"/>
      <c r="I49" s="10">
        <v>0</v>
      </c>
      <c r="P49" s="9"/>
    </row>
    <row r="50" spans="1:16" s="18" customFormat="1" x14ac:dyDescent="0.3">
      <c r="B50" s="44"/>
      <c r="C50" s="18">
        <v>12</v>
      </c>
      <c r="D50" s="19">
        <f>K39</f>
        <v>4692862.8300998732</v>
      </c>
      <c r="E50" s="19">
        <f t="shared" si="6"/>
        <v>93045097.537784159</v>
      </c>
      <c r="F50" s="18">
        <v>1.7999999999999999E-2</v>
      </c>
      <c r="G50" s="19">
        <f t="shared" si="5"/>
        <v>94719909.293464273</v>
      </c>
      <c r="H50" s="19"/>
      <c r="I50" s="10">
        <v>0</v>
      </c>
      <c r="J50" s="19">
        <f xml:space="preserve"> (E39 + SUM(D40:D50)) - SUM(I40:I50)</f>
        <v>81558458.423848718</v>
      </c>
      <c r="K50" s="19">
        <f xml:space="preserve"> G50 - J50</f>
        <v>13161450.869615555</v>
      </c>
      <c r="L50" s="18">
        <v>0.84</v>
      </c>
      <c r="M50" s="19">
        <f xml:space="preserve"> K50 * L50</f>
        <v>11055618.730477065</v>
      </c>
      <c r="N50" s="19">
        <f xml:space="preserve"> K50 - M50</f>
        <v>2105832.13913849</v>
      </c>
      <c r="O50" s="18">
        <f xml:space="preserve"> K50 / J50 * 100</f>
        <v>16.137444385249662</v>
      </c>
      <c r="P50" s="19"/>
    </row>
    <row r="51" spans="1:16" s="8" customFormat="1" x14ac:dyDescent="0.3">
      <c r="A51" s="8">
        <v>5</v>
      </c>
      <c r="B51" s="44">
        <v>2026</v>
      </c>
      <c r="C51" s="8">
        <v>1</v>
      </c>
      <c r="D51" s="9">
        <f xml:space="preserve"> K51</f>
        <v>6446662.8872276787</v>
      </c>
      <c r="E51" s="9">
        <f xml:space="preserve"> (G50 / 2) + D51 - I51</f>
        <v>53806617.533959813</v>
      </c>
      <c r="F51" s="8">
        <v>1.7999999999999999E-2</v>
      </c>
      <c r="G51" s="9">
        <f t="shared" si="5"/>
        <v>54775136.649571091</v>
      </c>
      <c r="H51" s="9"/>
      <c r="I51" s="10">
        <v>0</v>
      </c>
      <c r="K51" s="11">
        <f xml:space="preserve"> ((G50 - I51) / 2 / 12) +2500000</f>
        <v>6446662.8872276787</v>
      </c>
      <c r="M51" s="9">
        <f xml:space="preserve"> (G50 / 2 )</f>
        <v>47359954.646732137</v>
      </c>
      <c r="P51" s="9"/>
    </row>
    <row r="52" spans="1:16" s="8" customFormat="1" x14ac:dyDescent="0.3">
      <c r="B52" s="44"/>
      <c r="C52" s="8">
        <v>2</v>
      </c>
      <c r="D52" s="9">
        <f xml:space="preserve"> K51</f>
        <v>6446662.8872276787</v>
      </c>
      <c r="E52" s="9">
        <f t="shared" ref="E52:E62" si="7" xml:space="preserve"> G51 + D52 - I52</f>
        <v>61221799.536798768</v>
      </c>
      <c r="F52" s="8">
        <v>1.7999999999999999E-2</v>
      </c>
      <c r="G52" s="9">
        <f t="shared" si="5"/>
        <v>62323791.928461142</v>
      </c>
      <c r="H52" s="9"/>
      <c r="I52" s="10">
        <v>0</v>
      </c>
      <c r="P52" s="9"/>
    </row>
    <row r="53" spans="1:16" s="8" customFormat="1" x14ac:dyDescent="0.3">
      <c r="B53" s="44"/>
      <c r="C53" s="8">
        <v>3</v>
      </c>
      <c r="D53" s="9">
        <f xml:space="preserve"> K51</f>
        <v>6446662.8872276787</v>
      </c>
      <c r="E53" s="9">
        <f t="shared" si="7"/>
        <v>68770454.815688819</v>
      </c>
      <c r="F53" s="8">
        <v>1.7999999999999999E-2</v>
      </c>
      <c r="G53" s="9">
        <f t="shared" si="5"/>
        <v>70008323.002371222</v>
      </c>
      <c r="H53" s="9"/>
      <c r="I53" s="10">
        <v>0</v>
      </c>
      <c r="P53" s="9"/>
    </row>
    <row r="54" spans="1:16" s="8" customFormat="1" x14ac:dyDescent="0.3">
      <c r="B54" s="44"/>
      <c r="C54" s="8">
        <v>4</v>
      </c>
      <c r="D54" s="9">
        <f xml:space="preserve"> K51</f>
        <v>6446662.8872276787</v>
      </c>
      <c r="E54" s="9">
        <f t="shared" si="7"/>
        <v>76454985.889598906</v>
      </c>
      <c r="F54" s="8">
        <v>1.7999999999999999E-2</v>
      </c>
      <c r="G54" s="9">
        <f t="shared" si="5"/>
        <v>77831175.635611683</v>
      </c>
      <c r="H54" s="9"/>
      <c r="I54" s="10">
        <v>0</v>
      </c>
      <c r="P54" s="9"/>
    </row>
    <row r="55" spans="1:16" s="8" customFormat="1" x14ac:dyDescent="0.3">
      <c r="B55" s="44"/>
      <c r="C55" s="8">
        <v>5</v>
      </c>
      <c r="D55" s="9">
        <f xml:space="preserve"> K51</f>
        <v>6446662.8872276787</v>
      </c>
      <c r="E55" s="9">
        <f t="shared" si="7"/>
        <v>82172006.383700877</v>
      </c>
      <c r="F55" s="8">
        <v>1.7999999999999999E-2</v>
      </c>
      <c r="G55" s="9">
        <f t="shared" si="5"/>
        <v>83651102.498607486</v>
      </c>
      <c r="H55" s="9"/>
      <c r="I55" s="10">
        <f xml:space="preserve"> N50</f>
        <v>2105832.13913849</v>
      </c>
      <c r="P55" s="9"/>
    </row>
    <row r="56" spans="1:16" s="8" customFormat="1" x14ac:dyDescent="0.3">
      <c r="B56" s="44"/>
      <c r="C56" s="8">
        <v>6</v>
      </c>
      <c r="D56" s="9">
        <f xml:space="preserve"> K51</f>
        <v>6446662.8872276787</v>
      </c>
      <c r="E56" s="9">
        <f t="shared" si="7"/>
        <v>90097765.385835171</v>
      </c>
      <c r="F56" s="8">
        <v>1.7999999999999999E-2</v>
      </c>
      <c r="G56" s="9">
        <f t="shared" si="5"/>
        <v>91719525.16278021</v>
      </c>
      <c r="H56" s="9"/>
      <c r="I56" s="10">
        <v>0</v>
      </c>
      <c r="P56" s="9"/>
    </row>
    <row r="57" spans="1:16" s="8" customFormat="1" x14ac:dyDescent="0.3">
      <c r="B57" s="44"/>
      <c r="C57" s="8">
        <v>7</v>
      </c>
      <c r="D57" s="9">
        <f xml:space="preserve"> K51</f>
        <v>6446662.8872276787</v>
      </c>
      <c r="E57" s="9">
        <f t="shared" si="7"/>
        <v>98166188.050007895</v>
      </c>
      <c r="F57" s="8">
        <v>1.7999999999999999E-2</v>
      </c>
      <c r="G57" s="9">
        <f t="shared" si="5"/>
        <v>99933179.434908032</v>
      </c>
      <c r="H57" s="9"/>
      <c r="I57" s="10">
        <v>0</v>
      </c>
      <c r="P57" s="9"/>
    </row>
    <row r="58" spans="1:16" s="8" customFormat="1" x14ac:dyDescent="0.3">
      <c r="B58" s="44"/>
      <c r="C58" s="8">
        <v>8</v>
      </c>
      <c r="D58" s="9">
        <f xml:space="preserve"> K51</f>
        <v>6446662.8872276787</v>
      </c>
      <c r="E58" s="9">
        <f t="shared" si="7"/>
        <v>106379842.32213572</v>
      </c>
      <c r="F58" s="8">
        <v>1.7999999999999999E-2</v>
      </c>
      <c r="G58" s="9">
        <f t="shared" si="5"/>
        <v>108294679.48393416</v>
      </c>
      <c r="H58" s="9"/>
      <c r="I58" s="10">
        <v>0</v>
      </c>
      <c r="P58" s="9"/>
    </row>
    <row r="59" spans="1:16" s="8" customFormat="1" x14ac:dyDescent="0.3">
      <c r="B59" s="44"/>
      <c r="C59" s="8">
        <v>9</v>
      </c>
      <c r="D59" s="9">
        <f xml:space="preserve"> K51</f>
        <v>6446662.8872276787</v>
      </c>
      <c r="E59" s="9">
        <f t="shared" si="7"/>
        <v>114741342.37116185</v>
      </c>
      <c r="F59" s="8">
        <v>1.7999999999999999E-2</v>
      </c>
      <c r="G59" s="9">
        <f t="shared" si="5"/>
        <v>116806686.53384276</v>
      </c>
      <c r="H59" s="9"/>
      <c r="I59" s="10">
        <v>0</v>
      </c>
      <c r="P59" s="9"/>
    </row>
    <row r="60" spans="1:16" s="8" customFormat="1" x14ac:dyDescent="0.3">
      <c r="B60" s="44"/>
      <c r="C60" s="8">
        <v>10</v>
      </c>
      <c r="D60" s="9">
        <f xml:space="preserve"> K51</f>
        <v>6446662.8872276787</v>
      </c>
      <c r="E60" s="9">
        <f t="shared" si="7"/>
        <v>123253349.42107044</v>
      </c>
      <c r="F60" s="8">
        <v>1.7999999999999999E-2</v>
      </c>
      <c r="G60" s="9">
        <f t="shared" si="5"/>
        <v>125471909.71064971</v>
      </c>
      <c r="H60" s="9"/>
      <c r="I60" s="10">
        <v>0</v>
      </c>
      <c r="P60" s="9"/>
    </row>
    <row r="61" spans="1:16" s="8" customFormat="1" x14ac:dyDescent="0.3">
      <c r="B61" s="44"/>
      <c r="C61" s="8">
        <v>11</v>
      </c>
      <c r="D61" s="9">
        <f xml:space="preserve"> K51</f>
        <v>6446662.8872276787</v>
      </c>
      <c r="E61" s="9">
        <f t="shared" si="7"/>
        <v>131918572.5978774</v>
      </c>
      <c r="F61" s="8">
        <v>1.7999999999999999E-2</v>
      </c>
      <c r="G61" s="9">
        <f t="shared" si="5"/>
        <v>134293106.90463918</v>
      </c>
      <c r="H61" s="9"/>
      <c r="I61" s="10">
        <v>0</v>
      </c>
      <c r="P61" s="9"/>
    </row>
    <row r="62" spans="1:16" s="18" customFormat="1" x14ac:dyDescent="0.3">
      <c r="B62" s="44"/>
      <c r="C62" s="18">
        <v>12</v>
      </c>
      <c r="D62" s="19">
        <f xml:space="preserve"> K51</f>
        <v>6446662.8872276787</v>
      </c>
      <c r="E62" s="19">
        <f t="shared" si="7"/>
        <v>140739769.79186687</v>
      </c>
      <c r="F62" s="18">
        <v>1.7999999999999999E-2</v>
      </c>
      <c r="G62" s="19">
        <f t="shared" si="5"/>
        <v>143273085.64812046</v>
      </c>
      <c r="H62" s="19"/>
      <c r="I62" s="20">
        <v>0</v>
      </c>
      <c r="J62" s="19">
        <f xml:space="preserve"> (E51 + SUM(D52:D62)) - SUM(I52:I62)</f>
        <v>122614077.15432578</v>
      </c>
      <c r="K62" s="19">
        <f xml:space="preserve"> G62 - J62</f>
        <v>20659008.49379468</v>
      </c>
      <c r="L62" s="18">
        <v>0.84</v>
      </c>
      <c r="M62" s="19">
        <f xml:space="preserve"> K62 * L62</f>
        <v>17353567.13478753</v>
      </c>
      <c r="N62" s="19">
        <f xml:space="preserve"> K62 - M62</f>
        <v>3305441.3590071499</v>
      </c>
      <c r="O62" s="18">
        <f xml:space="preserve"> K62 / J62 * 100</f>
        <v>16.848806412164752</v>
      </c>
      <c r="P62" s="19"/>
    </row>
    <row r="63" spans="1:16" s="8" customFormat="1" x14ac:dyDescent="0.3">
      <c r="A63" s="8">
        <v>6</v>
      </c>
      <c r="B63" s="44">
        <v>2027</v>
      </c>
      <c r="C63" s="8">
        <v>1</v>
      </c>
      <c r="D63" s="9">
        <f>K63</f>
        <v>8469711.9020050205</v>
      </c>
      <c r="E63" s="9">
        <f xml:space="preserve"> (G62 / 2) + D63 - I63</f>
        <v>80106254.726065248</v>
      </c>
      <c r="F63" s="8">
        <v>1.7999999999999999E-2</v>
      </c>
      <c r="G63" s="9">
        <f t="shared" si="5"/>
        <v>81548167.311134428</v>
      </c>
      <c r="H63" s="9"/>
      <c r="I63" s="10">
        <v>0</v>
      </c>
      <c r="K63" s="11">
        <f xml:space="preserve"> ((G62 - I63) / 2 / 12) +2500000</f>
        <v>8469711.9020050205</v>
      </c>
      <c r="M63" s="9">
        <f xml:space="preserve"> (G62 / 2 )</f>
        <v>71636542.824060231</v>
      </c>
      <c r="P63" s="9"/>
    </row>
    <row r="64" spans="1:16" s="8" customFormat="1" x14ac:dyDescent="0.3">
      <c r="B64" s="44"/>
      <c r="C64" s="8">
        <v>2</v>
      </c>
      <c r="D64" s="9">
        <f>K63</f>
        <v>8469711.9020050205</v>
      </c>
      <c r="E64" s="9">
        <f t="shared" ref="E64:E74" si="8" xml:space="preserve"> G63 + D64 - I64</f>
        <v>90017879.213139445</v>
      </c>
      <c r="F64" s="8">
        <v>1.7999999999999999E-2</v>
      </c>
      <c r="G64" s="9">
        <f t="shared" si="5"/>
        <v>91638201.038975954</v>
      </c>
      <c r="H64" s="9"/>
      <c r="I64" s="10">
        <v>0</v>
      </c>
      <c r="P64" s="9"/>
    </row>
    <row r="65" spans="1:16" s="8" customFormat="1" x14ac:dyDescent="0.3">
      <c r="B65" s="44"/>
      <c r="C65" s="8">
        <v>3</v>
      </c>
      <c r="D65" s="9">
        <f>K63</f>
        <v>8469711.9020050205</v>
      </c>
      <c r="E65" s="9">
        <f t="shared" si="8"/>
        <v>100107912.94098097</v>
      </c>
      <c r="F65" s="8">
        <v>1.7999999999999999E-2</v>
      </c>
      <c r="G65" s="9">
        <f t="shared" si="5"/>
        <v>101909855.37391862</v>
      </c>
      <c r="H65" s="9"/>
      <c r="I65" s="10">
        <v>0</v>
      </c>
      <c r="P65" s="9"/>
    </row>
    <row r="66" spans="1:16" s="8" customFormat="1" x14ac:dyDescent="0.3">
      <c r="B66" s="44"/>
      <c r="C66" s="8">
        <v>4</v>
      </c>
      <c r="D66" s="9">
        <f>K63</f>
        <v>8469711.9020050205</v>
      </c>
      <c r="E66" s="9">
        <f t="shared" si="8"/>
        <v>110379567.27592364</v>
      </c>
      <c r="F66" s="8">
        <v>1.7999999999999999E-2</v>
      </c>
      <c r="G66" s="9">
        <f t="shared" si="5"/>
        <v>112366399.48689027</v>
      </c>
      <c r="H66" s="9"/>
      <c r="I66" s="10">
        <v>0</v>
      </c>
      <c r="P66" s="9"/>
    </row>
    <row r="67" spans="1:16" s="8" customFormat="1" x14ac:dyDescent="0.3">
      <c r="B67" s="44"/>
      <c r="C67" s="8">
        <v>5</v>
      </c>
      <c r="D67" s="9">
        <f>K63</f>
        <v>8469711.9020050205</v>
      </c>
      <c r="E67" s="9">
        <f t="shared" si="8"/>
        <v>117530670.02988814</v>
      </c>
      <c r="F67" s="8">
        <v>1.7999999999999999E-2</v>
      </c>
      <c r="G67" s="9">
        <f t="shared" si="5"/>
        <v>119646222.09042612</v>
      </c>
      <c r="H67" s="9"/>
      <c r="I67" s="10">
        <f xml:space="preserve"> N62</f>
        <v>3305441.3590071499</v>
      </c>
      <c r="P67" s="9"/>
    </row>
    <row r="68" spans="1:16" s="8" customFormat="1" x14ac:dyDescent="0.3">
      <c r="B68" s="44"/>
      <c r="C68" s="8">
        <v>6</v>
      </c>
      <c r="D68" s="9">
        <f>K63</f>
        <v>8469711.9020050205</v>
      </c>
      <c r="E68" s="9">
        <f t="shared" si="8"/>
        <v>128115933.99243113</v>
      </c>
      <c r="F68" s="8">
        <v>1.7999999999999999E-2</v>
      </c>
      <c r="G68" s="9">
        <f t="shared" si="5"/>
        <v>130422020.8042949</v>
      </c>
      <c r="H68" s="9"/>
      <c r="I68" s="10">
        <f xml:space="preserve"> N63</f>
        <v>0</v>
      </c>
      <c r="P68" s="9"/>
    </row>
    <row r="69" spans="1:16" s="8" customFormat="1" x14ac:dyDescent="0.3">
      <c r="B69" s="44"/>
      <c r="C69" s="8">
        <v>7</v>
      </c>
      <c r="D69" s="9">
        <f>K63</f>
        <v>8469711.9020050205</v>
      </c>
      <c r="E69" s="9">
        <f t="shared" si="8"/>
        <v>138891732.70629993</v>
      </c>
      <c r="F69" s="8">
        <v>1.7999999999999999E-2</v>
      </c>
      <c r="G69" s="9">
        <f t="shared" si="5"/>
        <v>141391783.89501333</v>
      </c>
      <c r="H69" s="9"/>
      <c r="I69" s="10">
        <v>0</v>
      </c>
      <c r="P69" s="9"/>
    </row>
    <row r="70" spans="1:16" s="8" customFormat="1" x14ac:dyDescent="0.3">
      <c r="B70" s="44"/>
      <c r="C70" s="8">
        <v>8</v>
      </c>
      <c r="D70" s="9">
        <f>K63</f>
        <v>8469711.9020050205</v>
      </c>
      <c r="E70" s="9">
        <f t="shared" si="8"/>
        <v>149861495.79701835</v>
      </c>
      <c r="F70" s="8">
        <v>1.7999999999999999E-2</v>
      </c>
      <c r="G70" s="9">
        <f t="shared" si="5"/>
        <v>152559002.72136468</v>
      </c>
      <c r="H70" s="9"/>
      <c r="I70" s="10">
        <v>0</v>
      </c>
      <c r="P70" s="9"/>
    </row>
    <row r="71" spans="1:16" s="8" customFormat="1" x14ac:dyDescent="0.3">
      <c r="B71" s="44"/>
      <c r="C71" s="8">
        <v>9</v>
      </c>
      <c r="D71" s="9">
        <f>K63</f>
        <v>8469711.9020050205</v>
      </c>
      <c r="E71" s="9">
        <f t="shared" si="8"/>
        <v>161028714.62336969</v>
      </c>
      <c r="F71" s="8">
        <v>1.7999999999999999E-2</v>
      </c>
      <c r="G71" s="9">
        <f t="shared" si="5"/>
        <v>163927231.48659036</v>
      </c>
      <c r="H71" s="9"/>
      <c r="I71" s="10">
        <v>0</v>
      </c>
      <c r="P71" s="9"/>
    </row>
    <row r="72" spans="1:16" s="8" customFormat="1" x14ac:dyDescent="0.3">
      <c r="B72" s="44"/>
      <c r="C72" s="8">
        <v>10</v>
      </c>
      <c r="D72" s="9">
        <f>K63</f>
        <v>8469711.9020050205</v>
      </c>
      <c r="E72" s="9">
        <f t="shared" si="8"/>
        <v>172396943.38859537</v>
      </c>
      <c r="F72" s="8">
        <v>1.7999999999999999E-2</v>
      </c>
      <c r="G72" s="9">
        <f t="shared" si="5"/>
        <v>175500088.3695901</v>
      </c>
      <c r="H72" s="9"/>
      <c r="I72" s="10">
        <v>0</v>
      </c>
      <c r="P72" s="9"/>
    </row>
    <row r="73" spans="1:16" s="8" customFormat="1" x14ac:dyDescent="0.3">
      <c r="B73" s="44"/>
      <c r="C73" s="8">
        <v>11</v>
      </c>
      <c r="D73" s="9">
        <f>K63</f>
        <v>8469711.9020050205</v>
      </c>
      <c r="E73" s="9">
        <f t="shared" si="8"/>
        <v>183969800.27159512</v>
      </c>
      <c r="F73" s="8">
        <v>1.7999999999999999E-2</v>
      </c>
      <c r="G73" s="9">
        <f t="shared" si="5"/>
        <v>187281256.67648384</v>
      </c>
      <c r="H73" s="9"/>
      <c r="I73" s="10">
        <v>0</v>
      </c>
      <c r="P73" s="9"/>
    </row>
    <row r="74" spans="1:16" s="18" customFormat="1" x14ac:dyDescent="0.3">
      <c r="B74" s="44"/>
      <c r="C74" s="18">
        <v>12</v>
      </c>
      <c r="D74" s="19">
        <f>K63</f>
        <v>8469711.9020050205</v>
      </c>
      <c r="E74" s="19">
        <f t="shared" si="8"/>
        <v>195750968.57848886</v>
      </c>
      <c r="F74" s="18">
        <v>1.7999999999999999E-2</v>
      </c>
      <c r="G74" s="19">
        <f t="shared" si="5"/>
        <v>199274486.01290166</v>
      </c>
      <c r="H74" s="19"/>
      <c r="I74" s="20">
        <v>0</v>
      </c>
      <c r="J74" s="19">
        <f xml:space="preserve"> (E63 + SUM(D64:D74)) - SUM(I64:I74)</f>
        <v>169967644.28911331</v>
      </c>
      <c r="K74" s="19">
        <f xml:space="preserve"> G74 - J74</f>
        <v>29306841.723788351</v>
      </c>
      <c r="L74" s="18">
        <v>0.84</v>
      </c>
      <c r="M74" s="19">
        <f xml:space="preserve"> K74 * L74</f>
        <v>24617747.047982212</v>
      </c>
      <c r="N74" s="19">
        <f xml:space="preserve"> K74 - M74</f>
        <v>4689094.6758061387</v>
      </c>
      <c r="O74" s="18">
        <f xml:space="preserve"> K74 / J74 * 100</f>
        <v>17.242600405720573</v>
      </c>
      <c r="P74" s="19"/>
    </row>
    <row r="75" spans="1:16" s="8" customFormat="1" x14ac:dyDescent="0.3">
      <c r="A75" s="8">
        <v>7</v>
      </c>
      <c r="B75" s="44">
        <v>2028</v>
      </c>
      <c r="C75" s="8">
        <v>1</v>
      </c>
      <c r="D75" s="9">
        <f xml:space="preserve"> K75</f>
        <v>10803103.583870903</v>
      </c>
      <c r="E75" s="9">
        <f xml:space="preserve"> (G74 / 2) + D75 - I75</f>
        <v>110440346.59032173</v>
      </c>
      <c r="F75" s="8">
        <v>1.7999999999999999E-2</v>
      </c>
      <c r="G75" s="9">
        <f t="shared" si="5"/>
        <v>112428272.82894753</v>
      </c>
      <c r="H75" s="9"/>
      <c r="I75" s="10">
        <v>0</v>
      </c>
      <c r="K75" s="11">
        <f xml:space="preserve"> ((G74 - I75) / 2 / 12) +2500000</f>
        <v>10803103.583870903</v>
      </c>
      <c r="M75" s="9">
        <f xml:space="preserve"> (G74 / 2 )</f>
        <v>99637243.006450832</v>
      </c>
      <c r="P75" s="9"/>
    </row>
    <row r="76" spans="1:16" s="8" customFormat="1" x14ac:dyDescent="0.3">
      <c r="B76" s="44"/>
      <c r="C76" s="8">
        <v>2</v>
      </c>
      <c r="D76" s="9">
        <f xml:space="preserve"> K75</f>
        <v>10803103.583870903</v>
      </c>
      <c r="E76" s="9">
        <f t="shared" ref="E76:E86" si="9" xml:space="preserve"> G75 + D76 - I76</f>
        <v>123231376.41281843</v>
      </c>
      <c r="F76" s="8">
        <v>1.7999999999999999E-2</v>
      </c>
      <c r="G76" s="9">
        <f t="shared" si="5"/>
        <v>125449541.18824917</v>
      </c>
      <c r="H76" s="9"/>
      <c r="I76" s="10">
        <v>0</v>
      </c>
      <c r="P76" s="9"/>
    </row>
    <row r="77" spans="1:16" s="8" customFormat="1" x14ac:dyDescent="0.3">
      <c r="B77" s="44"/>
      <c r="C77" s="8">
        <v>3</v>
      </c>
      <c r="D77" s="9">
        <f xml:space="preserve"> K75</f>
        <v>10803103.583870903</v>
      </c>
      <c r="E77" s="9">
        <f t="shared" si="9"/>
        <v>136252644.77212006</v>
      </c>
      <c r="F77" s="8">
        <v>1.7999999999999999E-2</v>
      </c>
      <c r="G77" s="9">
        <f t="shared" si="5"/>
        <v>138705192.37801823</v>
      </c>
      <c r="H77" s="9"/>
      <c r="I77" s="10">
        <v>0</v>
      </c>
      <c r="P77" s="9"/>
    </row>
    <row r="78" spans="1:16" s="8" customFormat="1" x14ac:dyDescent="0.3">
      <c r="B78" s="44"/>
      <c r="C78" s="8">
        <v>4</v>
      </c>
      <c r="D78" s="9">
        <f xml:space="preserve"> K75</f>
        <v>10803103.583870903</v>
      </c>
      <c r="E78" s="9">
        <f t="shared" si="9"/>
        <v>149508295.96188915</v>
      </c>
      <c r="F78" s="8">
        <v>1.7999999999999999E-2</v>
      </c>
      <c r="G78" s="9">
        <f t="shared" si="5"/>
        <v>152199445.28920317</v>
      </c>
      <c r="H78" s="9"/>
      <c r="I78" s="10">
        <v>0</v>
      </c>
      <c r="P78" s="9"/>
    </row>
    <row r="79" spans="1:16" s="8" customFormat="1" x14ac:dyDescent="0.3">
      <c r="B79" s="44"/>
      <c r="C79" s="8">
        <v>5</v>
      </c>
      <c r="D79" s="9">
        <f xml:space="preserve"> K75</f>
        <v>10803103.583870903</v>
      </c>
      <c r="E79" s="9">
        <f t="shared" si="9"/>
        <v>158313454.19726792</v>
      </c>
      <c r="F79" s="8">
        <v>1.7999999999999999E-2</v>
      </c>
      <c r="G79" s="9">
        <f t="shared" si="5"/>
        <v>161163096.37281874</v>
      </c>
      <c r="H79" s="9"/>
      <c r="I79" s="10">
        <f xml:space="preserve"> N74</f>
        <v>4689094.6758061387</v>
      </c>
      <c r="P79" s="9"/>
    </row>
    <row r="80" spans="1:16" s="8" customFormat="1" x14ac:dyDescent="0.3">
      <c r="B80" s="44"/>
      <c r="C80" s="8">
        <v>6</v>
      </c>
      <c r="D80" s="9">
        <f xml:space="preserve"> K75</f>
        <v>10803103.583870903</v>
      </c>
      <c r="E80" s="9">
        <f t="shared" si="9"/>
        <v>171966199.95668966</v>
      </c>
      <c r="F80" s="8">
        <v>1.7999999999999999E-2</v>
      </c>
      <c r="G80" s="9">
        <f t="shared" si="5"/>
        <v>175061591.55591008</v>
      </c>
      <c r="H80" s="9"/>
      <c r="I80" s="10">
        <v>0</v>
      </c>
      <c r="P80" s="9"/>
    </row>
    <row r="81" spans="1:16" s="8" customFormat="1" x14ac:dyDescent="0.3">
      <c r="B81" s="44"/>
      <c r="C81" s="8">
        <v>7</v>
      </c>
      <c r="D81" s="9">
        <f xml:space="preserve"> K75</f>
        <v>10803103.583870903</v>
      </c>
      <c r="E81" s="9">
        <f t="shared" si="9"/>
        <v>185864695.139781</v>
      </c>
      <c r="F81" s="8">
        <v>1.7999999999999999E-2</v>
      </c>
      <c r="G81" s="9">
        <f t="shared" si="5"/>
        <v>189210259.65229705</v>
      </c>
      <c r="H81" s="9"/>
      <c r="I81" s="10">
        <v>0</v>
      </c>
      <c r="P81" s="9"/>
    </row>
    <row r="82" spans="1:16" s="8" customFormat="1" x14ac:dyDescent="0.3">
      <c r="B82" s="44"/>
      <c r="C82" s="8">
        <v>8</v>
      </c>
      <c r="D82" s="9">
        <f xml:space="preserve"> K75</f>
        <v>10803103.583870903</v>
      </c>
      <c r="E82" s="9">
        <f t="shared" si="9"/>
        <v>200013363.23616797</v>
      </c>
      <c r="F82" s="8">
        <v>1.7999999999999999E-2</v>
      </c>
      <c r="G82" s="9">
        <f t="shared" si="5"/>
        <v>203613603.77441898</v>
      </c>
      <c r="H82" s="9"/>
      <c r="I82" s="10">
        <v>0</v>
      </c>
      <c r="P82" s="9"/>
    </row>
    <row r="83" spans="1:16" s="8" customFormat="1" x14ac:dyDescent="0.3">
      <c r="B83" s="44"/>
      <c r="C83" s="8">
        <v>9</v>
      </c>
      <c r="D83" s="9">
        <f xml:space="preserve"> K75</f>
        <v>10803103.583870903</v>
      </c>
      <c r="E83" s="9">
        <f t="shared" si="9"/>
        <v>214416707.3582899</v>
      </c>
      <c r="F83" s="8">
        <v>1.7999999999999999E-2</v>
      </c>
      <c r="G83" s="9">
        <f t="shared" si="5"/>
        <v>218276208.0907391</v>
      </c>
      <c r="H83" s="9"/>
      <c r="I83" s="10">
        <v>0</v>
      </c>
      <c r="P83" s="9"/>
    </row>
    <row r="84" spans="1:16" s="8" customFormat="1" x14ac:dyDescent="0.3">
      <c r="B84" s="44"/>
      <c r="C84" s="8">
        <v>10</v>
      </c>
      <c r="D84" s="9">
        <f xml:space="preserve"> K75</f>
        <v>10803103.583870903</v>
      </c>
      <c r="E84" s="9">
        <f t="shared" si="9"/>
        <v>229079311.67461002</v>
      </c>
      <c r="F84" s="8">
        <v>1.7999999999999999E-2</v>
      </c>
      <c r="G84" s="9">
        <f t="shared" si="5"/>
        <v>233202739.28475299</v>
      </c>
      <c r="H84" s="9"/>
      <c r="I84" s="10">
        <v>0</v>
      </c>
      <c r="P84" s="9"/>
    </row>
    <row r="85" spans="1:16" s="8" customFormat="1" x14ac:dyDescent="0.3">
      <c r="B85" s="44"/>
      <c r="C85" s="8">
        <v>11</v>
      </c>
      <c r="D85" s="9">
        <f xml:space="preserve"> K75</f>
        <v>10803103.583870903</v>
      </c>
      <c r="E85" s="9">
        <f t="shared" si="9"/>
        <v>244005842.86862391</v>
      </c>
      <c r="F85" s="8">
        <v>1.7999999999999999E-2</v>
      </c>
      <c r="G85" s="9">
        <f t="shared" si="5"/>
        <v>248397948.04025915</v>
      </c>
      <c r="H85" s="9"/>
      <c r="I85" s="10">
        <v>0</v>
      </c>
      <c r="P85" s="9"/>
    </row>
    <row r="86" spans="1:16" s="18" customFormat="1" x14ac:dyDescent="0.3">
      <c r="B86" s="44"/>
      <c r="C86" s="18">
        <v>12</v>
      </c>
      <c r="D86" s="19">
        <f xml:space="preserve"> K75</f>
        <v>10803103.583870903</v>
      </c>
      <c r="E86" s="19">
        <f t="shared" si="9"/>
        <v>259201051.62413007</v>
      </c>
      <c r="F86" s="18">
        <v>1.7999999999999999E-2</v>
      </c>
      <c r="G86" s="19">
        <f t="shared" si="5"/>
        <v>263866670.5533644</v>
      </c>
      <c r="H86" s="19"/>
      <c r="I86" s="20">
        <v>0</v>
      </c>
      <c r="J86" s="19">
        <f xml:space="preserve"> (E75 + SUM(D76:D86)) - SUM(I76:I86)</f>
        <v>224585391.33709553</v>
      </c>
      <c r="K86" s="19">
        <f xml:space="preserve"> G86 - J86</f>
        <v>39281279.216268867</v>
      </c>
      <c r="L86" s="18">
        <v>0.84</v>
      </c>
      <c r="M86" s="19">
        <f xml:space="preserve"> K86 * L86</f>
        <v>32996274.541665848</v>
      </c>
      <c r="N86" s="19">
        <f xml:space="preserve"> K86 - M86</f>
        <v>6285004.6746030189</v>
      </c>
      <c r="O86" s="18">
        <f xml:space="preserve"> K86 / J86 * 100</f>
        <v>17.490576293677499</v>
      </c>
      <c r="P86" s="19"/>
    </row>
    <row r="87" spans="1:16" s="8" customFormat="1" x14ac:dyDescent="0.3">
      <c r="A87" s="8">
        <v>8</v>
      </c>
      <c r="B87" s="44">
        <v>2029</v>
      </c>
      <c r="C87" s="8">
        <v>1</v>
      </c>
      <c r="D87" s="9">
        <f xml:space="preserve"> K87</f>
        <v>13494444.606390184</v>
      </c>
      <c r="E87" s="9">
        <f xml:space="preserve"> (G86 / 2) + D87 - I87</f>
        <v>145427779.88307238</v>
      </c>
      <c r="F87" s="8">
        <v>1.7999999999999999E-2</v>
      </c>
      <c r="G87" s="9">
        <f t="shared" si="5"/>
        <v>148045479.92096767</v>
      </c>
      <c r="H87" s="9"/>
      <c r="I87" s="10">
        <v>0</v>
      </c>
      <c r="K87" s="11">
        <f xml:space="preserve"> ((G86 - I87) / 2 / 12) +2500000</f>
        <v>13494444.606390184</v>
      </c>
      <c r="M87" s="9">
        <f xml:space="preserve"> (G86 / 2 )</f>
        <v>131933335.2766822</v>
      </c>
      <c r="P87" s="9"/>
    </row>
    <row r="88" spans="1:16" s="8" customFormat="1" x14ac:dyDescent="0.3">
      <c r="B88" s="44"/>
      <c r="C88" s="8">
        <v>2</v>
      </c>
      <c r="D88" s="9">
        <f xml:space="preserve"> K87</f>
        <v>13494444.606390184</v>
      </c>
      <c r="E88" s="9">
        <f t="shared" ref="E88:E98" si="10" xml:space="preserve"> G87 + D88 - I88</f>
        <v>161539924.52735785</v>
      </c>
      <c r="F88" s="8">
        <v>1.7999999999999999E-2</v>
      </c>
      <c r="G88" s="9">
        <f t="shared" si="5"/>
        <v>164447643.16885027</v>
      </c>
      <c r="H88" s="9"/>
      <c r="I88" s="10">
        <v>0</v>
      </c>
      <c r="P88" s="9"/>
    </row>
    <row r="89" spans="1:16" s="8" customFormat="1" x14ac:dyDescent="0.3">
      <c r="B89" s="44"/>
      <c r="C89" s="8">
        <v>3</v>
      </c>
      <c r="D89" s="9">
        <f xml:space="preserve"> K87</f>
        <v>13494444.606390184</v>
      </c>
      <c r="E89" s="9">
        <f t="shared" si="10"/>
        <v>177942087.77524045</v>
      </c>
      <c r="F89" s="8">
        <v>1.7999999999999999E-2</v>
      </c>
      <c r="G89" s="9">
        <f t="shared" si="5"/>
        <v>181145045.35519478</v>
      </c>
      <c r="H89" s="9"/>
      <c r="I89" s="10">
        <v>0</v>
      </c>
      <c r="P89" s="9"/>
    </row>
    <row r="90" spans="1:16" s="8" customFormat="1" x14ac:dyDescent="0.3">
      <c r="B90" s="44"/>
      <c r="C90" s="8">
        <v>4</v>
      </c>
      <c r="D90" s="9">
        <f xml:space="preserve"> K87</f>
        <v>13494444.606390184</v>
      </c>
      <c r="E90" s="9">
        <f t="shared" si="10"/>
        <v>194639489.96158496</v>
      </c>
      <c r="F90" s="8">
        <v>1.7999999999999999E-2</v>
      </c>
      <c r="G90" s="9">
        <f t="shared" si="5"/>
        <v>198143000.78089347</v>
      </c>
      <c r="H90" s="9"/>
      <c r="I90" s="10">
        <v>0</v>
      </c>
      <c r="P90" s="9"/>
    </row>
    <row r="91" spans="1:16" s="8" customFormat="1" x14ac:dyDescent="0.3">
      <c r="B91" s="44"/>
      <c r="C91" s="8">
        <v>5</v>
      </c>
      <c r="D91" s="9">
        <f xml:space="preserve"> K87</f>
        <v>13494444.606390184</v>
      </c>
      <c r="E91" s="9">
        <f t="shared" si="10"/>
        <v>205352440.71268064</v>
      </c>
      <c r="F91" s="8">
        <v>1.7999999999999999E-2</v>
      </c>
      <c r="G91" s="9">
        <f t="shared" si="5"/>
        <v>209048784.64550889</v>
      </c>
      <c r="H91" s="9"/>
      <c r="I91" s="10">
        <f xml:space="preserve"> N86</f>
        <v>6285004.6746030189</v>
      </c>
      <c r="P91" s="9"/>
    </row>
    <row r="92" spans="1:16" s="8" customFormat="1" x14ac:dyDescent="0.3">
      <c r="B92" s="44"/>
      <c r="C92" s="8">
        <v>6</v>
      </c>
      <c r="D92" s="9">
        <f xml:space="preserve"> K87</f>
        <v>13494444.606390184</v>
      </c>
      <c r="E92" s="9">
        <f t="shared" si="10"/>
        <v>222543229.25189906</v>
      </c>
      <c r="F92" s="8">
        <v>1.7999999999999999E-2</v>
      </c>
      <c r="G92" s="9">
        <f t="shared" si="5"/>
        <v>226549007.37843326</v>
      </c>
      <c r="H92" s="9"/>
      <c r="I92" s="10">
        <v>0</v>
      </c>
      <c r="P92" s="9"/>
    </row>
    <row r="93" spans="1:16" s="8" customFormat="1" x14ac:dyDescent="0.3">
      <c r="B93" s="44"/>
      <c r="C93" s="8">
        <v>7</v>
      </c>
      <c r="D93" s="9">
        <f xml:space="preserve"> K87</f>
        <v>13494444.606390184</v>
      </c>
      <c r="E93" s="9">
        <f t="shared" si="10"/>
        <v>240043451.98482344</v>
      </c>
      <c r="F93" s="8">
        <v>1.7999999999999999E-2</v>
      </c>
      <c r="G93" s="9">
        <f t="shared" si="5"/>
        <v>244364234.12055025</v>
      </c>
      <c r="H93" s="9"/>
      <c r="I93" s="10">
        <v>0</v>
      </c>
      <c r="P93" s="9"/>
    </row>
    <row r="94" spans="1:16" s="8" customFormat="1" x14ac:dyDescent="0.3">
      <c r="B94" s="44"/>
      <c r="C94" s="8">
        <v>8</v>
      </c>
      <c r="D94" s="9">
        <f xml:space="preserve"> K87</f>
        <v>13494444.606390184</v>
      </c>
      <c r="E94" s="9">
        <f t="shared" si="10"/>
        <v>257858678.72694042</v>
      </c>
      <c r="F94" s="8">
        <v>1.7999999999999999E-2</v>
      </c>
      <c r="G94" s="9">
        <f t="shared" ref="G94:G157" si="11" xml:space="preserve"> (E94 * F94) + E94</f>
        <v>262500134.94402534</v>
      </c>
      <c r="H94" s="9"/>
      <c r="I94" s="10">
        <v>0</v>
      </c>
      <c r="P94" s="9"/>
    </row>
    <row r="95" spans="1:16" s="8" customFormat="1" x14ac:dyDescent="0.3">
      <c r="B95" s="44"/>
      <c r="C95" s="8">
        <v>9</v>
      </c>
      <c r="D95" s="9">
        <f xml:space="preserve"> K87</f>
        <v>13494444.606390184</v>
      </c>
      <c r="E95" s="9">
        <f t="shared" si="10"/>
        <v>275994579.55041552</v>
      </c>
      <c r="F95" s="8">
        <v>1.7999999999999999E-2</v>
      </c>
      <c r="G95" s="9">
        <f t="shared" si="11"/>
        <v>280962481.98232299</v>
      </c>
      <c r="H95" s="9"/>
      <c r="I95" s="10">
        <v>0</v>
      </c>
      <c r="P95" s="9"/>
    </row>
    <row r="96" spans="1:16" s="8" customFormat="1" x14ac:dyDescent="0.3">
      <c r="B96" s="44"/>
      <c r="C96" s="8">
        <v>10</v>
      </c>
      <c r="D96" s="9">
        <f xml:space="preserve"> K87</f>
        <v>13494444.606390184</v>
      </c>
      <c r="E96" s="9">
        <f t="shared" si="10"/>
        <v>294456926.58871317</v>
      </c>
      <c r="F96" s="8">
        <v>1.7999999999999999E-2</v>
      </c>
      <c r="G96" s="9">
        <f t="shared" si="11"/>
        <v>299757151.26731002</v>
      </c>
      <c r="H96" s="9"/>
      <c r="I96" s="10">
        <v>0</v>
      </c>
      <c r="P96" s="9"/>
    </row>
    <row r="97" spans="1:16" s="8" customFormat="1" x14ac:dyDescent="0.3">
      <c r="B97" s="44"/>
      <c r="C97" s="8">
        <v>11</v>
      </c>
      <c r="D97" s="9">
        <f xml:space="preserve"> K87</f>
        <v>13494444.606390184</v>
      </c>
      <c r="E97" s="9">
        <f t="shared" si="10"/>
        <v>313251595.8737002</v>
      </c>
      <c r="F97" s="8">
        <v>1.7999999999999999E-2</v>
      </c>
      <c r="G97" s="9">
        <f t="shared" si="11"/>
        <v>318890124.59942681</v>
      </c>
      <c r="H97" s="9"/>
      <c r="I97" s="10">
        <v>0</v>
      </c>
      <c r="P97" s="9"/>
    </row>
    <row r="98" spans="1:16" s="18" customFormat="1" x14ac:dyDescent="0.3">
      <c r="B98" s="44"/>
      <c r="C98" s="18">
        <v>12</v>
      </c>
      <c r="D98" s="19">
        <f xml:space="preserve"> K87</f>
        <v>13494444.606390184</v>
      </c>
      <c r="E98" s="19">
        <f t="shared" si="10"/>
        <v>332384569.20581698</v>
      </c>
      <c r="F98" s="18">
        <v>1.7999999999999999E-2</v>
      </c>
      <c r="G98" s="19">
        <f t="shared" si="11"/>
        <v>338367491.45152169</v>
      </c>
      <c r="H98" s="19"/>
      <c r="I98" s="20">
        <v>0</v>
      </c>
      <c r="J98" s="19">
        <f xml:space="preserve"> (E87 + SUM(D88:D98)) - SUM(I88:I98)</f>
        <v>287581665.87876135</v>
      </c>
      <c r="K98" s="19">
        <f xml:space="preserve"> G98 - J98</f>
        <v>50785825.572760344</v>
      </c>
      <c r="L98" s="18">
        <v>0.84</v>
      </c>
      <c r="M98" s="19">
        <f xml:space="preserve"> K98 * L98</f>
        <v>42660093.481118686</v>
      </c>
      <c r="N98" s="19">
        <f xml:space="preserve"> K98 - M98</f>
        <v>8125732.0916416571</v>
      </c>
      <c r="O98" s="18">
        <f xml:space="preserve"> K98 / J98 * 100</f>
        <v>17.659618674776933</v>
      </c>
      <c r="P98" s="19"/>
    </row>
    <row r="99" spans="1:16" s="8" customFormat="1" x14ac:dyDescent="0.3">
      <c r="A99" s="8">
        <v>9</v>
      </c>
      <c r="B99" s="44">
        <v>2030</v>
      </c>
      <c r="C99" s="8">
        <v>1</v>
      </c>
      <c r="D99" s="9">
        <f>K99</f>
        <v>16598645.477146737</v>
      </c>
      <c r="E99" s="9">
        <f xml:space="preserve"> (G98 / 2) + D99 - I99</f>
        <v>185782391.20290759</v>
      </c>
      <c r="F99" s="8">
        <v>1.7999999999999999E-2</v>
      </c>
      <c r="G99" s="9">
        <f t="shared" si="11"/>
        <v>189126474.24455991</v>
      </c>
      <c r="H99" s="9"/>
      <c r="I99" s="10">
        <v>0</v>
      </c>
      <c r="K99" s="11">
        <f xml:space="preserve"> ((G98 - I99) / 2 / 12) +2500000</f>
        <v>16598645.477146737</v>
      </c>
      <c r="M99" s="9">
        <f xml:space="preserve"> (G98 / 2 )</f>
        <v>169183745.72576085</v>
      </c>
      <c r="P99" s="9"/>
    </row>
    <row r="100" spans="1:16" s="8" customFormat="1" x14ac:dyDescent="0.3">
      <c r="B100" s="44"/>
      <c r="C100" s="8">
        <v>2</v>
      </c>
      <c r="D100" s="9">
        <f>K99</f>
        <v>16598645.477146737</v>
      </c>
      <c r="E100" s="9">
        <f t="shared" ref="E100:E110" si="12" xml:space="preserve"> G99 + D100 - I100</f>
        <v>205725119.72170666</v>
      </c>
      <c r="F100" s="8">
        <v>1.7999999999999999E-2</v>
      </c>
      <c r="G100" s="9">
        <f t="shared" si="11"/>
        <v>209428171.87669739</v>
      </c>
      <c r="H100" s="9"/>
      <c r="I100" s="10">
        <v>0</v>
      </c>
      <c r="P100" s="9"/>
    </row>
    <row r="101" spans="1:16" s="8" customFormat="1" x14ac:dyDescent="0.3">
      <c r="B101" s="44"/>
      <c r="C101" s="8">
        <v>3</v>
      </c>
      <c r="D101" s="9">
        <f>K99</f>
        <v>16598645.477146737</v>
      </c>
      <c r="E101" s="9">
        <f t="shared" si="12"/>
        <v>226026817.35384414</v>
      </c>
      <c r="F101" s="8">
        <v>1.7999999999999999E-2</v>
      </c>
      <c r="G101" s="9">
        <f t="shared" si="11"/>
        <v>230095300.06621334</v>
      </c>
      <c r="H101" s="9"/>
      <c r="I101" s="10">
        <v>0</v>
      </c>
      <c r="P101" s="9"/>
    </row>
    <row r="102" spans="1:16" s="8" customFormat="1" x14ac:dyDescent="0.3">
      <c r="B102" s="44"/>
      <c r="C102" s="8">
        <v>4</v>
      </c>
      <c r="D102" s="9">
        <f>K99</f>
        <v>16598645.477146737</v>
      </c>
      <c r="E102" s="9">
        <f t="shared" si="12"/>
        <v>246693945.54336008</v>
      </c>
      <c r="F102" s="8">
        <v>1.7999999999999999E-2</v>
      </c>
      <c r="G102" s="9">
        <f t="shared" si="11"/>
        <v>251134436.56314057</v>
      </c>
      <c r="H102" s="9"/>
      <c r="I102" s="10">
        <v>0</v>
      </c>
      <c r="P102" s="9"/>
    </row>
    <row r="103" spans="1:16" s="8" customFormat="1" x14ac:dyDescent="0.3">
      <c r="B103" s="44"/>
      <c r="C103" s="8">
        <v>5</v>
      </c>
      <c r="D103" s="9">
        <f>K99</f>
        <v>16598645.477146737</v>
      </c>
      <c r="E103" s="9">
        <f t="shared" si="12"/>
        <v>259607349.94864565</v>
      </c>
      <c r="F103" s="8">
        <v>1.7999999999999999E-2</v>
      </c>
      <c r="G103" s="9">
        <f t="shared" si="11"/>
        <v>264280282.24772128</v>
      </c>
      <c r="H103" s="9"/>
      <c r="I103" s="10">
        <f xml:space="preserve"> N98</f>
        <v>8125732.0916416571</v>
      </c>
      <c r="P103" s="9"/>
    </row>
    <row r="104" spans="1:16" s="8" customFormat="1" x14ac:dyDescent="0.3">
      <c r="B104" s="44"/>
      <c r="C104" s="8">
        <v>6</v>
      </c>
      <c r="D104" s="9">
        <f>K99</f>
        <v>16598645.477146737</v>
      </c>
      <c r="E104" s="9">
        <f t="shared" si="12"/>
        <v>280878927.724868</v>
      </c>
      <c r="F104" s="8">
        <v>1.7999999999999999E-2</v>
      </c>
      <c r="G104" s="9">
        <f t="shared" si="11"/>
        <v>285934748.42391562</v>
      </c>
      <c r="H104" s="9"/>
      <c r="I104" s="10">
        <v>0</v>
      </c>
      <c r="P104" s="9"/>
    </row>
    <row r="105" spans="1:16" s="8" customFormat="1" x14ac:dyDescent="0.3">
      <c r="B105" s="44"/>
      <c r="C105" s="8">
        <v>7</v>
      </c>
      <c r="D105" s="9">
        <f>K99</f>
        <v>16598645.477146737</v>
      </c>
      <c r="E105" s="9">
        <f t="shared" si="12"/>
        <v>302533393.90106237</v>
      </c>
      <c r="F105" s="8">
        <v>1.7999999999999999E-2</v>
      </c>
      <c r="G105" s="9">
        <f t="shared" si="11"/>
        <v>307978994.99128151</v>
      </c>
      <c r="H105" s="9"/>
      <c r="I105" s="10">
        <v>0</v>
      </c>
      <c r="P105" s="9"/>
    </row>
    <row r="106" spans="1:16" s="8" customFormat="1" x14ac:dyDescent="0.3">
      <c r="B106" s="44"/>
      <c r="C106" s="8">
        <v>8</v>
      </c>
      <c r="D106" s="9">
        <f>K99</f>
        <v>16598645.477146737</v>
      </c>
      <c r="E106" s="9">
        <f t="shared" si="12"/>
        <v>324577640.46842825</v>
      </c>
      <c r="F106" s="8">
        <v>1.7999999999999999E-2</v>
      </c>
      <c r="G106" s="9">
        <f t="shared" si="11"/>
        <v>330420037.99685997</v>
      </c>
      <c r="H106" s="9"/>
      <c r="I106" s="10">
        <v>0</v>
      </c>
      <c r="P106" s="9"/>
    </row>
    <row r="107" spans="1:16" s="8" customFormat="1" x14ac:dyDescent="0.3">
      <c r="B107" s="44"/>
      <c r="C107" s="8">
        <v>9</v>
      </c>
      <c r="D107" s="9">
        <f>K99</f>
        <v>16598645.477146737</v>
      </c>
      <c r="E107" s="9">
        <f t="shared" si="12"/>
        <v>347018683.47400671</v>
      </c>
      <c r="F107" s="8">
        <v>1.7999999999999999E-2</v>
      </c>
      <c r="G107" s="9">
        <f t="shared" si="11"/>
        <v>353265019.77653885</v>
      </c>
      <c r="H107" s="9"/>
      <c r="I107" s="10">
        <v>0</v>
      </c>
      <c r="P107" s="9"/>
    </row>
    <row r="108" spans="1:16" s="8" customFormat="1" x14ac:dyDescent="0.3">
      <c r="B108" s="44"/>
      <c r="C108" s="8">
        <v>10</v>
      </c>
      <c r="D108" s="9">
        <f>K99</f>
        <v>16598645.477146737</v>
      </c>
      <c r="E108" s="9">
        <f t="shared" si="12"/>
        <v>369863665.25368559</v>
      </c>
      <c r="F108" s="8">
        <v>1.7999999999999999E-2</v>
      </c>
      <c r="G108" s="9">
        <f t="shared" si="11"/>
        <v>376521211.22825193</v>
      </c>
      <c r="H108" s="9"/>
      <c r="I108" s="10">
        <v>0</v>
      </c>
      <c r="P108" s="9"/>
    </row>
    <row r="109" spans="1:16" s="8" customFormat="1" x14ac:dyDescent="0.3">
      <c r="B109" s="44"/>
      <c r="C109" s="8">
        <v>11</v>
      </c>
      <c r="D109" s="9">
        <f>K99</f>
        <v>16598645.477146737</v>
      </c>
      <c r="E109" s="9">
        <f t="shared" si="12"/>
        <v>393119856.70539868</v>
      </c>
      <c r="F109" s="8">
        <v>1.7999999999999999E-2</v>
      </c>
      <c r="G109" s="9">
        <f t="shared" si="11"/>
        <v>400196014.12609583</v>
      </c>
      <c r="H109" s="9"/>
      <c r="I109" s="10">
        <v>0</v>
      </c>
      <c r="P109" s="9"/>
    </row>
    <row r="110" spans="1:16" s="18" customFormat="1" x14ac:dyDescent="0.3">
      <c r="B110" s="44"/>
      <c r="C110" s="18">
        <v>12</v>
      </c>
      <c r="D110" s="19">
        <f>K99</f>
        <v>16598645.477146737</v>
      </c>
      <c r="E110" s="19">
        <f t="shared" si="12"/>
        <v>416794659.60324258</v>
      </c>
      <c r="F110" s="18">
        <v>1.7999999999999999E-2</v>
      </c>
      <c r="G110" s="19">
        <f t="shared" si="11"/>
        <v>424296963.47610092</v>
      </c>
      <c r="H110" s="19"/>
      <c r="I110" s="20">
        <v>0</v>
      </c>
      <c r="J110" s="19">
        <f xml:space="preserve"> (E99 + SUM(D100:D110)) - SUM(I100:I110)</f>
        <v>360241759.35988009</v>
      </c>
      <c r="K110" s="19">
        <f xml:space="preserve"> G110 - J110</f>
        <v>64055204.116220832</v>
      </c>
      <c r="L110" s="18">
        <v>0.84</v>
      </c>
      <c r="M110" s="19">
        <f xml:space="preserve"> K110 * L110</f>
        <v>53806371.457625493</v>
      </c>
      <c r="N110" s="19">
        <f xml:space="preserve"> K110 - M110</f>
        <v>10248832.658595338</v>
      </c>
      <c r="O110" s="18">
        <f xml:space="preserve"> K110 / J110 * 100</f>
        <v>17.781171241790972</v>
      </c>
      <c r="P110" s="19"/>
    </row>
    <row r="111" spans="1:16" s="8" customFormat="1" x14ac:dyDescent="0.3">
      <c r="A111" s="8">
        <v>10</v>
      </c>
      <c r="B111" s="44">
        <v>2031</v>
      </c>
      <c r="C111" s="8">
        <v>1</v>
      </c>
      <c r="D111" s="9">
        <f>K111</f>
        <v>20179040.14483754</v>
      </c>
      <c r="E111" s="9">
        <f xml:space="preserve"> (G110 / 2) + D111 - I111</f>
        <v>232327521.88288799</v>
      </c>
      <c r="F111" s="8">
        <v>1.7999999999999999E-2</v>
      </c>
      <c r="G111" s="9">
        <f t="shared" si="11"/>
        <v>236509417.27677998</v>
      </c>
      <c r="H111" s="9"/>
      <c r="I111" s="10">
        <v>0</v>
      </c>
      <c r="K111" s="11">
        <f xml:space="preserve"> ((G110 - I111) / 2 / 12) +2500000</f>
        <v>20179040.14483754</v>
      </c>
      <c r="M111" s="9">
        <f xml:space="preserve"> (G110 / 2 )</f>
        <v>212148481.73805046</v>
      </c>
      <c r="P111" s="9"/>
    </row>
    <row r="112" spans="1:16" s="8" customFormat="1" x14ac:dyDescent="0.3">
      <c r="B112" s="44"/>
      <c r="C112" s="8">
        <v>2</v>
      </c>
      <c r="D112" s="9">
        <f>K111</f>
        <v>20179040.14483754</v>
      </c>
      <c r="E112" s="9">
        <f t="shared" ref="E112:E122" si="13" xml:space="preserve"> G111 + D112 - I112</f>
        <v>256688457.42161751</v>
      </c>
      <c r="F112" s="8">
        <v>1.7999999999999999E-2</v>
      </c>
      <c r="G112" s="9">
        <f t="shared" si="11"/>
        <v>261308849.65520662</v>
      </c>
      <c r="H112" s="9"/>
      <c r="I112" s="10">
        <v>0</v>
      </c>
      <c r="P112" s="9"/>
    </row>
    <row r="113" spans="1:16" s="8" customFormat="1" x14ac:dyDescent="0.3">
      <c r="B113" s="44"/>
      <c r="C113" s="8">
        <v>3</v>
      </c>
      <c r="D113" s="9">
        <f>K111</f>
        <v>20179040.14483754</v>
      </c>
      <c r="E113" s="9">
        <f t="shared" si="13"/>
        <v>281487889.80004418</v>
      </c>
      <c r="F113" s="8">
        <v>1.7999999999999999E-2</v>
      </c>
      <c r="G113" s="9">
        <f t="shared" si="11"/>
        <v>286554671.81644499</v>
      </c>
      <c r="H113" s="9"/>
      <c r="I113" s="10">
        <v>0</v>
      </c>
      <c r="P113" s="9"/>
    </row>
    <row r="114" spans="1:16" s="8" customFormat="1" x14ac:dyDescent="0.3">
      <c r="B114" s="44"/>
      <c r="C114" s="8">
        <v>4</v>
      </c>
      <c r="D114" s="9">
        <f>K111</f>
        <v>20179040.14483754</v>
      </c>
      <c r="E114" s="9">
        <f t="shared" si="13"/>
        <v>306733711.96128255</v>
      </c>
      <c r="F114" s="8">
        <v>1.7999999999999999E-2</v>
      </c>
      <c r="G114" s="9">
        <f t="shared" si="11"/>
        <v>312254918.77658564</v>
      </c>
      <c r="H114" s="9"/>
      <c r="I114" s="10">
        <v>0</v>
      </c>
      <c r="P114" s="9"/>
    </row>
    <row r="115" spans="1:16" s="8" customFormat="1" x14ac:dyDescent="0.3">
      <c r="B115" s="44"/>
      <c r="C115" s="8">
        <v>5</v>
      </c>
      <c r="D115" s="9">
        <f>K111</f>
        <v>20179040.14483754</v>
      </c>
      <c r="E115" s="9">
        <f t="shared" si="13"/>
        <v>322185126.26282787</v>
      </c>
      <c r="F115" s="8">
        <v>1.7999999999999999E-2</v>
      </c>
      <c r="G115" s="9">
        <f t="shared" si="11"/>
        <v>327984458.53555876</v>
      </c>
      <c r="H115" s="9"/>
      <c r="I115" s="10">
        <f xml:space="preserve"> N110</f>
        <v>10248832.658595338</v>
      </c>
      <c r="P115" s="9"/>
    </row>
    <row r="116" spans="1:16" s="8" customFormat="1" x14ac:dyDescent="0.3">
      <c r="B116" s="44"/>
      <c r="C116" s="8">
        <v>6</v>
      </c>
      <c r="D116" s="9">
        <f>K111</f>
        <v>20179040.14483754</v>
      </c>
      <c r="E116" s="9">
        <f t="shared" si="13"/>
        <v>348163498.68039632</v>
      </c>
      <c r="F116" s="8">
        <v>1.7999999999999999E-2</v>
      </c>
      <c r="G116" s="9">
        <f t="shared" si="11"/>
        <v>354430441.65664345</v>
      </c>
      <c r="H116" s="9"/>
      <c r="I116" s="10">
        <v>0</v>
      </c>
      <c r="P116" s="9"/>
    </row>
    <row r="117" spans="1:16" s="8" customFormat="1" x14ac:dyDescent="0.3">
      <c r="B117" s="44"/>
      <c r="C117" s="8">
        <v>7</v>
      </c>
      <c r="D117" s="9">
        <f>K111</f>
        <v>20179040.14483754</v>
      </c>
      <c r="E117" s="9">
        <f t="shared" si="13"/>
        <v>374609481.80148101</v>
      </c>
      <c r="F117" s="8">
        <v>1.7999999999999999E-2</v>
      </c>
      <c r="G117" s="9">
        <f t="shared" si="11"/>
        <v>381352452.47390765</v>
      </c>
      <c r="H117" s="9"/>
      <c r="I117" s="10">
        <v>0</v>
      </c>
      <c r="P117" s="9"/>
    </row>
    <row r="118" spans="1:16" s="8" customFormat="1" x14ac:dyDescent="0.3">
      <c r="B118" s="44"/>
      <c r="C118" s="8">
        <v>8</v>
      </c>
      <c r="D118" s="9">
        <f>K111</f>
        <v>20179040.14483754</v>
      </c>
      <c r="E118" s="9">
        <f t="shared" si="13"/>
        <v>401531492.61874521</v>
      </c>
      <c r="F118" s="8">
        <v>1.7999999999999999E-2</v>
      </c>
      <c r="G118" s="9">
        <f t="shared" si="11"/>
        <v>408759059.48588264</v>
      </c>
      <c r="H118" s="9"/>
      <c r="I118" s="10">
        <v>0</v>
      </c>
      <c r="P118" s="9"/>
    </row>
    <row r="119" spans="1:16" s="8" customFormat="1" x14ac:dyDescent="0.3">
      <c r="B119" s="44"/>
      <c r="C119" s="8">
        <v>9</v>
      </c>
      <c r="D119" s="9">
        <f>K111</f>
        <v>20179040.14483754</v>
      </c>
      <c r="E119" s="9">
        <f t="shared" si="13"/>
        <v>428938099.6307202</v>
      </c>
      <c r="F119" s="8">
        <v>1.7999999999999999E-2</v>
      </c>
      <c r="G119" s="9">
        <f t="shared" si="11"/>
        <v>436658985.42407316</v>
      </c>
      <c r="H119" s="9"/>
      <c r="I119" s="10">
        <v>0</v>
      </c>
      <c r="P119" s="9"/>
    </row>
    <row r="120" spans="1:16" s="8" customFormat="1" x14ac:dyDescent="0.3">
      <c r="B120" s="44"/>
      <c r="C120" s="8">
        <v>10</v>
      </c>
      <c r="D120" s="9">
        <f>K111</f>
        <v>20179040.14483754</v>
      </c>
      <c r="E120" s="9">
        <f t="shared" si="13"/>
        <v>456838025.56891072</v>
      </c>
      <c r="F120" s="8">
        <v>1.7999999999999999E-2</v>
      </c>
      <c r="G120" s="9">
        <f t="shared" si="11"/>
        <v>465061110.02915108</v>
      </c>
      <c r="H120" s="9"/>
      <c r="I120" s="10">
        <v>0</v>
      </c>
      <c r="P120" s="9"/>
    </row>
    <row r="121" spans="1:16" s="8" customFormat="1" x14ac:dyDescent="0.3">
      <c r="B121" s="44"/>
      <c r="C121" s="8">
        <v>11</v>
      </c>
      <c r="D121" s="9">
        <f>K111</f>
        <v>20179040.14483754</v>
      </c>
      <c r="E121" s="9">
        <f t="shared" si="13"/>
        <v>485240150.17398864</v>
      </c>
      <c r="F121" s="8">
        <v>1.7999999999999999E-2</v>
      </c>
      <c r="G121" s="9">
        <f t="shared" si="11"/>
        <v>493974472.87712044</v>
      </c>
      <c r="H121" s="9"/>
      <c r="I121" s="10">
        <v>0</v>
      </c>
      <c r="P121" s="9"/>
    </row>
    <row r="122" spans="1:16" s="18" customFormat="1" x14ac:dyDescent="0.3">
      <c r="B122" s="44"/>
      <c r="C122" s="18">
        <v>12</v>
      </c>
      <c r="D122" s="19">
        <f>K111</f>
        <v>20179040.14483754</v>
      </c>
      <c r="E122" s="19">
        <f t="shared" si="13"/>
        <v>514153513.02195799</v>
      </c>
      <c r="F122" s="18">
        <v>1.7999999999999999E-2</v>
      </c>
      <c r="G122" s="19">
        <f t="shared" si="11"/>
        <v>523408276.25635326</v>
      </c>
      <c r="H122" s="19"/>
      <c r="I122" s="20">
        <v>0</v>
      </c>
      <c r="J122" s="19">
        <f xml:space="preserve"> (E111 + SUM(D112:D122)) - SUM(I112:I122)</f>
        <v>444048130.8175056</v>
      </c>
      <c r="K122" s="19">
        <f xml:space="preserve"> G122 - J122</f>
        <v>79360145.438847661</v>
      </c>
      <c r="L122" s="18">
        <v>0.84</v>
      </c>
      <c r="M122" s="19">
        <f xml:space="preserve"> K122 * L122</f>
        <v>66662522.16863203</v>
      </c>
      <c r="N122" s="19">
        <f xml:space="preserve"> K122 - M122</f>
        <v>12697623.270215631</v>
      </c>
      <c r="O122" s="18">
        <f xml:space="preserve"> K122 / J122 * 100</f>
        <v>17.871969259896066</v>
      </c>
      <c r="P122" s="19"/>
    </row>
    <row r="123" spans="1:16" s="8" customFormat="1" x14ac:dyDescent="0.3">
      <c r="A123" s="8">
        <v>11</v>
      </c>
      <c r="B123" s="44">
        <v>2032</v>
      </c>
      <c r="C123" s="8">
        <v>1</v>
      </c>
      <c r="D123" s="9">
        <f>K123</f>
        <v>24308678.177348051</v>
      </c>
      <c r="E123" s="9">
        <f xml:space="preserve"> (G122 / 2) + D123 - I123</f>
        <v>286012816.30552471</v>
      </c>
      <c r="F123" s="8">
        <v>1.7999999999999999E-2</v>
      </c>
      <c r="G123" s="9">
        <f t="shared" si="11"/>
        <v>291161046.99902415</v>
      </c>
      <c r="H123" s="9"/>
      <c r="I123" s="10"/>
      <c r="K123" s="11">
        <f xml:space="preserve"> ((G122 - I123) / 2 / 12) +2500000</f>
        <v>24308678.177348051</v>
      </c>
      <c r="M123" s="9">
        <f xml:space="preserve"> (G122 / 2 )</f>
        <v>261704138.12817663</v>
      </c>
      <c r="P123" s="9"/>
    </row>
    <row r="124" spans="1:16" s="8" customFormat="1" x14ac:dyDescent="0.3">
      <c r="B124" s="44"/>
      <c r="C124" s="8">
        <v>2</v>
      </c>
      <c r="D124" s="9">
        <f>K123</f>
        <v>24308678.177348051</v>
      </c>
      <c r="E124" s="9">
        <f t="shared" ref="E124:E134" si="14" xml:space="preserve"> G123 + D124 - I124</f>
        <v>315469725.17637223</v>
      </c>
      <c r="F124" s="8">
        <v>1.7999999999999999E-2</v>
      </c>
      <c r="G124" s="9">
        <f t="shared" si="11"/>
        <v>321148180.2295469</v>
      </c>
      <c r="H124" s="9"/>
      <c r="I124" s="10"/>
      <c r="P124" s="9"/>
    </row>
    <row r="125" spans="1:16" s="8" customFormat="1" x14ac:dyDescent="0.3">
      <c r="B125" s="44"/>
      <c r="C125" s="8">
        <v>3</v>
      </c>
      <c r="D125" s="9">
        <f>K123</f>
        <v>24308678.177348051</v>
      </c>
      <c r="E125" s="9">
        <f t="shared" si="14"/>
        <v>345456858.40689498</v>
      </c>
      <c r="F125" s="8">
        <v>1.7999999999999999E-2</v>
      </c>
      <c r="G125" s="9">
        <f t="shared" si="11"/>
        <v>351675081.85821909</v>
      </c>
      <c r="H125" s="9"/>
      <c r="I125" s="10"/>
      <c r="P125" s="9"/>
    </row>
    <row r="126" spans="1:16" s="8" customFormat="1" x14ac:dyDescent="0.3">
      <c r="B126" s="44"/>
      <c r="C126" s="8">
        <v>4</v>
      </c>
      <c r="D126" s="9">
        <f>K123</f>
        <v>24308678.177348051</v>
      </c>
      <c r="E126" s="9">
        <f t="shared" si="14"/>
        <v>375983760.03556716</v>
      </c>
      <c r="F126" s="8">
        <v>1.7999999999999999E-2</v>
      </c>
      <c r="G126" s="9">
        <f t="shared" si="11"/>
        <v>382751467.71620739</v>
      </c>
      <c r="H126" s="9"/>
      <c r="I126" s="10"/>
      <c r="P126" s="9"/>
    </row>
    <row r="127" spans="1:16" s="8" customFormat="1" x14ac:dyDescent="0.3">
      <c r="B127" s="44"/>
      <c r="C127" s="8">
        <v>5</v>
      </c>
      <c r="D127" s="9">
        <f>K123</f>
        <v>24308678.177348051</v>
      </c>
      <c r="E127" s="9">
        <f t="shared" si="14"/>
        <v>394362522.62333983</v>
      </c>
      <c r="F127" s="8">
        <v>1.7999999999999999E-2</v>
      </c>
      <c r="G127" s="9">
        <f t="shared" si="11"/>
        <v>401461048.03055996</v>
      </c>
      <c r="H127" s="9"/>
      <c r="I127" s="10">
        <f xml:space="preserve"> N122</f>
        <v>12697623.270215631</v>
      </c>
      <c r="P127" s="9"/>
    </row>
    <row r="128" spans="1:16" s="8" customFormat="1" x14ac:dyDescent="0.3">
      <c r="B128" s="44"/>
      <c r="C128" s="8">
        <v>6</v>
      </c>
      <c r="D128" s="9">
        <f>K123</f>
        <v>24308678.177348051</v>
      </c>
      <c r="E128" s="9">
        <f t="shared" si="14"/>
        <v>425769726.20790803</v>
      </c>
      <c r="F128" s="8">
        <v>1.7999999999999999E-2</v>
      </c>
      <c r="G128" s="9">
        <f t="shared" si="11"/>
        <v>433433581.27965039</v>
      </c>
      <c r="H128" s="9"/>
      <c r="I128" s="10"/>
      <c r="P128" s="9"/>
    </row>
    <row r="129" spans="1:16" s="8" customFormat="1" x14ac:dyDescent="0.3">
      <c r="B129" s="44"/>
      <c r="C129" s="8">
        <v>7</v>
      </c>
      <c r="D129" s="9">
        <f>K123</f>
        <v>24308678.177348051</v>
      </c>
      <c r="E129" s="9">
        <f t="shared" si="14"/>
        <v>457742259.45699847</v>
      </c>
      <c r="F129" s="8">
        <v>1.7999999999999999E-2</v>
      </c>
      <c r="G129" s="9">
        <f t="shared" si="11"/>
        <v>465981620.12722445</v>
      </c>
      <c r="H129" s="9"/>
      <c r="I129" s="10"/>
      <c r="P129" s="9"/>
    </row>
    <row r="130" spans="1:16" s="8" customFormat="1" x14ac:dyDescent="0.3">
      <c r="B130" s="44"/>
      <c r="C130" s="8">
        <v>8</v>
      </c>
      <c r="D130" s="9">
        <f>K123</f>
        <v>24308678.177348051</v>
      </c>
      <c r="E130" s="9">
        <f t="shared" si="14"/>
        <v>490290298.30457252</v>
      </c>
      <c r="F130" s="8">
        <v>1.7999999999999999E-2</v>
      </c>
      <c r="G130" s="9">
        <f t="shared" si="11"/>
        <v>499115523.6740548</v>
      </c>
      <c r="H130" s="9"/>
      <c r="I130" s="10"/>
      <c r="P130" s="9"/>
    </row>
    <row r="131" spans="1:16" s="8" customFormat="1" x14ac:dyDescent="0.3">
      <c r="B131" s="44"/>
      <c r="C131" s="8">
        <v>9</v>
      </c>
      <c r="D131" s="9">
        <f>K123</f>
        <v>24308678.177348051</v>
      </c>
      <c r="E131" s="9">
        <f t="shared" si="14"/>
        <v>523424201.85140288</v>
      </c>
      <c r="F131" s="8">
        <v>1.7999999999999999E-2</v>
      </c>
      <c r="G131" s="9">
        <f t="shared" si="11"/>
        <v>532845837.48472816</v>
      </c>
      <c r="H131" s="9"/>
      <c r="I131" s="10"/>
      <c r="P131" s="9"/>
    </row>
    <row r="132" spans="1:16" s="8" customFormat="1" x14ac:dyDescent="0.3">
      <c r="B132" s="44"/>
      <c r="C132" s="8">
        <v>10</v>
      </c>
      <c r="D132" s="9">
        <f>K123</f>
        <v>24308678.177348051</v>
      </c>
      <c r="E132" s="9">
        <f t="shared" si="14"/>
        <v>557154515.66207623</v>
      </c>
      <c r="F132" s="8">
        <v>1.7999999999999999E-2</v>
      </c>
      <c r="G132" s="9">
        <f t="shared" si="11"/>
        <v>567183296.94399357</v>
      </c>
      <c r="H132" s="9"/>
      <c r="I132" s="10"/>
      <c r="P132" s="9"/>
    </row>
    <row r="133" spans="1:16" s="8" customFormat="1" x14ac:dyDescent="0.3">
      <c r="B133" s="44"/>
      <c r="C133" s="8">
        <v>11</v>
      </c>
      <c r="D133" s="9">
        <f>K123</f>
        <v>24308678.177348051</v>
      </c>
      <c r="E133" s="9">
        <f t="shared" si="14"/>
        <v>591491975.12134159</v>
      </c>
      <c r="F133" s="8">
        <v>1.7999999999999999E-2</v>
      </c>
      <c r="G133" s="9">
        <f t="shared" si="11"/>
        <v>602138830.67352569</v>
      </c>
      <c r="H133" s="9"/>
      <c r="I133" s="10"/>
      <c r="P133" s="9"/>
    </row>
    <row r="134" spans="1:16" s="18" customFormat="1" x14ac:dyDescent="0.3">
      <c r="B134" s="44"/>
      <c r="C134" s="18">
        <v>12</v>
      </c>
      <c r="D134" s="19">
        <f>K123</f>
        <v>24308678.177348051</v>
      </c>
      <c r="E134" s="19">
        <f t="shared" si="14"/>
        <v>590447508.85087371</v>
      </c>
      <c r="F134" s="18">
        <v>1.7999999999999999E-2</v>
      </c>
      <c r="G134" s="19">
        <f t="shared" si="11"/>
        <v>601075564.01018941</v>
      </c>
      <c r="H134" s="19"/>
      <c r="I134" s="24">
        <v>36000000</v>
      </c>
      <c r="J134" s="19">
        <f xml:space="preserve"> (E123 + SUM(D124:D134)) - SUM(I124:I134)</f>
        <v>504710652.98613763</v>
      </c>
      <c r="K134" s="19">
        <f xml:space="preserve"> G134 - J134</f>
        <v>96364911.024051785</v>
      </c>
      <c r="L134" s="18">
        <v>0.84</v>
      </c>
      <c r="M134" s="19">
        <f xml:space="preserve"> K134 * L134</f>
        <v>80946525.260203496</v>
      </c>
      <c r="N134" s="19">
        <f xml:space="preserve"> K134 - M134</f>
        <v>15418385.76384829</v>
      </c>
      <c r="O134" s="18">
        <f xml:space="preserve"> K134 / J134 * 100</f>
        <v>19.093100265252087</v>
      </c>
      <c r="P134" s="19"/>
    </row>
    <row r="135" spans="1:16" s="12" customFormat="1" x14ac:dyDescent="0.3">
      <c r="A135" s="12">
        <v>12</v>
      </c>
      <c r="B135" s="43">
        <v>2033</v>
      </c>
      <c r="C135" s="12">
        <v>1</v>
      </c>
      <c r="D135" s="13">
        <f>K135</f>
        <v>25044815.167091224</v>
      </c>
      <c r="E135" s="13">
        <f xml:space="preserve"> (G134 / 2) + D135 - I135</f>
        <v>325582597.17218596</v>
      </c>
      <c r="F135" s="12">
        <v>1.7999999999999999E-2</v>
      </c>
      <c r="G135" s="13">
        <f t="shared" si="11"/>
        <v>331443083.92128533</v>
      </c>
      <c r="H135" s="13"/>
      <c r="I135" s="14">
        <v>0</v>
      </c>
      <c r="K135" s="15">
        <f xml:space="preserve"> ((G134 - I135) / 2 / 12)</f>
        <v>25044815.167091224</v>
      </c>
      <c r="M135" s="13">
        <f xml:space="preserve"> (G134 - I135) / 2</f>
        <v>300537782.00509471</v>
      </c>
      <c r="N135" s="16" t="s">
        <v>0</v>
      </c>
      <c r="P135" s="13"/>
    </row>
    <row r="136" spans="1:16" s="12" customFormat="1" x14ac:dyDescent="0.3">
      <c r="B136" s="43"/>
      <c r="C136" s="12">
        <v>2</v>
      </c>
      <c r="D136" s="13">
        <f>K135</f>
        <v>25044815.167091224</v>
      </c>
      <c r="E136" s="13">
        <f t="shared" ref="E136:E146" si="15" xml:space="preserve"> G135 + D136 - I136</f>
        <v>356487899.08837658</v>
      </c>
      <c r="F136" s="12">
        <v>1.7999999999999999E-2</v>
      </c>
      <c r="G136" s="13">
        <f t="shared" si="11"/>
        <v>362904681.27196735</v>
      </c>
      <c r="H136" s="13"/>
      <c r="I136" s="14"/>
      <c r="P136" s="13"/>
    </row>
    <row r="137" spans="1:16" s="12" customFormat="1" x14ac:dyDescent="0.3">
      <c r="B137" s="43"/>
      <c r="C137" s="12">
        <v>3</v>
      </c>
      <c r="D137" s="13">
        <f>K135</f>
        <v>25044815.167091224</v>
      </c>
      <c r="E137" s="13">
        <f t="shared" si="15"/>
        <v>387949496.4390586</v>
      </c>
      <c r="F137" s="12">
        <v>1.7999999999999999E-2</v>
      </c>
      <c r="G137" s="13">
        <f t="shared" si="11"/>
        <v>394932587.37496167</v>
      </c>
      <c r="H137" s="13"/>
      <c r="I137" s="14"/>
      <c r="P137" s="13"/>
    </row>
    <row r="138" spans="1:16" s="12" customFormat="1" x14ac:dyDescent="0.3">
      <c r="B138" s="43"/>
      <c r="C138" s="12">
        <v>4</v>
      </c>
      <c r="D138" s="13">
        <f>K135</f>
        <v>25044815.167091224</v>
      </c>
      <c r="E138" s="13">
        <f t="shared" si="15"/>
        <v>419977402.54205292</v>
      </c>
      <c r="F138" s="12">
        <v>1.7999999999999999E-2</v>
      </c>
      <c r="G138" s="13">
        <f t="shared" si="11"/>
        <v>427536995.78780985</v>
      </c>
      <c r="H138" s="13"/>
      <c r="I138" s="14"/>
      <c r="P138" s="13"/>
    </row>
    <row r="139" spans="1:16" s="12" customFormat="1" x14ac:dyDescent="0.3">
      <c r="B139" s="43"/>
      <c r="C139" s="12">
        <v>5</v>
      </c>
      <c r="D139" s="13">
        <f>K135</f>
        <v>25044815.167091224</v>
      </c>
      <c r="E139" s="13">
        <f t="shared" si="15"/>
        <v>437163425.19105279</v>
      </c>
      <c r="F139" s="12">
        <v>1.7999999999999999E-2</v>
      </c>
      <c r="G139" s="13">
        <f t="shared" si="11"/>
        <v>445032366.84449172</v>
      </c>
      <c r="H139" s="13"/>
      <c r="I139" s="14">
        <f xml:space="preserve"> N134</f>
        <v>15418385.76384829</v>
      </c>
      <c r="P139" s="13"/>
    </row>
    <row r="140" spans="1:16" s="12" customFormat="1" x14ac:dyDescent="0.3">
      <c r="B140" s="43"/>
      <c r="C140" s="12">
        <v>6</v>
      </c>
      <c r="D140" s="13">
        <f>K135</f>
        <v>25044815.167091224</v>
      </c>
      <c r="E140" s="13">
        <f t="shared" si="15"/>
        <v>470077182.01158297</v>
      </c>
      <c r="F140" s="12">
        <v>1.7999999999999999E-2</v>
      </c>
      <c r="G140" s="13">
        <f t="shared" si="11"/>
        <v>478538571.28779149</v>
      </c>
      <c r="H140" s="13"/>
      <c r="I140" s="14"/>
      <c r="P140" s="13"/>
    </row>
    <row r="141" spans="1:16" s="12" customFormat="1" x14ac:dyDescent="0.3">
      <c r="B141" s="43"/>
      <c r="C141" s="12">
        <v>7</v>
      </c>
      <c r="D141" s="13">
        <f>K135</f>
        <v>25044815.167091224</v>
      </c>
      <c r="E141" s="13">
        <f t="shared" si="15"/>
        <v>503583386.45488274</v>
      </c>
      <c r="F141" s="12">
        <v>1.7999999999999999E-2</v>
      </c>
      <c r="G141" s="13">
        <f t="shared" si="11"/>
        <v>512647887.41107064</v>
      </c>
      <c r="H141" s="13"/>
      <c r="I141" s="14"/>
      <c r="P141" s="13"/>
    </row>
    <row r="142" spans="1:16" s="12" customFormat="1" x14ac:dyDescent="0.3">
      <c r="B142" s="43"/>
      <c r="C142" s="12">
        <v>8</v>
      </c>
      <c r="D142" s="13">
        <f>K135</f>
        <v>25044815.167091224</v>
      </c>
      <c r="E142" s="13">
        <f t="shared" si="15"/>
        <v>537692702.57816184</v>
      </c>
      <c r="F142" s="12">
        <v>1.7999999999999999E-2</v>
      </c>
      <c r="G142" s="13">
        <f t="shared" si="11"/>
        <v>547371171.22456872</v>
      </c>
      <c r="H142" s="13"/>
      <c r="I142" s="14"/>
      <c r="P142" s="13"/>
    </row>
    <row r="143" spans="1:16" s="12" customFormat="1" x14ac:dyDescent="0.3">
      <c r="B143" s="43"/>
      <c r="C143" s="12">
        <v>9</v>
      </c>
      <c r="D143" s="13">
        <f>K135</f>
        <v>25044815.167091224</v>
      </c>
      <c r="E143" s="13">
        <f t="shared" si="15"/>
        <v>572415986.39165998</v>
      </c>
      <c r="F143" s="12">
        <v>1.7999999999999999E-2</v>
      </c>
      <c r="G143" s="13">
        <f t="shared" si="11"/>
        <v>582719474.1467098</v>
      </c>
      <c r="H143" s="13"/>
      <c r="I143" s="14"/>
      <c r="P143" s="13"/>
    </row>
    <row r="144" spans="1:16" s="12" customFormat="1" x14ac:dyDescent="0.3">
      <c r="B144" s="43"/>
      <c r="C144" s="12">
        <v>10</v>
      </c>
      <c r="D144" s="13">
        <f>K135</f>
        <v>25044815.167091224</v>
      </c>
      <c r="E144" s="13">
        <f t="shared" si="15"/>
        <v>607764289.31380105</v>
      </c>
      <c r="F144" s="12">
        <v>1.7999999999999999E-2</v>
      </c>
      <c r="G144" s="13">
        <f t="shared" si="11"/>
        <v>618704046.52144945</v>
      </c>
      <c r="H144" s="13"/>
      <c r="I144" s="14"/>
      <c r="P144" s="13"/>
    </row>
    <row r="145" spans="1:16" s="12" customFormat="1" x14ac:dyDescent="0.3">
      <c r="B145" s="43"/>
      <c r="C145" s="12">
        <v>11</v>
      </c>
      <c r="D145" s="13">
        <f>K135</f>
        <v>25044815.167091224</v>
      </c>
      <c r="E145" s="13">
        <f t="shared" si="15"/>
        <v>643748861.6885407</v>
      </c>
      <c r="F145" s="12">
        <v>1.7999999999999999E-2</v>
      </c>
      <c r="G145" s="13">
        <f t="shared" si="11"/>
        <v>655336341.19893444</v>
      </c>
      <c r="H145" s="13"/>
      <c r="I145" s="14"/>
      <c r="P145" s="13"/>
    </row>
    <row r="146" spans="1:16" s="18" customFormat="1" x14ac:dyDescent="0.3">
      <c r="B146" s="43"/>
      <c r="C146" s="18">
        <v>12</v>
      </c>
      <c r="D146" s="19">
        <f>K135</f>
        <v>25044815.167091224</v>
      </c>
      <c r="E146" s="19">
        <f t="shared" si="15"/>
        <v>644381156.36602569</v>
      </c>
      <c r="F146" s="18">
        <v>1.7999999999999999E-2</v>
      </c>
      <c r="G146" s="19">
        <f t="shared" si="11"/>
        <v>655980017.18061411</v>
      </c>
      <c r="H146" s="19"/>
      <c r="I146" s="24">
        <v>36000000</v>
      </c>
      <c r="J146" s="19">
        <f xml:space="preserve"> (E135 + SUM(D136:D146)) - SUM(I136:I146)</f>
        <v>549657178.24634111</v>
      </c>
      <c r="K146" s="19">
        <f xml:space="preserve"> G146 - J146</f>
        <v>106322838.934273</v>
      </c>
      <c r="L146" s="18">
        <v>0.84</v>
      </c>
      <c r="M146" s="19">
        <f xml:space="preserve"> K146 * L146</f>
        <v>89311184.704789326</v>
      </c>
      <c r="N146" s="19">
        <f xml:space="preserve"> K146 - M146</f>
        <v>17011654.229483679</v>
      </c>
      <c r="O146" s="18">
        <f xml:space="preserve"> K146 / J146 * 100</f>
        <v>19.343482290814741</v>
      </c>
      <c r="P146" s="19"/>
    </row>
    <row r="147" spans="1:16" s="12" customFormat="1" x14ac:dyDescent="0.3">
      <c r="A147" s="12">
        <v>13</v>
      </c>
      <c r="B147" s="43">
        <v>2034</v>
      </c>
      <c r="C147" s="12">
        <v>1</v>
      </c>
      <c r="D147" s="13">
        <f>K147</f>
        <v>27332500.715858921</v>
      </c>
      <c r="E147" s="13">
        <f xml:space="preserve"> (G146 / 2) + D147 - I147</f>
        <v>355322509.30616599</v>
      </c>
      <c r="F147" s="12">
        <v>1.7999999999999999E-2</v>
      </c>
      <c r="G147" s="13">
        <f t="shared" si="11"/>
        <v>361718314.47367698</v>
      </c>
      <c r="H147" s="13"/>
      <c r="I147" s="14"/>
      <c r="K147" s="15">
        <f xml:space="preserve"> ((G146 - I147) / 2 / 12)</f>
        <v>27332500.715858921</v>
      </c>
      <c r="M147" s="9">
        <f xml:space="preserve"> (G146 - I147) / 2</f>
        <v>327990008.59030706</v>
      </c>
      <c r="P147" s="13"/>
    </row>
    <row r="148" spans="1:16" s="12" customFormat="1" x14ac:dyDescent="0.3">
      <c r="B148" s="43"/>
      <c r="C148" s="12">
        <v>2</v>
      </c>
      <c r="D148" s="13">
        <f>K147</f>
        <v>27332500.715858921</v>
      </c>
      <c r="E148" s="13">
        <f t="shared" ref="E148:E158" si="16" xml:space="preserve"> G147 + D148 - I148</f>
        <v>389050815.18953592</v>
      </c>
      <c r="F148" s="12">
        <v>1.7999999999999999E-2</v>
      </c>
      <c r="G148" s="13">
        <f t="shared" si="11"/>
        <v>396053729.86294758</v>
      </c>
      <c r="H148" s="13"/>
      <c r="I148" s="14"/>
      <c r="P148" s="13"/>
    </row>
    <row r="149" spans="1:16" s="12" customFormat="1" x14ac:dyDescent="0.3">
      <c r="B149" s="43"/>
      <c r="C149" s="12">
        <v>3</v>
      </c>
      <c r="D149" s="13">
        <f>K147</f>
        <v>27332500.715858921</v>
      </c>
      <c r="E149" s="13">
        <f t="shared" si="16"/>
        <v>423386230.57880652</v>
      </c>
      <c r="F149" s="12">
        <v>1.7999999999999999E-2</v>
      </c>
      <c r="G149" s="13">
        <f t="shared" si="11"/>
        <v>431007182.72922504</v>
      </c>
      <c r="H149" s="13"/>
      <c r="I149" s="14"/>
      <c r="P149" s="13"/>
    </row>
    <row r="150" spans="1:16" s="12" customFormat="1" x14ac:dyDescent="0.3">
      <c r="B150" s="43"/>
      <c r="C150" s="12">
        <v>4</v>
      </c>
      <c r="D150" s="13">
        <f>K147</f>
        <v>27332500.715858921</v>
      </c>
      <c r="E150" s="13">
        <f t="shared" si="16"/>
        <v>458339683.44508398</v>
      </c>
      <c r="F150" s="12">
        <v>1.7999999999999999E-2</v>
      </c>
      <c r="G150" s="13">
        <f t="shared" si="11"/>
        <v>466589797.74709547</v>
      </c>
      <c r="H150" s="13"/>
      <c r="I150" s="14"/>
      <c r="P150" s="13"/>
    </row>
    <row r="151" spans="1:16" s="12" customFormat="1" x14ac:dyDescent="0.3">
      <c r="B151" s="43"/>
      <c r="C151" s="12">
        <v>5</v>
      </c>
      <c r="D151" s="13">
        <f>K147</f>
        <v>27332500.715858921</v>
      </c>
      <c r="E151" s="13">
        <f t="shared" si="16"/>
        <v>476910644.23347074</v>
      </c>
      <c r="F151" s="12">
        <v>1.7999999999999999E-2</v>
      </c>
      <c r="G151" s="13">
        <f t="shared" si="11"/>
        <v>485495035.82967323</v>
      </c>
      <c r="H151" s="13"/>
      <c r="I151" s="14">
        <f xml:space="preserve"> N146</f>
        <v>17011654.229483679</v>
      </c>
      <c r="P151" s="13"/>
    </row>
    <row r="152" spans="1:16" s="12" customFormat="1" x14ac:dyDescent="0.3">
      <c r="B152" s="43"/>
      <c r="C152" s="12">
        <v>6</v>
      </c>
      <c r="D152" s="13">
        <f>K147</f>
        <v>27332500.715858921</v>
      </c>
      <c r="E152" s="13">
        <f t="shared" si="16"/>
        <v>512827536.54553217</v>
      </c>
      <c r="F152" s="12">
        <v>1.7999999999999999E-2</v>
      </c>
      <c r="G152" s="13">
        <f t="shared" si="11"/>
        <v>522058432.20335174</v>
      </c>
      <c r="H152" s="13"/>
      <c r="I152" s="14"/>
      <c r="P152" s="13"/>
    </row>
    <row r="153" spans="1:16" s="12" customFormat="1" x14ac:dyDescent="0.3">
      <c r="B153" s="43"/>
      <c r="C153" s="12">
        <v>7</v>
      </c>
      <c r="D153" s="13">
        <f>K147</f>
        <v>27332500.715858921</v>
      </c>
      <c r="E153" s="13">
        <f t="shared" si="16"/>
        <v>549390932.91921067</v>
      </c>
      <c r="F153" s="12">
        <v>1.7999999999999999E-2</v>
      </c>
      <c r="G153" s="13">
        <f t="shared" si="11"/>
        <v>559279969.71175647</v>
      </c>
      <c r="H153" s="13"/>
      <c r="I153" s="14"/>
      <c r="P153" s="13"/>
    </row>
    <row r="154" spans="1:16" s="12" customFormat="1" x14ac:dyDescent="0.3">
      <c r="B154" s="43"/>
      <c r="C154" s="12">
        <v>8</v>
      </c>
      <c r="D154" s="13">
        <f>K147</f>
        <v>27332500.715858921</v>
      </c>
      <c r="E154" s="13">
        <f t="shared" si="16"/>
        <v>586612470.4276154</v>
      </c>
      <c r="F154" s="12">
        <v>1.7999999999999999E-2</v>
      </c>
      <c r="G154" s="13">
        <f t="shared" si="11"/>
        <v>597171494.89531243</v>
      </c>
      <c r="H154" s="13"/>
      <c r="I154" s="14"/>
      <c r="P154" s="13"/>
    </row>
    <row r="155" spans="1:16" s="12" customFormat="1" x14ac:dyDescent="0.3">
      <c r="B155" s="43"/>
      <c r="C155" s="12">
        <v>9</v>
      </c>
      <c r="D155" s="13">
        <f>K147</f>
        <v>27332500.715858921</v>
      </c>
      <c r="E155" s="13">
        <f t="shared" si="16"/>
        <v>624503995.61117136</v>
      </c>
      <c r="F155" s="12">
        <v>1.7999999999999999E-2</v>
      </c>
      <c r="G155" s="13">
        <f t="shared" si="11"/>
        <v>635745067.53217244</v>
      </c>
      <c r="H155" s="13"/>
      <c r="I155" s="14"/>
      <c r="P155" s="13"/>
    </row>
    <row r="156" spans="1:16" s="12" customFormat="1" x14ac:dyDescent="0.3">
      <c r="B156" s="43"/>
      <c r="C156" s="12">
        <v>10</v>
      </c>
      <c r="D156" s="13">
        <f>K147</f>
        <v>27332500.715858921</v>
      </c>
      <c r="E156" s="13">
        <f t="shared" si="16"/>
        <v>663077568.24803138</v>
      </c>
      <c r="F156" s="12">
        <v>1.7999999999999999E-2</v>
      </c>
      <c r="G156" s="13">
        <f t="shared" si="11"/>
        <v>675012964.47649598</v>
      </c>
      <c r="H156" s="13"/>
      <c r="I156" s="14"/>
      <c r="P156" s="13"/>
    </row>
    <row r="157" spans="1:16" s="12" customFormat="1" x14ac:dyDescent="0.3">
      <c r="B157" s="43"/>
      <c r="C157" s="12">
        <v>11</v>
      </c>
      <c r="D157" s="13">
        <f>K147</f>
        <v>27332500.715858921</v>
      </c>
      <c r="E157" s="13">
        <f t="shared" si="16"/>
        <v>702345465.19235492</v>
      </c>
      <c r="F157" s="12">
        <v>1.7999999999999999E-2</v>
      </c>
      <c r="G157" s="13">
        <f t="shared" si="11"/>
        <v>714987683.56581736</v>
      </c>
      <c r="H157" s="13"/>
      <c r="I157" s="14"/>
      <c r="P157" s="13"/>
    </row>
    <row r="158" spans="1:16" s="18" customFormat="1" x14ac:dyDescent="0.3">
      <c r="B158" s="43"/>
      <c r="C158" s="18">
        <v>12</v>
      </c>
      <c r="D158" s="19">
        <f>K147</f>
        <v>27332500.715858921</v>
      </c>
      <c r="E158" s="19">
        <f t="shared" si="16"/>
        <v>706320184.28167629</v>
      </c>
      <c r="F158" s="18">
        <v>1.7999999999999999E-2</v>
      </c>
      <c r="G158" s="19">
        <f t="shared" ref="G158:G221" si="17" xml:space="preserve"> (E158 * F158) + E158</f>
        <v>719033947.59874642</v>
      </c>
      <c r="H158" s="19"/>
      <c r="I158" s="24">
        <v>36000000</v>
      </c>
      <c r="J158" s="19">
        <f xml:space="preserve"> (E147 + SUM(D148:D158)) - SUM(I148:I158)</f>
        <v>602968362.95113051</v>
      </c>
      <c r="K158" s="19">
        <f xml:space="preserve"> G158 - J158</f>
        <v>116065584.64761591</v>
      </c>
      <c r="L158" s="18">
        <v>0.84</v>
      </c>
      <c r="M158" s="19">
        <f xml:space="preserve"> K158 * L158</f>
        <v>97495091.103997365</v>
      </c>
      <c r="N158" s="19">
        <f xml:space="preserve"> K158 - M158</f>
        <v>18570493.543618545</v>
      </c>
      <c r="O158" s="18">
        <f xml:space="preserve"> K158 / J158 * 100</f>
        <v>19.24903390943296</v>
      </c>
      <c r="P158" s="19"/>
    </row>
    <row r="159" spans="1:16" s="12" customFormat="1" x14ac:dyDescent="0.3">
      <c r="A159" s="12">
        <v>14</v>
      </c>
      <c r="B159" s="43">
        <v>2035</v>
      </c>
      <c r="C159" s="12">
        <v>1</v>
      </c>
      <c r="D159" s="13">
        <f>K159</f>
        <v>29959747.816614434</v>
      </c>
      <c r="E159" s="13">
        <f xml:space="preserve"> (G158 / 2) + D159 - I159</f>
        <v>389476721.61598766</v>
      </c>
      <c r="F159" s="12">
        <v>1.7999999999999999E-2</v>
      </c>
      <c r="G159" s="13">
        <f t="shared" si="17"/>
        <v>396487302.60507542</v>
      </c>
      <c r="H159" s="13"/>
      <c r="I159" s="14"/>
      <c r="K159" s="15">
        <f xml:space="preserve"> ((G158 - I159) / 2 / 12)</f>
        <v>29959747.816614434</v>
      </c>
      <c r="M159" s="9">
        <f xml:space="preserve"> (G158 - I159) / 2</f>
        <v>359516973.79937321</v>
      </c>
      <c r="P159" s="13"/>
    </row>
    <row r="160" spans="1:16" s="12" customFormat="1" x14ac:dyDescent="0.3">
      <c r="B160" s="43"/>
      <c r="C160" s="12">
        <v>2</v>
      </c>
      <c r="D160" s="13">
        <f>K159</f>
        <v>29959747.816614434</v>
      </c>
      <c r="E160" s="13">
        <f t="shared" ref="E160:E170" si="18" xml:space="preserve"> G159 + D160 - I160</f>
        <v>426447050.42168987</v>
      </c>
      <c r="F160" s="12">
        <v>1.7999999999999999E-2</v>
      </c>
      <c r="G160" s="13">
        <f t="shared" si="17"/>
        <v>434123097.32928026</v>
      </c>
      <c r="H160" s="13"/>
      <c r="I160" s="14"/>
      <c r="P160" s="13"/>
    </row>
    <row r="161" spans="1:16" s="12" customFormat="1" x14ac:dyDescent="0.3">
      <c r="B161" s="43"/>
      <c r="C161" s="12">
        <v>3</v>
      </c>
      <c r="D161" s="13">
        <f>K159</f>
        <v>29959747.816614434</v>
      </c>
      <c r="E161" s="13">
        <f t="shared" si="18"/>
        <v>464082845.14589471</v>
      </c>
      <c r="F161" s="12">
        <v>1.7999999999999999E-2</v>
      </c>
      <c r="G161" s="13">
        <f t="shared" si="17"/>
        <v>472436336.35852081</v>
      </c>
      <c r="H161" s="13"/>
      <c r="I161" s="14"/>
      <c r="P161" s="13"/>
    </row>
    <row r="162" spans="1:16" s="12" customFormat="1" x14ac:dyDescent="0.3">
      <c r="B162" s="43"/>
      <c r="C162" s="12">
        <v>4</v>
      </c>
      <c r="D162" s="13">
        <f>K159</f>
        <v>29959747.816614434</v>
      </c>
      <c r="E162" s="13">
        <f t="shared" si="18"/>
        <v>502396084.17513525</v>
      </c>
      <c r="F162" s="12">
        <v>1.7999999999999999E-2</v>
      </c>
      <c r="G162" s="13">
        <f t="shared" si="17"/>
        <v>511439213.69028771</v>
      </c>
      <c r="H162" s="13"/>
      <c r="I162" s="14"/>
      <c r="P162" s="13"/>
    </row>
    <row r="163" spans="1:16" s="12" customFormat="1" x14ac:dyDescent="0.3">
      <c r="B163" s="43"/>
      <c r="C163" s="12">
        <v>5</v>
      </c>
      <c r="D163" s="13">
        <f>K159</f>
        <v>29959747.816614434</v>
      </c>
      <c r="E163" s="13">
        <f t="shared" si="18"/>
        <v>522828467.96328354</v>
      </c>
      <c r="F163" s="12">
        <v>1.7999999999999999E-2</v>
      </c>
      <c r="G163" s="13">
        <f t="shared" si="17"/>
        <v>532239380.38662267</v>
      </c>
      <c r="H163" s="13"/>
      <c r="I163" s="14">
        <f xml:space="preserve"> N158</f>
        <v>18570493.543618545</v>
      </c>
      <c r="P163" s="13"/>
    </row>
    <row r="164" spans="1:16" s="12" customFormat="1" x14ac:dyDescent="0.3">
      <c r="B164" s="43"/>
      <c r="C164" s="12">
        <v>6</v>
      </c>
      <c r="D164" s="13">
        <f>K159</f>
        <v>29959747.816614434</v>
      </c>
      <c r="E164" s="13">
        <f t="shared" si="18"/>
        <v>562199128.20323706</v>
      </c>
      <c r="F164" s="12">
        <v>1.7999999999999999E-2</v>
      </c>
      <c r="G164" s="13">
        <f t="shared" si="17"/>
        <v>572318712.51089537</v>
      </c>
      <c r="H164" s="13"/>
      <c r="I164" s="14"/>
      <c r="P164" s="13"/>
    </row>
    <row r="165" spans="1:16" s="12" customFormat="1" x14ac:dyDescent="0.3">
      <c r="B165" s="43"/>
      <c r="C165" s="12">
        <v>7</v>
      </c>
      <c r="D165" s="13">
        <f>K159</f>
        <v>29959747.816614434</v>
      </c>
      <c r="E165" s="13">
        <f t="shared" si="18"/>
        <v>602278460.32750976</v>
      </c>
      <c r="F165" s="12">
        <v>1.7999999999999999E-2</v>
      </c>
      <c r="G165" s="13">
        <f t="shared" si="17"/>
        <v>613119472.61340499</v>
      </c>
      <c r="H165" s="13"/>
      <c r="I165" s="14"/>
      <c r="P165" s="13"/>
    </row>
    <row r="166" spans="1:16" s="12" customFormat="1" x14ac:dyDescent="0.3">
      <c r="B166" s="43"/>
      <c r="C166" s="12">
        <v>8</v>
      </c>
      <c r="D166" s="13">
        <f>K159</f>
        <v>29959747.816614434</v>
      </c>
      <c r="E166" s="13">
        <f t="shared" si="18"/>
        <v>643079220.43001938</v>
      </c>
      <c r="F166" s="12">
        <v>1.7999999999999999E-2</v>
      </c>
      <c r="G166" s="13">
        <f t="shared" si="17"/>
        <v>654654646.39775968</v>
      </c>
      <c r="H166" s="13"/>
      <c r="I166" s="14"/>
      <c r="P166" s="13"/>
    </row>
    <row r="167" spans="1:16" s="12" customFormat="1" x14ac:dyDescent="0.3">
      <c r="B167" s="43"/>
      <c r="C167" s="12">
        <v>9</v>
      </c>
      <c r="D167" s="13">
        <f>K159</f>
        <v>29959747.816614434</v>
      </c>
      <c r="E167" s="13">
        <f t="shared" si="18"/>
        <v>684614394.21437407</v>
      </c>
      <c r="F167" s="12">
        <v>1.7999999999999999E-2</v>
      </c>
      <c r="G167" s="13">
        <f t="shared" si="17"/>
        <v>696937453.31023276</v>
      </c>
      <c r="H167" s="13"/>
      <c r="I167" s="14"/>
      <c r="P167" s="13"/>
    </row>
    <row r="168" spans="1:16" s="12" customFormat="1" x14ac:dyDescent="0.3">
      <c r="B168" s="43"/>
      <c r="C168" s="12">
        <v>10</v>
      </c>
      <c r="D168" s="13">
        <f>K159</f>
        <v>29959747.816614434</v>
      </c>
      <c r="E168" s="13">
        <f t="shared" si="18"/>
        <v>726897201.12684715</v>
      </c>
      <c r="F168" s="12">
        <v>1.7999999999999999E-2</v>
      </c>
      <c r="G168" s="13">
        <f t="shared" si="17"/>
        <v>739981350.74713039</v>
      </c>
      <c r="H168" s="13"/>
      <c r="I168" s="14"/>
      <c r="P168" s="13"/>
    </row>
    <row r="169" spans="1:16" s="12" customFormat="1" x14ac:dyDescent="0.3">
      <c r="B169" s="43"/>
      <c r="C169" s="12">
        <v>11</v>
      </c>
      <c r="D169" s="13">
        <f>K159</f>
        <v>29959747.816614434</v>
      </c>
      <c r="E169" s="13">
        <f t="shared" si="18"/>
        <v>769941098.56374478</v>
      </c>
      <c r="F169" s="12">
        <v>1.7999999999999999E-2</v>
      </c>
      <c r="G169" s="13">
        <f t="shared" si="17"/>
        <v>783800038.33789217</v>
      </c>
      <c r="H169" s="13"/>
      <c r="I169" s="14"/>
      <c r="P169" s="13"/>
    </row>
    <row r="170" spans="1:16" s="18" customFormat="1" x14ac:dyDescent="0.3">
      <c r="B170" s="43"/>
      <c r="C170" s="18">
        <v>12</v>
      </c>
      <c r="D170" s="19">
        <f>K159</f>
        <v>29959747.816614434</v>
      </c>
      <c r="E170" s="19">
        <f t="shared" si="18"/>
        <v>777759786.15450656</v>
      </c>
      <c r="F170" s="18">
        <v>1.7999999999999999E-2</v>
      </c>
      <c r="G170" s="19">
        <f t="shared" si="17"/>
        <v>791759462.30528772</v>
      </c>
      <c r="H170" s="19"/>
      <c r="I170" s="24">
        <v>36000000</v>
      </c>
      <c r="J170" s="19">
        <f xml:space="preserve"> (E159 + SUM(D160:D170)) - SUM(I160:I170)</f>
        <v>664463454.05512798</v>
      </c>
      <c r="K170" s="19">
        <f xml:space="preserve"> G170 - J170</f>
        <v>127296008.25015974</v>
      </c>
      <c r="L170" s="18">
        <v>0.84</v>
      </c>
      <c r="M170" s="19">
        <f xml:space="preserve"> K170 * L170</f>
        <v>106928646.93013418</v>
      </c>
      <c r="N170" s="19">
        <f xml:space="preserve"> K170 - M170</f>
        <v>20367361.320025563</v>
      </c>
      <c r="O170" s="18">
        <f xml:space="preserve"> K170 / J170 * 100</f>
        <v>19.157714013207187</v>
      </c>
      <c r="P170" s="19"/>
    </row>
    <row r="171" spans="1:16" s="12" customFormat="1" x14ac:dyDescent="0.3">
      <c r="A171" s="12">
        <v>15</v>
      </c>
      <c r="B171" s="43">
        <v>2036</v>
      </c>
      <c r="C171" s="12">
        <v>1</v>
      </c>
      <c r="D171" s="13">
        <f>K171</f>
        <v>32989977.596053656</v>
      </c>
      <c r="E171" s="13">
        <f xml:space="preserve"> (G170 / 2) + D171 - I171</f>
        <v>428869708.74869752</v>
      </c>
      <c r="F171" s="12">
        <v>1.7999999999999999E-2</v>
      </c>
      <c r="G171" s="13">
        <f t="shared" si="17"/>
        <v>436589363.50617409</v>
      </c>
      <c r="H171" s="13"/>
      <c r="I171" s="14"/>
      <c r="K171" s="15">
        <f xml:space="preserve"> ((G170 - I171) / 2 / 12)</f>
        <v>32989977.596053656</v>
      </c>
      <c r="M171" s="9">
        <f xml:space="preserve"> (G170 - I171) / 2</f>
        <v>395879731.15264386</v>
      </c>
      <c r="P171" s="13"/>
    </row>
    <row r="172" spans="1:16" s="12" customFormat="1" x14ac:dyDescent="0.3">
      <c r="B172" s="43"/>
      <c r="C172" s="12">
        <v>2</v>
      </c>
      <c r="D172" s="13">
        <f>K171</f>
        <v>32989977.596053656</v>
      </c>
      <c r="E172" s="13">
        <f t="shared" ref="E172:E182" si="19" xml:space="preserve"> G171 + D172 - I172</f>
        <v>469579341.10222775</v>
      </c>
      <c r="F172" s="12">
        <v>1.7999999999999999E-2</v>
      </c>
      <c r="G172" s="13">
        <f t="shared" si="17"/>
        <v>478031769.24206787</v>
      </c>
      <c r="H172" s="13"/>
      <c r="I172" s="14"/>
      <c r="P172" s="13"/>
    </row>
    <row r="173" spans="1:16" s="12" customFormat="1" x14ac:dyDescent="0.3">
      <c r="B173" s="43"/>
      <c r="C173" s="12">
        <v>3</v>
      </c>
      <c r="D173" s="13">
        <f>K171</f>
        <v>32989977.596053656</v>
      </c>
      <c r="E173" s="13">
        <f t="shared" si="19"/>
        <v>511021746.83812153</v>
      </c>
      <c r="F173" s="12">
        <v>1.7999999999999999E-2</v>
      </c>
      <c r="G173" s="13">
        <f t="shared" si="17"/>
        <v>520220138.28120774</v>
      </c>
      <c r="H173" s="13"/>
      <c r="I173" s="14"/>
      <c r="P173" s="13"/>
    </row>
    <row r="174" spans="1:16" s="12" customFormat="1" x14ac:dyDescent="0.3">
      <c r="B174" s="43"/>
      <c r="C174" s="12">
        <v>4</v>
      </c>
      <c r="D174" s="13">
        <f>K171</f>
        <v>32989977.596053656</v>
      </c>
      <c r="E174" s="13">
        <f t="shared" si="19"/>
        <v>553210115.8772614</v>
      </c>
      <c r="F174" s="12">
        <v>1.7999999999999999E-2</v>
      </c>
      <c r="G174" s="13">
        <f t="shared" si="17"/>
        <v>563167897.96305215</v>
      </c>
      <c r="H174" s="13"/>
      <c r="I174" s="14"/>
      <c r="P174" s="13"/>
    </row>
    <row r="175" spans="1:16" s="12" customFormat="1" x14ac:dyDescent="0.3">
      <c r="B175" s="43"/>
      <c r="C175" s="12">
        <v>5</v>
      </c>
      <c r="D175" s="13">
        <f>K171</f>
        <v>32989977.596053656</v>
      </c>
      <c r="E175" s="13">
        <f t="shared" si="19"/>
        <v>575790514.23908019</v>
      </c>
      <c r="F175" s="12">
        <v>1.7999999999999999E-2</v>
      </c>
      <c r="G175" s="13">
        <f t="shared" si="17"/>
        <v>586154743.49538362</v>
      </c>
      <c r="H175" s="13"/>
      <c r="I175" s="14">
        <f xml:space="preserve"> N170</f>
        <v>20367361.320025563</v>
      </c>
      <c r="P175" s="13"/>
    </row>
    <row r="176" spans="1:16" s="12" customFormat="1" x14ac:dyDescent="0.3">
      <c r="B176" s="43"/>
      <c r="C176" s="12">
        <v>6</v>
      </c>
      <c r="D176" s="13">
        <f>K171</f>
        <v>32989977.596053656</v>
      </c>
      <c r="E176" s="13">
        <f t="shared" si="19"/>
        <v>619144721.09143722</v>
      </c>
      <c r="F176" s="12">
        <v>1.7999999999999999E-2</v>
      </c>
      <c r="G176" s="13">
        <f t="shared" si="17"/>
        <v>630289326.07108307</v>
      </c>
      <c r="H176" s="13"/>
      <c r="I176" s="14"/>
      <c r="P176" s="13"/>
    </row>
    <row r="177" spans="1:16" s="12" customFormat="1" x14ac:dyDescent="0.3">
      <c r="B177" s="43"/>
      <c r="C177" s="12">
        <v>7</v>
      </c>
      <c r="D177" s="13">
        <f>K171</f>
        <v>32989977.596053656</v>
      </c>
      <c r="E177" s="13">
        <f t="shared" si="19"/>
        <v>663279303.66713667</v>
      </c>
      <c r="F177" s="12">
        <v>1.7999999999999999E-2</v>
      </c>
      <c r="G177" s="13">
        <f t="shared" si="17"/>
        <v>675218331.13314509</v>
      </c>
      <c r="H177" s="13"/>
      <c r="I177" s="14"/>
      <c r="P177" s="13"/>
    </row>
    <row r="178" spans="1:16" s="12" customFormat="1" x14ac:dyDescent="0.3">
      <c r="B178" s="43"/>
      <c r="C178" s="12">
        <v>8</v>
      </c>
      <c r="D178" s="13">
        <f>K171</f>
        <v>32989977.596053656</v>
      </c>
      <c r="E178" s="13">
        <f t="shared" si="19"/>
        <v>708208308.72919869</v>
      </c>
      <c r="F178" s="12">
        <v>1.7999999999999999E-2</v>
      </c>
      <c r="G178" s="13">
        <f t="shared" si="17"/>
        <v>720956058.28632426</v>
      </c>
      <c r="H178" s="13"/>
      <c r="I178" s="14"/>
      <c r="P178" s="13"/>
    </row>
    <row r="179" spans="1:16" s="12" customFormat="1" x14ac:dyDescent="0.3">
      <c r="B179" s="43"/>
      <c r="C179" s="12">
        <v>9</v>
      </c>
      <c r="D179" s="13">
        <f>K171</f>
        <v>32989977.596053656</v>
      </c>
      <c r="E179" s="13">
        <f t="shared" si="19"/>
        <v>753946035.88237786</v>
      </c>
      <c r="F179" s="12">
        <v>1.7999999999999999E-2</v>
      </c>
      <c r="G179" s="13">
        <f t="shared" si="17"/>
        <v>767517064.52826071</v>
      </c>
      <c r="H179" s="13"/>
      <c r="I179" s="14"/>
      <c r="P179" s="13"/>
    </row>
    <row r="180" spans="1:16" s="12" customFormat="1" x14ac:dyDescent="0.3">
      <c r="B180" s="43"/>
      <c r="C180" s="12">
        <v>10</v>
      </c>
      <c r="D180" s="13">
        <f>K171</f>
        <v>32989977.596053656</v>
      </c>
      <c r="E180" s="13">
        <f t="shared" si="19"/>
        <v>800507042.12431431</v>
      </c>
      <c r="F180" s="12">
        <v>1.7999999999999999E-2</v>
      </c>
      <c r="G180" s="13">
        <f t="shared" si="17"/>
        <v>814916168.88255191</v>
      </c>
      <c r="H180" s="13"/>
      <c r="I180" s="14"/>
      <c r="P180" s="13"/>
    </row>
    <row r="181" spans="1:16" s="12" customFormat="1" x14ac:dyDescent="0.3">
      <c r="B181" s="43"/>
      <c r="C181" s="12">
        <v>11</v>
      </c>
      <c r="D181" s="13">
        <f>K171</f>
        <v>32989977.596053656</v>
      </c>
      <c r="E181" s="13">
        <f t="shared" si="19"/>
        <v>847906146.47860551</v>
      </c>
      <c r="F181" s="12">
        <v>1.7999999999999999E-2</v>
      </c>
      <c r="G181" s="13">
        <f t="shared" si="17"/>
        <v>863168457.11522043</v>
      </c>
      <c r="H181" s="13"/>
      <c r="I181" s="14"/>
      <c r="P181" s="13"/>
    </row>
    <row r="182" spans="1:16" s="18" customFormat="1" x14ac:dyDescent="0.3">
      <c r="B182" s="43"/>
      <c r="C182" s="18">
        <v>12</v>
      </c>
      <c r="D182" s="19">
        <f>K171</f>
        <v>32989977.596053656</v>
      </c>
      <c r="E182" s="19">
        <f t="shared" si="19"/>
        <v>860158434.71127403</v>
      </c>
      <c r="F182" s="18">
        <v>1.7999999999999999E-2</v>
      </c>
      <c r="G182" s="19">
        <f t="shared" si="17"/>
        <v>875641286.5360769</v>
      </c>
      <c r="H182" s="19"/>
      <c r="I182" s="24">
        <v>36000000</v>
      </c>
      <c r="J182" s="19">
        <f xml:space="preserve"> (E171 + SUM(D172:D182)) - SUM(I172:I182)</f>
        <v>735392100.98526216</v>
      </c>
      <c r="K182" s="19">
        <f xml:space="preserve"> G182 - J182</f>
        <v>140249185.55081475</v>
      </c>
      <c r="L182" s="18">
        <v>0.84</v>
      </c>
      <c r="M182" s="19">
        <f xml:space="preserve"> K182 * L182</f>
        <v>117809315.86268438</v>
      </c>
      <c r="N182" s="19">
        <f xml:space="preserve"> K182 - M182</f>
        <v>22439869.688130364</v>
      </c>
      <c r="O182" s="18">
        <f xml:space="preserve"> K182 / J182 * 100</f>
        <v>19.071347837828551</v>
      </c>
      <c r="P182" s="19"/>
    </row>
    <row r="183" spans="1:16" s="12" customFormat="1" x14ac:dyDescent="0.3">
      <c r="A183" s="12">
        <v>16</v>
      </c>
      <c r="B183" s="43">
        <v>2037</v>
      </c>
      <c r="C183" s="12">
        <v>1</v>
      </c>
      <c r="D183" s="13">
        <f>K183</f>
        <v>36485053.605669871</v>
      </c>
      <c r="E183" s="13">
        <f xml:space="preserve"> (G182 / 2) + D183 - I183</f>
        <v>474305696.87370831</v>
      </c>
      <c r="F183" s="12">
        <v>1.7999999999999999E-2</v>
      </c>
      <c r="G183" s="13">
        <f t="shared" si="17"/>
        <v>482843199.41743505</v>
      </c>
      <c r="H183" s="13"/>
      <c r="I183" s="14"/>
      <c r="K183" s="15">
        <f xml:space="preserve"> ((G182 - I183) / 2 / 12)</f>
        <v>36485053.605669871</v>
      </c>
      <c r="M183" s="9">
        <f xml:space="preserve"> (G182 - I183) / 2</f>
        <v>437820643.26803845</v>
      </c>
      <c r="P183" s="13"/>
    </row>
    <row r="184" spans="1:16" s="12" customFormat="1" x14ac:dyDescent="0.3">
      <c r="B184" s="43"/>
      <c r="C184" s="12">
        <v>2</v>
      </c>
      <c r="D184" s="13">
        <f>K183</f>
        <v>36485053.605669871</v>
      </c>
      <c r="E184" s="13">
        <f t="shared" ref="E184:E194" si="20" xml:space="preserve"> G183 + D184 - I184</f>
        <v>519328253.02310491</v>
      </c>
      <c r="F184" s="12">
        <v>1.7999999999999999E-2</v>
      </c>
      <c r="G184" s="13">
        <f t="shared" si="17"/>
        <v>528676161.57752079</v>
      </c>
      <c r="H184" s="13"/>
      <c r="I184" s="14"/>
      <c r="P184" s="13"/>
    </row>
    <row r="185" spans="1:16" s="12" customFormat="1" x14ac:dyDescent="0.3">
      <c r="B185" s="43"/>
      <c r="C185" s="12">
        <v>3</v>
      </c>
      <c r="D185" s="13">
        <f>K183</f>
        <v>36485053.605669871</v>
      </c>
      <c r="E185" s="13">
        <f t="shared" si="20"/>
        <v>565161215.1831907</v>
      </c>
      <c r="F185" s="12">
        <v>1.7999999999999999E-2</v>
      </c>
      <c r="G185" s="13">
        <f t="shared" si="17"/>
        <v>575334117.05648816</v>
      </c>
      <c r="H185" s="13"/>
      <c r="I185" s="14"/>
      <c r="P185" s="13"/>
    </row>
    <row r="186" spans="1:16" s="12" customFormat="1" x14ac:dyDescent="0.3">
      <c r="B186" s="43"/>
      <c r="C186" s="12">
        <v>4</v>
      </c>
      <c r="D186" s="13">
        <f>K183</f>
        <v>36485053.605669871</v>
      </c>
      <c r="E186" s="13">
        <f t="shared" si="20"/>
        <v>611819170.66215801</v>
      </c>
      <c r="F186" s="12">
        <v>1.7999999999999999E-2</v>
      </c>
      <c r="G186" s="13">
        <f t="shared" si="17"/>
        <v>622831915.73407686</v>
      </c>
      <c r="H186" s="13"/>
      <c r="I186" s="14"/>
      <c r="P186" s="13"/>
    </row>
    <row r="187" spans="1:16" s="12" customFormat="1" x14ac:dyDescent="0.3">
      <c r="B187" s="43"/>
      <c r="C187" s="12">
        <v>5</v>
      </c>
      <c r="D187" s="13">
        <f>K183</f>
        <v>36485053.605669871</v>
      </c>
      <c r="E187" s="13">
        <f t="shared" si="20"/>
        <v>636877099.65161633</v>
      </c>
      <c r="F187" s="12">
        <v>1.7999999999999999E-2</v>
      </c>
      <c r="G187" s="13">
        <f t="shared" si="17"/>
        <v>648340887.4453454</v>
      </c>
      <c r="H187" s="13"/>
      <c r="I187" s="14">
        <f xml:space="preserve"> N182</f>
        <v>22439869.688130364</v>
      </c>
      <c r="P187" s="13"/>
    </row>
    <row r="188" spans="1:16" s="12" customFormat="1" x14ac:dyDescent="0.3">
      <c r="B188" s="43"/>
      <c r="C188" s="12">
        <v>6</v>
      </c>
      <c r="D188" s="13">
        <f>K183</f>
        <v>36485053.605669871</v>
      </c>
      <c r="E188" s="13">
        <f t="shared" si="20"/>
        <v>684825941.05101526</v>
      </c>
      <c r="F188" s="12">
        <v>1.7999999999999999E-2</v>
      </c>
      <c r="G188" s="13">
        <f t="shared" si="17"/>
        <v>697152807.98993349</v>
      </c>
      <c r="H188" s="13"/>
      <c r="I188" s="14"/>
      <c r="P188" s="13"/>
    </row>
    <row r="189" spans="1:16" s="12" customFormat="1" x14ac:dyDescent="0.3">
      <c r="B189" s="43"/>
      <c r="C189" s="12">
        <v>7</v>
      </c>
      <c r="D189" s="13">
        <f>K183</f>
        <v>36485053.605669871</v>
      </c>
      <c r="E189" s="13">
        <f t="shared" si="20"/>
        <v>733637861.59560335</v>
      </c>
      <c r="F189" s="12">
        <v>1.7999999999999999E-2</v>
      </c>
      <c r="G189" s="13">
        <f t="shared" si="17"/>
        <v>746843343.10432422</v>
      </c>
      <c r="H189" s="13"/>
      <c r="I189" s="14"/>
      <c r="P189" s="13"/>
    </row>
    <row r="190" spans="1:16" s="12" customFormat="1" x14ac:dyDescent="0.3">
      <c r="B190" s="43"/>
      <c r="C190" s="12">
        <v>8</v>
      </c>
      <c r="D190" s="13">
        <f>K183</f>
        <v>36485053.605669871</v>
      </c>
      <c r="E190" s="13">
        <f t="shared" si="20"/>
        <v>783328396.70999408</v>
      </c>
      <c r="F190" s="12">
        <v>1.7999999999999999E-2</v>
      </c>
      <c r="G190" s="13">
        <f t="shared" si="17"/>
        <v>797428307.85077393</v>
      </c>
      <c r="H190" s="13"/>
      <c r="I190" s="14"/>
      <c r="P190" s="13"/>
    </row>
    <row r="191" spans="1:16" s="12" customFormat="1" x14ac:dyDescent="0.3">
      <c r="B191" s="43"/>
      <c r="C191" s="12">
        <v>9</v>
      </c>
      <c r="D191" s="13">
        <f>K183</f>
        <v>36485053.605669871</v>
      </c>
      <c r="E191" s="13">
        <f t="shared" si="20"/>
        <v>833913361.45644379</v>
      </c>
      <c r="F191" s="12">
        <v>1.7999999999999999E-2</v>
      </c>
      <c r="G191" s="13">
        <f t="shared" si="17"/>
        <v>848923801.96265972</v>
      </c>
      <c r="H191" s="13"/>
      <c r="I191" s="14"/>
      <c r="P191" s="13"/>
    </row>
    <row r="192" spans="1:16" s="12" customFormat="1" x14ac:dyDescent="0.3">
      <c r="B192" s="43"/>
      <c r="C192" s="12">
        <v>10</v>
      </c>
      <c r="D192" s="13">
        <f>K183</f>
        <v>36485053.605669871</v>
      </c>
      <c r="E192" s="13">
        <f t="shared" si="20"/>
        <v>885408855.56832957</v>
      </c>
      <c r="F192" s="12">
        <v>1.7999999999999999E-2</v>
      </c>
      <c r="G192" s="13">
        <f t="shared" si="17"/>
        <v>901346214.9685595</v>
      </c>
      <c r="H192" s="13"/>
      <c r="I192" s="14"/>
      <c r="P192" s="13"/>
    </row>
    <row r="193" spans="1:16" s="12" customFormat="1" x14ac:dyDescent="0.3">
      <c r="B193" s="43"/>
      <c r="C193" s="12">
        <v>11</v>
      </c>
      <c r="D193" s="13">
        <f>K183</f>
        <v>36485053.605669871</v>
      </c>
      <c r="E193" s="13">
        <f t="shared" si="20"/>
        <v>937831268.57422936</v>
      </c>
      <c r="F193" s="12">
        <v>1.7999999999999999E-2</v>
      </c>
      <c r="G193" s="13">
        <f t="shared" si="17"/>
        <v>954712231.40856552</v>
      </c>
      <c r="H193" s="13"/>
      <c r="I193" s="14"/>
      <c r="P193" s="13"/>
    </row>
    <row r="194" spans="1:16" s="18" customFormat="1" x14ac:dyDescent="0.3">
      <c r="B194" s="43"/>
      <c r="C194" s="18">
        <v>12</v>
      </c>
      <c r="D194" s="19">
        <f>K183</f>
        <v>36485053.605669871</v>
      </c>
      <c r="E194" s="19">
        <f t="shared" si="20"/>
        <v>855197285.01423538</v>
      </c>
      <c r="F194" s="18">
        <v>1.7999999999999999E-2</v>
      </c>
      <c r="G194" s="19">
        <f t="shared" si="17"/>
        <v>870590836.14449167</v>
      </c>
      <c r="H194" s="19"/>
      <c r="I194" s="24">
        <v>136000000</v>
      </c>
      <c r="J194" s="19">
        <f xml:space="preserve"> (E183 + SUM(D184:D194)) - SUM(I184:I194)</f>
        <v>717201416.84794641</v>
      </c>
      <c r="K194" s="19">
        <f xml:space="preserve"> G194 - J194</f>
        <v>153389419.29654527</v>
      </c>
      <c r="L194" s="18">
        <v>0.84</v>
      </c>
      <c r="M194" s="19">
        <f xml:space="preserve"> K194 * L194</f>
        <v>128847112.20909803</v>
      </c>
      <c r="N194" s="19">
        <f xml:space="preserve"> K194 - M194</f>
        <v>24542307.087447241</v>
      </c>
      <c r="O194" s="18">
        <f xml:space="preserve"> K194 / J194 * 100</f>
        <v>21.387216435054157</v>
      </c>
      <c r="P194" s="19"/>
    </row>
    <row r="195" spans="1:16" s="3" customFormat="1" x14ac:dyDescent="0.3">
      <c r="A195" s="3">
        <v>17</v>
      </c>
      <c r="B195" s="42">
        <v>2038</v>
      </c>
      <c r="C195" s="3">
        <v>1</v>
      </c>
      <c r="D195" s="4">
        <f>K195</f>
        <v>36274618.172687151</v>
      </c>
      <c r="E195" s="4">
        <f xml:space="preserve"> (G194 / 2) + D195 - I195</f>
        <v>471570036.24493301</v>
      </c>
      <c r="F195" s="3">
        <v>1.7999999999999999E-2</v>
      </c>
      <c r="G195" s="4">
        <f t="shared" si="17"/>
        <v>480058296.89734179</v>
      </c>
      <c r="H195" s="4"/>
      <c r="I195" s="5"/>
      <c r="K195" s="6">
        <f xml:space="preserve"> ((G194 - I195) / 2 / 12)</f>
        <v>36274618.172687151</v>
      </c>
      <c r="M195" s="9">
        <f xml:space="preserve"> (G194 - I195) / 2</f>
        <v>435295418.07224584</v>
      </c>
      <c r="N195" s="7" t="s">
        <v>1</v>
      </c>
      <c r="P195" s="4"/>
    </row>
    <row r="196" spans="1:16" s="3" customFormat="1" x14ac:dyDescent="0.3">
      <c r="B196" s="42"/>
      <c r="C196" s="3">
        <v>2</v>
      </c>
      <c r="D196" s="4">
        <f>K195</f>
        <v>36274618.172687151</v>
      </c>
      <c r="E196" s="4">
        <f t="shared" ref="E196:E206" si="21" xml:space="preserve"> G195 + D196 - I196</f>
        <v>516332915.07002896</v>
      </c>
      <c r="F196" s="3">
        <v>1.7999999999999999E-2</v>
      </c>
      <c r="G196" s="4">
        <f t="shared" si="17"/>
        <v>525626907.54128951</v>
      </c>
      <c r="H196" s="4"/>
      <c r="I196" s="5"/>
      <c r="P196" s="4"/>
    </row>
    <row r="197" spans="1:16" s="3" customFormat="1" x14ac:dyDescent="0.3">
      <c r="B197" s="42"/>
      <c r="C197" s="3">
        <v>3</v>
      </c>
      <c r="D197" s="4">
        <f>K195</f>
        <v>36274618.172687151</v>
      </c>
      <c r="E197" s="4">
        <f t="shared" si="21"/>
        <v>561901525.71397662</v>
      </c>
      <c r="F197" s="3">
        <v>1.7999999999999999E-2</v>
      </c>
      <c r="G197" s="4">
        <f t="shared" si="17"/>
        <v>572015753.17682815</v>
      </c>
      <c r="H197" s="4"/>
      <c r="I197" s="5"/>
      <c r="P197" s="4"/>
    </row>
    <row r="198" spans="1:16" s="3" customFormat="1" x14ac:dyDescent="0.3">
      <c r="B198" s="42"/>
      <c r="C198" s="3">
        <v>4</v>
      </c>
      <c r="D198" s="4">
        <f>K195</f>
        <v>36274618.172687151</v>
      </c>
      <c r="E198" s="4">
        <f t="shared" si="21"/>
        <v>608290371.34951532</v>
      </c>
      <c r="F198" s="3">
        <v>1.7999999999999999E-2</v>
      </c>
      <c r="G198" s="4">
        <f t="shared" si="17"/>
        <v>619239598.03380656</v>
      </c>
      <c r="H198" s="4"/>
      <c r="I198" s="5"/>
      <c r="P198" s="4"/>
    </row>
    <row r="199" spans="1:16" s="3" customFormat="1" x14ac:dyDescent="0.3">
      <c r="B199" s="42"/>
      <c r="C199" s="3">
        <v>5</v>
      </c>
      <c r="D199" s="4">
        <f>K195</f>
        <v>36274618.172687151</v>
      </c>
      <c r="E199" s="4">
        <f t="shared" si="21"/>
        <v>630971909.11904645</v>
      </c>
      <c r="F199" s="3">
        <v>1.7999999999999999E-2</v>
      </c>
      <c r="G199" s="4">
        <f t="shared" si="17"/>
        <v>642329403.48318934</v>
      </c>
      <c r="H199" s="4"/>
      <c r="I199" s="5">
        <f xml:space="preserve"> N194</f>
        <v>24542307.087447241</v>
      </c>
      <c r="P199" s="4"/>
    </row>
    <row r="200" spans="1:16" s="3" customFormat="1" x14ac:dyDescent="0.3">
      <c r="B200" s="42"/>
      <c r="C200" s="3">
        <v>6</v>
      </c>
      <c r="D200" s="4">
        <f>K195</f>
        <v>36274618.172687151</v>
      </c>
      <c r="E200" s="4">
        <f t="shared" si="21"/>
        <v>678604021.65587652</v>
      </c>
      <c r="F200" s="3">
        <v>1.7999999999999999E-2</v>
      </c>
      <c r="G200" s="4">
        <f t="shared" si="17"/>
        <v>690818894.04568231</v>
      </c>
      <c r="H200" s="4"/>
      <c r="I200" s="5"/>
      <c r="P200" s="4"/>
    </row>
    <row r="201" spans="1:16" s="3" customFormat="1" x14ac:dyDescent="0.3">
      <c r="B201" s="42"/>
      <c r="C201" s="3">
        <v>7</v>
      </c>
      <c r="D201" s="4">
        <f>K195</f>
        <v>36274618.172687151</v>
      </c>
      <c r="E201" s="4">
        <f t="shared" si="21"/>
        <v>727093512.21836948</v>
      </c>
      <c r="F201" s="3">
        <v>1.7999999999999999E-2</v>
      </c>
      <c r="G201" s="4">
        <f t="shared" si="17"/>
        <v>740181195.43830013</v>
      </c>
      <c r="H201" s="4"/>
      <c r="I201" s="5"/>
      <c r="P201" s="4"/>
    </row>
    <row r="202" spans="1:16" s="3" customFormat="1" x14ac:dyDescent="0.3">
      <c r="B202" s="42"/>
      <c r="C202" s="3">
        <v>8</v>
      </c>
      <c r="D202" s="4">
        <f>K195</f>
        <v>36274618.172687151</v>
      </c>
      <c r="E202" s="4">
        <f t="shared" si="21"/>
        <v>776455813.61098731</v>
      </c>
      <c r="F202" s="3">
        <v>1.7999999999999999E-2</v>
      </c>
      <c r="G202" s="4">
        <f t="shared" si="17"/>
        <v>790432018.25598502</v>
      </c>
      <c r="H202" s="4"/>
      <c r="I202" s="5"/>
      <c r="P202" s="4"/>
    </row>
    <row r="203" spans="1:16" s="3" customFormat="1" x14ac:dyDescent="0.3">
      <c r="B203" s="42"/>
      <c r="C203" s="3">
        <v>9</v>
      </c>
      <c r="D203" s="4">
        <f>K195</f>
        <v>36274618.172687151</v>
      </c>
      <c r="E203" s="4">
        <f t="shared" si="21"/>
        <v>826706636.42867219</v>
      </c>
      <c r="F203" s="3">
        <v>1.7999999999999999E-2</v>
      </c>
      <c r="G203" s="4">
        <f t="shared" si="17"/>
        <v>841587355.88438833</v>
      </c>
      <c r="H203" s="4"/>
      <c r="I203" s="5"/>
      <c r="P203" s="4"/>
    </row>
    <row r="204" spans="1:16" s="3" customFormat="1" x14ac:dyDescent="0.3">
      <c r="B204" s="42"/>
      <c r="C204" s="3">
        <v>10</v>
      </c>
      <c r="D204" s="4">
        <f>K195</f>
        <v>36274618.172687151</v>
      </c>
      <c r="E204" s="4">
        <f t="shared" si="21"/>
        <v>877861974.0570755</v>
      </c>
      <c r="F204" s="3">
        <v>1.7999999999999999E-2</v>
      </c>
      <c r="G204" s="4">
        <f t="shared" si="17"/>
        <v>893663489.59010291</v>
      </c>
      <c r="H204" s="4"/>
      <c r="I204" s="5"/>
      <c r="P204" s="4"/>
    </row>
    <row r="205" spans="1:16" s="3" customFormat="1" x14ac:dyDescent="0.3">
      <c r="B205" s="42"/>
      <c r="C205" s="3">
        <v>11</v>
      </c>
      <c r="D205" s="4">
        <f>K195</f>
        <v>36274618.172687151</v>
      </c>
      <c r="E205" s="4">
        <f t="shared" si="21"/>
        <v>929938107.76279008</v>
      </c>
      <c r="F205" s="3">
        <v>1.7999999999999999E-2</v>
      </c>
      <c r="G205" s="4">
        <f t="shared" si="17"/>
        <v>946676993.70252025</v>
      </c>
      <c r="H205" s="4"/>
      <c r="I205" s="5"/>
      <c r="P205" s="4"/>
    </row>
    <row r="206" spans="1:16" s="3" customFormat="1" x14ac:dyDescent="0.3">
      <c r="B206" s="42"/>
      <c r="C206" s="3">
        <v>12</v>
      </c>
      <c r="D206" s="4">
        <f>K195</f>
        <v>36274618.172687151</v>
      </c>
      <c r="E206" s="4">
        <f t="shared" si="21"/>
        <v>942951611.87520742</v>
      </c>
      <c r="F206" s="3">
        <v>1.7999999999999999E-2</v>
      </c>
      <c r="G206" s="4">
        <f t="shared" si="17"/>
        <v>959924740.8889612</v>
      </c>
      <c r="H206" s="4"/>
      <c r="I206" s="17">
        <v>40000000</v>
      </c>
      <c r="J206" s="4">
        <f xml:space="preserve"> (E195 + SUM(D196:D206)) - SUM(I196:I206)</f>
        <v>806048529.05704439</v>
      </c>
      <c r="K206" s="9">
        <f xml:space="preserve"> G206 - J206</f>
        <v>153876211.83191681</v>
      </c>
      <c r="L206" s="3">
        <v>0.84</v>
      </c>
      <c r="M206" s="4">
        <f xml:space="preserve"> K206 * L206</f>
        <v>129256017.93881011</v>
      </c>
      <c r="N206" s="4">
        <f xml:space="preserve"> K206 - M206</f>
        <v>24620193.893106699</v>
      </c>
      <c r="O206" s="3">
        <f xml:space="preserve"> K206 / J206 * 100</f>
        <v>19.090192002698501</v>
      </c>
      <c r="P206" s="4"/>
    </row>
    <row r="207" spans="1:16" s="3" customFormat="1" x14ac:dyDescent="0.3">
      <c r="A207" s="3">
        <v>18</v>
      </c>
      <c r="B207" s="42">
        <v>2039</v>
      </c>
      <c r="C207" s="3">
        <v>1</v>
      </c>
      <c r="D207" s="4">
        <f>K207</f>
        <v>39996864.203706719</v>
      </c>
      <c r="E207" s="4">
        <f xml:space="preserve"> (G206 / 2) + D207 - I207</f>
        <v>519959234.64818734</v>
      </c>
      <c r="F207" s="3">
        <v>1.7999999999999999E-2</v>
      </c>
      <c r="G207" s="4">
        <f t="shared" si="17"/>
        <v>529318500.87185472</v>
      </c>
      <c r="H207" s="4"/>
      <c r="I207" s="5"/>
      <c r="K207" s="6">
        <f xml:space="preserve"> ((G206 - I207) / 2 / 12)</f>
        <v>39996864.203706719</v>
      </c>
      <c r="M207" s="9">
        <f xml:space="preserve"> (G206 - I207) / 2</f>
        <v>479962370.4444806</v>
      </c>
      <c r="P207" s="4"/>
    </row>
    <row r="208" spans="1:16" s="3" customFormat="1" x14ac:dyDescent="0.3">
      <c r="B208" s="42"/>
      <c r="C208" s="3">
        <v>2</v>
      </c>
      <c r="D208" s="4">
        <f>K207</f>
        <v>39996864.203706719</v>
      </c>
      <c r="E208" s="4">
        <f t="shared" ref="E208:E218" si="22" xml:space="preserve"> G207 + D208 - I208</f>
        <v>569315365.0755614</v>
      </c>
      <c r="F208" s="3">
        <v>1.7999999999999999E-2</v>
      </c>
      <c r="G208" s="4">
        <f t="shared" si="17"/>
        <v>579563041.64692152</v>
      </c>
      <c r="H208" s="4"/>
      <c r="I208" s="5"/>
      <c r="P208" s="4"/>
    </row>
    <row r="209" spans="1:16" s="3" customFormat="1" x14ac:dyDescent="0.3">
      <c r="B209" s="42"/>
      <c r="C209" s="3">
        <v>3</v>
      </c>
      <c r="D209" s="4">
        <f>K207</f>
        <v>39996864.203706719</v>
      </c>
      <c r="E209" s="4">
        <f t="shared" si="22"/>
        <v>619559905.85062826</v>
      </c>
      <c r="F209" s="3">
        <v>1.7999999999999999E-2</v>
      </c>
      <c r="G209" s="4">
        <f t="shared" si="17"/>
        <v>630711984.15593958</v>
      </c>
      <c r="H209" s="4"/>
      <c r="I209" s="5"/>
      <c r="P209" s="4"/>
    </row>
    <row r="210" spans="1:16" s="3" customFormat="1" x14ac:dyDescent="0.3">
      <c r="B210" s="42"/>
      <c r="C210" s="3">
        <v>4</v>
      </c>
      <c r="D210" s="4">
        <f>K207</f>
        <v>39996864.203706719</v>
      </c>
      <c r="E210" s="4">
        <f t="shared" si="22"/>
        <v>670708848.35964632</v>
      </c>
      <c r="F210" s="3">
        <v>1.7999999999999999E-2</v>
      </c>
      <c r="G210" s="4">
        <f t="shared" si="17"/>
        <v>682781607.63011992</v>
      </c>
      <c r="H210" s="4"/>
      <c r="I210" s="5"/>
      <c r="P210" s="4"/>
    </row>
    <row r="211" spans="1:16" s="3" customFormat="1" x14ac:dyDescent="0.3">
      <c r="B211" s="42"/>
      <c r="C211" s="3">
        <v>5</v>
      </c>
      <c r="D211" s="4">
        <f>K207</f>
        <v>39996864.203706719</v>
      </c>
      <c r="E211" s="4">
        <f t="shared" si="22"/>
        <v>698158277.94071996</v>
      </c>
      <c r="F211" s="3">
        <v>1.7999999999999999E-2</v>
      </c>
      <c r="G211" s="4">
        <f t="shared" si="17"/>
        <v>710725126.94365287</v>
      </c>
      <c r="H211" s="4"/>
      <c r="I211" s="5">
        <f xml:space="preserve"> N206</f>
        <v>24620193.893106699</v>
      </c>
      <c r="P211" s="4"/>
    </row>
    <row r="212" spans="1:16" s="3" customFormat="1" x14ac:dyDescent="0.3">
      <c r="B212" s="42"/>
      <c r="C212" s="3">
        <v>6</v>
      </c>
      <c r="D212" s="4">
        <f>K207</f>
        <v>39996864.203706719</v>
      </c>
      <c r="E212" s="4">
        <f t="shared" si="22"/>
        <v>750721991.14735961</v>
      </c>
      <c r="F212" s="3">
        <v>1.7999999999999999E-2</v>
      </c>
      <c r="G212" s="4">
        <f t="shared" si="17"/>
        <v>764234986.98801208</v>
      </c>
      <c r="H212" s="4"/>
      <c r="I212" s="5"/>
      <c r="P212" s="4"/>
    </row>
    <row r="213" spans="1:16" s="3" customFormat="1" x14ac:dyDescent="0.3">
      <c r="B213" s="42"/>
      <c r="C213" s="3">
        <v>7</v>
      </c>
      <c r="D213" s="4">
        <f>K207</f>
        <v>39996864.203706719</v>
      </c>
      <c r="E213" s="4">
        <f t="shared" si="22"/>
        <v>804231851.19171882</v>
      </c>
      <c r="F213" s="3">
        <v>1.7999999999999999E-2</v>
      </c>
      <c r="G213" s="4">
        <f t="shared" si="17"/>
        <v>818708024.51316977</v>
      </c>
      <c r="H213" s="4"/>
      <c r="I213" s="5"/>
      <c r="P213" s="4"/>
    </row>
    <row r="214" spans="1:16" s="3" customFormat="1" x14ac:dyDescent="0.3">
      <c r="B214" s="42"/>
      <c r="C214" s="3">
        <v>8</v>
      </c>
      <c r="D214" s="4">
        <f>K207</f>
        <v>39996864.203706719</v>
      </c>
      <c r="E214" s="4">
        <f t="shared" si="22"/>
        <v>858704888.71687651</v>
      </c>
      <c r="F214" s="3">
        <v>1.7999999999999999E-2</v>
      </c>
      <c r="G214" s="4">
        <f t="shared" si="17"/>
        <v>874161576.71378028</v>
      </c>
      <c r="H214" s="4"/>
      <c r="I214" s="5"/>
      <c r="P214" s="4"/>
    </row>
    <row r="215" spans="1:16" s="3" customFormat="1" x14ac:dyDescent="0.3">
      <c r="B215" s="42"/>
      <c r="C215" s="3">
        <v>9</v>
      </c>
      <c r="D215" s="4">
        <f>K207</f>
        <v>39996864.203706719</v>
      </c>
      <c r="E215" s="4">
        <f t="shared" si="22"/>
        <v>914158440.91748703</v>
      </c>
      <c r="F215" s="3">
        <v>1.7999999999999999E-2</v>
      </c>
      <c r="G215" s="4">
        <f t="shared" si="17"/>
        <v>930613292.85400176</v>
      </c>
      <c r="H215" s="4"/>
      <c r="I215" s="5"/>
      <c r="P215" s="4"/>
    </row>
    <row r="216" spans="1:16" s="3" customFormat="1" x14ac:dyDescent="0.3">
      <c r="B216" s="42"/>
      <c r="C216" s="3">
        <v>10</v>
      </c>
      <c r="D216" s="4">
        <f>K207</f>
        <v>39996864.203706719</v>
      </c>
      <c r="E216" s="4">
        <f t="shared" si="22"/>
        <v>970610157.0577085</v>
      </c>
      <c r="F216" s="3">
        <v>1.7999999999999999E-2</v>
      </c>
      <c r="G216" s="4">
        <f t="shared" si="17"/>
        <v>988081139.88474727</v>
      </c>
      <c r="H216" s="4"/>
      <c r="I216" s="5"/>
      <c r="P216" s="4"/>
    </row>
    <row r="217" spans="1:16" s="3" customFormat="1" x14ac:dyDescent="0.3">
      <c r="B217" s="42"/>
      <c r="C217" s="3">
        <v>11</v>
      </c>
      <c r="D217" s="4">
        <f>K207</f>
        <v>39996864.203706719</v>
      </c>
      <c r="E217" s="4">
        <f t="shared" si="22"/>
        <v>1028078004.088454</v>
      </c>
      <c r="F217" s="3">
        <v>1.7999999999999999E-2</v>
      </c>
      <c r="G217" s="4">
        <f t="shared" si="17"/>
        <v>1046583408.1620462</v>
      </c>
      <c r="H217" s="4"/>
      <c r="I217" s="5"/>
      <c r="P217" s="4"/>
    </row>
    <row r="218" spans="1:16" s="3" customFormat="1" x14ac:dyDescent="0.3">
      <c r="B218" s="42"/>
      <c r="C218" s="3">
        <v>12</v>
      </c>
      <c r="D218" s="4">
        <f>K207</f>
        <v>39996864.203706719</v>
      </c>
      <c r="E218" s="4">
        <f t="shared" si="22"/>
        <v>1046580272.3657529</v>
      </c>
      <c r="F218" s="3">
        <v>1.7999999999999999E-2</v>
      </c>
      <c r="G218" s="4">
        <f t="shared" si="17"/>
        <v>1065418717.2683365</v>
      </c>
      <c r="H218" s="4"/>
      <c r="I218" s="17">
        <v>40000000</v>
      </c>
      <c r="J218" s="4">
        <f xml:space="preserve"> (E207 + SUM(D208:D218)) - SUM(I208:I218)</f>
        <v>895304546.99585462</v>
      </c>
      <c r="K218" s="9">
        <f xml:space="preserve"> G218 - J218</f>
        <v>170114170.27248192</v>
      </c>
      <c r="L218" s="3">
        <v>0.84</v>
      </c>
      <c r="M218" s="4">
        <f xml:space="preserve"> K218 * L218</f>
        <v>142895903.0288848</v>
      </c>
      <c r="N218" s="4">
        <f xml:space="preserve"> K218 - M218</f>
        <v>27218267.24359712</v>
      </c>
      <c r="O218" s="3">
        <f xml:space="preserve"> K218 / J218 * 100</f>
        <v>19.000704379676243</v>
      </c>
      <c r="P218" s="4"/>
    </row>
    <row r="219" spans="1:16" s="3" customFormat="1" x14ac:dyDescent="0.3">
      <c r="A219" s="3">
        <v>19</v>
      </c>
      <c r="B219" s="42">
        <v>2040</v>
      </c>
      <c r="C219" s="3">
        <v>1</v>
      </c>
      <c r="D219" s="4">
        <f>K219</f>
        <v>44392446.552847356</v>
      </c>
      <c r="E219" s="4">
        <f xml:space="preserve"> (G218 / 2) + D219 - I219</f>
        <v>577101805.18701565</v>
      </c>
      <c r="F219" s="3">
        <v>1.7999999999999999E-2</v>
      </c>
      <c r="G219" s="4">
        <f t="shared" si="17"/>
        <v>587489637.68038189</v>
      </c>
      <c r="H219" s="4"/>
      <c r="I219" s="5"/>
      <c r="K219" s="6">
        <f xml:space="preserve"> ((G218 - I219) / 2 / 12)</f>
        <v>44392446.552847356</v>
      </c>
      <c r="M219" s="9">
        <f xml:space="preserve"> (G218 - I219) / 2</f>
        <v>532709358.63416827</v>
      </c>
      <c r="P219" s="4"/>
    </row>
    <row r="220" spans="1:16" s="3" customFormat="1" x14ac:dyDescent="0.3">
      <c r="B220" s="42"/>
      <c r="C220" s="3">
        <v>2</v>
      </c>
      <c r="D220" s="4">
        <f>K219</f>
        <v>44392446.552847356</v>
      </c>
      <c r="E220" s="4">
        <f t="shared" ref="E220:E230" si="23" xml:space="preserve"> G219 + D220 - I220</f>
        <v>631882084.23322928</v>
      </c>
      <c r="F220" s="3">
        <v>1.7999999999999999E-2</v>
      </c>
      <c r="G220" s="4">
        <f t="shared" si="17"/>
        <v>643255961.74942744</v>
      </c>
      <c r="H220" s="4"/>
      <c r="I220" s="5"/>
      <c r="P220" s="4"/>
    </row>
    <row r="221" spans="1:16" s="3" customFormat="1" x14ac:dyDescent="0.3">
      <c r="B221" s="42"/>
      <c r="C221" s="3">
        <v>3</v>
      </c>
      <c r="D221" s="4">
        <f>K219</f>
        <v>44392446.552847356</v>
      </c>
      <c r="E221" s="4">
        <f t="shared" si="23"/>
        <v>687648408.30227482</v>
      </c>
      <c r="F221" s="3">
        <v>1.7999999999999999E-2</v>
      </c>
      <c r="G221" s="4">
        <f t="shared" si="17"/>
        <v>700026079.65171576</v>
      </c>
      <c r="H221" s="4"/>
      <c r="I221" s="5"/>
      <c r="P221" s="4"/>
    </row>
    <row r="222" spans="1:16" s="3" customFormat="1" x14ac:dyDescent="0.3">
      <c r="B222" s="42"/>
      <c r="C222" s="3">
        <v>4</v>
      </c>
      <c r="D222" s="4">
        <f>K219</f>
        <v>44392446.552847356</v>
      </c>
      <c r="E222" s="4">
        <f t="shared" si="23"/>
        <v>744418526.20456314</v>
      </c>
      <c r="F222" s="3">
        <v>1.7999999999999999E-2</v>
      </c>
      <c r="G222" s="4">
        <f t="shared" ref="G222:G242" si="24" xml:space="preserve"> (E222 * F222) + E222</f>
        <v>757818059.67624533</v>
      </c>
      <c r="H222" s="4"/>
      <c r="I222" s="5"/>
      <c r="P222" s="4"/>
    </row>
    <row r="223" spans="1:16" s="3" customFormat="1" x14ac:dyDescent="0.3">
      <c r="B223" s="42"/>
      <c r="C223" s="3">
        <v>5</v>
      </c>
      <c r="D223" s="4">
        <f>K219</f>
        <v>44392446.552847356</v>
      </c>
      <c r="E223" s="4">
        <f t="shared" si="23"/>
        <v>774992238.98549557</v>
      </c>
      <c r="F223" s="3">
        <v>1.7999999999999999E-2</v>
      </c>
      <c r="G223" s="4">
        <f t="shared" si="24"/>
        <v>788942099.28723454</v>
      </c>
      <c r="H223" s="4"/>
      <c r="I223" s="5">
        <f xml:space="preserve"> N218</f>
        <v>27218267.24359712</v>
      </c>
      <c r="P223" s="4"/>
    </row>
    <row r="224" spans="1:16" s="3" customFormat="1" x14ac:dyDescent="0.3">
      <c r="B224" s="42"/>
      <c r="C224" s="3">
        <v>6</v>
      </c>
      <c r="D224" s="4">
        <f>K219</f>
        <v>44392446.552847356</v>
      </c>
      <c r="E224" s="4">
        <f t="shared" si="23"/>
        <v>833334545.84008193</v>
      </c>
      <c r="F224" s="3">
        <v>1.7999999999999999E-2</v>
      </c>
      <c r="G224" s="4">
        <f t="shared" si="24"/>
        <v>848334567.66520345</v>
      </c>
      <c r="H224" s="4"/>
      <c r="I224" s="5"/>
      <c r="P224" s="4"/>
    </row>
    <row r="225" spans="1:16" s="3" customFormat="1" x14ac:dyDescent="0.3">
      <c r="B225" s="42"/>
      <c r="C225" s="3">
        <v>7</v>
      </c>
      <c r="D225" s="4">
        <f>K219</f>
        <v>44392446.552847356</v>
      </c>
      <c r="E225" s="4">
        <f t="shared" si="23"/>
        <v>892727014.21805084</v>
      </c>
      <c r="F225" s="3">
        <v>1.7999999999999999E-2</v>
      </c>
      <c r="G225" s="4">
        <f t="shared" si="24"/>
        <v>908796100.47397578</v>
      </c>
      <c r="H225" s="4"/>
      <c r="I225" s="5"/>
      <c r="P225" s="4"/>
    </row>
    <row r="226" spans="1:16" s="3" customFormat="1" x14ac:dyDescent="0.3">
      <c r="B226" s="42"/>
      <c r="C226" s="3">
        <v>8</v>
      </c>
      <c r="D226" s="4">
        <f>K219</f>
        <v>44392446.552847356</v>
      </c>
      <c r="E226" s="4">
        <f t="shared" si="23"/>
        <v>953188547.02682316</v>
      </c>
      <c r="F226" s="3">
        <v>1.7999999999999999E-2</v>
      </c>
      <c r="G226" s="4">
        <f t="shared" si="24"/>
        <v>970345940.87330604</v>
      </c>
      <c r="H226" s="4"/>
      <c r="I226" s="5"/>
      <c r="P226" s="4"/>
    </row>
    <row r="227" spans="1:16" s="3" customFormat="1" x14ac:dyDescent="0.3">
      <c r="B227" s="42"/>
      <c r="C227" s="3">
        <v>9</v>
      </c>
      <c r="D227" s="4">
        <f>K219</f>
        <v>44392446.552847356</v>
      </c>
      <c r="E227" s="4">
        <f t="shared" si="23"/>
        <v>1014738387.4261534</v>
      </c>
      <c r="F227" s="3">
        <v>1.7999999999999999E-2</v>
      </c>
      <c r="G227" s="4">
        <f t="shared" si="24"/>
        <v>1033003678.3998241</v>
      </c>
      <c r="H227" s="4"/>
      <c r="I227" s="5"/>
      <c r="P227" s="4"/>
    </row>
    <row r="228" spans="1:16" s="3" customFormat="1" x14ac:dyDescent="0.3">
      <c r="B228" s="42"/>
      <c r="C228" s="3">
        <v>10</v>
      </c>
      <c r="D228" s="4">
        <f>K219</f>
        <v>44392446.552847356</v>
      </c>
      <c r="E228" s="4">
        <f t="shared" si="23"/>
        <v>1077396124.9526715</v>
      </c>
      <c r="F228" s="3">
        <v>1.7999999999999999E-2</v>
      </c>
      <c r="G228" s="4">
        <f t="shared" si="24"/>
        <v>1096789255.2018197</v>
      </c>
      <c r="H228" s="4"/>
      <c r="I228" s="5"/>
      <c r="P228" s="4"/>
    </row>
    <row r="229" spans="1:16" s="3" customFormat="1" x14ac:dyDescent="0.3">
      <c r="B229" s="42"/>
      <c r="C229" s="3">
        <v>11</v>
      </c>
      <c r="D229" s="4">
        <f>K219</f>
        <v>44392446.552847356</v>
      </c>
      <c r="E229" s="4">
        <f t="shared" si="23"/>
        <v>1141181701.754667</v>
      </c>
      <c r="F229" s="3">
        <v>1.7999999999999999E-2</v>
      </c>
      <c r="G229" s="4">
        <f t="shared" si="24"/>
        <v>1161722972.386251</v>
      </c>
      <c r="H229" s="4"/>
      <c r="I229" s="5"/>
      <c r="P229" s="4"/>
    </row>
    <row r="230" spans="1:16" s="3" customFormat="1" x14ac:dyDescent="0.3">
      <c r="B230" s="42"/>
      <c r="C230" s="3">
        <v>12</v>
      </c>
      <c r="D230" s="4">
        <f>K219</f>
        <v>44392446.552847356</v>
      </c>
      <c r="E230" s="4">
        <f t="shared" si="23"/>
        <v>1166115418.9390984</v>
      </c>
      <c r="F230" s="3">
        <v>1.7999999999999999E-2</v>
      </c>
      <c r="G230" s="4">
        <f t="shared" si="24"/>
        <v>1187105496.4800022</v>
      </c>
      <c r="H230" s="4"/>
      <c r="I230" s="17">
        <v>40000000</v>
      </c>
      <c r="J230" s="4">
        <f xml:space="preserve"> (E219 + SUM(D220:D230)) - SUM(I220:I230)</f>
        <v>998200450.0247395</v>
      </c>
      <c r="K230" s="9">
        <f xml:space="preserve"> G230 - J230</f>
        <v>188905046.45526266</v>
      </c>
      <c r="L230" s="3">
        <v>0.84</v>
      </c>
      <c r="M230" s="4">
        <f xml:space="preserve"> K230 * L230</f>
        <v>158680239.02242061</v>
      </c>
      <c r="N230" s="4">
        <f xml:space="preserve"> K230 - M230</f>
        <v>30224807.432842046</v>
      </c>
      <c r="O230" s="3">
        <f xml:space="preserve"> K230 / J230 * 100</f>
        <v>18.924560337613634</v>
      </c>
      <c r="P230" s="4"/>
    </row>
    <row r="231" spans="1:16" s="3" customFormat="1" x14ac:dyDescent="0.3">
      <c r="A231" s="3">
        <v>20</v>
      </c>
      <c r="B231" s="42">
        <v>2041</v>
      </c>
      <c r="C231" s="3">
        <v>1</v>
      </c>
      <c r="D231" s="4">
        <f>K231</f>
        <v>49462729.020000093</v>
      </c>
      <c r="E231" s="4">
        <f xml:space="preserve"> (G230 / 2) + D231 - I231</f>
        <v>643015477.26000118</v>
      </c>
      <c r="F231" s="3">
        <v>1.7999999999999999E-2</v>
      </c>
      <c r="G231" s="4">
        <f t="shared" si="24"/>
        <v>654589755.85068119</v>
      </c>
      <c r="H231" s="4"/>
      <c r="I231" s="5"/>
      <c r="K231" s="6">
        <f xml:space="preserve"> ((G230 - I231) / 2 / 12)</f>
        <v>49462729.020000093</v>
      </c>
      <c r="M231" s="9">
        <f xml:space="preserve"> (G230 - I231) / 2</f>
        <v>593552748.24000108</v>
      </c>
      <c r="P231" s="4"/>
    </row>
    <row r="232" spans="1:16" s="3" customFormat="1" x14ac:dyDescent="0.3">
      <c r="B232" s="42"/>
      <c r="C232" s="3">
        <v>2</v>
      </c>
      <c r="D232" s="4">
        <f>K231</f>
        <v>49462729.020000093</v>
      </c>
      <c r="E232" s="4">
        <f t="shared" ref="E232:E242" si="25" xml:space="preserve"> G231 + D232 - I232</f>
        <v>704052484.87068129</v>
      </c>
      <c r="F232" s="3">
        <v>1.7999999999999999E-2</v>
      </c>
      <c r="G232" s="4">
        <f t="shared" si="24"/>
        <v>716725429.59835351</v>
      </c>
      <c r="H232" s="4"/>
      <c r="I232" s="5"/>
      <c r="P232" s="4"/>
    </row>
    <row r="233" spans="1:16" s="3" customFormat="1" x14ac:dyDescent="0.3">
      <c r="B233" s="42"/>
      <c r="C233" s="3">
        <v>3</v>
      </c>
      <c r="D233" s="4">
        <f>K231</f>
        <v>49462729.020000093</v>
      </c>
      <c r="E233" s="4">
        <f t="shared" si="25"/>
        <v>766188158.61835361</v>
      </c>
      <c r="F233" s="3">
        <v>1.7999999999999999E-2</v>
      </c>
      <c r="G233" s="4">
        <f t="shared" si="24"/>
        <v>779979545.47348392</v>
      </c>
      <c r="H233" s="4"/>
      <c r="I233" s="5"/>
      <c r="P233" s="4"/>
    </row>
    <row r="234" spans="1:16" s="3" customFormat="1" x14ac:dyDescent="0.3">
      <c r="B234" s="42"/>
      <c r="C234" s="3">
        <v>4</v>
      </c>
      <c r="D234" s="4">
        <f>K231</f>
        <v>49462729.020000093</v>
      </c>
      <c r="E234" s="4">
        <f t="shared" si="25"/>
        <v>829442274.49348402</v>
      </c>
      <c r="F234" s="3">
        <v>1.7999999999999999E-2</v>
      </c>
      <c r="G234" s="4">
        <f t="shared" si="24"/>
        <v>844372235.4343667</v>
      </c>
      <c r="H234" s="4"/>
      <c r="I234" s="5"/>
      <c r="P234" s="4"/>
    </row>
    <row r="235" spans="1:16" s="3" customFormat="1" x14ac:dyDescent="0.3">
      <c r="B235" s="42"/>
      <c r="C235" s="3">
        <v>5</v>
      </c>
      <c r="D235" s="4">
        <f>K231</f>
        <v>49462729.020000093</v>
      </c>
      <c r="E235" s="4">
        <f t="shared" si="25"/>
        <v>863610157.02152479</v>
      </c>
      <c r="F235" s="3">
        <v>1.7999999999999999E-2</v>
      </c>
      <c r="G235" s="4">
        <f t="shared" si="24"/>
        <v>879155139.84791219</v>
      </c>
      <c r="H235" s="4"/>
      <c r="I235" s="5">
        <f xml:space="preserve"> N230</f>
        <v>30224807.432842046</v>
      </c>
      <c r="P235" s="4"/>
    </row>
    <row r="236" spans="1:16" s="3" customFormat="1" x14ac:dyDescent="0.3">
      <c r="B236" s="42"/>
      <c r="C236" s="3">
        <v>6</v>
      </c>
      <c r="D236" s="4">
        <f>K231</f>
        <v>49462729.020000093</v>
      </c>
      <c r="E236" s="4">
        <f t="shared" si="25"/>
        <v>928617868.86791229</v>
      </c>
      <c r="F236" s="3">
        <v>1.7999999999999999E-2</v>
      </c>
      <c r="G236" s="4">
        <f t="shared" si="24"/>
        <v>945332990.50753474</v>
      </c>
      <c r="H236" s="4"/>
      <c r="I236" s="5"/>
      <c r="P236" s="4"/>
    </row>
    <row r="237" spans="1:16" s="3" customFormat="1" x14ac:dyDescent="0.3">
      <c r="B237" s="42"/>
      <c r="C237" s="3">
        <v>7</v>
      </c>
      <c r="D237" s="4">
        <f>K231</f>
        <v>49462729.020000093</v>
      </c>
      <c r="E237" s="4">
        <f t="shared" si="25"/>
        <v>994795719.52753484</v>
      </c>
      <c r="F237" s="3">
        <v>1.7999999999999999E-2</v>
      </c>
      <c r="G237" s="4">
        <f t="shared" si="24"/>
        <v>1012702042.4790305</v>
      </c>
      <c r="H237" s="4"/>
      <c r="I237" s="5"/>
      <c r="P237" s="4"/>
    </row>
    <row r="238" spans="1:16" s="3" customFormat="1" x14ac:dyDescent="0.3">
      <c r="B238" s="42"/>
      <c r="C238" s="3">
        <v>8</v>
      </c>
      <c r="D238" s="4">
        <f>K231</f>
        <v>49462729.020000093</v>
      </c>
      <c r="E238" s="4">
        <f t="shared" si="25"/>
        <v>1062164771.4990306</v>
      </c>
      <c r="F238" s="3">
        <v>1.7999999999999999E-2</v>
      </c>
      <c r="G238" s="4">
        <f t="shared" si="24"/>
        <v>1081283737.386013</v>
      </c>
      <c r="H238" s="4"/>
      <c r="I238" s="5"/>
      <c r="P238" s="4"/>
    </row>
    <row r="239" spans="1:16" s="3" customFormat="1" x14ac:dyDescent="0.3">
      <c r="B239" s="42"/>
      <c r="C239" s="3">
        <v>9</v>
      </c>
      <c r="D239" s="4">
        <f>K231</f>
        <v>49462729.020000093</v>
      </c>
      <c r="E239" s="4">
        <f t="shared" si="25"/>
        <v>1130746466.406013</v>
      </c>
      <c r="F239" s="3">
        <v>1.7999999999999999E-2</v>
      </c>
      <c r="G239" s="4">
        <f t="shared" si="24"/>
        <v>1151099902.8013213</v>
      </c>
      <c r="H239" s="4"/>
      <c r="I239" s="5"/>
      <c r="P239" s="4"/>
    </row>
    <row r="240" spans="1:16" s="3" customFormat="1" x14ac:dyDescent="0.3">
      <c r="B240" s="42"/>
      <c r="C240" s="3">
        <v>10</v>
      </c>
      <c r="D240" s="4">
        <f>K231</f>
        <v>49462729.020000093</v>
      </c>
      <c r="E240" s="4">
        <f t="shared" si="25"/>
        <v>1200562631.8213212</v>
      </c>
      <c r="F240" s="3">
        <v>1.7999999999999999E-2</v>
      </c>
      <c r="G240" s="4">
        <f t="shared" si="24"/>
        <v>1222172759.1941051</v>
      </c>
      <c r="H240" s="4"/>
      <c r="I240" s="5"/>
      <c r="P240" s="4"/>
    </row>
    <row r="241" spans="1:16" s="3" customFormat="1" x14ac:dyDescent="0.3">
      <c r="B241" s="42"/>
      <c r="C241" s="3">
        <v>11</v>
      </c>
      <c r="D241" s="4">
        <f>K231</f>
        <v>49462729.020000093</v>
      </c>
      <c r="E241" s="4">
        <f t="shared" si="25"/>
        <v>1271635488.2141051</v>
      </c>
      <c r="F241" s="3">
        <v>1.7999999999999999E-2</v>
      </c>
      <c r="G241" s="4">
        <f t="shared" si="24"/>
        <v>1294524927.0019591</v>
      </c>
      <c r="H241" s="4"/>
      <c r="I241" s="5"/>
      <c r="P241" s="4"/>
    </row>
    <row r="242" spans="1:16" s="3" customFormat="1" x14ac:dyDescent="0.3">
      <c r="B242" s="42"/>
      <c r="C242" s="3">
        <v>12</v>
      </c>
      <c r="D242" s="4">
        <f>K231</f>
        <v>49462729.020000093</v>
      </c>
      <c r="E242" s="4">
        <f t="shared" si="25"/>
        <v>1303987656.0219591</v>
      </c>
      <c r="F242" s="3">
        <v>1.7999999999999999E-2</v>
      </c>
      <c r="G242" s="4">
        <f t="shared" si="24"/>
        <v>1327459433.8303542</v>
      </c>
      <c r="H242" s="4"/>
      <c r="I242" s="17">
        <v>40000000</v>
      </c>
      <c r="J242" s="4">
        <f xml:space="preserve"> (E231 + SUM(D232:D242)) - SUM(I232:I242)</f>
        <v>1116880689.0471601</v>
      </c>
      <c r="K242" s="9">
        <f xml:space="preserve"> G242 - J242</f>
        <v>210578744.78319407</v>
      </c>
      <c r="L242" s="3">
        <v>0.84</v>
      </c>
      <c r="M242" s="4">
        <f xml:space="preserve"> K242 * L242</f>
        <v>176886145.617883</v>
      </c>
      <c r="N242" s="4">
        <f xml:space="preserve"> K242 - M242</f>
        <v>33692599.165311068</v>
      </c>
      <c r="O242" s="3">
        <f xml:space="preserve"> K242 / J242 * 100</f>
        <v>18.854184412736533</v>
      </c>
      <c r="P242" s="4"/>
    </row>
    <row r="243" spans="1:16" s="3" customFormat="1" x14ac:dyDescent="0.3">
      <c r="A243" s="3">
        <v>21</v>
      </c>
      <c r="B243" s="42">
        <v>2042</v>
      </c>
      <c r="C243" s="3">
        <v>1</v>
      </c>
      <c r="D243" s="4">
        <f>K243</f>
        <v>55310809.742931426</v>
      </c>
      <c r="E243" s="4">
        <f xml:space="preserve"> (G242 / 2) + D243 - I243</f>
        <v>719040526.65810847</v>
      </c>
      <c r="F243" s="3">
        <v>1.7999999999999999E-2</v>
      </c>
      <c r="G243" s="4">
        <f t="shared" ref="G243:G254" si="26" xml:space="preserve"> (E243 * F243) + E243</f>
        <v>731983256.13795447</v>
      </c>
      <c r="H243" s="4"/>
      <c r="I243" s="5"/>
      <c r="K243" s="6">
        <f xml:space="preserve"> ((G242 - I243) / 2 / 12)</f>
        <v>55310809.742931426</v>
      </c>
      <c r="M243" s="9">
        <f xml:space="preserve"> (G242 - I243) / 2</f>
        <v>663729716.91517711</v>
      </c>
      <c r="P243" s="4"/>
    </row>
    <row r="244" spans="1:16" x14ac:dyDescent="0.3">
      <c r="A244" s="3"/>
      <c r="B244" s="42"/>
      <c r="C244" s="3">
        <v>2</v>
      </c>
      <c r="D244" s="4">
        <f>K243</f>
        <v>55310809.742931426</v>
      </c>
      <c r="E244" s="4">
        <f t="shared" ref="E244:E254" si="27" xml:space="preserve"> G243 + D244 - I244</f>
        <v>787294065.88088584</v>
      </c>
      <c r="F244" s="3">
        <v>1.7999999999999999E-2</v>
      </c>
      <c r="G244" s="4">
        <f t="shared" si="26"/>
        <v>801465359.06674182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2"/>
      <c r="C245" s="3">
        <v>3</v>
      </c>
      <c r="D245" s="4">
        <f>K243</f>
        <v>55310809.742931426</v>
      </c>
      <c r="E245" s="4">
        <f t="shared" si="27"/>
        <v>856776168.80967331</v>
      </c>
      <c r="F245" s="3">
        <v>1.7999999999999999E-2</v>
      </c>
      <c r="G245" s="4">
        <f t="shared" si="26"/>
        <v>872198139.84824741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2"/>
      <c r="C246" s="3">
        <v>4</v>
      </c>
      <c r="D246" s="4">
        <f>K243</f>
        <v>55310809.742931426</v>
      </c>
      <c r="E246" s="4">
        <f t="shared" si="27"/>
        <v>927508949.59117889</v>
      </c>
      <c r="F246" s="3">
        <v>1.7999999999999999E-2</v>
      </c>
      <c r="G246" s="4">
        <f t="shared" si="26"/>
        <v>944204110.68382013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2"/>
      <c r="C247" s="3">
        <v>5</v>
      </c>
      <c r="D247" s="4">
        <f>K243</f>
        <v>55310809.742931426</v>
      </c>
      <c r="E247" s="4">
        <f t="shared" si="27"/>
        <v>965822321.26144052</v>
      </c>
      <c r="F247" s="3">
        <v>1.7999999999999999E-2</v>
      </c>
      <c r="G247" s="4">
        <f t="shared" si="26"/>
        <v>983207123.04414642</v>
      </c>
      <c r="H247" s="4"/>
      <c r="I247" s="5">
        <f xml:space="preserve"> N242</f>
        <v>33692599.165311068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2"/>
      <c r="C248" s="3">
        <v>6</v>
      </c>
      <c r="D248" s="4">
        <f>K243</f>
        <v>55310809.742931426</v>
      </c>
      <c r="E248" s="4">
        <f t="shared" si="27"/>
        <v>1038517932.7870779</v>
      </c>
      <c r="F248" s="3">
        <v>1.7999999999999999E-2</v>
      </c>
      <c r="G248" s="4">
        <f t="shared" si="26"/>
        <v>1057211255.5772454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2"/>
      <c r="C249" s="3">
        <v>7</v>
      </c>
      <c r="D249" s="4">
        <f>K243</f>
        <v>55310809.742931426</v>
      </c>
      <c r="E249" s="4">
        <f t="shared" si="27"/>
        <v>1112522065.3201768</v>
      </c>
      <c r="F249" s="3">
        <v>1.7999999999999999E-2</v>
      </c>
      <c r="G249" s="4">
        <f t="shared" si="26"/>
        <v>1132547462.49594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2"/>
      <c r="C250" s="3">
        <v>8</v>
      </c>
      <c r="D250" s="4">
        <f>K243</f>
        <v>55310809.742931426</v>
      </c>
      <c r="E250" s="4">
        <f t="shared" si="27"/>
        <v>1187858272.2388713</v>
      </c>
      <c r="F250" s="3">
        <v>1.7999999999999999E-2</v>
      </c>
      <c r="G250" s="4">
        <f t="shared" si="26"/>
        <v>1209239721.1391711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2"/>
      <c r="C251" s="3">
        <v>9</v>
      </c>
      <c r="D251" s="4">
        <f>K243</f>
        <v>55310809.742931426</v>
      </c>
      <c r="E251" s="4">
        <f t="shared" si="27"/>
        <v>1264550530.8821025</v>
      </c>
      <c r="F251" s="3">
        <v>1.7999999999999999E-2</v>
      </c>
      <c r="G251" s="4">
        <f t="shared" si="26"/>
        <v>1287312440.4379804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2"/>
      <c r="C252" s="3">
        <v>10</v>
      </c>
      <c r="D252" s="4">
        <f>K243</f>
        <v>55310809.742931426</v>
      </c>
      <c r="E252" s="4">
        <f t="shared" si="27"/>
        <v>1342623250.1809118</v>
      </c>
      <c r="F252" s="3">
        <v>1.7999999999999999E-2</v>
      </c>
      <c r="G252" s="4">
        <f t="shared" si="26"/>
        <v>1366790468.6841681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2"/>
      <c r="C253" s="3">
        <v>11</v>
      </c>
      <c r="D253" s="4">
        <f>K243</f>
        <v>55310809.742931426</v>
      </c>
      <c r="E253" s="4">
        <f t="shared" si="27"/>
        <v>1422101278.4270995</v>
      </c>
      <c r="F253" s="3">
        <v>1.7999999999999999E-2</v>
      </c>
      <c r="G253" s="4">
        <f t="shared" si="26"/>
        <v>1447699101.4387872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2"/>
      <c r="C254" s="3">
        <v>12</v>
      </c>
      <c r="D254" s="4">
        <f>K243</f>
        <v>55310809.742931426</v>
      </c>
      <c r="E254" s="4">
        <f t="shared" si="27"/>
        <v>1503009911.1817186</v>
      </c>
      <c r="F254" s="3">
        <v>1.7999999999999999E-2</v>
      </c>
      <c r="G254" s="4">
        <f t="shared" si="26"/>
        <v>1530064089.5829895</v>
      </c>
      <c r="H254" s="4"/>
      <c r="I254" s="5"/>
      <c r="J254" s="4">
        <f xml:space="preserve"> (E243 + SUM(D244:D254)) - SUM(I244:I254)</f>
        <v>1293766834.6650431</v>
      </c>
      <c r="K254" s="9">
        <f xml:space="preserve"> G254 - J254</f>
        <v>236297254.91794634</v>
      </c>
      <c r="L254" s="3">
        <v>0.84</v>
      </c>
      <c r="M254" s="4">
        <f xml:space="preserve"> K254 * L254</f>
        <v>198489694.13107491</v>
      </c>
      <c r="N254" s="4">
        <f xml:space="preserve"> K254 - M254</f>
        <v>37807560.786871433</v>
      </c>
      <c r="O254" s="3">
        <f xml:space="preserve"> K254 / J254 * 100</f>
        <v>18.264284458885811</v>
      </c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</vt:lpstr>
      <vt:lpstr>생활패턴</vt:lpstr>
      <vt:lpstr>단타일지</vt:lpstr>
      <vt:lpstr>시나리오_샘플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2022-09-02T03:06:43Z</dcterms:modified>
</cp:coreProperties>
</file>