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3192BFF8-6295-4349-899E-31A1C118223D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5" l="1"/>
  <c r="D69" i="11" l="1"/>
  <c r="C69" i="11"/>
  <c r="E80" i="11" s="1"/>
  <c r="F80" i="11"/>
  <c r="F58" i="11"/>
  <c r="G58" i="11" s="1"/>
  <c r="E47" i="11"/>
  <c r="G69" i="11"/>
  <c r="G80" i="11" l="1"/>
  <c r="H80" i="11" s="1"/>
  <c r="I80" i="11" s="1"/>
  <c r="D30" i="5"/>
  <c r="C29" i="5" l="1"/>
  <c r="D68" i="11" l="1"/>
  <c r="C68" i="11"/>
  <c r="E46" i="11"/>
  <c r="F57" i="11"/>
  <c r="G57" i="11" s="1"/>
  <c r="G68" i="11"/>
  <c r="F79" i="11"/>
  <c r="C28" i="5" l="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8" i="11"/>
  <c r="G67" i="11"/>
  <c r="F56" i="11"/>
  <c r="E45" i="11"/>
  <c r="C67" i="11" l="1"/>
  <c r="D67" i="11"/>
  <c r="E79" i="11" l="1"/>
  <c r="G79" i="11" s="1"/>
  <c r="T23" i="5"/>
  <c r="H33" i="18" l="1"/>
  <c r="H34" i="18" s="1"/>
  <c r="H35" i="18" s="1"/>
  <c r="F77" i="11" l="1"/>
  <c r="E44" i="11"/>
  <c r="G66" i="11"/>
  <c r="F55" i="11"/>
  <c r="G56" i="11" s="1"/>
  <c r="D66" i="11" l="1"/>
  <c r="C66" i="11"/>
  <c r="E78" i="11" s="1"/>
  <c r="G78" i="11" s="1"/>
  <c r="H79" i="11" s="1"/>
  <c r="I79" i="11" s="1"/>
  <c r="U17" i="5" l="1"/>
  <c r="U13" i="5" l="1"/>
  <c r="E43" i="11" l="1"/>
  <c r="F76" i="11"/>
  <c r="G65" i="11"/>
  <c r="F54" i="11"/>
  <c r="D65" i="11" l="1"/>
  <c r="G55" i="11"/>
  <c r="C65" i="11"/>
  <c r="E77" i="11" s="1"/>
  <c r="G77" i="11" s="1"/>
  <c r="H78" i="11" s="1"/>
  <c r="I7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75" i="11" l="1"/>
  <c r="G64" i="11"/>
  <c r="F53" i="11"/>
  <c r="E42" i="11"/>
  <c r="G54" i="11" l="1"/>
  <c r="C64" i="11"/>
  <c r="D64" i="11"/>
  <c r="N19" i="18"/>
  <c r="N20" i="18" s="1"/>
  <c r="E76" i="11" l="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74" i="11"/>
  <c r="E41" i="11"/>
  <c r="G63" i="11"/>
  <c r="F52" i="11"/>
  <c r="C63" i="11" s="1"/>
  <c r="E75" i="11" l="1"/>
  <c r="G75" i="11" s="1"/>
  <c r="G53" i="11"/>
  <c r="D63" i="11"/>
  <c r="P23" i="18"/>
  <c r="K7" i="18"/>
  <c r="H76" i="11" l="1"/>
  <c r="I76" i="11" s="1"/>
  <c r="P24" i="18"/>
  <c r="K8" i="18"/>
  <c r="P25" i="18" l="1"/>
  <c r="K9" i="18"/>
  <c r="F73" i="11"/>
  <c r="G61" i="11"/>
  <c r="G62" i="11"/>
  <c r="P26" i="18" l="1"/>
  <c r="K10" i="18"/>
  <c r="F51" i="11"/>
  <c r="C62" i="11" s="1"/>
  <c r="E40" i="11"/>
  <c r="E74" i="11" l="1"/>
  <c r="G74" i="11" s="1"/>
  <c r="G52" i="11"/>
  <c r="D62" i="11"/>
  <c r="P27" i="18"/>
  <c r="K11" i="18"/>
  <c r="H75" i="11" l="1"/>
  <c r="I75" i="11" s="1"/>
  <c r="P28" i="18"/>
  <c r="K12" i="18"/>
  <c r="P29" i="18" l="1"/>
  <c r="K13" i="18"/>
  <c r="C22" i="9"/>
  <c r="C23" i="9" s="1"/>
  <c r="C19" i="9"/>
  <c r="C20" i="9" s="1"/>
  <c r="K30" i="11"/>
  <c r="F50" i="11"/>
  <c r="E39" i="11"/>
  <c r="D31" i="11"/>
  <c r="G30" i="11" s="1"/>
  <c r="I30" i="11" s="1"/>
  <c r="D61" i="11" l="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Q41" i="18"/>
  <c r="S41" i="18" s="1"/>
  <c r="W25" i="5" l="1"/>
  <c r="C26" i="5" s="1"/>
  <c r="W26" i="5" s="1"/>
  <c r="C27" i="5" s="1"/>
  <c r="P58" i="18"/>
  <c r="Q42" i="18"/>
  <c r="S42" i="18" s="1"/>
  <c r="W27" i="5" l="1"/>
  <c r="P59" i="18"/>
  <c r="K43" i="18"/>
  <c r="Q43" i="18" s="1"/>
  <c r="S43" i="18" s="1"/>
  <c r="W28" i="5" l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<sst xmlns="http://schemas.openxmlformats.org/spreadsheetml/2006/main" count="460" uniqueCount="236">
  <si>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</si>
  <si>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</si>
  <si>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</si>
  <si>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</si>
  <si>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</si>
  <si>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</si>
  <si>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</si>
  <si>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</si>
  <si>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</si>
  <si>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</si>
  <si>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</si>
  <si>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</si>
  <si>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</si>
  <si>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</si>
  <si>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</si>
  <si>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</si>
  <si>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</si>
  <si>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</si>
  <si>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</si>
  <si>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</si>
  <si>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</si>
  <si>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</si>
  <si>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</si>
  <si>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</si>
  <si>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</si>
  <si>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</si>
  <si>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</si>
  <si>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</si>
  <si>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</si>
  <si>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</si>
  <si>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</si>
  <si>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</si>
  <si>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</si>
  <si>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</si>
  <si>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</si>
  <si>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</si>
  <si>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</si>
  <si>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</si>
  <si>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</si>
  <si>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</si>
  <si>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</si>
  <si>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</si>
  <si>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</si>
  <si>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</si>
  <si>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</si>
  <si>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</si>
  <si>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</si>
  <si>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</si>
  <si>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</si>
  <si>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</si>
  <si>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</si>
  <si>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</si>
  <si>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</si>
  <si>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</si>
  <si>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</si>
  <si>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</si>
  <si>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</si>
  <si>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</si>
  <si>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</si>
  <si>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</si>
  <si>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</si>
  <si>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</si>
  <si>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</si>
  <si>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</si>
  <si>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</si>
  <si>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</si>
  <si>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</si>
  <si>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</si>
  <si>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</si>
  <si>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</si>
  <si>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</si>
  <si>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</si>
  <si>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</si>
  <si>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</si>
  <si>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</si>
  <si>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</si>
  <si>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</si>
  <si>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</si>
  <si>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</si>
  <si>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</si>
  <si>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</si>
  <si>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</si>
  <si>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</si>
  <si>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</si>
  <si>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</si>
  <si>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</si>
  <si>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</si>
  <si>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</si>
  <si>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</si>
  <si>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</si>
  <si>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</si>
  <si>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</si>
  <si>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</si>
  <si>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</si>
  <si>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</si>
  <si>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</si>
  <si>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</si>
  <si>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</si>
  <si>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</si>
  <si>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</si>
  <si>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</si>
  <si>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</si>
  <si>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</si>
  <si>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</si>
  <si>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</si>
  <si>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</si>
  <si>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</si>
  <si>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</si>
  <si>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</si>
  <si>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</si>
  <si>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</si>
  <si>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</si>
  <si>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</si>
  <si>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</si>
  <si>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</si>
  <si>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</si>
  <si>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</si>
  <si>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</si>
  <si>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</si>
  <si>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</si>
  <si>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</si>
  <si>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</si>
  <si>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</si>
  <si>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</si>
  <si>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</si>
  <si>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</si>
  <si>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</si>
  <si>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</si>
  <si>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</si>
  <si>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</si>
  <si>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</si>
  <si>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</si>
  <si>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</si>
  <si>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</si>
  <si>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</si>
  <si>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</si>
  <si>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</si>
  <si>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</si>
  <si>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</si>
  <si>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</si>
  <si>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</si>
  <si>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</si>
  <si>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</si>
  <si>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</si>
  <si>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</si>
  <si>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</si>
  <si>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</si>
  <si>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</si>
  <si>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</si>
  <si>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</si>
  <si>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</si>
  <si>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</si>
  <si>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</si>
  <si>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</si>
  <si>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</si>
  <si>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</si>
  <si>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</si>
  <si>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</si>
  <si>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</si>
  <si>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</si>
  <si>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</si>
  <si>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</si>
  <si>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</si>
  <si>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</si>
  <si>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</si>
  <si>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</si>
  <si>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</si>
  <si>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</si>
  <si>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</si>
  <si>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</si>
  <si>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</si>
  <si>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</si>
  <si>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</si>
  <si>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</si>
  <si>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</si>
  <si>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</si>
  <si>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</si>
  <si>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</si>
  <si>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</si>
  <si>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</si>
  <si>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</si>
  <si>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</si>
  <si>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</si>
  <si>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</si>
  <si>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</si>
  <si>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</si>
  <si>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</si>
  <si>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</si>
  <si>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</si>
  <si>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</si>
  <si>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</si>
  <si>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</si>
  <si>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</si>
  <si>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</si>
  <si>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</si>
  <si>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</si>
  <si>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</si>
  <si>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</si>
  <si>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</si>
  <si>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</si>
  <si>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</si>
  <si>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</si>
  <si>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</si>
  <si>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</si>
  <si>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</si>
  <si>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</si>
  <si>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</si>
  <si>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</si>
  <si>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</si>
  <si>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</si>
  <si>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</si>
  <si>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</si>
  <si>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</si>
  <si>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</si>
  <si>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</si>
  <si>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</si>
  <si>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</si>
  <si>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</si>
  <si>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</si>
  <si>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</si>
  <si>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</si>
  <si>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</si>
  <si>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</si>
  <si>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</si>
  <si>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</si>
  <si>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</si>
  <si>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</si>
  <si>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</si>
  <si>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</si>
  <si>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</si>
  <si>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</si>
  <si>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</si>
  <si>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</si>
  <si>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</si>
  <si>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</si>
  <si>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원금 21000만원 대출 2.65억 기준 (380,000,000) ,  (쳥약통장680 + 보증금5400 + 어머니 증여 70000000) , 세금 이사비 기타 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</si>
</sst>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0" fillId="50" borderId="33" xfId="0" applyFill="1" applyBorder="1">
      <alignment vertical="center"/>
    </xf>
    <xf numFmtId="0" fontId="0" fillId="50" borderId="34" xfId="0" applyFill="1" applyBorder="1">
      <alignment vertical="center"/>
    </xf>
    <xf numFmtId="177" fontId="0" fillId="50" borderId="5" xfId="0" applyNumberFormat="1" applyFill="1" applyBorder="1">
      <alignment vertical="center"/>
    </xf>
    <xf numFmtId="177" fontId="0" fillId="50" borderId="1" xfId="0" applyNumberFormat="1" applyFill="1" applyBorder="1">
      <alignment vertical="center"/>
    </xf>
    <xf numFmtId="176" fontId="2" fillId="50" borderId="56" xfId="0" applyNumberFormat="1" applyFont="1" applyFill="1" applyBorder="1">
      <alignment vertical="center"/>
    </xf>
    <xf numFmtId="182" fontId="2" fillId="50" borderId="3" xfId="0" applyNumberFormat="1" applyFont="1" applyFill="1" applyBorder="1">
      <alignment vertical="center"/>
    </xf>
    <xf numFmtId="177" fontId="2" fillId="50" borderId="1" xfId="0" applyNumberFormat="1" applyFont="1" applyFill="1" applyBorder="1">
      <alignment vertical="center"/>
    </xf>
    <xf numFmtId="176" fontId="2" fillId="50" borderId="5" xfId="0" applyNumberFormat="1" applyFont="1" applyFill="1" applyBorder="1">
      <alignment vertical="center"/>
    </xf>
    <xf numFmtId="176" fontId="2" fillId="50" borderId="1" xfId="0" applyNumberFormat="1" applyFont="1" applyFill="1" applyBorder="1">
      <alignment vertical="center"/>
    </xf>
    <xf numFmtId="0" fontId="0" fillId="50" borderId="38" xfId="0" applyFill="1" applyBorder="1">
      <alignment vertical="center"/>
    </xf>
    <xf numFmtId="0" fontId="0" fillId="50" borderId="37" xfId="0" applyFill="1" applyBorder="1">
      <alignment vertical="center"/>
    </xf>
    <xf numFmtId="0" fontId="0" fillId="51" borderId="1" xfId="0" applyFill="1" applyBorder="1">
      <alignment vertical="center"/>
    </xf>
    <xf numFmtId="0" fontId="0" fillId="51" borderId="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0" borderId="24" xfId="0" applyFont="1" applyFill="1" applyBorder="1">
      <alignment vertical="center"/>
    </xf>
    <xf numFmtId="0" fontId="2" fillId="42" borderId="24" xfId="0" applyFont="1" applyFill="1" applyBorder="1">
      <alignment vertical="center"/>
    </xf>
    <xf numFmtId="0" fontId="26" fillId="50" borderId="1" xfId="41" applyFont="1" applyFill="1" applyBorder="1">
      <alignment vertical="center"/>
    </xf>
    <xf numFmtId="176" fontId="26" fillId="50" borderId="1" xfId="0" applyNumberFormat="1" applyFont="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26" fillId="50" borderId="1" xfId="41" applyNumberFormat="1" applyFont="1" applyFill="1" applyBorder="1">
      <alignment vertical="center"/>
    </xf>
    <xf numFmtId="179" fontId="26" fillId="50" borderId="1" xfId="0" applyNumberFormat="1" applyFont="1" applyFill="1" applyBorder="1">
      <alignment vertical="center"/>
    </xf>
    <xf numFmtId="0" fontId="26" fillId="50" borderId="57" xfId="41" applyFon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6" fillId="40" borderId="4" xfId="0" applyFont="1" applyFill="1" applyBorder="1">
      <alignment vertical="center"/>
    </xf>
    <xf numFmtId="177" fontId="26" fillId="40" borderId="5" xfId="0" applyNumberFormat="1" applyFont="1" applyFill="1" applyBorder="1">
      <alignment vertical="center"/>
    </xf>
    <xf numFmtId="177" fontId="26" fillId="40" borderId="4" xfId="0" applyNumberFormat="1" applyFont="1" applyFill="1" applyBorder="1">
      <alignment vertical="center"/>
    </xf>
    <xf numFmtId="177" fontId="26" fillId="40" borderId="1" xfId="0" applyNumberFormat="1" applyFont="1" applyFill="1" applyBorder="1">
      <alignment vertical="center"/>
    </xf>
    <xf numFmtId="0" fontId="26" fillId="40" borderId="5" xfId="0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40" workbookViewId="0">
      <selection activeCell="D47" sqref="D46:D47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9" customWidth="1"/>
    <col min="5" max="5" width="12.625" style="19" bestFit="1" customWidth="1"/>
    <col min="6" max="6" width="11.25" style="78" customWidth="1"/>
    <col min="7" max="7" width="14.25" style="129" customWidth="1"/>
    <col min="8" max="8" width="12.625" style="96" bestFit="1" customWidth="1"/>
    <col min="9" max="9" width="13.75" style="96" bestFit="1" customWidth="1"/>
    <col min="10" max="10" width="12.625" style="96" bestFit="1" customWidth="1"/>
    <col min="11" max="11" width="15" style="134" bestFit="1" customWidth="1"/>
    <col min="12" max="12" width="11.375" style="100" bestFit="1" customWidth="1"/>
    <col min="13" max="13" width="14.375" style="113" bestFit="1" customWidth="1"/>
    <col min="14" max="14" width="16.75" style="112" bestFit="1" customWidth="1"/>
    <col min="15" max="15" width="9.25" style="80" bestFit="1" customWidth="1"/>
    <col min="16" max="16" width="14.375" style="186" bestFit="1" customWidth="1"/>
    <col min="17" max="17" width="16.75" style="145" bestFit="1" customWidth="1"/>
    <col min="18" max="18" width="13.625" style="1" bestFit="1" customWidth="1"/>
    <col min="19" max="19" width="15.25" style="1" bestFit="1" customWidth="1"/>
  </cols>
  <sheetData>
    <row r="1" spans="1:20" x14ac:dyDescent="0.3">
      <c r="A1" s="306"/>
      <c r="B1" s="306"/>
      <c r="C1" s="306"/>
      <c r="D1" s="307" t="s">
        <v>84</v>
      </c>
      <c r="E1" s="308"/>
      <c r="F1" s="308"/>
      <c r="G1" s="308"/>
      <c r="H1" s="312" t="s">
        <v>173</v>
      </c>
      <c r="I1" s="312"/>
      <c r="J1" s="309" t="s">
        <v>164</v>
      </c>
      <c r="K1" s="310"/>
      <c r="L1" s="311"/>
      <c r="M1" s="302" t="s">
        <v>165</v>
      </c>
      <c r="N1" s="303"/>
      <c r="O1" s="303"/>
      <c r="P1" s="304"/>
      <c r="Q1" s="300" t="s">
        <v>186</v>
      </c>
      <c r="R1" s="298" t="s">
        <v>176</v>
      </c>
      <c r="S1" s="299" t="s">
        <v>177</v>
      </c>
    </row>
    <row r="2" spans="1:20" ht="33" x14ac:dyDescent="0.3">
      <c r="A2" s="306"/>
      <c r="B2" s="306"/>
      <c r="C2" s="306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00"/>
      <c r="R2" s="298"/>
      <c r="S2" s="299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5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5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5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5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5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5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5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5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5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5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5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5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297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297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297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297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297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297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297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297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297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297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297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297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01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297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297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297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297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297"/>
      <c r="C33" s="228">
        <v>6</v>
      </c>
      <c r="D33" s="229">
        <v>0</v>
      </c>
      <c r="E33" s="229">
        <v>1500000</v>
      </c>
      <c r="F33" s="229">
        <v>300000</v>
      </c>
      <c r="G33" s="230">
        <v>300000</v>
      </c>
      <c r="H33" s="231">
        <f xml:space="preserve"> 18700000 - 1640000</f>
        <v>17060000</v>
      </c>
      <c r="I33" s="231">
        <v>70000000</v>
      </c>
      <c r="J33" s="231">
        <v>54000000</v>
      </c>
      <c r="K33" s="232">
        <f t="shared" si="1"/>
        <v>14244280.073496789</v>
      </c>
      <c r="L33" s="233">
        <v>-0.01</v>
      </c>
      <c r="M33" s="234">
        <v>0</v>
      </c>
      <c r="N33" s="235">
        <f t="shared" si="4"/>
        <v>12007490.890819099</v>
      </c>
      <c r="O33" s="236">
        <v>-0.1</v>
      </c>
      <c r="P33" s="234">
        <f t="shared" si="2"/>
        <v>12007490.890819099</v>
      </c>
      <c r="Q33" s="237">
        <f t="shared" si="3"/>
        <v>26251770.964315888</v>
      </c>
      <c r="R33" s="231">
        <f t="shared" si="5"/>
        <v>87060000</v>
      </c>
      <c r="S33" s="231">
        <f t="shared" si="6"/>
        <v>80251770.964315891</v>
      </c>
      <c r="T33" s="238"/>
    </row>
    <row r="34" spans="1:21" s="149" customFormat="1" x14ac:dyDescent="0.3">
      <c r="B34" s="297"/>
      <c r="C34" s="228">
        <v>7</v>
      </c>
      <c r="D34" s="229">
        <v>0</v>
      </c>
      <c r="E34" s="229">
        <v>12000000</v>
      </c>
      <c r="F34" s="229">
        <v>300000</v>
      </c>
      <c r="G34" s="230">
        <v>300000</v>
      </c>
      <c r="H34" s="231">
        <f t="shared" ref="H34:H35" si="7" xml:space="preserve"> H33 - 1640000</f>
        <v>15420000</v>
      </c>
      <c r="I34" s="231">
        <v>70000000</v>
      </c>
      <c r="J34" s="231">
        <v>54000000</v>
      </c>
      <c r="K34" s="232">
        <f t="shared" si="1"/>
        <v>14725525.832908815</v>
      </c>
      <c r="L34" s="233">
        <v>-8.0000000000000002E-3</v>
      </c>
      <c r="M34" s="234">
        <v>0</v>
      </c>
      <c r="N34" s="235">
        <f t="shared" si="4"/>
        <v>7625.7268538425787</v>
      </c>
      <c r="O34" s="236">
        <v>1.7999999999999999E-2</v>
      </c>
      <c r="P34" s="234">
        <f t="shared" si="2"/>
        <v>7625.7268538425787</v>
      </c>
      <c r="Q34" s="237">
        <f t="shared" si="3"/>
        <v>14733151.559762657</v>
      </c>
      <c r="R34" s="231">
        <f t="shared" si="5"/>
        <v>85420000</v>
      </c>
      <c r="S34" s="231">
        <f t="shared" si="6"/>
        <v>68733151.559762657</v>
      </c>
      <c r="T34" s="238"/>
    </row>
    <row r="35" spans="1:21" s="149" customFormat="1" x14ac:dyDescent="0.3">
      <c r="B35" s="297"/>
      <c r="C35" s="228">
        <v>8</v>
      </c>
      <c r="D35" s="229">
        <v>0</v>
      </c>
      <c r="E35" s="229">
        <v>0</v>
      </c>
      <c r="F35" s="229">
        <v>300000</v>
      </c>
      <c r="G35" s="230">
        <v>300000</v>
      </c>
      <c r="H35" s="231">
        <f t="shared" si="7"/>
        <v>13780000</v>
      </c>
      <c r="I35" s="231">
        <v>70000000</v>
      </c>
      <c r="J35" s="231">
        <v>54000000</v>
      </c>
      <c r="K35" s="232">
        <f t="shared" si="1"/>
        <v>15785291.607896078</v>
      </c>
      <c r="L35" s="233">
        <v>0.03</v>
      </c>
      <c r="M35" s="234">
        <v>0</v>
      </c>
      <c r="N35" s="235">
        <f t="shared" si="4"/>
        <v>7762.9899372117452</v>
      </c>
      <c r="O35" s="236">
        <v>1.7999999999999999E-2</v>
      </c>
      <c r="P35" s="234">
        <f t="shared" si="2"/>
        <v>7762.9899372117452</v>
      </c>
      <c r="Q35" s="237">
        <f t="shared" si="3"/>
        <v>15793054.597833291</v>
      </c>
      <c r="R35" s="231">
        <f t="shared" si="5"/>
        <v>83780000</v>
      </c>
      <c r="S35" s="231">
        <f t="shared" si="6"/>
        <v>69793054.597833291</v>
      </c>
      <c r="T35" s="238"/>
    </row>
    <row r="36" spans="1:21" s="252" customFormat="1" x14ac:dyDescent="0.3">
      <c r="B36" s="297"/>
      <c r="C36" s="253">
        <v>9</v>
      </c>
      <c r="D36" s="254">
        <v>0</v>
      </c>
      <c r="E36" s="254">
        <v>0</v>
      </c>
      <c r="F36" s="254">
        <v>0</v>
      </c>
      <c r="G36" s="255">
        <v>0</v>
      </c>
      <c r="H36" s="256">
        <v>0</v>
      </c>
      <c r="I36" s="256">
        <v>70000000</v>
      </c>
      <c r="J36" s="256">
        <v>54000000</v>
      </c>
      <c r="K36" s="257">
        <f xml:space="preserve"> (K35 + G36 + F36) + ((K35 + G36 + F36) * L36 ) - 12500000</f>
        <v>3569426.8568382077</v>
      </c>
      <c r="L36" s="258">
        <v>1.7999999999999999E-2</v>
      </c>
      <c r="M36" s="259">
        <v>0</v>
      </c>
      <c r="N36" s="260">
        <f t="shared" si="4"/>
        <v>7902.7237560815565</v>
      </c>
      <c r="O36" s="261">
        <v>1.7999999999999999E-2</v>
      </c>
      <c r="P36" s="259">
        <f t="shared" si="2"/>
        <v>7902.7237560815565</v>
      </c>
      <c r="Q36" s="262">
        <f t="shared" si="3"/>
        <v>3577329.5805942891</v>
      </c>
      <c r="R36" s="256">
        <f t="shared" si="5"/>
        <v>70000000</v>
      </c>
      <c r="S36" s="256">
        <f t="shared" si="6"/>
        <v>57577329.580594286</v>
      </c>
      <c r="T36" s="263"/>
    </row>
    <row r="37" spans="1:21" s="252" customFormat="1" x14ac:dyDescent="0.3">
      <c r="B37" s="297"/>
      <c r="C37" s="253">
        <v>10</v>
      </c>
      <c r="D37" s="254">
        <v>0</v>
      </c>
      <c r="E37" s="254">
        <v>0</v>
      </c>
      <c r="F37" s="254">
        <v>0</v>
      </c>
      <c r="G37" s="255">
        <v>0</v>
      </c>
      <c r="H37" s="256">
        <v>0</v>
      </c>
      <c r="I37" s="256">
        <v>70000000</v>
      </c>
      <c r="J37" s="256">
        <v>54000000</v>
      </c>
      <c r="K37" s="257">
        <f t="shared" si="1"/>
        <v>3633676.5402612956</v>
      </c>
      <c r="L37" s="258">
        <v>1.7999999999999999E-2</v>
      </c>
      <c r="M37" s="259">
        <v>0</v>
      </c>
      <c r="N37" s="260">
        <f t="shared" si="4"/>
        <v>8044.9727836910242</v>
      </c>
      <c r="O37" s="261">
        <v>1.7999999999999999E-2</v>
      </c>
      <c r="P37" s="259">
        <f t="shared" si="2"/>
        <v>8044.9727836910242</v>
      </c>
      <c r="Q37" s="262">
        <f t="shared" si="3"/>
        <v>3641721.5130449869</v>
      </c>
      <c r="R37" s="256">
        <f t="shared" si="5"/>
        <v>70000000</v>
      </c>
      <c r="S37" s="256">
        <f t="shared" si="6"/>
        <v>57641721.513044983</v>
      </c>
      <c r="T37" s="263"/>
    </row>
    <row r="38" spans="1:21" s="265" customFormat="1" ht="17.25" thickBot="1" x14ac:dyDescent="0.35">
      <c r="B38" s="297"/>
      <c r="C38" s="266">
        <v>11</v>
      </c>
      <c r="D38" s="229">
        <v>5000000</v>
      </c>
      <c r="E38" s="229">
        <v>0</v>
      </c>
      <c r="F38" s="229">
        <v>0</v>
      </c>
      <c r="G38" s="230">
        <v>0</v>
      </c>
      <c r="H38" s="231">
        <v>0</v>
      </c>
      <c r="I38" s="231">
        <v>70000000</v>
      </c>
      <c r="J38" s="231">
        <v>54000000</v>
      </c>
      <c r="K38" s="232">
        <f t="shared" si="1"/>
        <v>3699082.7179859988</v>
      </c>
      <c r="L38" s="233">
        <v>1.7999999999999999E-2</v>
      </c>
      <c r="M38" s="234">
        <v>0</v>
      </c>
      <c r="N38" s="235">
        <f t="shared" si="4"/>
        <v>5098189.7822937975</v>
      </c>
      <c r="O38" s="267">
        <v>1.7999999999999999E-2</v>
      </c>
      <c r="P38" s="234">
        <f t="shared" si="2"/>
        <v>5098189.7822937975</v>
      </c>
      <c r="Q38" s="237">
        <f t="shared" si="3"/>
        <v>8797272.5002797954</v>
      </c>
      <c r="R38" s="231">
        <f t="shared" si="5"/>
        <v>70000000</v>
      </c>
      <c r="S38" s="231">
        <f t="shared" si="6"/>
        <v>62797272.500279799</v>
      </c>
      <c r="T38" s="268"/>
    </row>
    <row r="39" spans="1:21" s="227" customFormat="1" ht="17.25" thickBot="1" x14ac:dyDescent="0.35">
      <c r="A39" s="215"/>
      <c r="B39" s="297"/>
      <c r="C39" s="216">
        <v>12</v>
      </c>
      <c r="D39" s="217">
        <v>60000000</v>
      </c>
      <c r="E39" s="217">
        <v>6400000</v>
      </c>
      <c r="F39" s="217">
        <v>0</v>
      </c>
      <c r="G39" s="218">
        <v>0</v>
      </c>
      <c r="H39" s="96">
        <v>60000000</v>
      </c>
      <c r="I39" s="219">
        <v>70000000</v>
      </c>
      <c r="J39" s="219">
        <v>54000000</v>
      </c>
      <c r="K39" s="220">
        <f t="shared" si="1"/>
        <v>3765666.2069097469</v>
      </c>
      <c r="L39" s="221">
        <v>1.7999999999999999E-2</v>
      </c>
      <c r="M39" s="222">
        <v>0</v>
      </c>
      <c r="N39" s="223">
        <f t="shared" si="4"/>
        <v>60576531.855327196</v>
      </c>
      <c r="O39" s="224">
        <v>3.2000000000000001E-2</v>
      </c>
      <c r="P39" s="222">
        <f t="shared" si="2"/>
        <v>60576531.855327196</v>
      </c>
      <c r="Q39" s="225">
        <f t="shared" si="3"/>
        <v>64342198.062236942</v>
      </c>
      <c r="R39" s="219">
        <f t="shared" si="5"/>
        <v>130000000</v>
      </c>
      <c r="S39" s="219">
        <f t="shared" si="6"/>
        <v>118342198.06223693</v>
      </c>
      <c r="T39" s="226" t="s">
        <v>191</v>
      </c>
      <c r="U39" s="227" t="s">
        <v>193</v>
      </c>
    </row>
    <row r="40" spans="1:21" s="34" customFormat="1" x14ac:dyDescent="0.3">
      <c r="A40" s="34">
        <v>4</v>
      </c>
      <c r="B40" s="297">
        <v>2025</v>
      </c>
      <c r="C40" s="174">
        <v>1</v>
      </c>
      <c r="D40" s="138">
        <v>0</v>
      </c>
      <c r="E40" s="138">
        <v>0</v>
      </c>
      <c r="F40" s="138">
        <v>0</v>
      </c>
      <c r="G40" s="128">
        <v>0</v>
      </c>
      <c r="H40" s="95">
        <v>60000000</v>
      </c>
      <c r="I40" s="95">
        <v>70000000</v>
      </c>
      <c r="J40" s="95">
        <v>54000000</v>
      </c>
      <c r="K40" s="177">
        <f t="shared" si="1"/>
        <v>3833448.1986341225</v>
      </c>
      <c r="L40" s="176">
        <v>1.7999999999999999E-2</v>
      </c>
      <c r="M40" s="118">
        <v>0</v>
      </c>
      <c r="N40" s="119">
        <f t="shared" si="4"/>
        <v>62393827.810987011</v>
      </c>
      <c r="O40" s="289">
        <v>0.03</v>
      </c>
      <c r="P40" s="118">
        <f t="shared" si="2"/>
        <v>62393827.810987011</v>
      </c>
      <c r="Q40" s="116">
        <f t="shared" si="3"/>
        <v>66227276.009621136</v>
      </c>
      <c r="R40" s="95">
        <f t="shared" si="5"/>
        <v>130000000</v>
      </c>
      <c r="S40" s="95">
        <f t="shared" si="6"/>
        <v>120227276.00962114</v>
      </c>
      <c r="T40" s="84"/>
    </row>
    <row r="41" spans="1:21" s="149" customFormat="1" x14ac:dyDescent="0.3">
      <c r="B41" s="297"/>
      <c r="C41" s="228">
        <v>2</v>
      </c>
      <c r="D41" s="229">
        <v>0</v>
      </c>
      <c r="E41" s="229">
        <v>0</v>
      </c>
      <c r="F41" s="229">
        <v>0</v>
      </c>
      <c r="G41" s="230">
        <v>0</v>
      </c>
      <c r="H41" s="231">
        <v>60000000</v>
      </c>
      <c r="I41" s="231">
        <v>70000000</v>
      </c>
      <c r="J41" s="231">
        <v>54000000</v>
      </c>
      <c r="K41" s="232">
        <v>0</v>
      </c>
      <c r="L41" s="233">
        <v>1.7999999999999999E-2</v>
      </c>
      <c r="M41" s="234">
        <v>0</v>
      </c>
      <c r="N41" s="235">
        <f t="shared" si="4"/>
        <v>40555988.077141553</v>
      </c>
      <c r="O41" s="233">
        <v>-0.35</v>
      </c>
      <c r="P41" s="234">
        <f t="shared" si="2"/>
        <v>40555988.077141553</v>
      </c>
      <c r="Q41" s="237">
        <f t="shared" si="3"/>
        <v>40555988.077141553</v>
      </c>
      <c r="R41" s="231">
        <f t="shared" si="5"/>
        <v>130000000</v>
      </c>
      <c r="S41" s="231">
        <f t="shared" si="6"/>
        <v>94555988.077141553</v>
      </c>
      <c r="T41" s="238"/>
    </row>
    <row r="42" spans="1:21" s="149" customFormat="1" x14ac:dyDescent="0.3">
      <c r="B42" s="297"/>
      <c r="C42" s="228">
        <v>3</v>
      </c>
      <c r="D42" s="229">
        <v>0</v>
      </c>
      <c r="E42" s="229">
        <v>0</v>
      </c>
      <c r="F42" s="229">
        <v>0</v>
      </c>
      <c r="G42" s="230">
        <v>0</v>
      </c>
      <c r="H42" s="231">
        <v>60000000</v>
      </c>
      <c r="I42" s="231">
        <v>70000000</v>
      </c>
      <c r="J42" s="231">
        <v>54000000</v>
      </c>
      <c r="K42" s="232">
        <v>0</v>
      </c>
      <c r="L42" s="233">
        <v>1.7999999999999999E-2</v>
      </c>
      <c r="M42" s="234">
        <v>0</v>
      </c>
      <c r="N42" s="235">
        <f t="shared" si="4"/>
        <v>20277994.038570777</v>
      </c>
      <c r="O42" s="290">
        <v>-0.5</v>
      </c>
      <c r="P42" s="234">
        <f t="shared" si="2"/>
        <v>20277994.038570777</v>
      </c>
      <c r="Q42" s="237">
        <f t="shared" si="3"/>
        <v>20277994.038570777</v>
      </c>
      <c r="R42" s="231">
        <f t="shared" si="5"/>
        <v>130000000</v>
      </c>
      <c r="S42" s="231">
        <f t="shared" si="6"/>
        <v>74277994.038570777</v>
      </c>
      <c r="T42" s="238"/>
    </row>
    <row r="43" spans="1:21" s="22" customFormat="1" x14ac:dyDescent="0.3">
      <c r="B43" s="297"/>
      <c r="C43" s="106">
        <v>4</v>
      </c>
      <c r="D43" s="138">
        <v>20000000</v>
      </c>
      <c r="E43" s="138">
        <v>0</v>
      </c>
      <c r="F43" s="138">
        <v>0</v>
      </c>
      <c r="G43" s="128">
        <v>0</v>
      </c>
      <c r="H43" s="95">
        <v>60000000</v>
      </c>
      <c r="I43" s="95">
        <v>70000000</v>
      </c>
      <c r="J43" s="95">
        <v>54000000</v>
      </c>
      <c r="K43" s="177">
        <f t="shared" si="1"/>
        <v>0</v>
      </c>
      <c r="L43" s="176">
        <v>1.7999999999999999E-2</v>
      </c>
      <c r="M43" s="118">
        <v>0</v>
      </c>
      <c r="N43" s="119">
        <f t="shared" si="4"/>
        <v>41083553.91934219</v>
      </c>
      <c r="O43" s="289">
        <v>0.02</v>
      </c>
      <c r="P43" s="118">
        <f t="shared" si="2"/>
        <v>41083553.91934219</v>
      </c>
      <c r="Q43" s="116">
        <f t="shared" si="3"/>
        <v>41083553.91934219</v>
      </c>
      <c r="R43" s="95">
        <f t="shared" si="5"/>
        <v>130000000</v>
      </c>
      <c r="S43" s="95">
        <f t="shared" si="6"/>
        <v>95083553.91934219</v>
      </c>
      <c r="T43" s="82"/>
    </row>
    <row r="44" spans="1:21" s="195" customFormat="1" x14ac:dyDescent="0.3">
      <c r="B44" s="297"/>
      <c r="C44" s="354">
        <v>5</v>
      </c>
      <c r="D44" s="355">
        <v>20000000</v>
      </c>
      <c r="E44" s="355">
        <v>0</v>
      </c>
      <c r="F44" s="355">
        <v>0</v>
      </c>
      <c r="G44" s="356">
        <v>0</v>
      </c>
      <c r="H44" s="357">
        <v>60000000</v>
      </c>
      <c r="I44" s="357">
        <v>70000000</v>
      </c>
      <c r="J44" s="357">
        <v>54000000</v>
      </c>
      <c r="K44" s="177">
        <f t="shared" si="1"/>
        <v>0</v>
      </c>
      <c r="L44" s="176">
        <v>1.7999999999999999E-2</v>
      </c>
      <c r="M44" s="118">
        <v>0</v>
      </c>
      <c r="N44" s="119">
        <f t="shared" si="4"/>
        <v>64137731.615309298</v>
      </c>
      <c r="O44" s="289">
        <v>0.05</v>
      </c>
      <c r="P44" s="118">
        <f t="shared" si="2"/>
        <v>64137731.615309298</v>
      </c>
      <c r="Q44" s="116">
        <f t="shared" si="3"/>
        <v>64137731.615309298</v>
      </c>
      <c r="R44" s="357">
        <f t="shared" si="5"/>
        <v>130000000</v>
      </c>
      <c r="S44" s="357">
        <f t="shared" si="6"/>
        <v>118137731.6153093</v>
      </c>
      <c r="T44" s="358"/>
    </row>
    <row r="45" spans="1:21" s="18" customFormat="1" x14ac:dyDescent="0.3">
      <c r="B45" s="297"/>
      <c r="C45" s="28">
        <v>6</v>
      </c>
      <c r="D45" s="140">
        <v>0</v>
      </c>
      <c r="E45" s="140">
        <v>60000000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0</v>
      </c>
      <c r="L45" s="99">
        <v>1.7999999999999999E-2</v>
      </c>
      <c r="M45" s="38">
        <v>0</v>
      </c>
      <c r="N45" s="111">
        <f t="shared" si="4"/>
        <v>4220486.2476154836</v>
      </c>
      <c r="O45" s="81">
        <v>0.02</v>
      </c>
      <c r="P45" s="184">
        <f t="shared" si="2"/>
        <v>4220486.2476154836</v>
      </c>
      <c r="Q45" s="146">
        <f t="shared" si="3"/>
        <v>4220486.2476154836</v>
      </c>
      <c r="R45" s="98">
        <f t="shared" si="5"/>
        <v>130000000</v>
      </c>
      <c r="S45" s="98">
        <f t="shared" si="6"/>
        <v>58220486.247615486</v>
      </c>
      <c r="T45" s="85"/>
    </row>
    <row r="46" spans="1:21" s="18" customFormat="1" x14ac:dyDescent="0.3">
      <c r="B46" s="297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0</v>
      </c>
      <c r="L46" s="99">
        <v>1.7999999999999999E-2</v>
      </c>
      <c r="M46" s="38">
        <v>0</v>
      </c>
      <c r="N46" s="111">
        <f t="shared" si="4"/>
        <v>4304895.972567793</v>
      </c>
      <c r="O46" s="81">
        <v>0.02</v>
      </c>
      <c r="P46" s="184">
        <f t="shared" si="2"/>
        <v>4304895.972567793</v>
      </c>
      <c r="Q46" s="146">
        <f t="shared" si="3"/>
        <v>4304895.972567793</v>
      </c>
      <c r="R46" s="98">
        <f t="shared" si="5"/>
        <v>130000000</v>
      </c>
      <c r="S46" s="98">
        <f t="shared" si="6"/>
        <v>58304895.972567797</v>
      </c>
      <c r="T46" s="85"/>
    </row>
    <row r="47" spans="1:21" s="18" customFormat="1" x14ac:dyDescent="0.3">
      <c r="B47" s="297"/>
      <c r="C47" s="28">
        <v>8</v>
      </c>
      <c r="D47" s="140">
        <v>0</v>
      </c>
      <c r="E47" s="140">
        <v>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0</v>
      </c>
      <c r="L47" s="99">
        <v>1.7999999999999999E-2</v>
      </c>
      <c r="M47" s="38">
        <v>0</v>
      </c>
      <c r="N47" s="111">
        <f t="shared" si="4"/>
        <v>4390993.8920191489</v>
      </c>
      <c r="O47" s="81">
        <v>0.02</v>
      </c>
      <c r="P47" s="184">
        <f t="shared" si="2"/>
        <v>4390993.8920191489</v>
      </c>
      <c r="Q47" s="146">
        <f t="shared" si="3"/>
        <v>4390993.8920191489</v>
      </c>
      <c r="R47" s="98">
        <f t="shared" si="5"/>
        <v>130000000</v>
      </c>
      <c r="S47" s="98">
        <f t="shared" si="6"/>
        <v>58390993.892019153</v>
      </c>
      <c r="T47" s="85"/>
    </row>
    <row r="48" spans="1:21" s="77" customFormat="1" x14ac:dyDescent="0.3">
      <c r="B48" s="297"/>
      <c r="C48" s="101">
        <v>9</v>
      </c>
      <c r="D48" s="140">
        <v>0</v>
      </c>
      <c r="E48" s="140">
        <v>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0</v>
      </c>
      <c r="L48" s="76">
        <v>1.7999999999999999E-2</v>
      </c>
      <c r="M48" s="38">
        <v>0</v>
      </c>
      <c r="N48" s="111">
        <f t="shared" si="4"/>
        <v>4478813.7698595319</v>
      </c>
      <c r="O48" s="81">
        <v>0.02</v>
      </c>
      <c r="P48" s="184">
        <f t="shared" si="2"/>
        <v>4478813.7698595319</v>
      </c>
      <c r="Q48" s="146">
        <f t="shared" si="3"/>
        <v>4478813.7698595319</v>
      </c>
      <c r="R48" s="98">
        <f t="shared" si="5"/>
        <v>130000000</v>
      </c>
      <c r="S48" s="98">
        <f t="shared" si="6"/>
        <v>58478813.76985953</v>
      </c>
      <c r="T48" s="102"/>
    </row>
    <row r="49" spans="1:20" s="148" customFormat="1" x14ac:dyDescent="0.3">
      <c r="B49" s="297"/>
      <c r="C49" s="205">
        <v>10</v>
      </c>
      <c r="D49" s="206">
        <v>0</v>
      </c>
      <c r="E49" s="206">
        <v>0</v>
      </c>
      <c r="F49" s="140">
        <v>0</v>
      </c>
      <c r="G49" s="126">
        <v>0</v>
      </c>
      <c r="H49" s="96">
        <v>60000000</v>
      </c>
      <c r="I49" s="207">
        <v>210000000</v>
      </c>
      <c r="J49" s="207">
        <v>50000000</v>
      </c>
      <c r="K49" s="208">
        <f t="shared" si="1"/>
        <v>0</v>
      </c>
      <c r="L49" s="209">
        <v>1.7999999999999999E-2</v>
      </c>
      <c r="M49" s="210">
        <v>0</v>
      </c>
      <c r="N49" s="211">
        <f t="shared" si="4"/>
        <v>4568390.0452567227</v>
      </c>
      <c r="O49" s="81">
        <v>0.02</v>
      </c>
      <c r="P49" s="210">
        <f t="shared" si="2"/>
        <v>4568390.0452567227</v>
      </c>
      <c r="Q49" s="212">
        <f t="shared" si="3"/>
        <v>4568390.0452567227</v>
      </c>
      <c r="R49" s="207">
        <f t="shared" si="5"/>
        <v>270000000</v>
      </c>
      <c r="S49" s="207">
        <f t="shared" si="6"/>
        <v>54568390.045256719</v>
      </c>
      <c r="T49" s="213"/>
    </row>
    <row r="50" spans="1:20" s="29" customFormat="1" ht="17.25" thickBot="1" x14ac:dyDescent="0.35">
      <c r="B50" s="297"/>
      <c r="C50" s="30">
        <v>11</v>
      </c>
      <c r="D50" s="140">
        <v>0</v>
      </c>
      <c r="E50" s="140">
        <v>0</v>
      </c>
      <c r="F50" s="140">
        <v>0</v>
      </c>
      <c r="G50" s="126">
        <v>0</v>
      </c>
      <c r="H50" s="95">
        <v>60000000</v>
      </c>
      <c r="I50" s="96">
        <v>210000000</v>
      </c>
      <c r="J50" s="96">
        <v>50000000</v>
      </c>
      <c r="K50" s="132">
        <f t="shared" si="1"/>
        <v>0</v>
      </c>
      <c r="L50" s="99">
        <v>1.7999999999999999E-2</v>
      </c>
      <c r="M50" s="38">
        <v>0</v>
      </c>
      <c r="N50" s="111">
        <f t="shared" si="4"/>
        <v>4659757.8461618572</v>
      </c>
      <c r="O50" s="81">
        <v>0.02</v>
      </c>
      <c r="P50" s="184">
        <f t="shared" si="2"/>
        <v>4659757.8461618572</v>
      </c>
      <c r="Q50" s="146">
        <f t="shared" si="3"/>
        <v>4659757.8461618572</v>
      </c>
      <c r="R50" s="98">
        <f t="shared" si="5"/>
        <v>270000000</v>
      </c>
      <c r="S50" s="98">
        <f t="shared" si="6"/>
        <v>54659757.846161857</v>
      </c>
      <c r="T50" s="86"/>
    </row>
    <row r="51" spans="1:20" s="251" customFormat="1" ht="17.25" thickBot="1" x14ac:dyDescent="0.35">
      <c r="A51" s="241"/>
      <c r="B51" s="297"/>
      <c r="C51" s="242">
        <v>12</v>
      </c>
      <c r="D51" s="243">
        <v>0</v>
      </c>
      <c r="E51" s="243">
        <v>60000000</v>
      </c>
      <c r="F51" s="140">
        <v>0</v>
      </c>
      <c r="G51" s="126">
        <v>0</v>
      </c>
      <c r="H51" s="231">
        <v>60000000</v>
      </c>
      <c r="I51" s="244">
        <v>210000000</v>
      </c>
      <c r="J51" s="244">
        <v>50000000</v>
      </c>
      <c r="K51" s="245">
        <f t="shared" si="1"/>
        <v>0</v>
      </c>
      <c r="L51" s="246">
        <v>1.7999999999999999E-2</v>
      </c>
      <c r="M51" s="247">
        <v>0</v>
      </c>
      <c r="N51" s="248">
        <f t="shared" si="4"/>
        <v>-56447046.996914908</v>
      </c>
      <c r="O51" s="81">
        <v>0.02</v>
      </c>
      <c r="P51" s="247">
        <f t="shared" si="2"/>
        <v>-56447046.996914908</v>
      </c>
      <c r="Q51" s="249">
        <f t="shared" si="3"/>
        <v>-56447046.996914908</v>
      </c>
      <c r="R51" s="244">
        <f t="shared" si="5"/>
        <v>270000000</v>
      </c>
      <c r="S51" s="244">
        <f t="shared" si="6"/>
        <v>-6447046.9969149083</v>
      </c>
      <c r="T51" s="250"/>
    </row>
    <row r="52" spans="1:20" s="26" customFormat="1" x14ac:dyDescent="0.3">
      <c r="A52" s="26">
        <v>4</v>
      </c>
      <c r="B52" s="297">
        <v>2026</v>
      </c>
      <c r="C52" s="27">
        <v>1</v>
      </c>
      <c r="D52" s="140">
        <v>0</v>
      </c>
      <c r="E52" s="140">
        <v>0</v>
      </c>
      <c r="F52" s="140">
        <v>0</v>
      </c>
      <c r="G52" s="126">
        <v>0</v>
      </c>
      <c r="H52" s="231">
        <v>60000000</v>
      </c>
      <c r="I52" s="96">
        <v>210000000</v>
      </c>
      <c r="J52" s="96">
        <v>50000000</v>
      </c>
      <c r="K52" s="132">
        <f t="shared" si="1"/>
        <v>0</v>
      </c>
      <c r="L52" s="99">
        <v>1.7999999999999999E-2</v>
      </c>
      <c r="M52" s="38">
        <v>0</v>
      </c>
      <c r="N52" s="111">
        <f t="shared" si="4"/>
        <v>-57575987.936853208</v>
      </c>
      <c r="O52" s="81">
        <v>0.02</v>
      </c>
      <c r="P52" s="184">
        <f t="shared" si="2"/>
        <v>-57575987.936853208</v>
      </c>
      <c r="Q52" s="146">
        <f t="shared" si="3"/>
        <v>-57575987.936853208</v>
      </c>
      <c r="R52" s="98">
        <f t="shared" si="5"/>
        <v>270000000</v>
      </c>
      <c r="S52" s="98">
        <f t="shared" si="6"/>
        <v>-7575987.9368532076</v>
      </c>
      <c r="T52" s="87"/>
    </row>
    <row r="53" spans="1:20" s="31" customFormat="1" x14ac:dyDescent="0.3">
      <c r="B53" s="297"/>
      <c r="C53" s="32">
        <v>2</v>
      </c>
      <c r="D53" s="140">
        <v>0</v>
      </c>
      <c r="E53" s="140">
        <v>0</v>
      </c>
      <c r="F53" s="140">
        <v>0</v>
      </c>
      <c r="G53" s="126">
        <v>0</v>
      </c>
      <c r="H53" s="96">
        <v>60000000</v>
      </c>
      <c r="I53" s="96">
        <v>210000000</v>
      </c>
      <c r="J53" s="96">
        <v>50000000</v>
      </c>
      <c r="K53" s="132">
        <f t="shared" si="1"/>
        <v>0</v>
      </c>
      <c r="L53" s="99">
        <v>1.7999999999999999E-2</v>
      </c>
      <c r="M53" s="38">
        <v>0</v>
      </c>
      <c r="N53" s="111">
        <f t="shared" si="4"/>
        <v>-58727507.695590273</v>
      </c>
      <c r="O53" s="81">
        <v>0.02</v>
      </c>
      <c r="P53" s="184">
        <f t="shared" si="2"/>
        <v>-58727507.695590273</v>
      </c>
      <c r="Q53" s="146">
        <f t="shared" si="3"/>
        <v>-58727507.695590273</v>
      </c>
      <c r="R53" s="98">
        <f t="shared" si="5"/>
        <v>270000000</v>
      </c>
      <c r="S53" s="98">
        <f t="shared" si="6"/>
        <v>-8727507.6955902725</v>
      </c>
      <c r="T53" s="88"/>
    </row>
    <row r="54" spans="1:20" s="18" customFormat="1" x14ac:dyDescent="0.3">
      <c r="B54" s="297"/>
      <c r="C54" s="28">
        <v>3</v>
      </c>
      <c r="D54" s="140">
        <v>0</v>
      </c>
      <c r="E54" s="140">
        <v>0</v>
      </c>
      <c r="F54" s="140">
        <v>0</v>
      </c>
      <c r="G54" s="126">
        <v>0</v>
      </c>
      <c r="H54" s="96">
        <v>60000000</v>
      </c>
      <c r="I54" s="96">
        <v>210000000</v>
      </c>
      <c r="J54" s="96">
        <v>50000000</v>
      </c>
      <c r="K54" s="132">
        <f t="shared" si="1"/>
        <v>0</v>
      </c>
      <c r="L54" s="99">
        <v>1.7999999999999999E-2</v>
      </c>
      <c r="M54" s="38">
        <v>0</v>
      </c>
      <c r="N54" s="111">
        <f t="shared" si="4"/>
        <v>-59902057.849502079</v>
      </c>
      <c r="O54" s="81">
        <v>0.02</v>
      </c>
      <c r="P54" s="184">
        <f t="shared" si="2"/>
        <v>-59902057.849502079</v>
      </c>
      <c r="Q54" s="146">
        <f t="shared" si="3"/>
        <v>-59902057.849502079</v>
      </c>
      <c r="R54" s="98">
        <f t="shared" si="5"/>
        <v>270000000</v>
      </c>
      <c r="S54" s="98">
        <f t="shared" si="6"/>
        <v>-9902057.8495020792</v>
      </c>
      <c r="T54" s="85"/>
    </row>
    <row r="55" spans="1:20" s="18" customFormat="1" x14ac:dyDescent="0.3">
      <c r="B55" s="297"/>
      <c r="C55" s="28">
        <v>4</v>
      </c>
      <c r="D55" s="140">
        <v>0</v>
      </c>
      <c r="E55" s="140">
        <v>0</v>
      </c>
      <c r="F55" s="140">
        <v>0</v>
      </c>
      <c r="G55" s="126">
        <v>0</v>
      </c>
      <c r="H55" s="96">
        <v>60000000</v>
      </c>
      <c r="I55" s="96">
        <v>210000000</v>
      </c>
      <c r="J55" s="96">
        <v>50000000</v>
      </c>
      <c r="K55" s="132">
        <f t="shared" si="1"/>
        <v>0</v>
      </c>
      <c r="L55" s="99">
        <v>1.7999999999999999E-2</v>
      </c>
      <c r="M55" s="38">
        <v>0</v>
      </c>
      <c r="N55" s="111">
        <f t="shared" si="4"/>
        <v>-61100099.006492123</v>
      </c>
      <c r="O55" s="81">
        <v>0.02</v>
      </c>
      <c r="P55" s="184">
        <f t="shared" si="2"/>
        <v>-61100099.006492123</v>
      </c>
      <c r="Q55" s="146">
        <f t="shared" si="3"/>
        <v>-61100099.006492123</v>
      </c>
      <c r="R55" s="98">
        <f t="shared" si="5"/>
        <v>270000000</v>
      </c>
      <c r="S55" s="98">
        <f t="shared" si="6"/>
        <v>-11100099.006492123</v>
      </c>
      <c r="T55" s="85"/>
    </row>
    <row r="56" spans="1:20" s="18" customFormat="1" x14ac:dyDescent="0.3">
      <c r="B56" s="297"/>
      <c r="C56" s="28">
        <v>5</v>
      </c>
      <c r="D56" s="140">
        <v>0</v>
      </c>
      <c r="E56" s="140">
        <v>0</v>
      </c>
      <c r="F56" s="140">
        <v>0</v>
      </c>
      <c r="G56" s="126">
        <v>0</v>
      </c>
      <c r="H56" s="96">
        <v>60000000</v>
      </c>
      <c r="I56" s="96">
        <v>210000000</v>
      </c>
      <c r="J56" s="96">
        <v>50000000</v>
      </c>
      <c r="K56" s="132">
        <f t="shared" si="1"/>
        <v>0</v>
      </c>
      <c r="L56" s="99">
        <v>1.7999999999999999E-2</v>
      </c>
      <c r="M56" s="38">
        <v>0</v>
      </c>
      <c r="N56" s="111">
        <f t="shared" si="4"/>
        <v>-62322100.986621968</v>
      </c>
      <c r="O56" s="81">
        <v>0.02</v>
      </c>
      <c r="P56" s="184">
        <f t="shared" si="2"/>
        <v>-62322100.986621968</v>
      </c>
      <c r="Q56" s="146">
        <f t="shared" si="3"/>
        <v>-62322100.986621968</v>
      </c>
      <c r="R56" s="98">
        <f t="shared" si="5"/>
        <v>270000000</v>
      </c>
      <c r="S56" s="98">
        <f t="shared" si="6"/>
        <v>-12322100.986621968</v>
      </c>
      <c r="T56" s="85"/>
    </row>
    <row r="57" spans="1:20" s="18" customFormat="1" x14ac:dyDescent="0.3">
      <c r="B57" s="297"/>
      <c r="C57" s="28">
        <v>6</v>
      </c>
      <c r="D57" s="140">
        <v>0</v>
      </c>
      <c r="E57" s="140">
        <v>0</v>
      </c>
      <c r="F57" s="140">
        <v>0</v>
      </c>
      <c r="G57" s="126">
        <v>0</v>
      </c>
      <c r="H57" s="96">
        <v>60000000</v>
      </c>
      <c r="I57" s="96">
        <v>210000000</v>
      </c>
      <c r="J57" s="96">
        <v>50000000</v>
      </c>
      <c r="K57" s="132">
        <f t="shared" si="1"/>
        <v>0</v>
      </c>
      <c r="L57" s="99">
        <v>1.7999999999999999E-2</v>
      </c>
      <c r="M57" s="38">
        <v>0</v>
      </c>
      <c r="N57" s="111">
        <f t="shared" si="4"/>
        <v>-63568543.006354406</v>
      </c>
      <c r="O57" s="81">
        <v>0.02</v>
      </c>
      <c r="P57" s="184">
        <f t="shared" si="2"/>
        <v>-63568543.006354406</v>
      </c>
      <c r="Q57" s="146">
        <f t="shared" si="3"/>
        <v>-63568543.006354406</v>
      </c>
      <c r="R57" s="98">
        <f t="shared" si="5"/>
        <v>270000000</v>
      </c>
      <c r="S57" s="98">
        <f t="shared" si="6"/>
        <v>-13568543.006354406</v>
      </c>
      <c r="T57" s="85"/>
    </row>
    <row r="58" spans="1:20" s="18" customFormat="1" x14ac:dyDescent="0.3">
      <c r="B58" s="297"/>
      <c r="C58" s="28">
        <v>7</v>
      </c>
      <c r="D58" s="140">
        <v>0</v>
      </c>
      <c r="E58" s="140">
        <v>0</v>
      </c>
      <c r="F58" s="140">
        <v>0</v>
      </c>
      <c r="G58" s="126">
        <v>0</v>
      </c>
      <c r="H58" s="96">
        <v>60000000</v>
      </c>
      <c r="I58" s="96">
        <v>210000000</v>
      </c>
      <c r="J58" s="96">
        <v>50000000</v>
      </c>
      <c r="K58" s="132">
        <f t="shared" si="1"/>
        <v>0</v>
      </c>
      <c r="L58" s="99">
        <v>1.7999999999999999E-2</v>
      </c>
      <c r="M58" s="38">
        <v>0</v>
      </c>
      <c r="N58" s="111">
        <f t="shared" si="4"/>
        <v>-64839913.866481498</v>
      </c>
      <c r="O58" s="81">
        <v>0.02</v>
      </c>
      <c r="P58" s="184">
        <f t="shared" si="2"/>
        <v>-64839913.866481498</v>
      </c>
      <c r="Q58" s="146">
        <f t="shared" si="3"/>
        <v>-64839913.866481498</v>
      </c>
      <c r="R58" s="98">
        <f t="shared" si="5"/>
        <v>270000000</v>
      </c>
      <c r="S58" s="98">
        <f t="shared" si="6"/>
        <v>-14839913.866481498</v>
      </c>
      <c r="T58" s="85"/>
    </row>
    <row r="59" spans="1:20" s="18" customFormat="1" x14ac:dyDescent="0.3">
      <c r="B59" s="297"/>
      <c r="C59" s="28">
        <v>8</v>
      </c>
      <c r="D59" s="140">
        <v>0</v>
      </c>
      <c r="E59" s="140">
        <v>0</v>
      </c>
      <c r="F59" s="140">
        <v>0</v>
      </c>
      <c r="G59" s="126">
        <v>0</v>
      </c>
      <c r="H59" s="96">
        <v>60000000</v>
      </c>
      <c r="I59" s="96">
        <v>210000000</v>
      </c>
      <c r="J59" s="96">
        <v>50000000</v>
      </c>
      <c r="K59" s="132">
        <f t="shared" si="1"/>
        <v>0</v>
      </c>
      <c r="L59" s="99">
        <v>1.7999999999999999E-2</v>
      </c>
      <c r="M59" s="38">
        <v>0</v>
      </c>
      <c r="N59" s="111">
        <f t="shared" si="4"/>
        <v>-66136712.143811129</v>
      </c>
      <c r="O59" s="81">
        <v>0.02</v>
      </c>
      <c r="P59" s="184">
        <f t="shared" si="2"/>
        <v>-66136712.143811129</v>
      </c>
      <c r="Q59" s="146">
        <f t="shared" si="3"/>
        <v>-66136712.143811129</v>
      </c>
      <c r="R59" s="98">
        <f t="shared" si="5"/>
        <v>270000000</v>
      </c>
      <c r="S59" s="98">
        <f t="shared" si="6"/>
        <v>-16136712.143811129</v>
      </c>
      <c r="T59" s="85"/>
    </row>
    <row r="60" spans="1:20" s="18" customFormat="1" x14ac:dyDescent="0.3">
      <c r="B60" s="297"/>
      <c r="C60" s="28">
        <v>9</v>
      </c>
      <c r="D60" s="140">
        <v>0</v>
      </c>
      <c r="E60" s="140">
        <v>0</v>
      </c>
      <c r="F60" s="140">
        <v>0</v>
      </c>
      <c r="G60" s="126">
        <v>0</v>
      </c>
      <c r="H60" s="95">
        <v>60000000</v>
      </c>
      <c r="I60" s="96">
        <v>210000000</v>
      </c>
      <c r="J60" s="96">
        <v>50000000</v>
      </c>
      <c r="K60" s="132">
        <f t="shared" si="1"/>
        <v>0</v>
      </c>
      <c r="L60" s="99">
        <v>1.7999999999999999E-2</v>
      </c>
      <c r="M60" s="38">
        <v>0</v>
      </c>
      <c r="N60" s="111">
        <f t="shared" si="4"/>
        <v>-67459446.386687353</v>
      </c>
      <c r="O60" s="81">
        <v>0.02</v>
      </c>
      <c r="P60" s="184">
        <f t="shared" si="2"/>
        <v>-67459446.386687353</v>
      </c>
      <c r="Q60" s="146">
        <f t="shared" si="3"/>
        <v>-67459446.386687353</v>
      </c>
      <c r="R60" s="98">
        <f t="shared" si="5"/>
        <v>270000000</v>
      </c>
      <c r="S60" s="98">
        <f t="shared" si="6"/>
        <v>-17459446.386687353</v>
      </c>
      <c r="T60" s="85"/>
    </row>
    <row r="61" spans="1:20" s="18" customFormat="1" x14ac:dyDescent="0.3">
      <c r="B61" s="297"/>
      <c r="C61" s="28">
        <v>10</v>
      </c>
      <c r="D61" s="140">
        <v>0</v>
      </c>
      <c r="E61" s="140">
        <v>0</v>
      </c>
      <c r="F61" s="140">
        <v>0</v>
      </c>
      <c r="G61" s="126">
        <v>0</v>
      </c>
      <c r="H61" s="231">
        <v>60000000</v>
      </c>
      <c r="I61" s="96">
        <v>210000000</v>
      </c>
      <c r="J61" s="96">
        <v>50000000</v>
      </c>
      <c r="K61" s="132">
        <f t="shared" si="1"/>
        <v>0</v>
      </c>
      <c r="L61" s="99">
        <v>1.7999999999999999E-2</v>
      </c>
      <c r="M61" s="38">
        <v>0</v>
      </c>
      <c r="N61" s="111">
        <f t="shared" si="4"/>
        <v>-68808635.314421102</v>
      </c>
      <c r="O61" s="81">
        <v>0.02</v>
      </c>
      <c r="P61" s="184">
        <f t="shared" si="2"/>
        <v>-68808635.314421102</v>
      </c>
      <c r="Q61" s="146">
        <f t="shared" si="3"/>
        <v>-68808635.314421102</v>
      </c>
      <c r="R61" s="98">
        <f t="shared" si="5"/>
        <v>270000000</v>
      </c>
      <c r="S61" s="98">
        <f t="shared" si="6"/>
        <v>-18808635.314421102</v>
      </c>
      <c r="T61" s="85"/>
    </row>
    <row r="62" spans="1:20" s="29" customFormat="1" ht="17.25" thickBot="1" x14ac:dyDescent="0.35">
      <c r="B62" s="297"/>
      <c r="C62" s="30">
        <v>11</v>
      </c>
      <c r="D62" s="140">
        <v>0</v>
      </c>
      <c r="E62" s="140">
        <v>0</v>
      </c>
      <c r="F62" s="140">
        <v>0</v>
      </c>
      <c r="G62" s="126">
        <v>0</v>
      </c>
      <c r="H62" s="231">
        <v>60000000</v>
      </c>
      <c r="I62" s="96">
        <v>210000000</v>
      </c>
      <c r="J62" s="96">
        <v>50000000</v>
      </c>
      <c r="K62" s="132">
        <f t="shared" si="1"/>
        <v>0</v>
      </c>
      <c r="L62" s="99">
        <v>1.7999999999999999E-2</v>
      </c>
      <c r="M62" s="38">
        <v>0</v>
      </c>
      <c r="N62" s="111">
        <f t="shared" si="4"/>
        <v>-70184808.02070953</v>
      </c>
      <c r="O62" s="81">
        <v>0.02</v>
      </c>
      <c r="P62" s="184">
        <f t="shared" si="2"/>
        <v>-70184808.02070953</v>
      </c>
      <c r="Q62" s="146">
        <f t="shared" si="3"/>
        <v>-70184808.02070953</v>
      </c>
      <c r="R62" s="98">
        <f t="shared" si="5"/>
        <v>270000000</v>
      </c>
      <c r="S62" s="98">
        <f t="shared" si="6"/>
        <v>-20184808.02070953</v>
      </c>
      <c r="T62" s="86"/>
    </row>
    <row r="63" spans="1:20" s="251" customFormat="1" ht="17.25" thickBot="1" x14ac:dyDescent="0.35">
      <c r="A63" s="241"/>
      <c r="B63" s="297"/>
      <c r="C63" s="242">
        <v>12</v>
      </c>
      <c r="D63" s="243">
        <v>0</v>
      </c>
      <c r="E63" s="243">
        <v>0</v>
      </c>
      <c r="F63" s="140">
        <v>0</v>
      </c>
      <c r="G63" s="126">
        <v>0</v>
      </c>
      <c r="H63" s="96">
        <v>60000000</v>
      </c>
      <c r="I63" s="244">
        <v>210000000</v>
      </c>
      <c r="J63" s="244">
        <v>50000000</v>
      </c>
      <c r="K63" s="245">
        <f t="shared" si="1"/>
        <v>0</v>
      </c>
      <c r="L63" s="246">
        <v>1.7999999999999999E-2</v>
      </c>
      <c r="M63" s="247">
        <v>0</v>
      </c>
      <c r="N63" s="248">
        <f t="shared" si="4"/>
        <v>-71588504.181123719</v>
      </c>
      <c r="O63" s="81">
        <v>0.02</v>
      </c>
      <c r="P63" s="247">
        <f t="shared" si="2"/>
        <v>-71588504.181123719</v>
      </c>
      <c r="Q63" s="249">
        <f t="shared" si="3"/>
        <v>-71588504.181123719</v>
      </c>
      <c r="R63" s="244">
        <f t="shared" si="5"/>
        <v>270000000</v>
      </c>
      <c r="S63" s="244">
        <f t="shared" si="6"/>
        <v>-21588504.181123719</v>
      </c>
      <c r="T63" s="250"/>
    </row>
    <row r="64" spans="1:20" s="26" customFormat="1" x14ac:dyDescent="0.3">
      <c r="A64" s="26">
        <v>6</v>
      </c>
      <c r="B64" s="297">
        <v>2027</v>
      </c>
      <c r="C64" s="27">
        <v>1</v>
      </c>
      <c r="D64" s="140">
        <v>0</v>
      </c>
      <c r="E64" s="140">
        <v>0</v>
      </c>
      <c r="F64" s="140">
        <v>0</v>
      </c>
      <c r="G64" s="126">
        <v>0</v>
      </c>
      <c r="H64" s="96">
        <v>60000000</v>
      </c>
      <c r="I64" s="96">
        <v>210000000</v>
      </c>
      <c r="J64" s="96">
        <v>50000000</v>
      </c>
      <c r="K64" s="132">
        <f t="shared" si="1"/>
        <v>0</v>
      </c>
      <c r="L64" s="99">
        <v>1.7999999999999999E-2</v>
      </c>
      <c r="M64" s="38">
        <v>0</v>
      </c>
      <c r="N64" s="111">
        <f t="shared" si="4"/>
        <v>-73020274.264746189</v>
      </c>
      <c r="O64" s="81">
        <v>0.02</v>
      </c>
      <c r="P64" s="184">
        <f t="shared" si="2"/>
        <v>-73020274.264746189</v>
      </c>
      <c r="Q64" s="146">
        <f t="shared" si="3"/>
        <v>-73020274.264746189</v>
      </c>
      <c r="R64" s="98">
        <f t="shared" si="5"/>
        <v>270000000</v>
      </c>
      <c r="S64" s="98">
        <f t="shared" si="6"/>
        <v>-23020274.264746189</v>
      </c>
      <c r="T64" s="87"/>
    </row>
    <row r="65" spans="1:20" s="18" customFormat="1" x14ac:dyDescent="0.3">
      <c r="B65" s="297"/>
      <c r="C65" s="28">
        <v>2</v>
      </c>
      <c r="D65" s="140">
        <v>0</v>
      </c>
      <c r="E65" s="140">
        <v>0</v>
      </c>
      <c r="F65" s="140">
        <v>0</v>
      </c>
      <c r="G65" s="126">
        <v>0</v>
      </c>
      <c r="H65" s="96">
        <v>60000000</v>
      </c>
      <c r="I65" s="96">
        <v>210000000</v>
      </c>
      <c r="J65" s="96">
        <v>50000000</v>
      </c>
      <c r="K65" s="132">
        <f t="shared" si="1"/>
        <v>0</v>
      </c>
      <c r="L65" s="99">
        <v>1.7999999999999999E-2</v>
      </c>
      <c r="M65" s="38">
        <v>0</v>
      </c>
      <c r="N65" s="111">
        <f t="shared" si="4"/>
        <v>-74480679.750041112</v>
      </c>
      <c r="O65" s="81">
        <v>0.02</v>
      </c>
      <c r="P65" s="184">
        <f t="shared" si="2"/>
        <v>-74480679.750041112</v>
      </c>
      <c r="Q65" s="146">
        <f t="shared" si="3"/>
        <v>-74480679.750041112</v>
      </c>
      <c r="R65" s="98">
        <f t="shared" si="5"/>
        <v>270000000</v>
      </c>
      <c r="S65" s="98">
        <f t="shared" si="6"/>
        <v>-24480679.750041112</v>
      </c>
      <c r="T65" s="85"/>
    </row>
    <row r="66" spans="1:20" s="18" customFormat="1" x14ac:dyDescent="0.3">
      <c r="B66" s="297"/>
      <c r="C66" s="28">
        <v>3</v>
      </c>
      <c r="D66" s="140">
        <v>0</v>
      </c>
      <c r="E66" s="140">
        <v>0</v>
      </c>
      <c r="F66" s="140">
        <v>0</v>
      </c>
      <c r="G66" s="126">
        <v>0</v>
      </c>
      <c r="H66" s="96">
        <v>60000000</v>
      </c>
      <c r="I66" s="96">
        <v>210000000</v>
      </c>
      <c r="J66" s="96">
        <v>50000000</v>
      </c>
      <c r="K66" s="132">
        <f t="shared" si="1"/>
        <v>0</v>
      </c>
      <c r="L66" s="99">
        <v>1.7999999999999999E-2</v>
      </c>
      <c r="M66" s="38">
        <v>0</v>
      </c>
      <c r="N66" s="111">
        <f t="shared" si="4"/>
        <v>-75970293.345041931</v>
      </c>
      <c r="O66" s="81">
        <v>0.02</v>
      </c>
      <c r="P66" s="184">
        <f t="shared" si="2"/>
        <v>-75970293.345041931</v>
      </c>
      <c r="Q66" s="146">
        <f t="shared" si="3"/>
        <v>-75970293.345041931</v>
      </c>
      <c r="R66" s="98">
        <f t="shared" si="5"/>
        <v>270000000</v>
      </c>
      <c r="S66" s="98">
        <f t="shared" si="6"/>
        <v>-25970293.345041931</v>
      </c>
      <c r="T66" s="85"/>
    </row>
    <row r="67" spans="1:20" s="18" customFormat="1" x14ac:dyDescent="0.3">
      <c r="B67" s="297"/>
      <c r="C67" s="28">
        <v>4</v>
      </c>
      <c r="D67" s="140">
        <v>0</v>
      </c>
      <c r="E67" s="140">
        <v>0</v>
      </c>
      <c r="F67" s="140">
        <v>0</v>
      </c>
      <c r="G67" s="126">
        <v>0</v>
      </c>
      <c r="H67" s="96">
        <v>60000000</v>
      </c>
      <c r="I67" s="96">
        <v>210000000</v>
      </c>
      <c r="J67" s="96">
        <v>50000000</v>
      </c>
      <c r="K67" s="132">
        <f t="shared" si="1"/>
        <v>0</v>
      </c>
      <c r="L67" s="99">
        <v>1.7999999999999999E-2</v>
      </c>
      <c r="M67" s="38">
        <v>0</v>
      </c>
      <c r="N67" s="111">
        <f t="shared" si="4"/>
        <v>-77489699.211942762</v>
      </c>
      <c r="O67" s="81">
        <v>0.02</v>
      </c>
      <c r="P67" s="184">
        <f t="shared" si="2"/>
        <v>-77489699.211942762</v>
      </c>
      <c r="Q67" s="146">
        <f t="shared" si="3"/>
        <v>-77489699.211942762</v>
      </c>
      <c r="R67" s="98">
        <f t="shared" si="5"/>
        <v>270000000</v>
      </c>
      <c r="S67" s="98">
        <f t="shared" si="6"/>
        <v>-27489699.211942762</v>
      </c>
      <c r="T67" s="85"/>
    </row>
    <row r="68" spans="1:20" s="18" customFormat="1" x14ac:dyDescent="0.3">
      <c r="B68" s="297"/>
      <c r="C68" s="28">
        <v>5</v>
      </c>
      <c r="D68" s="140">
        <v>0</v>
      </c>
      <c r="E68" s="140">
        <v>0</v>
      </c>
      <c r="F68" s="140">
        <v>0</v>
      </c>
      <c r="G68" s="126">
        <v>0</v>
      </c>
      <c r="H68" s="96">
        <v>60000000</v>
      </c>
      <c r="I68" s="96">
        <v>210000000</v>
      </c>
      <c r="J68" s="96">
        <v>50000000</v>
      </c>
      <c r="K68" s="132">
        <f t="shared" si="1"/>
        <v>0</v>
      </c>
      <c r="L68" s="99">
        <v>1.7999999999999999E-2</v>
      </c>
      <c r="M68" s="38">
        <v>0</v>
      </c>
      <c r="N68" s="111">
        <f t="shared" si="4"/>
        <v>-79039493.19618161</v>
      </c>
      <c r="O68" s="81">
        <v>0.02</v>
      </c>
      <c r="P68" s="184">
        <f t="shared" si="2"/>
        <v>-79039493.19618161</v>
      </c>
      <c r="Q68" s="146">
        <f t="shared" si="3"/>
        <v>-79039493.19618161</v>
      </c>
      <c r="R68" s="98">
        <f t="shared" si="5"/>
        <v>270000000</v>
      </c>
      <c r="S68" s="98">
        <f t="shared" si="6"/>
        <v>-29039493.19618161</v>
      </c>
      <c r="T68" s="85"/>
    </row>
    <row r="69" spans="1:20" s="18" customFormat="1" x14ac:dyDescent="0.3">
      <c r="B69" s="297"/>
      <c r="C69" s="28">
        <v>6</v>
      </c>
      <c r="D69" s="140">
        <v>0</v>
      </c>
      <c r="E69" s="140">
        <v>0</v>
      </c>
      <c r="F69" s="140">
        <v>0</v>
      </c>
      <c r="G69" s="126">
        <v>0</v>
      </c>
      <c r="H69" s="96">
        <v>60000000</v>
      </c>
      <c r="I69" s="96">
        <v>210000000</v>
      </c>
      <c r="J69" s="96">
        <v>50000000</v>
      </c>
      <c r="K69" s="132">
        <f t="shared" si="1"/>
        <v>0</v>
      </c>
      <c r="L69" s="99">
        <v>1.7999999999999999E-2</v>
      </c>
      <c r="M69" s="38">
        <v>0</v>
      </c>
      <c r="N69" s="111">
        <f t="shared" si="4"/>
        <v>-80620283.060105249</v>
      </c>
      <c r="O69" s="81">
        <v>0.02</v>
      </c>
      <c r="P69" s="184">
        <f t="shared" si="2"/>
        <v>-80620283.060105249</v>
      </c>
      <c r="Q69" s="146">
        <f t="shared" si="3"/>
        <v>-80620283.060105249</v>
      </c>
      <c r="R69" s="98">
        <f t="shared" si="5"/>
        <v>270000000</v>
      </c>
      <c r="S69" s="98">
        <f t="shared" si="6"/>
        <v>-30620283.060105249</v>
      </c>
      <c r="T69" s="85"/>
    </row>
    <row r="70" spans="1:20" s="18" customFormat="1" x14ac:dyDescent="0.3">
      <c r="B70" s="297"/>
      <c r="C70" s="28">
        <v>7</v>
      </c>
      <c r="D70" s="140">
        <v>0</v>
      </c>
      <c r="E70" s="140">
        <v>0</v>
      </c>
      <c r="F70" s="140">
        <v>0</v>
      </c>
      <c r="G70" s="126">
        <v>0</v>
      </c>
      <c r="H70" s="95">
        <v>60000000</v>
      </c>
      <c r="I70" s="96">
        <v>210000000</v>
      </c>
      <c r="J70" s="96">
        <v>50000000</v>
      </c>
      <c r="K70" s="132">
        <f t="shared" si="1"/>
        <v>0</v>
      </c>
      <c r="L70" s="99">
        <v>1.7999999999999999E-2</v>
      </c>
      <c r="M70" s="38">
        <v>0</v>
      </c>
      <c r="N70" s="111">
        <f t="shared" si="4"/>
        <v>-82232688.721307352</v>
      </c>
      <c r="O70" s="81">
        <v>0.02</v>
      </c>
      <c r="P70" s="184">
        <f t="shared" si="2"/>
        <v>-82232688.721307352</v>
      </c>
      <c r="Q70" s="146">
        <f t="shared" si="3"/>
        <v>-82232688.721307352</v>
      </c>
      <c r="R70" s="98">
        <f t="shared" si="5"/>
        <v>270000000</v>
      </c>
      <c r="S70" s="98">
        <f t="shared" si="6"/>
        <v>-32232688.721307352</v>
      </c>
      <c r="T70" s="85"/>
    </row>
    <row r="71" spans="1:20" s="18" customFormat="1" x14ac:dyDescent="0.3">
      <c r="B71" s="297"/>
      <c r="C71" s="28">
        <v>8</v>
      </c>
      <c r="D71" s="140">
        <v>0</v>
      </c>
      <c r="E71" s="140">
        <v>0</v>
      </c>
      <c r="F71" s="140">
        <v>0</v>
      </c>
      <c r="G71" s="126">
        <v>0</v>
      </c>
      <c r="H71" s="231">
        <v>60000000</v>
      </c>
      <c r="I71" s="96">
        <v>210000000</v>
      </c>
      <c r="J71" s="96">
        <v>50000000</v>
      </c>
      <c r="K71" s="132">
        <f t="shared" si="1"/>
        <v>0</v>
      </c>
      <c r="L71" s="99">
        <v>1.7999999999999999E-2</v>
      </c>
      <c r="M71" s="38">
        <v>0</v>
      </c>
      <c r="N71" s="111">
        <f t="shared" si="4"/>
        <v>-83877342.4957335</v>
      </c>
      <c r="O71" s="81">
        <v>0.02</v>
      </c>
      <c r="P71" s="184">
        <f t="shared" si="2"/>
        <v>-83877342.4957335</v>
      </c>
      <c r="Q71" s="146">
        <f t="shared" si="3"/>
        <v>-83877342.4957335</v>
      </c>
      <c r="R71" s="98">
        <f t="shared" si="5"/>
        <v>270000000</v>
      </c>
      <c r="S71" s="98">
        <f t="shared" si="6"/>
        <v>-33877342.4957335</v>
      </c>
      <c r="T71" s="85"/>
    </row>
    <row r="72" spans="1:20" s="18" customFormat="1" x14ac:dyDescent="0.3">
      <c r="B72" s="297"/>
      <c r="C72" s="28">
        <v>9</v>
      </c>
      <c r="D72" s="140">
        <v>0</v>
      </c>
      <c r="E72" s="140">
        <v>0</v>
      </c>
      <c r="F72" s="140">
        <v>0</v>
      </c>
      <c r="G72" s="126">
        <v>0</v>
      </c>
      <c r="H72" s="231">
        <v>60000000</v>
      </c>
      <c r="I72" s="96">
        <v>210000000</v>
      </c>
      <c r="J72" s="96">
        <v>50000000</v>
      </c>
      <c r="K72" s="132">
        <f t="shared" si="1"/>
        <v>0</v>
      </c>
      <c r="L72" s="99">
        <v>1.7999999999999999E-2</v>
      </c>
      <c r="M72" s="38">
        <v>0</v>
      </c>
      <c r="N72" s="111">
        <f t="shared" si="4"/>
        <v>-85554889.34564817</v>
      </c>
      <c r="O72" s="81">
        <v>0.02</v>
      </c>
      <c r="P72" s="184">
        <f t="shared" si="2"/>
        <v>-85554889.34564817</v>
      </c>
      <c r="Q72" s="146">
        <f t="shared" si="3"/>
        <v>-85554889.34564817</v>
      </c>
      <c r="R72" s="98">
        <f t="shared" si="5"/>
        <v>270000000</v>
      </c>
      <c r="S72" s="98">
        <f t="shared" si="6"/>
        <v>-35554889.34564817</v>
      </c>
      <c r="T72" s="85"/>
    </row>
    <row r="73" spans="1:20" s="162" customFormat="1" x14ac:dyDescent="0.3">
      <c r="B73" s="297"/>
      <c r="C73" s="163">
        <v>10</v>
      </c>
      <c r="D73" s="140">
        <v>0</v>
      </c>
      <c r="E73" s="164">
        <v>0</v>
      </c>
      <c r="F73" s="140">
        <v>0</v>
      </c>
      <c r="G73" s="126">
        <v>0</v>
      </c>
      <c r="H73" s="96">
        <v>60000000</v>
      </c>
      <c r="I73" s="96">
        <v>210000000</v>
      </c>
      <c r="J73" s="96">
        <v>50000000</v>
      </c>
      <c r="K73" s="166">
        <f t="shared" si="1"/>
        <v>0</v>
      </c>
      <c r="L73" s="167">
        <v>1.7999999999999999E-2</v>
      </c>
      <c r="M73" s="168">
        <v>0</v>
      </c>
      <c r="N73" s="169">
        <f t="shared" si="4"/>
        <v>-87265987.132561132</v>
      </c>
      <c r="O73" s="81">
        <v>0.02</v>
      </c>
      <c r="P73" s="184">
        <f t="shared" si="2"/>
        <v>-87265987.132561132</v>
      </c>
      <c r="Q73" s="170">
        <f t="shared" si="3"/>
        <v>-87265987.132561132</v>
      </c>
      <c r="R73" s="165">
        <f t="shared" si="5"/>
        <v>270000000</v>
      </c>
      <c r="S73" s="165">
        <f t="shared" si="6"/>
        <v>-37265987.132561132</v>
      </c>
      <c r="T73" s="171"/>
    </row>
    <row r="74" spans="1:20" s="29" customFormat="1" ht="17.25" thickBot="1" x14ac:dyDescent="0.35">
      <c r="B74" s="297"/>
      <c r="C74" s="30">
        <v>11</v>
      </c>
      <c r="D74" s="140">
        <v>0</v>
      </c>
      <c r="E74" s="140">
        <v>0</v>
      </c>
      <c r="F74" s="140">
        <v>0</v>
      </c>
      <c r="G74" s="126">
        <v>0</v>
      </c>
      <c r="H74" s="96">
        <v>60000000</v>
      </c>
      <c r="I74" s="96">
        <v>210000000</v>
      </c>
      <c r="J74" s="96">
        <v>50000000</v>
      </c>
      <c r="K74" s="132">
        <f t="shared" si="1"/>
        <v>0</v>
      </c>
      <c r="L74" s="99">
        <v>1.7999999999999999E-2</v>
      </c>
      <c r="M74" s="38">
        <v>0</v>
      </c>
      <c r="N74" s="111">
        <f t="shared" si="4"/>
        <v>-89011306.875212356</v>
      </c>
      <c r="O74" s="81">
        <v>0.02</v>
      </c>
      <c r="P74" s="184">
        <f t="shared" si="2"/>
        <v>-89011306.875212356</v>
      </c>
      <c r="Q74" s="146">
        <f t="shared" si="3"/>
        <v>-89011306.875212356</v>
      </c>
      <c r="R74" s="98">
        <f t="shared" si="5"/>
        <v>270000000</v>
      </c>
      <c r="S74" s="98">
        <f t="shared" si="6"/>
        <v>-39011306.875212356</v>
      </c>
      <c r="T74" s="86"/>
    </row>
    <row r="75" spans="1:20" s="251" customFormat="1" ht="17.25" thickBot="1" x14ac:dyDescent="0.35">
      <c r="A75" s="241"/>
      <c r="B75" s="297"/>
      <c r="C75" s="242">
        <v>12</v>
      </c>
      <c r="D75" s="243">
        <v>0</v>
      </c>
      <c r="E75" s="243">
        <v>0</v>
      </c>
      <c r="F75" s="140">
        <v>0</v>
      </c>
      <c r="G75" s="126">
        <v>0</v>
      </c>
      <c r="H75" s="96">
        <v>60000000</v>
      </c>
      <c r="I75" s="244">
        <v>210000000</v>
      </c>
      <c r="J75" s="244">
        <v>50000000</v>
      </c>
      <c r="K75" s="245">
        <f t="shared" si="1"/>
        <v>0</v>
      </c>
      <c r="L75" s="246">
        <v>1.7999999999999999E-2</v>
      </c>
      <c r="M75" s="247">
        <v>0</v>
      </c>
      <c r="N75" s="248">
        <f t="shared" si="4"/>
        <v>-90791533.012716606</v>
      </c>
      <c r="O75" s="81">
        <v>0.02</v>
      </c>
      <c r="P75" s="247">
        <f t="shared" si="2"/>
        <v>-90791533.012716606</v>
      </c>
      <c r="Q75" s="249">
        <f t="shared" si="3"/>
        <v>-90791533.012716606</v>
      </c>
      <c r="R75" s="244">
        <f t="shared" si="5"/>
        <v>270000000</v>
      </c>
      <c r="S75" s="244">
        <f t="shared" si="6"/>
        <v>-40791533.012716606</v>
      </c>
      <c r="T75" s="250"/>
    </row>
    <row r="76" spans="1:20" s="26" customFormat="1" x14ac:dyDescent="0.3">
      <c r="A76" s="26">
        <v>7</v>
      </c>
      <c r="B76" s="297">
        <v>2028</v>
      </c>
      <c r="C76" s="27">
        <v>1</v>
      </c>
      <c r="D76" s="140">
        <v>0</v>
      </c>
      <c r="E76" s="140">
        <v>0</v>
      </c>
      <c r="F76" s="140">
        <v>0</v>
      </c>
      <c r="G76" s="126">
        <v>0</v>
      </c>
      <c r="H76" s="96">
        <v>60000000</v>
      </c>
      <c r="I76" s="96">
        <v>210000000</v>
      </c>
      <c r="J76" s="96">
        <v>50000000</v>
      </c>
      <c r="K76" s="132">
        <f t="shared" si="1"/>
        <v>0</v>
      </c>
      <c r="L76" s="99">
        <v>1.7999999999999999E-2</v>
      </c>
      <c r="M76" s="38">
        <v>0</v>
      </c>
      <c r="N76" s="111">
        <f t="shared" si="4"/>
        <v>-92607363.672970936</v>
      </c>
      <c r="O76" s="81">
        <v>0.02</v>
      </c>
      <c r="P76" s="184">
        <f t="shared" si="2"/>
        <v>-92607363.672970936</v>
      </c>
      <c r="Q76" s="146">
        <f t="shared" si="3"/>
        <v>-92607363.672970936</v>
      </c>
      <c r="R76" s="98">
        <f t="shared" si="5"/>
        <v>270000000</v>
      </c>
      <c r="S76" s="98">
        <f t="shared" si="6"/>
        <v>-42607363.672970936</v>
      </c>
      <c r="T76" s="87"/>
    </row>
    <row r="77" spans="1:20" s="18" customFormat="1" x14ac:dyDescent="0.3">
      <c r="B77" s="297"/>
      <c r="C77" s="28">
        <v>2</v>
      </c>
      <c r="D77" s="140">
        <v>0</v>
      </c>
      <c r="E77" s="140">
        <v>0</v>
      </c>
      <c r="F77" s="140">
        <v>0</v>
      </c>
      <c r="G77" s="126">
        <v>0</v>
      </c>
      <c r="H77" s="96">
        <v>60000000</v>
      </c>
      <c r="I77" s="96">
        <v>210000000</v>
      </c>
      <c r="J77" s="96">
        <v>50000000</v>
      </c>
      <c r="K77" s="132">
        <f t="shared" si="1"/>
        <v>0</v>
      </c>
      <c r="L77" s="99">
        <v>1.7999999999999999E-2</v>
      </c>
      <c r="M77" s="38">
        <v>0</v>
      </c>
      <c r="N77" s="111">
        <f t="shared" si="4"/>
        <v>-94459510.946430355</v>
      </c>
      <c r="O77" s="81">
        <v>0.02</v>
      </c>
      <c r="P77" s="184">
        <f t="shared" si="2"/>
        <v>-94459510.946430355</v>
      </c>
      <c r="Q77" s="146">
        <f t="shared" si="3"/>
        <v>-94459510.946430355</v>
      </c>
      <c r="R77" s="98">
        <f t="shared" si="5"/>
        <v>270000000</v>
      </c>
      <c r="S77" s="98">
        <f t="shared" si="6"/>
        <v>-44459510.946430355</v>
      </c>
      <c r="T77" s="85"/>
    </row>
    <row r="78" spans="1:20" s="18" customFormat="1" x14ac:dyDescent="0.3">
      <c r="B78" s="297"/>
      <c r="C78" s="28">
        <v>3</v>
      </c>
      <c r="D78" s="140">
        <v>0</v>
      </c>
      <c r="E78" s="140">
        <v>0</v>
      </c>
      <c r="F78" s="140">
        <v>0</v>
      </c>
      <c r="G78" s="126">
        <v>0</v>
      </c>
      <c r="H78" s="96">
        <v>60000000</v>
      </c>
      <c r="I78" s="96">
        <v>210000000</v>
      </c>
      <c r="J78" s="96">
        <v>50000000</v>
      </c>
      <c r="K78" s="132">
        <f t="shared" si="1"/>
        <v>0</v>
      </c>
      <c r="L78" s="99">
        <v>1.7999999999999999E-2</v>
      </c>
      <c r="M78" s="38">
        <v>0</v>
      </c>
      <c r="N78" s="111">
        <f t="shared" si="4"/>
        <v>-96348701.165358961</v>
      </c>
      <c r="O78" s="81">
        <v>0.02</v>
      </c>
      <c r="P78" s="184">
        <f t="shared" si="2"/>
        <v>-96348701.165358961</v>
      </c>
      <c r="Q78" s="146">
        <f t="shared" si="3"/>
        <v>-96348701.165358961</v>
      </c>
      <c r="R78" s="98">
        <f t="shared" si="5"/>
        <v>270000000</v>
      </c>
      <c r="S78" s="98">
        <f t="shared" si="6"/>
        <v>-46348701.165358961</v>
      </c>
      <c r="T78" s="85"/>
    </row>
    <row r="79" spans="1:20" s="18" customFormat="1" x14ac:dyDescent="0.3">
      <c r="B79" s="297"/>
      <c r="C79" s="28">
        <v>4</v>
      </c>
      <c r="D79" s="140">
        <v>0</v>
      </c>
      <c r="E79" s="140">
        <v>0</v>
      </c>
      <c r="F79" s="140">
        <v>0</v>
      </c>
      <c r="G79" s="126">
        <v>0</v>
      </c>
      <c r="H79" s="96">
        <v>60000000</v>
      </c>
      <c r="I79" s="96">
        <v>210000000</v>
      </c>
      <c r="J79" s="96">
        <v>50000000</v>
      </c>
      <c r="K79" s="132">
        <f t="shared" si="1"/>
        <v>0</v>
      </c>
      <c r="L79" s="99">
        <v>1.7999999999999999E-2</v>
      </c>
      <c r="M79" s="38">
        <v>0</v>
      </c>
      <c r="N79" s="111">
        <f t="shared" si="4"/>
        <v>-98275675.188666135</v>
      </c>
      <c r="O79" s="81">
        <v>0.02</v>
      </c>
      <c r="P79" s="184">
        <f t="shared" si="2"/>
        <v>-98275675.188666135</v>
      </c>
      <c r="Q79" s="146">
        <f t="shared" si="3"/>
        <v>-98275675.188666135</v>
      </c>
      <c r="R79" s="98">
        <f t="shared" si="5"/>
        <v>270000000</v>
      </c>
      <c r="S79" s="98">
        <f t="shared" si="6"/>
        <v>-48275675.188666135</v>
      </c>
      <c r="T79" s="85"/>
    </row>
    <row r="80" spans="1:20" s="18" customFormat="1" x14ac:dyDescent="0.3">
      <c r="B80" s="297"/>
      <c r="C80" s="28">
        <v>5</v>
      </c>
      <c r="D80" s="140">
        <v>0</v>
      </c>
      <c r="E80" s="140">
        <v>0</v>
      </c>
      <c r="F80" s="140">
        <v>0</v>
      </c>
      <c r="G80" s="126">
        <v>0</v>
      </c>
      <c r="H80" s="95">
        <v>60000000</v>
      </c>
      <c r="I80" s="96">
        <v>210000000</v>
      </c>
      <c r="J80" s="96">
        <v>50000000</v>
      </c>
      <c r="K80" s="132">
        <f t="shared" si="1"/>
        <v>0</v>
      </c>
      <c r="L80" s="99">
        <v>1.7999999999999999E-2</v>
      </c>
      <c r="M80" s="38">
        <v>0</v>
      </c>
      <c r="N80" s="111">
        <f t="shared" si="4"/>
        <v>-100241188.69243945</v>
      </c>
      <c r="O80" s="81">
        <v>0.02</v>
      </c>
      <c r="P80" s="184">
        <f t="shared" si="2"/>
        <v>-100241188.69243945</v>
      </c>
      <c r="Q80" s="146">
        <f t="shared" si="3"/>
        <v>-100241188.69243945</v>
      </c>
      <c r="R80" s="98">
        <f t="shared" si="5"/>
        <v>270000000</v>
      </c>
      <c r="S80" s="98">
        <f t="shared" si="6"/>
        <v>-50241188.692439452</v>
      </c>
      <c r="T80" s="85"/>
    </row>
    <row r="81" spans="1:20" s="18" customFormat="1" x14ac:dyDescent="0.3">
      <c r="B81" s="297"/>
      <c r="C81" s="28">
        <v>6</v>
      </c>
      <c r="D81" s="140">
        <v>0</v>
      </c>
      <c r="E81" s="140">
        <v>0</v>
      </c>
      <c r="F81" s="140">
        <v>0</v>
      </c>
      <c r="G81" s="126">
        <v>0</v>
      </c>
      <c r="H81" s="231">
        <v>60000000</v>
      </c>
      <c r="I81" s="96">
        <v>210000000</v>
      </c>
      <c r="J81" s="96">
        <v>50000000</v>
      </c>
      <c r="K81" s="132">
        <f t="shared" si="1"/>
        <v>0</v>
      </c>
      <c r="L81" s="99">
        <v>1.7999999999999999E-2</v>
      </c>
      <c r="M81" s="38">
        <v>0</v>
      </c>
      <c r="N81" s="111">
        <f t="shared" si="4"/>
        <v>-102246012.46628824</v>
      </c>
      <c r="O81" s="81">
        <v>0.02</v>
      </c>
      <c r="P81" s="184">
        <f t="shared" si="2"/>
        <v>-102246012.46628824</v>
      </c>
      <c r="Q81" s="146">
        <f t="shared" si="3"/>
        <v>-102246012.46628824</v>
      </c>
      <c r="R81" s="98">
        <f t="shared" si="5"/>
        <v>270000000</v>
      </c>
      <c r="S81" s="98">
        <f t="shared" si="6"/>
        <v>-52246012.466288239</v>
      </c>
      <c r="T81" s="85"/>
    </row>
    <row r="82" spans="1:20" s="18" customFormat="1" x14ac:dyDescent="0.3">
      <c r="B82" s="297"/>
      <c r="C82" s="28">
        <v>7</v>
      </c>
      <c r="D82" s="140">
        <v>0</v>
      </c>
      <c r="E82" s="140">
        <v>0</v>
      </c>
      <c r="F82" s="140">
        <v>0</v>
      </c>
      <c r="G82" s="126">
        <v>0</v>
      </c>
      <c r="H82" s="231">
        <v>60000000</v>
      </c>
      <c r="I82" s="96">
        <v>210000000</v>
      </c>
      <c r="J82" s="96">
        <v>50000000</v>
      </c>
      <c r="K82" s="132">
        <f t="shared" si="1"/>
        <v>0</v>
      </c>
      <c r="L82" s="99">
        <v>1.7999999999999999E-2</v>
      </c>
      <c r="M82" s="38">
        <v>0</v>
      </c>
      <c r="N82" s="111">
        <f t="shared" si="4"/>
        <v>-104290932.71561401</v>
      </c>
      <c r="O82" s="81">
        <v>0.02</v>
      </c>
      <c r="P82" s="184">
        <f t="shared" si="2"/>
        <v>-104290932.71561401</v>
      </c>
      <c r="Q82" s="146">
        <f t="shared" si="3"/>
        <v>-104290932.71561401</v>
      </c>
      <c r="R82" s="98">
        <f t="shared" si="5"/>
        <v>270000000</v>
      </c>
      <c r="S82" s="98">
        <f t="shared" si="6"/>
        <v>-54290932.715614006</v>
      </c>
      <c r="T82" s="85"/>
    </row>
    <row r="83" spans="1:20" s="18" customFormat="1" x14ac:dyDescent="0.3">
      <c r="B83" s="297"/>
      <c r="C83" s="28">
        <v>8</v>
      </c>
      <c r="D83" s="140">
        <v>0</v>
      </c>
      <c r="E83" s="140">
        <v>0</v>
      </c>
      <c r="F83" s="140">
        <v>0</v>
      </c>
      <c r="G83" s="126">
        <v>0</v>
      </c>
      <c r="H83" s="96">
        <v>60000000</v>
      </c>
      <c r="I83" s="96">
        <v>210000000</v>
      </c>
      <c r="J83" s="96">
        <v>50000000</v>
      </c>
      <c r="K83" s="132">
        <f t="shared" si="1"/>
        <v>0</v>
      </c>
      <c r="L83" s="99">
        <v>1.7999999999999999E-2</v>
      </c>
      <c r="M83" s="38">
        <v>0</v>
      </c>
      <c r="N83" s="111">
        <f t="shared" si="4"/>
        <v>-106376751.36992629</v>
      </c>
      <c r="O83" s="81">
        <v>0.02</v>
      </c>
      <c r="P83" s="184">
        <f t="shared" si="2"/>
        <v>-106376751.36992629</v>
      </c>
      <c r="Q83" s="146">
        <f t="shared" si="3"/>
        <v>-106376751.36992629</v>
      </c>
      <c r="R83" s="98">
        <f t="shared" si="5"/>
        <v>270000000</v>
      </c>
      <c r="S83" s="98">
        <f t="shared" si="6"/>
        <v>-56376751.369926289</v>
      </c>
      <c r="T83" s="85"/>
    </row>
    <row r="84" spans="1:20" s="18" customFormat="1" x14ac:dyDescent="0.3">
      <c r="B84" s="297"/>
      <c r="C84" s="28">
        <v>9</v>
      </c>
      <c r="D84" s="140">
        <v>0</v>
      </c>
      <c r="E84" s="140">
        <v>0</v>
      </c>
      <c r="F84" s="140">
        <v>0</v>
      </c>
      <c r="G84" s="126">
        <v>0</v>
      </c>
      <c r="H84" s="96">
        <v>60000000</v>
      </c>
      <c r="I84" s="96">
        <v>210000000</v>
      </c>
      <c r="J84" s="96">
        <v>50000000</v>
      </c>
      <c r="K84" s="132">
        <f t="shared" si="1"/>
        <v>0</v>
      </c>
      <c r="L84" s="99">
        <v>1.7999999999999999E-2</v>
      </c>
      <c r="M84" s="38">
        <v>0</v>
      </c>
      <c r="N84" s="111">
        <f t="shared" si="4"/>
        <v>-108504286.39732482</v>
      </c>
      <c r="O84" s="81">
        <v>0.02</v>
      </c>
      <c r="P84" s="184">
        <f t="shared" si="2"/>
        <v>-108504286.39732482</v>
      </c>
      <c r="Q84" s="146">
        <f t="shared" si="3"/>
        <v>-108504286.39732482</v>
      </c>
      <c r="R84" s="98">
        <f t="shared" si="5"/>
        <v>270000000</v>
      </c>
      <c r="S84" s="98">
        <f t="shared" si="6"/>
        <v>-58504286.397324815</v>
      </c>
      <c r="T84" s="85"/>
    </row>
    <row r="85" spans="1:20" s="18" customFormat="1" x14ac:dyDescent="0.3">
      <c r="B85" s="297"/>
      <c r="C85" s="28">
        <v>10</v>
      </c>
      <c r="D85" s="140">
        <v>0</v>
      </c>
      <c r="E85" s="140">
        <v>0</v>
      </c>
      <c r="F85" s="140">
        <v>0</v>
      </c>
      <c r="G85" s="126">
        <v>0</v>
      </c>
      <c r="H85" s="96">
        <v>60000000</v>
      </c>
      <c r="I85" s="96">
        <v>210000000</v>
      </c>
      <c r="J85" s="96">
        <v>50000000</v>
      </c>
      <c r="K85" s="132">
        <f t="shared" si="1"/>
        <v>0</v>
      </c>
      <c r="L85" s="99">
        <v>1.7999999999999999E-2</v>
      </c>
      <c r="M85" s="38">
        <v>0</v>
      </c>
      <c r="N85" s="111">
        <f t="shared" si="4"/>
        <v>-110674372.12527131</v>
      </c>
      <c r="O85" s="81">
        <v>0.02</v>
      </c>
      <c r="P85" s="184">
        <f t="shared" si="2"/>
        <v>-110674372.12527131</v>
      </c>
      <c r="Q85" s="146">
        <f t="shared" si="3"/>
        <v>-110674372.12527131</v>
      </c>
      <c r="R85" s="98">
        <f t="shared" si="5"/>
        <v>270000000</v>
      </c>
      <c r="S85" s="98">
        <f t="shared" si="6"/>
        <v>-60674372.125271305</v>
      </c>
      <c r="T85" s="85"/>
    </row>
    <row r="86" spans="1:20" s="18" customFormat="1" ht="17.25" thickBot="1" x14ac:dyDescent="0.35">
      <c r="B86" s="297"/>
      <c r="C86" s="30">
        <v>11</v>
      </c>
      <c r="D86" s="140">
        <v>0</v>
      </c>
      <c r="E86" s="140">
        <v>0</v>
      </c>
      <c r="F86" s="140">
        <v>0</v>
      </c>
      <c r="G86" s="126">
        <v>0</v>
      </c>
      <c r="H86" s="96">
        <v>60000000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0</v>
      </c>
      <c r="L86" s="99">
        <v>1.7999999999999999E-2</v>
      </c>
      <c r="M86" s="38">
        <v>0</v>
      </c>
      <c r="N86" s="111">
        <f t="shared" si="4"/>
        <v>-112887859.56777672</v>
      </c>
      <c r="O86" s="81">
        <v>0.02</v>
      </c>
      <c r="P86" s="184">
        <f t="shared" ref="P86:P147" si="9" xml:space="preserve"> M86 + N86</f>
        <v>-112887859.56777672</v>
      </c>
      <c r="Q86" s="146">
        <f t="shared" ref="Q86:Q147" si="10" xml:space="preserve"> K86 + P86</f>
        <v>-112887859.56777672</v>
      </c>
      <c r="R86" s="98">
        <f t="shared" si="5"/>
        <v>270000000</v>
      </c>
      <c r="S86" s="98">
        <f t="shared" si="6"/>
        <v>-62887859.567776725</v>
      </c>
      <c r="T86" s="85"/>
    </row>
    <row r="87" spans="1:20" s="91" customFormat="1" ht="17.25" thickBot="1" x14ac:dyDescent="0.35">
      <c r="B87" s="297"/>
      <c r="C87" s="89">
        <v>12</v>
      </c>
      <c r="D87" s="140">
        <v>0</v>
      </c>
      <c r="E87" s="141">
        <v>0</v>
      </c>
      <c r="F87" s="140">
        <v>0</v>
      </c>
      <c r="G87" s="126">
        <v>0</v>
      </c>
      <c r="H87" s="96">
        <v>60000000</v>
      </c>
      <c r="I87" s="96">
        <v>210000000</v>
      </c>
      <c r="J87" s="96">
        <v>50000000</v>
      </c>
      <c r="K87" s="133">
        <f t="shared" si="8"/>
        <v>0</v>
      </c>
      <c r="L87" s="90">
        <v>1.7999999999999999E-2</v>
      </c>
      <c r="M87" s="38">
        <v>0</v>
      </c>
      <c r="N87" s="111">
        <f t="shared" si="4"/>
        <v>-115145616.75913227</v>
      </c>
      <c r="O87" s="81">
        <v>0.02</v>
      </c>
      <c r="P87" s="184">
        <f t="shared" si="9"/>
        <v>-115145616.75913227</v>
      </c>
      <c r="Q87" s="146">
        <f t="shared" si="10"/>
        <v>-115145616.75913227</v>
      </c>
      <c r="R87" s="98">
        <f t="shared" si="5"/>
        <v>270000000</v>
      </c>
      <c r="S87" s="98">
        <f t="shared" si="6"/>
        <v>-65145616.759132266</v>
      </c>
      <c r="T87" s="103"/>
    </row>
    <row r="88" spans="1:20" s="18" customFormat="1" x14ac:dyDescent="0.3">
      <c r="A88" s="18">
        <v>8</v>
      </c>
      <c r="B88" s="297">
        <v>2029</v>
      </c>
      <c r="C88" s="27">
        <v>1</v>
      </c>
      <c r="D88" s="140">
        <v>0</v>
      </c>
      <c r="E88" s="140">
        <v>0</v>
      </c>
      <c r="F88" s="140">
        <v>0</v>
      </c>
      <c r="G88" s="126">
        <v>0</v>
      </c>
      <c r="H88" s="96">
        <v>60000000</v>
      </c>
      <c r="I88" s="96">
        <v>210000000</v>
      </c>
      <c r="J88" s="96">
        <v>50000000</v>
      </c>
      <c r="K88" s="132">
        <f t="shared" si="8"/>
        <v>0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-117448529.09431492</v>
      </c>
      <c r="O88" s="81">
        <v>0.02</v>
      </c>
      <c r="P88" s="184">
        <f t="shared" si="9"/>
        <v>-117448529.09431492</v>
      </c>
      <c r="Q88" s="146">
        <f t="shared" si="10"/>
        <v>-117448529.09431492</v>
      </c>
      <c r="R88" s="98">
        <f t="shared" si="5"/>
        <v>270000000</v>
      </c>
      <c r="S88" s="98">
        <f t="shared" si="6"/>
        <v>-67448529.094314918</v>
      </c>
      <c r="T88" s="85"/>
    </row>
    <row r="89" spans="1:20" s="18" customFormat="1" x14ac:dyDescent="0.3">
      <c r="B89" s="297"/>
      <c r="C89" s="28">
        <v>2</v>
      </c>
      <c r="D89" s="140">
        <v>0</v>
      </c>
      <c r="E89" s="140">
        <v>0</v>
      </c>
      <c r="F89" s="140">
        <v>0</v>
      </c>
      <c r="G89" s="126">
        <v>0</v>
      </c>
      <c r="H89" s="96">
        <v>60000000</v>
      </c>
      <c r="I89" s="96">
        <v>210000000</v>
      </c>
      <c r="J89" s="96">
        <v>50000000</v>
      </c>
      <c r="K89" s="132">
        <f t="shared" si="8"/>
        <v>0</v>
      </c>
      <c r="L89" s="99">
        <v>1.7999999999999999E-2</v>
      </c>
      <c r="M89" s="38">
        <v>0</v>
      </c>
      <c r="N89" s="111">
        <f t="shared" si="11"/>
        <v>-119797499.67620121</v>
      </c>
      <c r="O89" s="81">
        <v>0.02</v>
      </c>
      <c r="P89" s="184">
        <f t="shared" si="9"/>
        <v>-119797499.67620121</v>
      </c>
      <c r="Q89" s="146">
        <f t="shared" si="10"/>
        <v>-119797499.67620121</v>
      </c>
      <c r="R89" s="98">
        <f t="shared" si="5"/>
        <v>270000000</v>
      </c>
      <c r="S89" s="98">
        <f t="shared" si="6"/>
        <v>-69797499.676201209</v>
      </c>
      <c r="T89" s="85"/>
    </row>
    <row r="90" spans="1:20" s="18" customFormat="1" x14ac:dyDescent="0.3">
      <c r="B90" s="297"/>
      <c r="C90" s="28">
        <v>3</v>
      </c>
      <c r="D90" s="140">
        <v>0</v>
      </c>
      <c r="E90" s="140">
        <v>0</v>
      </c>
      <c r="F90" s="140">
        <v>0</v>
      </c>
      <c r="G90" s="126">
        <v>0</v>
      </c>
      <c r="H90" s="95">
        <v>60000000</v>
      </c>
      <c r="I90" s="96">
        <v>210000000</v>
      </c>
      <c r="J90" s="96">
        <v>50000000</v>
      </c>
      <c r="K90" s="132">
        <f t="shared" si="8"/>
        <v>0</v>
      </c>
      <c r="L90" s="99">
        <v>1.7999999999999999E-2</v>
      </c>
      <c r="M90" s="38">
        <v>0</v>
      </c>
      <c r="N90" s="111">
        <f t="shared" si="11"/>
        <v>-122193449.66972524</v>
      </c>
      <c r="O90" s="81">
        <v>0.02</v>
      </c>
      <c r="P90" s="184">
        <f t="shared" si="9"/>
        <v>-122193449.66972524</v>
      </c>
      <c r="Q90" s="146">
        <f t="shared" si="10"/>
        <v>-122193449.66972524</v>
      </c>
      <c r="R90" s="98">
        <f t="shared" si="5"/>
        <v>270000000</v>
      </c>
      <c r="S90" s="98">
        <f t="shared" si="6"/>
        <v>-72193449.669725239</v>
      </c>
      <c r="T90" s="85"/>
    </row>
    <row r="91" spans="1:20" s="18" customFormat="1" x14ac:dyDescent="0.3">
      <c r="B91" s="297"/>
      <c r="C91" s="28">
        <v>4</v>
      </c>
      <c r="D91" s="140">
        <v>0</v>
      </c>
      <c r="E91" s="140">
        <v>0</v>
      </c>
      <c r="F91" s="140">
        <v>0</v>
      </c>
      <c r="G91" s="126">
        <v>0</v>
      </c>
      <c r="H91" s="231">
        <v>60000000</v>
      </c>
      <c r="I91" s="96">
        <v>210000000</v>
      </c>
      <c r="J91" s="96">
        <v>50000000</v>
      </c>
      <c r="K91" s="132">
        <f t="shared" si="8"/>
        <v>0</v>
      </c>
      <c r="L91" s="99">
        <v>1.7999999999999999E-2</v>
      </c>
      <c r="M91" s="38">
        <v>0</v>
      </c>
      <c r="N91" s="111">
        <f t="shared" si="11"/>
        <v>-124637318.66311975</v>
      </c>
      <c r="O91" s="81">
        <v>0.02</v>
      </c>
      <c r="P91" s="184">
        <f t="shared" si="9"/>
        <v>-124637318.66311975</v>
      </c>
      <c r="Q91" s="146">
        <f t="shared" si="10"/>
        <v>-124637318.66311975</v>
      </c>
      <c r="R91" s="98">
        <f t="shared" ref="R91:R147" si="12" xml:space="preserve"> H91 + I91</f>
        <v>270000000</v>
      </c>
      <c r="S91" s="98">
        <f t="shared" ref="S91:S147" si="13" xml:space="preserve"> J91 + Q91</f>
        <v>-74637318.663119748</v>
      </c>
      <c r="T91" s="85"/>
    </row>
    <row r="92" spans="1:20" s="18" customFormat="1" x14ac:dyDescent="0.3">
      <c r="B92" s="297"/>
      <c r="C92" s="28">
        <v>5</v>
      </c>
      <c r="D92" s="140">
        <v>0</v>
      </c>
      <c r="E92" s="140">
        <v>0</v>
      </c>
      <c r="F92" s="140">
        <v>0</v>
      </c>
      <c r="G92" s="126">
        <v>0</v>
      </c>
      <c r="H92" s="231">
        <v>60000000</v>
      </c>
      <c r="I92" s="96">
        <v>210000000</v>
      </c>
      <c r="J92" s="96">
        <v>50000000</v>
      </c>
      <c r="K92" s="132">
        <f t="shared" si="8"/>
        <v>0</v>
      </c>
      <c r="L92" s="99">
        <v>1.7999999999999999E-2</v>
      </c>
      <c r="M92" s="38">
        <v>0</v>
      </c>
      <c r="N92" s="111">
        <f t="shared" si="11"/>
        <v>-127130065.03638214</v>
      </c>
      <c r="O92" s="81">
        <v>0.02</v>
      </c>
      <c r="P92" s="184">
        <f t="shared" si="9"/>
        <v>-127130065.03638214</v>
      </c>
      <c r="Q92" s="146">
        <f t="shared" si="10"/>
        <v>-127130065.03638214</v>
      </c>
      <c r="R92" s="98">
        <f t="shared" si="12"/>
        <v>270000000</v>
      </c>
      <c r="S92" s="98">
        <f t="shared" si="13"/>
        <v>-77130065.036382139</v>
      </c>
      <c r="T92" s="85"/>
    </row>
    <row r="93" spans="1:20" s="18" customFormat="1" x14ac:dyDescent="0.3">
      <c r="B93" s="297"/>
      <c r="C93" s="28">
        <v>6</v>
      </c>
      <c r="D93" s="140">
        <v>0</v>
      </c>
      <c r="E93" s="140">
        <v>0</v>
      </c>
      <c r="F93" s="140">
        <v>0</v>
      </c>
      <c r="G93" s="126">
        <v>0</v>
      </c>
      <c r="H93" s="96">
        <v>60000000</v>
      </c>
      <c r="I93" s="96">
        <v>210000000</v>
      </c>
      <c r="J93" s="96">
        <v>50000000</v>
      </c>
      <c r="K93" s="132">
        <f t="shared" si="8"/>
        <v>0</v>
      </c>
      <c r="L93" s="99">
        <v>1.7999999999999999E-2</v>
      </c>
      <c r="M93" s="38">
        <v>0</v>
      </c>
      <c r="N93" s="111">
        <f t="shared" si="11"/>
        <v>-129672666.33710977</v>
      </c>
      <c r="O93" s="81">
        <v>0.02</v>
      </c>
      <c r="P93" s="184">
        <f t="shared" si="9"/>
        <v>-129672666.33710977</v>
      </c>
      <c r="Q93" s="146">
        <f t="shared" si="10"/>
        <v>-129672666.33710977</v>
      </c>
      <c r="R93" s="98">
        <f t="shared" si="12"/>
        <v>270000000</v>
      </c>
      <c r="S93" s="98">
        <f t="shared" si="13"/>
        <v>-79672666.337109774</v>
      </c>
      <c r="T93" s="85"/>
    </row>
    <row r="94" spans="1:20" s="18" customFormat="1" x14ac:dyDescent="0.3">
      <c r="B94" s="297"/>
      <c r="C94" s="28">
        <v>7</v>
      </c>
      <c r="D94" s="140">
        <v>0</v>
      </c>
      <c r="E94" s="140">
        <v>0</v>
      </c>
      <c r="F94" s="140">
        <v>0</v>
      </c>
      <c r="G94" s="126">
        <v>0</v>
      </c>
      <c r="H94" s="96">
        <v>60000000</v>
      </c>
      <c r="I94" s="96">
        <v>210000000</v>
      </c>
      <c r="J94" s="96">
        <v>50000000</v>
      </c>
      <c r="K94" s="132">
        <f t="shared" si="8"/>
        <v>0</v>
      </c>
      <c r="L94" s="99">
        <v>1.7999999999999999E-2</v>
      </c>
      <c r="M94" s="38">
        <v>0</v>
      </c>
      <c r="N94" s="111">
        <f t="shared" si="11"/>
        <v>-132266119.66385198</v>
      </c>
      <c r="O94" s="81">
        <v>0.02</v>
      </c>
      <c r="P94" s="184">
        <f t="shared" si="9"/>
        <v>-132266119.66385198</v>
      </c>
      <c r="Q94" s="146">
        <f t="shared" si="10"/>
        <v>-132266119.66385198</v>
      </c>
      <c r="R94" s="98">
        <f t="shared" si="12"/>
        <v>270000000</v>
      </c>
      <c r="S94" s="98">
        <f t="shared" si="13"/>
        <v>-82266119.663851976</v>
      </c>
      <c r="T94" s="85"/>
    </row>
    <row r="95" spans="1:20" s="18" customFormat="1" x14ac:dyDescent="0.3">
      <c r="B95" s="297"/>
      <c r="C95" s="28">
        <v>8</v>
      </c>
      <c r="D95" s="140">
        <v>0</v>
      </c>
      <c r="E95" s="140">
        <v>0</v>
      </c>
      <c r="F95" s="140">
        <v>0</v>
      </c>
      <c r="G95" s="126">
        <v>0</v>
      </c>
      <c r="H95" s="96">
        <v>60000000</v>
      </c>
      <c r="I95" s="96">
        <v>210000000</v>
      </c>
      <c r="J95" s="96">
        <v>50000000</v>
      </c>
      <c r="K95" s="132">
        <f t="shared" si="8"/>
        <v>0</v>
      </c>
      <c r="L95" s="99">
        <v>1.7999999999999999E-2</v>
      </c>
      <c r="M95" s="38">
        <v>0</v>
      </c>
      <c r="N95" s="111">
        <f t="shared" si="11"/>
        <v>-134911442.05712903</v>
      </c>
      <c r="O95" s="81">
        <v>0.02</v>
      </c>
      <c r="P95" s="184">
        <f t="shared" si="9"/>
        <v>-134911442.05712903</v>
      </c>
      <c r="Q95" s="146">
        <f t="shared" si="10"/>
        <v>-134911442.05712903</v>
      </c>
      <c r="R95" s="98">
        <f t="shared" si="12"/>
        <v>270000000</v>
      </c>
      <c r="S95" s="98">
        <f t="shared" si="13"/>
        <v>-84911442.057129025</v>
      </c>
      <c r="T95" s="85"/>
    </row>
    <row r="96" spans="1:20" s="18" customFormat="1" x14ac:dyDescent="0.3">
      <c r="B96" s="297"/>
      <c r="C96" s="28">
        <v>9</v>
      </c>
      <c r="D96" s="140">
        <v>0</v>
      </c>
      <c r="E96" s="140">
        <v>0</v>
      </c>
      <c r="F96" s="140">
        <v>0</v>
      </c>
      <c r="G96" s="126">
        <v>0</v>
      </c>
      <c r="H96" s="96">
        <v>60000000</v>
      </c>
      <c r="I96" s="96">
        <v>210000000</v>
      </c>
      <c r="J96" s="96">
        <v>50000000</v>
      </c>
      <c r="K96" s="132">
        <f t="shared" si="8"/>
        <v>0</v>
      </c>
      <c r="L96" s="99">
        <v>1.7999999999999999E-2</v>
      </c>
      <c r="M96" s="38">
        <v>0</v>
      </c>
      <c r="N96" s="111">
        <f t="shared" si="11"/>
        <v>-137609670.89827162</v>
      </c>
      <c r="O96" s="81">
        <v>0.02</v>
      </c>
      <c r="P96" s="184">
        <f t="shared" si="9"/>
        <v>-137609670.89827162</v>
      </c>
      <c r="Q96" s="146">
        <f t="shared" si="10"/>
        <v>-137609670.89827162</v>
      </c>
      <c r="R96" s="98">
        <f t="shared" si="12"/>
        <v>270000000</v>
      </c>
      <c r="S96" s="98">
        <f t="shared" si="13"/>
        <v>-87609670.89827162</v>
      </c>
      <c r="T96" s="85"/>
    </row>
    <row r="97" spans="1:20" s="18" customFormat="1" x14ac:dyDescent="0.3">
      <c r="B97" s="297"/>
      <c r="C97" s="28">
        <v>10</v>
      </c>
      <c r="D97" s="140">
        <v>0</v>
      </c>
      <c r="E97" s="140">
        <v>0</v>
      </c>
      <c r="F97" s="140">
        <v>0</v>
      </c>
      <c r="G97" s="126">
        <v>0</v>
      </c>
      <c r="H97" s="96">
        <v>60000000</v>
      </c>
      <c r="I97" s="96">
        <v>210000000</v>
      </c>
      <c r="J97" s="96">
        <v>50000000</v>
      </c>
      <c r="K97" s="132">
        <f t="shared" si="8"/>
        <v>0</v>
      </c>
      <c r="L97" s="99">
        <v>1.7999999999999999E-2</v>
      </c>
      <c r="M97" s="38">
        <v>0</v>
      </c>
      <c r="N97" s="111">
        <f t="shared" si="11"/>
        <v>-140361864.31623706</v>
      </c>
      <c r="O97" s="81">
        <v>0.02</v>
      </c>
      <c r="P97" s="184">
        <f t="shared" si="9"/>
        <v>-140361864.31623706</v>
      </c>
      <c r="Q97" s="146">
        <f t="shared" si="10"/>
        <v>-140361864.31623706</v>
      </c>
      <c r="R97" s="98">
        <f t="shared" si="12"/>
        <v>270000000</v>
      </c>
      <c r="S97" s="98">
        <f t="shared" si="13"/>
        <v>-90361864.316237062</v>
      </c>
      <c r="T97" s="85"/>
    </row>
    <row r="98" spans="1:20" s="18" customFormat="1" ht="17.25" thickBot="1" x14ac:dyDescent="0.35">
      <c r="B98" s="297"/>
      <c r="C98" s="30">
        <v>11</v>
      </c>
      <c r="D98" s="140">
        <v>0</v>
      </c>
      <c r="E98" s="140">
        <v>0</v>
      </c>
      <c r="F98" s="140">
        <v>0</v>
      </c>
      <c r="G98" s="126">
        <v>0</v>
      </c>
      <c r="H98" s="96">
        <v>60000000</v>
      </c>
      <c r="I98" s="96">
        <v>210000000</v>
      </c>
      <c r="J98" s="96">
        <v>50000000</v>
      </c>
      <c r="K98" s="132">
        <f t="shared" si="8"/>
        <v>0</v>
      </c>
      <c r="L98" s="99">
        <v>1.7999999999999999E-2</v>
      </c>
      <c r="M98" s="38">
        <v>0</v>
      </c>
      <c r="N98" s="111">
        <f t="shared" si="11"/>
        <v>-143169101.6025618</v>
      </c>
      <c r="O98" s="81">
        <v>0.02</v>
      </c>
      <c r="P98" s="184">
        <f t="shared" si="9"/>
        <v>-143169101.6025618</v>
      </c>
      <c r="Q98" s="146">
        <f t="shared" si="10"/>
        <v>-143169101.6025618</v>
      </c>
      <c r="R98" s="98">
        <f t="shared" si="12"/>
        <v>270000000</v>
      </c>
      <c r="S98" s="98">
        <f t="shared" si="13"/>
        <v>-93169101.602561802</v>
      </c>
      <c r="T98" s="85"/>
    </row>
    <row r="99" spans="1:20" s="91" customFormat="1" ht="17.25" thickBot="1" x14ac:dyDescent="0.35">
      <c r="B99" s="297"/>
      <c r="C99" s="89">
        <v>12</v>
      </c>
      <c r="D99" s="140">
        <v>0</v>
      </c>
      <c r="E99" s="141">
        <v>0</v>
      </c>
      <c r="F99" s="140">
        <v>0</v>
      </c>
      <c r="G99" s="126">
        <v>0</v>
      </c>
      <c r="H99" s="96">
        <v>60000000</v>
      </c>
      <c r="I99" s="96">
        <v>210000000</v>
      </c>
      <c r="J99" s="96">
        <v>50000000</v>
      </c>
      <c r="K99" s="133">
        <f t="shared" si="8"/>
        <v>0</v>
      </c>
      <c r="L99" s="90">
        <v>1.7999999999999999E-2</v>
      </c>
      <c r="M99" s="38">
        <v>0</v>
      </c>
      <c r="N99" s="111">
        <f t="shared" si="11"/>
        <v>-146032483.63461304</v>
      </c>
      <c r="O99" s="81">
        <v>0.02</v>
      </c>
      <c r="P99" s="184">
        <f t="shared" si="9"/>
        <v>-146032483.63461304</v>
      </c>
      <c r="Q99" s="146">
        <f t="shared" si="10"/>
        <v>-146032483.63461304</v>
      </c>
      <c r="R99" s="98">
        <f t="shared" si="12"/>
        <v>270000000</v>
      </c>
      <c r="S99" s="98">
        <f t="shared" si="13"/>
        <v>-96032483.634613037</v>
      </c>
      <c r="T99" s="103"/>
    </row>
    <row r="100" spans="1:20" s="18" customFormat="1" x14ac:dyDescent="0.3">
      <c r="A100" s="18">
        <v>9</v>
      </c>
      <c r="B100" s="297">
        <v>2030</v>
      </c>
      <c r="C100" s="27">
        <v>1</v>
      </c>
      <c r="D100" s="140">
        <v>0</v>
      </c>
      <c r="E100" s="140">
        <v>0</v>
      </c>
      <c r="F100" s="140">
        <v>0</v>
      </c>
      <c r="G100" s="126">
        <v>0</v>
      </c>
      <c r="H100" s="95">
        <v>60000000</v>
      </c>
      <c r="I100" s="96">
        <v>210000000</v>
      </c>
      <c r="J100" s="96">
        <v>50000000</v>
      </c>
      <c r="K100" s="132">
        <f t="shared" si="8"/>
        <v>0</v>
      </c>
      <c r="L100" s="99">
        <v>1.7999999999999999E-2</v>
      </c>
      <c r="M100" s="38">
        <v>0</v>
      </c>
      <c r="N100" s="111">
        <f t="shared" si="11"/>
        <v>-148953133.30730531</v>
      </c>
      <c r="O100" s="81">
        <v>0.02</v>
      </c>
      <c r="P100" s="184">
        <f t="shared" si="9"/>
        <v>-148953133.30730531</v>
      </c>
      <c r="Q100" s="146">
        <f t="shared" si="10"/>
        <v>-148953133.30730531</v>
      </c>
      <c r="R100" s="98">
        <f t="shared" si="12"/>
        <v>270000000</v>
      </c>
      <c r="S100" s="98">
        <f t="shared" si="13"/>
        <v>-98953133.307305306</v>
      </c>
      <c r="T100" s="85"/>
    </row>
    <row r="101" spans="1:20" s="18" customFormat="1" x14ac:dyDescent="0.3">
      <c r="B101" s="297"/>
      <c r="C101" s="28">
        <v>2</v>
      </c>
      <c r="D101" s="140">
        <v>0</v>
      </c>
      <c r="E101" s="140">
        <v>0</v>
      </c>
      <c r="F101" s="140">
        <v>0</v>
      </c>
      <c r="G101" s="126">
        <v>0</v>
      </c>
      <c r="H101" s="231">
        <v>60000000</v>
      </c>
      <c r="I101" s="96">
        <v>210000000</v>
      </c>
      <c r="J101" s="96">
        <v>50000000</v>
      </c>
      <c r="K101" s="132">
        <f t="shared" si="8"/>
        <v>0</v>
      </c>
      <c r="L101" s="99">
        <v>1.7999999999999999E-2</v>
      </c>
      <c r="M101" s="38">
        <v>0</v>
      </c>
      <c r="N101" s="111">
        <f t="shared" si="11"/>
        <v>-151932195.97345141</v>
      </c>
      <c r="O101" s="81">
        <v>0.02</v>
      </c>
      <c r="P101" s="184">
        <f t="shared" si="9"/>
        <v>-151932195.97345141</v>
      </c>
      <c r="Q101" s="146">
        <f t="shared" si="10"/>
        <v>-151932195.97345141</v>
      </c>
      <c r="R101" s="98">
        <f t="shared" si="12"/>
        <v>270000000</v>
      </c>
      <c r="S101" s="98">
        <f t="shared" si="13"/>
        <v>-101932195.97345141</v>
      </c>
      <c r="T101" s="85"/>
    </row>
    <row r="102" spans="1:20" s="18" customFormat="1" x14ac:dyDescent="0.3">
      <c r="B102" s="297"/>
      <c r="C102" s="28">
        <v>3</v>
      </c>
      <c r="D102" s="140">
        <v>0</v>
      </c>
      <c r="E102" s="140">
        <v>0</v>
      </c>
      <c r="F102" s="140">
        <v>0</v>
      </c>
      <c r="G102" s="126">
        <v>0</v>
      </c>
      <c r="H102" s="231">
        <v>60000000</v>
      </c>
      <c r="I102" s="96">
        <v>210000000</v>
      </c>
      <c r="J102" s="96">
        <v>50000000</v>
      </c>
      <c r="K102" s="132">
        <f t="shared" si="8"/>
        <v>0</v>
      </c>
      <c r="L102" s="99">
        <v>1.7999999999999999E-2</v>
      </c>
      <c r="M102" s="38">
        <v>0</v>
      </c>
      <c r="N102" s="111">
        <f t="shared" si="11"/>
        <v>-154970839.89292043</v>
      </c>
      <c r="O102" s="81">
        <v>0.02</v>
      </c>
      <c r="P102" s="184">
        <f t="shared" si="9"/>
        <v>-154970839.89292043</v>
      </c>
      <c r="Q102" s="146">
        <f t="shared" si="10"/>
        <v>-154970839.89292043</v>
      </c>
      <c r="R102" s="98">
        <f t="shared" si="12"/>
        <v>270000000</v>
      </c>
      <c r="S102" s="98">
        <f t="shared" si="13"/>
        <v>-104970839.89292043</v>
      </c>
      <c r="T102" s="85"/>
    </row>
    <row r="103" spans="1:20" s="18" customFormat="1" x14ac:dyDescent="0.3">
      <c r="B103" s="297"/>
      <c r="C103" s="28">
        <v>4</v>
      </c>
      <c r="D103" s="140">
        <v>0</v>
      </c>
      <c r="E103" s="140">
        <v>0</v>
      </c>
      <c r="F103" s="140">
        <v>0</v>
      </c>
      <c r="G103" s="126">
        <v>0</v>
      </c>
      <c r="H103" s="96">
        <v>60000000</v>
      </c>
      <c r="I103" s="96">
        <v>210000000</v>
      </c>
      <c r="J103" s="96">
        <v>50000000</v>
      </c>
      <c r="K103" s="132">
        <f t="shared" si="8"/>
        <v>0</v>
      </c>
      <c r="L103" s="99">
        <v>1.7999999999999999E-2</v>
      </c>
      <c r="M103" s="38">
        <v>0</v>
      </c>
      <c r="N103" s="111">
        <f t="shared" si="11"/>
        <v>-158070256.69077885</v>
      </c>
      <c r="O103" s="81">
        <v>0.02</v>
      </c>
      <c r="P103" s="184">
        <f t="shared" si="9"/>
        <v>-158070256.69077885</v>
      </c>
      <c r="Q103" s="146">
        <f t="shared" si="10"/>
        <v>-158070256.69077885</v>
      </c>
      <c r="R103" s="98">
        <f t="shared" si="12"/>
        <v>270000000</v>
      </c>
      <c r="S103" s="98">
        <f t="shared" si="13"/>
        <v>-108070256.69077885</v>
      </c>
      <c r="T103" s="85"/>
    </row>
    <row r="104" spans="1:20" s="18" customFormat="1" x14ac:dyDescent="0.3">
      <c r="B104" s="297"/>
      <c r="C104" s="28">
        <v>5</v>
      </c>
      <c r="D104" s="140">
        <v>0</v>
      </c>
      <c r="E104" s="140">
        <v>0</v>
      </c>
      <c r="F104" s="140">
        <v>0</v>
      </c>
      <c r="G104" s="126">
        <v>0</v>
      </c>
      <c r="H104" s="96">
        <v>60000000</v>
      </c>
      <c r="I104" s="96">
        <v>210000000</v>
      </c>
      <c r="J104" s="96">
        <v>50000000</v>
      </c>
      <c r="K104" s="132">
        <f t="shared" si="8"/>
        <v>0</v>
      </c>
      <c r="L104" s="99">
        <v>1.7999999999999999E-2</v>
      </c>
      <c r="M104" s="38">
        <v>0</v>
      </c>
      <c r="N104" s="111">
        <f t="shared" si="11"/>
        <v>-161231661.82459444</v>
      </c>
      <c r="O104" s="81">
        <v>0.02</v>
      </c>
      <c r="P104" s="184">
        <f t="shared" si="9"/>
        <v>-161231661.82459444</v>
      </c>
      <c r="Q104" s="146">
        <f t="shared" si="10"/>
        <v>-161231661.82459444</v>
      </c>
      <c r="R104" s="98">
        <f t="shared" si="12"/>
        <v>270000000</v>
      </c>
      <c r="S104" s="98">
        <f t="shared" si="13"/>
        <v>-111231661.82459444</v>
      </c>
      <c r="T104" s="85"/>
    </row>
    <row r="105" spans="1:20" s="18" customFormat="1" x14ac:dyDescent="0.3">
      <c r="B105" s="297"/>
      <c r="C105" s="28">
        <v>6</v>
      </c>
      <c r="D105" s="140">
        <v>0</v>
      </c>
      <c r="E105" s="140">
        <v>0</v>
      </c>
      <c r="F105" s="140">
        <v>0</v>
      </c>
      <c r="G105" s="126">
        <v>0</v>
      </c>
      <c r="H105" s="96">
        <v>60000000</v>
      </c>
      <c r="I105" s="96">
        <v>210000000</v>
      </c>
      <c r="J105" s="96">
        <v>50000000</v>
      </c>
      <c r="K105" s="132">
        <f t="shared" si="8"/>
        <v>0</v>
      </c>
      <c r="L105" s="99">
        <v>1.7999999999999999E-2</v>
      </c>
      <c r="M105" s="38">
        <v>0</v>
      </c>
      <c r="N105" s="111">
        <f t="shared" si="11"/>
        <v>-164456295.06108633</v>
      </c>
      <c r="O105" s="81">
        <v>0.02</v>
      </c>
      <c r="P105" s="184">
        <f t="shared" si="9"/>
        <v>-164456295.06108633</v>
      </c>
      <c r="Q105" s="146">
        <f t="shared" si="10"/>
        <v>-164456295.06108633</v>
      </c>
      <c r="R105" s="98">
        <f t="shared" si="12"/>
        <v>270000000</v>
      </c>
      <c r="S105" s="98">
        <f t="shared" si="13"/>
        <v>-114456295.06108633</v>
      </c>
      <c r="T105" s="85"/>
    </row>
    <row r="106" spans="1:20" s="18" customFormat="1" x14ac:dyDescent="0.3">
      <c r="B106" s="297"/>
      <c r="C106" s="28">
        <v>7</v>
      </c>
      <c r="D106" s="140">
        <v>0</v>
      </c>
      <c r="E106" s="140">
        <v>0</v>
      </c>
      <c r="F106" s="140">
        <v>0</v>
      </c>
      <c r="G106" s="126">
        <v>0</v>
      </c>
      <c r="H106" s="96">
        <v>60000000</v>
      </c>
      <c r="I106" s="96">
        <v>210000000</v>
      </c>
      <c r="J106" s="96">
        <v>50000000</v>
      </c>
      <c r="K106" s="132">
        <f t="shared" si="8"/>
        <v>0</v>
      </c>
      <c r="L106" s="99">
        <v>1.7999999999999999E-2</v>
      </c>
      <c r="M106" s="38">
        <v>0</v>
      </c>
      <c r="N106" s="111">
        <f t="shared" si="11"/>
        <v>-167745420.96230805</v>
      </c>
      <c r="O106" s="81">
        <v>0.02</v>
      </c>
      <c r="P106" s="184">
        <f t="shared" si="9"/>
        <v>-167745420.96230805</v>
      </c>
      <c r="Q106" s="146">
        <f t="shared" si="10"/>
        <v>-167745420.96230805</v>
      </c>
      <c r="R106" s="98">
        <f t="shared" si="12"/>
        <v>270000000</v>
      </c>
      <c r="S106" s="98">
        <f t="shared" si="13"/>
        <v>-117745420.96230805</v>
      </c>
      <c r="T106" s="85"/>
    </row>
    <row r="107" spans="1:20" s="18" customFormat="1" x14ac:dyDescent="0.3">
      <c r="B107" s="297"/>
      <c r="C107" s="28">
        <v>8</v>
      </c>
      <c r="D107" s="140">
        <v>0</v>
      </c>
      <c r="E107" s="140">
        <v>0</v>
      </c>
      <c r="F107" s="140">
        <v>0</v>
      </c>
      <c r="G107" s="126">
        <v>0</v>
      </c>
      <c r="H107" s="96">
        <v>60000000</v>
      </c>
      <c r="I107" s="96">
        <v>210000000</v>
      </c>
      <c r="J107" s="96">
        <v>50000000</v>
      </c>
      <c r="K107" s="132">
        <f t="shared" si="8"/>
        <v>0</v>
      </c>
      <c r="L107" s="99">
        <v>1.7999999999999999E-2</v>
      </c>
      <c r="M107" s="38">
        <v>0</v>
      </c>
      <c r="N107" s="111">
        <f t="shared" si="11"/>
        <v>-171100329.38155422</v>
      </c>
      <c r="O107" s="81">
        <v>0.02</v>
      </c>
      <c r="P107" s="184">
        <f t="shared" si="9"/>
        <v>-171100329.38155422</v>
      </c>
      <c r="Q107" s="146">
        <f t="shared" si="10"/>
        <v>-171100329.38155422</v>
      </c>
      <c r="R107" s="98">
        <f t="shared" si="12"/>
        <v>270000000</v>
      </c>
      <c r="S107" s="98">
        <f t="shared" si="13"/>
        <v>-121100329.38155422</v>
      </c>
      <c r="T107" s="85"/>
    </row>
    <row r="108" spans="1:20" s="18" customFormat="1" x14ac:dyDescent="0.3">
      <c r="B108" s="297"/>
      <c r="C108" s="28">
        <v>9</v>
      </c>
      <c r="D108" s="140">
        <v>0</v>
      </c>
      <c r="E108" s="140">
        <v>0</v>
      </c>
      <c r="F108" s="140">
        <v>0</v>
      </c>
      <c r="G108" s="126">
        <v>0</v>
      </c>
      <c r="H108" s="96">
        <v>60000000</v>
      </c>
      <c r="I108" s="96">
        <v>210000000</v>
      </c>
      <c r="J108" s="96">
        <v>50000000</v>
      </c>
      <c r="K108" s="132">
        <f t="shared" si="8"/>
        <v>0</v>
      </c>
      <c r="L108" s="99">
        <v>1.7999999999999999E-2</v>
      </c>
      <c r="M108" s="38">
        <v>0</v>
      </c>
      <c r="N108" s="111">
        <f t="shared" si="11"/>
        <v>-174522335.96918529</v>
      </c>
      <c r="O108" s="81">
        <v>0.02</v>
      </c>
      <c r="P108" s="184">
        <f t="shared" si="9"/>
        <v>-174522335.96918529</v>
      </c>
      <c r="Q108" s="146">
        <f t="shared" si="10"/>
        <v>-174522335.96918529</v>
      </c>
      <c r="R108" s="98">
        <f t="shared" si="12"/>
        <v>270000000</v>
      </c>
      <c r="S108" s="98">
        <f t="shared" si="13"/>
        <v>-124522335.96918529</v>
      </c>
      <c r="T108" s="85"/>
    </row>
    <row r="109" spans="1:20" s="18" customFormat="1" x14ac:dyDescent="0.3">
      <c r="B109" s="297"/>
      <c r="C109" s="28">
        <v>10</v>
      </c>
      <c r="D109" s="140">
        <v>0</v>
      </c>
      <c r="E109" s="140">
        <v>0</v>
      </c>
      <c r="F109" s="140">
        <v>0</v>
      </c>
      <c r="G109" s="126">
        <v>0</v>
      </c>
      <c r="H109" s="96">
        <v>60000000</v>
      </c>
      <c r="I109" s="96">
        <v>210000000</v>
      </c>
      <c r="J109" s="96">
        <v>50000000</v>
      </c>
      <c r="K109" s="132">
        <f t="shared" si="8"/>
        <v>0</v>
      </c>
      <c r="L109" s="99">
        <v>1.7999999999999999E-2</v>
      </c>
      <c r="M109" s="38">
        <v>0</v>
      </c>
      <c r="N109" s="111">
        <f t="shared" si="11"/>
        <v>-178012782.68856901</v>
      </c>
      <c r="O109" s="81">
        <v>0.02</v>
      </c>
      <c r="P109" s="184">
        <f t="shared" si="9"/>
        <v>-178012782.68856901</v>
      </c>
      <c r="Q109" s="146">
        <f t="shared" si="10"/>
        <v>-178012782.68856901</v>
      </c>
      <c r="R109" s="98">
        <f t="shared" si="12"/>
        <v>270000000</v>
      </c>
      <c r="S109" s="98">
        <f t="shared" si="13"/>
        <v>-128012782.68856901</v>
      </c>
      <c r="T109" s="85"/>
    </row>
    <row r="110" spans="1:20" s="18" customFormat="1" ht="17.25" thickBot="1" x14ac:dyDescent="0.35">
      <c r="B110" s="297"/>
      <c r="C110" s="30">
        <v>11</v>
      </c>
      <c r="D110" s="140">
        <v>0</v>
      </c>
      <c r="E110" s="140">
        <v>0</v>
      </c>
      <c r="F110" s="140">
        <v>0</v>
      </c>
      <c r="G110" s="126">
        <v>0</v>
      </c>
      <c r="H110" s="95">
        <v>60000000</v>
      </c>
      <c r="I110" s="96">
        <v>210000000</v>
      </c>
      <c r="J110" s="96">
        <v>50000000</v>
      </c>
      <c r="K110" s="132">
        <f t="shared" si="8"/>
        <v>0</v>
      </c>
      <c r="L110" s="99">
        <v>1.7999999999999999E-2</v>
      </c>
      <c r="M110" s="38">
        <v>0</v>
      </c>
      <c r="N110" s="111">
        <f t="shared" si="11"/>
        <v>-181573038.34234038</v>
      </c>
      <c r="O110" s="81">
        <v>0.02</v>
      </c>
      <c r="P110" s="184">
        <f t="shared" si="9"/>
        <v>-181573038.34234038</v>
      </c>
      <c r="Q110" s="146">
        <f t="shared" si="10"/>
        <v>-181573038.34234038</v>
      </c>
      <c r="R110" s="98">
        <f t="shared" si="12"/>
        <v>270000000</v>
      </c>
      <c r="S110" s="98">
        <f t="shared" si="13"/>
        <v>-131573038.34234038</v>
      </c>
      <c r="T110" s="85"/>
    </row>
    <row r="111" spans="1:20" s="91" customFormat="1" ht="17.25" thickBot="1" x14ac:dyDescent="0.35">
      <c r="B111" s="297"/>
      <c r="C111" s="89">
        <v>12</v>
      </c>
      <c r="D111" s="140">
        <v>0</v>
      </c>
      <c r="E111" s="141">
        <v>0</v>
      </c>
      <c r="F111" s="140">
        <v>0</v>
      </c>
      <c r="G111" s="126">
        <v>0</v>
      </c>
      <c r="H111" s="231">
        <v>60000000</v>
      </c>
      <c r="I111" s="96">
        <v>210000000</v>
      </c>
      <c r="J111" s="96">
        <v>50000000</v>
      </c>
      <c r="K111" s="133">
        <f t="shared" si="8"/>
        <v>0</v>
      </c>
      <c r="L111" s="90">
        <v>1.7999999999999999E-2</v>
      </c>
      <c r="M111" s="38">
        <v>0</v>
      </c>
      <c r="N111" s="111">
        <f t="shared" si="11"/>
        <v>-185204499.10918719</v>
      </c>
      <c r="O111" s="81">
        <v>0.02</v>
      </c>
      <c r="P111" s="184">
        <f t="shared" si="9"/>
        <v>-185204499.10918719</v>
      </c>
      <c r="Q111" s="146">
        <f t="shared" si="10"/>
        <v>-185204499.10918719</v>
      </c>
      <c r="R111" s="98">
        <f t="shared" si="12"/>
        <v>270000000</v>
      </c>
      <c r="S111" s="98">
        <f t="shared" si="13"/>
        <v>-135204499.10918719</v>
      </c>
      <c r="T111" s="103"/>
    </row>
    <row r="112" spans="1:20" s="18" customFormat="1" x14ac:dyDescent="0.3">
      <c r="A112" s="18">
        <v>10</v>
      </c>
      <c r="B112" s="297">
        <v>2031</v>
      </c>
      <c r="C112" s="27">
        <v>1</v>
      </c>
      <c r="D112" s="140">
        <v>0</v>
      </c>
      <c r="E112" s="140">
        <v>0</v>
      </c>
      <c r="F112" s="140">
        <v>0</v>
      </c>
      <c r="G112" s="126">
        <v>0</v>
      </c>
      <c r="H112" s="231">
        <v>60000000</v>
      </c>
      <c r="I112" s="96">
        <v>210000000</v>
      </c>
      <c r="J112" s="96">
        <v>50000000</v>
      </c>
      <c r="K112" s="132">
        <f t="shared" si="8"/>
        <v>0</v>
      </c>
      <c r="L112" s="99">
        <v>1.7999999999999999E-2</v>
      </c>
      <c r="M112" s="38">
        <v>0</v>
      </c>
      <c r="N112" s="111">
        <f t="shared" si="11"/>
        <v>-188908589.09137094</v>
      </c>
      <c r="O112" s="81">
        <v>0.02</v>
      </c>
      <c r="P112" s="184">
        <f t="shared" si="9"/>
        <v>-188908589.09137094</v>
      </c>
      <c r="Q112" s="146">
        <f t="shared" si="10"/>
        <v>-188908589.09137094</v>
      </c>
      <c r="R112" s="98">
        <f t="shared" si="12"/>
        <v>270000000</v>
      </c>
      <c r="S112" s="98">
        <f t="shared" si="13"/>
        <v>-138908589.09137094</v>
      </c>
      <c r="T112" s="85"/>
    </row>
    <row r="113" spans="1:20" s="18" customFormat="1" x14ac:dyDescent="0.3">
      <c r="B113" s="297"/>
      <c r="C113" s="28">
        <v>2</v>
      </c>
      <c r="D113" s="140">
        <v>0</v>
      </c>
      <c r="E113" s="140">
        <v>0</v>
      </c>
      <c r="F113" s="140">
        <v>0</v>
      </c>
      <c r="G113" s="126">
        <v>0</v>
      </c>
      <c r="H113" s="96">
        <v>60000000</v>
      </c>
      <c r="I113" s="96">
        <v>210000000</v>
      </c>
      <c r="J113" s="96">
        <v>50000000</v>
      </c>
      <c r="K113" s="132">
        <f t="shared" si="8"/>
        <v>0</v>
      </c>
      <c r="L113" s="99">
        <v>1.7999999999999999E-2</v>
      </c>
      <c r="M113" s="38">
        <v>0</v>
      </c>
      <c r="N113" s="111">
        <f t="shared" si="11"/>
        <v>-192686760.87319836</v>
      </c>
      <c r="O113" s="81">
        <v>0.02</v>
      </c>
      <c r="P113" s="184">
        <f t="shared" si="9"/>
        <v>-192686760.87319836</v>
      </c>
      <c r="Q113" s="146">
        <f t="shared" si="10"/>
        <v>-192686760.87319836</v>
      </c>
      <c r="R113" s="98">
        <f t="shared" si="12"/>
        <v>270000000</v>
      </c>
      <c r="S113" s="98">
        <f t="shared" si="13"/>
        <v>-142686760.87319836</v>
      </c>
      <c r="T113" s="85"/>
    </row>
    <row r="114" spans="1:20" s="18" customFormat="1" x14ac:dyDescent="0.3">
      <c r="B114" s="297"/>
      <c r="C114" s="28">
        <v>3</v>
      </c>
      <c r="D114" s="140">
        <v>0</v>
      </c>
      <c r="E114" s="140">
        <v>0</v>
      </c>
      <c r="F114" s="140">
        <v>0</v>
      </c>
      <c r="G114" s="126">
        <v>0</v>
      </c>
      <c r="H114" s="96">
        <v>60000000</v>
      </c>
      <c r="I114" s="96">
        <v>210000000</v>
      </c>
      <c r="J114" s="96">
        <v>50000000</v>
      </c>
      <c r="K114" s="132">
        <f t="shared" si="8"/>
        <v>0</v>
      </c>
      <c r="L114" s="99">
        <v>1.7999999999999999E-2</v>
      </c>
      <c r="M114" s="38">
        <v>0</v>
      </c>
      <c r="N114" s="111">
        <f t="shared" si="11"/>
        <v>-196540496.09066233</v>
      </c>
      <c r="O114" s="81">
        <v>0.02</v>
      </c>
      <c r="P114" s="184">
        <f t="shared" si="9"/>
        <v>-196540496.09066233</v>
      </c>
      <c r="Q114" s="146">
        <f t="shared" si="10"/>
        <v>-196540496.09066233</v>
      </c>
      <c r="R114" s="98">
        <f t="shared" si="12"/>
        <v>270000000</v>
      </c>
      <c r="S114" s="98">
        <f t="shared" si="13"/>
        <v>-146540496.09066233</v>
      </c>
      <c r="T114" s="85"/>
    </row>
    <row r="115" spans="1:20" s="18" customFormat="1" x14ac:dyDescent="0.3">
      <c r="B115" s="297"/>
      <c r="C115" s="28">
        <v>4</v>
      </c>
      <c r="D115" s="140">
        <v>0</v>
      </c>
      <c r="E115" s="140">
        <v>0</v>
      </c>
      <c r="F115" s="140">
        <v>0</v>
      </c>
      <c r="G115" s="126">
        <v>0</v>
      </c>
      <c r="H115" s="96">
        <v>60000000</v>
      </c>
      <c r="I115" s="96">
        <v>210000000</v>
      </c>
      <c r="J115" s="96">
        <v>50000000</v>
      </c>
      <c r="K115" s="132">
        <f t="shared" si="8"/>
        <v>0</v>
      </c>
      <c r="L115" s="99">
        <v>1.7999999999999999E-2</v>
      </c>
      <c r="M115" s="38">
        <v>0</v>
      </c>
      <c r="N115" s="111">
        <f t="shared" si="11"/>
        <v>-200471306.01247558</v>
      </c>
      <c r="O115" s="81">
        <v>0.02</v>
      </c>
      <c r="P115" s="184">
        <f t="shared" si="9"/>
        <v>-200471306.01247558</v>
      </c>
      <c r="Q115" s="146">
        <f t="shared" si="10"/>
        <v>-200471306.01247558</v>
      </c>
      <c r="R115" s="98">
        <f t="shared" si="12"/>
        <v>270000000</v>
      </c>
      <c r="S115" s="98">
        <f t="shared" si="13"/>
        <v>-150471306.01247558</v>
      </c>
      <c r="T115" s="85"/>
    </row>
    <row r="116" spans="1:20" s="18" customFormat="1" x14ac:dyDescent="0.3">
      <c r="B116" s="297"/>
      <c r="C116" s="28">
        <v>5</v>
      </c>
      <c r="D116" s="140">
        <v>0</v>
      </c>
      <c r="E116" s="140">
        <v>0</v>
      </c>
      <c r="F116" s="140">
        <v>0</v>
      </c>
      <c r="G116" s="126">
        <v>0</v>
      </c>
      <c r="H116" s="96">
        <v>60000000</v>
      </c>
      <c r="I116" s="96">
        <v>210000000</v>
      </c>
      <c r="J116" s="96">
        <v>50000000</v>
      </c>
      <c r="K116" s="132">
        <f t="shared" si="8"/>
        <v>0</v>
      </c>
      <c r="L116" s="99">
        <v>1.7999999999999999E-2</v>
      </c>
      <c r="M116" s="38">
        <v>0</v>
      </c>
      <c r="N116" s="111">
        <f t="shared" si="11"/>
        <v>-204480732.13272509</v>
      </c>
      <c r="O116" s="81">
        <v>0.02</v>
      </c>
      <c r="P116" s="184">
        <f t="shared" si="9"/>
        <v>-204480732.13272509</v>
      </c>
      <c r="Q116" s="146">
        <f t="shared" si="10"/>
        <v>-204480732.13272509</v>
      </c>
      <c r="R116" s="98">
        <f t="shared" si="12"/>
        <v>270000000</v>
      </c>
      <c r="S116" s="98">
        <f t="shared" si="13"/>
        <v>-154480732.13272509</v>
      </c>
      <c r="T116" s="85"/>
    </row>
    <row r="117" spans="1:20" s="18" customFormat="1" x14ac:dyDescent="0.3">
      <c r="B117" s="297"/>
      <c r="C117" s="28">
        <v>6</v>
      </c>
      <c r="D117" s="140">
        <v>0</v>
      </c>
      <c r="E117" s="140">
        <v>0</v>
      </c>
      <c r="F117" s="140">
        <v>0</v>
      </c>
      <c r="G117" s="126">
        <v>0</v>
      </c>
      <c r="H117" s="96">
        <v>60000000</v>
      </c>
      <c r="I117" s="96">
        <v>210000000</v>
      </c>
      <c r="J117" s="96">
        <v>50000000</v>
      </c>
      <c r="K117" s="132">
        <f t="shared" si="8"/>
        <v>0</v>
      </c>
      <c r="L117" s="99">
        <v>1.7999999999999999E-2</v>
      </c>
      <c r="M117" s="38">
        <v>0</v>
      </c>
      <c r="N117" s="111">
        <f t="shared" si="11"/>
        <v>-208570346.7753796</v>
      </c>
      <c r="O117" s="81">
        <v>0.02</v>
      </c>
      <c r="P117" s="184">
        <f t="shared" si="9"/>
        <v>-208570346.7753796</v>
      </c>
      <c r="Q117" s="146">
        <f t="shared" si="10"/>
        <v>-208570346.7753796</v>
      </c>
      <c r="R117" s="98">
        <f t="shared" si="12"/>
        <v>270000000</v>
      </c>
      <c r="S117" s="98">
        <f t="shared" si="13"/>
        <v>-158570346.7753796</v>
      </c>
      <c r="T117" s="85"/>
    </row>
    <row r="118" spans="1:20" s="18" customFormat="1" x14ac:dyDescent="0.3">
      <c r="B118" s="297"/>
      <c r="C118" s="28">
        <v>7</v>
      </c>
      <c r="D118" s="140">
        <v>0</v>
      </c>
      <c r="E118" s="140">
        <v>0</v>
      </c>
      <c r="F118" s="140">
        <v>0</v>
      </c>
      <c r="G118" s="126">
        <v>0</v>
      </c>
      <c r="H118" s="96">
        <v>60000000</v>
      </c>
      <c r="I118" s="96">
        <v>210000000</v>
      </c>
      <c r="J118" s="96">
        <v>50000000</v>
      </c>
      <c r="K118" s="132">
        <f t="shared" si="8"/>
        <v>0</v>
      </c>
      <c r="L118" s="99">
        <v>1.7999999999999999E-2</v>
      </c>
      <c r="M118" s="38">
        <v>0</v>
      </c>
      <c r="N118" s="111">
        <f t="shared" si="11"/>
        <v>-212741753.71088719</v>
      </c>
      <c r="O118" s="81">
        <v>0.02</v>
      </c>
      <c r="P118" s="184">
        <f t="shared" si="9"/>
        <v>-212741753.71088719</v>
      </c>
      <c r="Q118" s="146">
        <f t="shared" si="10"/>
        <v>-212741753.71088719</v>
      </c>
      <c r="R118" s="98">
        <f t="shared" si="12"/>
        <v>270000000</v>
      </c>
      <c r="S118" s="98">
        <f t="shared" si="13"/>
        <v>-162741753.71088719</v>
      </c>
      <c r="T118" s="85"/>
    </row>
    <row r="119" spans="1:20" s="18" customFormat="1" x14ac:dyDescent="0.3">
      <c r="B119" s="297"/>
      <c r="C119" s="28">
        <v>8</v>
      </c>
      <c r="D119" s="140">
        <v>0</v>
      </c>
      <c r="E119" s="140">
        <v>0</v>
      </c>
      <c r="F119" s="140">
        <v>0</v>
      </c>
      <c r="G119" s="126">
        <v>0</v>
      </c>
      <c r="H119" s="96">
        <v>60000000</v>
      </c>
      <c r="I119" s="96">
        <v>210000000</v>
      </c>
      <c r="J119" s="96">
        <v>50000000</v>
      </c>
      <c r="K119" s="132">
        <f t="shared" si="8"/>
        <v>0</v>
      </c>
      <c r="L119" s="99">
        <v>1.7999999999999999E-2</v>
      </c>
      <c r="M119" s="38">
        <v>0</v>
      </c>
      <c r="N119" s="111">
        <f t="shared" si="11"/>
        <v>-216996588.78510493</v>
      </c>
      <c r="O119" s="81">
        <v>0.02</v>
      </c>
      <c r="P119" s="184">
        <f t="shared" si="9"/>
        <v>-216996588.78510493</v>
      </c>
      <c r="Q119" s="146">
        <f t="shared" si="10"/>
        <v>-216996588.78510493</v>
      </c>
      <c r="R119" s="98">
        <f t="shared" si="12"/>
        <v>270000000</v>
      </c>
      <c r="S119" s="98">
        <f t="shared" si="13"/>
        <v>-166996588.78510493</v>
      </c>
      <c r="T119" s="85"/>
    </row>
    <row r="120" spans="1:20" s="18" customFormat="1" x14ac:dyDescent="0.3">
      <c r="B120" s="297"/>
      <c r="C120" s="28">
        <v>9</v>
      </c>
      <c r="D120" s="140">
        <v>0</v>
      </c>
      <c r="E120" s="140">
        <v>0</v>
      </c>
      <c r="F120" s="140">
        <v>0</v>
      </c>
      <c r="G120" s="126">
        <v>0</v>
      </c>
      <c r="H120" s="95">
        <v>60000000</v>
      </c>
      <c r="I120" s="96">
        <v>210000000</v>
      </c>
      <c r="J120" s="96">
        <v>50000000</v>
      </c>
      <c r="K120" s="132">
        <f t="shared" si="8"/>
        <v>0</v>
      </c>
      <c r="L120" s="99">
        <v>1.7999999999999999E-2</v>
      </c>
      <c r="M120" s="38">
        <v>0</v>
      </c>
      <c r="N120" s="111">
        <f t="shared" si="11"/>
        <v>-221336520.56080702</v>
      </c>
      <c r="O120" s="81">
        <v>0.02</v>
      </c>
      <c r="P120" s="184">
        <f t="shared" si="9"/>
        <v>-221336520.56080702</v>
      </c>
      <c r="Q120" s="146">
        <f t="shared" si="10"/>
        <v>-221336520.56080702</v>
      </c>
      <c r="R120" s="98">
        <f t="shared" si="12"/>
        <v>270000000</v>
      </c>
      <c r="S120" s="98">
        <f t="shared" si="13"/>
        <v>-171336520.56080702</v>
      </c>
      <c r="T120" s="85"/>
    </row>
    <row r="121" spans="1:20" s="18" customFormat="1" x14ac:dyDescent="0.3">
      <c r="B121" s="297"/>
      <c r="C121" s="28">
        <v>10</v>
      </c>
      <c r="D121" s="140">
        <v>0</v>
      </c>
      <c r="E121" s="140">
        <v>0</v>
      </c>
      <c r="F121" s="140">
        <v>0</v>
      </c>
      <c r="G121" s="126">
        <v>0</v>
      </c>
      <c r="H121" s="231">
        <v>60000000</v>
      </c>
      <c r="I121" s="96">
        <v>210000000</v>
      </c>
      <c r="J121" s="96">
        <v>50000000</v>
      </c>
      <c r="K121" s="132">
        <f t="shared" si="8"/>
        <v>0</v>
      </c>
      <c r="L121" s="99">
        <v>1.7999999999999999E-2</v>
      </c>
      <c r="M121" s="38">
        <v>0</v>
      </c>
      <c r="N121" s="111">
        <f t="shared" si="11"/>
        <v>-225763250.97202316</v>
      </c>
      <c r="O121" s="81">
        <v>0.02</v>
      </c>
      <c r="P121" s="184">
        <f t="shared" si="9"/>
        <v>-225763250.97202316</v>
      </c>
      <c r="Q121" s="146">
        <f t="shared" si="10"/>
        <v>-225763250.97202316</v>
      </c>
      <c r="R121" s="98">
        <f t="shared" si="12"/>
        <v>270000000</v>
      </c>
      <c r="S121" s="98">
        <f t="shared" si="13"/>
        <v>-175763250.97202316</v>
      </c>
      <c r="T121" s="85"/>
    </row>
    <row r="122" spans="1:20" s="18" customFormat="1" ht="17.25" thickBot="1" x14ac:dyDescent="0.35">
      <c r="B122" s="297"/>
      <c r="C122" s="30">
        <v>11</v>
      </c>
      <c r="D122" s="140">
        <v>0</v>
      </c>
      <c r="E122" s="140">
        <v>0</v>
      </c>
      <c r="F122" s="140">
        <v>0</v>
      </c>
      <c r="G122" s="126">
        <v>0</v>
      </c>
      <c r="H122" s="231">
        <v>60000000</v>
      </c>
      <c r="I122" s="96">
        <v>210000000</v>
      </c>
      <c r="J122" s="96">
        <v>50000000</v>
      </c>
      <c r="K122" s="132">
        <f t="shared" si="8"/>
        <v>0</v>
      </c>
      <c r="L122" s="99">
        <v>1.7999999999999999E-2</v>
      </c>
      <c r="M122" s="38">
        <v>0</v>
      </c>
      <c r="N122" s="111">
        <f t="shared" si="11"/>
        <v>-230278515.99146363</v>
      </c>
      <c r="O122" s="81">
        <v>0.02</v>
      </c>
      <c r="P122" s="184">
        <f t="shared" si="9"/>
        <v>-230278515.99146363</v>
      </c>
      <c r="Q122" s="146">
        <f t="shared" si="10"/>
        <v>-230278515.99146363</v>
      </c>
      <c r="R122" s="98">
        <f t="shared" si="12"/>
        <v>270000000</v>
      </c>
      <c r="S122" s="98">
        <f t="shared" si="13"/>
        <v>-180278515.99146363</v>
      </c>
      <c r="T122" s="85"/>
    </row>
    <row r="123" spans="1:20" s="91" customFormat="1" ht="17.25" thickBot="1" x14ac:dyDescent="0.35">
      <c r="B123" s="297"/>
      <c r="C123" s="89">
        <v>12</v>
      </c>
      <c r="D123" s="140">
        <v>0</v>
      </c>
      <c r="E123" s="141">
        <v>0</v>
      </c>
      <c r="F123" s="140">
        <v>0</v>
      </c>
      <c r="G123" s="126">
        <v>0</v>
      </c>
      <c r="H123" s="96">
        <v>60000000</v>
      </c>
      <c r="I123" s="96">
        <v>210000000</v>
      </c>
      <c r="J123" s="96">
        <v>50000000</v>
      </c>
      <c r="K123" s="133">
        <f t="shared" si="8"/>
        <v>0</v>
      </c>
      <c r="L123" s="90">
        <v>1.7999999999999999E-2</v>
      </c>
      <c r="M123" s="38">
        <v>0</v>
      </c>
      <c r="N123" s="111">
        <f t="shared" si="11"/>
        <v>-234884086.31129292</v>
      </c>
      <c r="O123" s="81">
        <v>0.02</v>
      </c>
      <c r="P123" s="184">
        <f t="shared" si="9"/>
        <v>-234884086.31129292</v>
      </c>
      <c r="Q123" s="146">
        <f t="shared" si="10"/>
        <v>-234884086.31129292</v>
      </c>
      <c r="R123" s="98">
        <f t="shared" si="12"/>
        <v>270000000</v>
      </c>
      <c r="S123" s="98">
        <f t="shared" si="13"/>
        <v>-184884086.31129292</v>
      </c>
      <c r="T123" s="103"/>
    </row>
    <row r="124" spans="1:20" s="18" customFormat="1" x14ac:dyDescent="0.3">
      <c r="A124" s="18">
        <v>11</v>
      </c>
      <c r="B124" s="297">
        <v>2032</v>
      </c>
      <c r="C124" s="27">
        <v>1</v>
      </c>
      <c r="D124" s="140">
        <v>0</v>
      </c>
      <c r="E124" s="140">
        <v>0</v>
      </c>
      <c r="F124" s="140">
        <v>0</v>
      </c>
      <c r="G124" s="126">
        <v>0</v>
      </c>
      <c r="H124" s="96">
        <v>60000000</v>
      </c>
      <c r="I124" s="96">
        <v>210000000</v>
      </c>
      <c r="J124" s="96">
        <v>50000000</v>
      </c>
      <c r="K124" s="132">
        <f t="shared" si="8"/>
        <v>0</v>
      </c>
      <c r="L124" s="99">
        <v>1.7999999999999999E-2</v>
      </c>
      <c r="M124" s="38">
        <v>0</v>
      </c>
      <c r="N124" s="111">
        <f t="shared" si="11"/>
        <v>-239581768.03751877</v>
      </c>
      <c r="O124" s="81">
        <v>0.02</v>
      </c>
      <c r="P124" s="184">
        <f t="shared" si="9"/>
        <v>-239581768.03751877</v>
      </c>
      <c r="Q124" s="146">
        <f t="shared" si="10"/>
        <v>-239581768.03751877</v>
      </c>
      <c r="R124" s="98">
        <f t="shared" si="12"/>
        <v>270000000</v>
      </c>
      <c r="S124" s="98">
        <f t="shared" si="13"/>
        <v>-189581768.03751877</v>
      </c>
      <c r="T124" s="85"/>
    </row>
    <row r="125" spans="1:20" s="18" customFormat="1" x14ac:dyDescent="0.3">
      <c r="B125" s="297"/>
      <c r="C125" s="28">
        <v>2</v>
      </c>
      <c r="D125" s="140">
        <v>0</v>
      </c>
      <c r="E125" s="140">
        <v>0</v>
      </c>
      <c r="F125" s="140">
        <v>0</v>
      </c>
      <c r="G125" s="126">
        <v>0</v>
      </c>
      <c r="H125" s="96">
        <v>60000000</v>
      </c>
      <c r="I125" s="96">
        <v>210000000</v>
      </c>
      <c r="J125" s="96">
        <v>50000000</v>
      </c>
      <c r="K125" s="132">
        <f t="shared" si="8"/>
        <v>0</v>
      </c>
      <c r="L125" s="99">
        <v>1.7999999999999999E-2</v>
      </c>
      <c r="M125" s="38">
        <v>0</v>
      </c>
      <c r="N125" s="111">
        <f t="shared" si="11"/>
        <v>-244373403.39826915</v>
      </c>
      <c r="O125" s="81">
        <v>0.02</v>
      </c>
      <c r="P125" s="184">
        <f t="shared" si="9"/>
        <v>-244373403.39826915</v>
      </c>
      <c r="Q125" s="146">
        <f t="shared" si="10"/>
        <v>-244373403.39826915</v>
      </c>
      <c r="R125" s="98">
        <f t="shared" si="12"/>
        <v>270000000</v>
      </c>
      <c r="S125" s="98">
        <f t="shared" si="13"/>
        <v>-194373403.39826915</v>
      </c>
      <c r="T125" s="85"/>
    </row>
    <row r="126" spans="1:20" s="18" customFormat="1" x14ac:dyDescent="0.3">
      <c r="B126" s="297"/>
      <c r="C126" s="28">
        <v>3</v>
      </c>
      <c r="D126" s="140">
        <v>0</v>
      </c>
      <c r="E126" s="140">
        <v>0</v>
      </c>
      <c r="F126" s="140">
        <v>0</v>
      </c>
      <c r="G126" s="126">
        <v>0</v>
      </c>
      <c r="H126" s="96">
        <v>60000000</v>
      </c>
      <c r="I126" s="96">
        <v>210000000</v>
      </c>
      <c r="J126" s="96">
        <v>50000000</v>
      </c>
      <c r="K126" s="132">
        <f t="shared" si="8"/>
        <v>0</v>
      </c>
      <c r="L126" s="99">
        <v>1.7999999999999999E-2</v>
      </c>
      <c r="M126" s="38">
        <v>0</v>
      </c>
      <c r="N126" s="111">
        <f t="shared" si="11"/>
        <v>-249260871.46623453</v>
      </c>
      <c r="O126" s="81">
        <v>0.02</v>
      </c>
      <c r="P126" s="184">
        <f t="shared" si="9"/>
        <v>-249260871.46623453</v>
      </c>
      <c r="Q126" s="146">
        <f t="shared" si="10"/>
        <v>-249260871.46623453</v>
      </c>
      <c r="R126" s="98">
        <f t="shared" si="12"/>
        <v>270000000</v>
      </c>
      <c r="S126" s="98">
        <f t="shared" si="13"/>
        <v>-199260871.46623453</v>
      </c>
      <c r="T126" s="85"/>
    </row>
    <row r="127" spans="1:20" s="18" customFormat="1" x14ac:dyDescent="0.3">
      <c r="B127" s="297"/>
      <c r="C127" s="28">
        <v>4</v>
      </c>
      <c r="D127" s="140">
        <v>0</v>
      </c>
      <c r="E127" s="140">
        <v>0</v>
      </c>
      <c r="F127" s="140">
        <v>0</v>
      </c>
      <c r="G127" s="126">
        <v>0</v>
      </c>
      <c r="H127" s="96">
        <v>60000000</v>
      </c>
      <c r="I127" s="96">
        <v>210000000</v>
      </c>
      <c r="J127" s="96">
        <v>50000000</v>
      </c>
      <c r="K127" s="132">
        <f t="shared" si="8"/>
        <v>0</v>
      </c>
      <c r="L127" s="99">
        <v>1.7999999999999999E-2</v>
      </c>
      <c r="M127" s="38">
        <v>0</v>
      </c>
      <c r="N127" s="111">
        <f t="shared" si="11"/>
        <v>-254246088.89555922</v>
      </c>
      <c r="O127" s="81">
        <v>0.02</v>
      </c>
      <c r="P127" s="184">
        <f t="shared" si="9"/>
        <v>-254246088.89555922</v>
      </c>
      <c r="Q127" s="146">
        <f t="shared" si="10"/>
        <v>-254246088.89555922</v>
      </c>
      <c r="R127" s="98">
        <f t="shared" si="12"/>
        <v>270000000</v>
      </c>
      <c r="S127" s="98">
        <f t="shared" si="13"/>
        <v>-204246088.89555922</v>
      </c>
      <c r="T127" s="85"/>
    </row>
    <row r="128" spans="1:20" s="18" customFormat="1" x14ac:dyDescent="0.3">
      <c r="B128" s="297"/>
      <c r="C128" s="28">
        <v>5</v>
      </c>
      <c r="D128" s="140">
        <v>0</v>
      </c>
      <c r="E128" s="140">
        <v>0</v>
      </c>
      <c r="F128" s="140">
        <v>0</v>
      </c>
      <c r="G128" s="126">
        <v>0</v>
      </c>
      <c r="H128" s="96">
        <v>60000000</v>
      </c>
      <c r="I128" s="96">
        <v>210000000</v>
      </c>
      <c r="J128" s="96">
        <v>50000000</v>
      </c>
      <c r="K128" s="132">
        <f t="shared" si="8"/>
        <v>0</v>
      </c>
      <c r="L128" s="99">
        <v>1.7999999999999999E-2</v>
      </c>
      <c r="M128" s="38">
        <v>0</v>
      </c>
      <c r="N128" s="111">
        <f t="shared" si="11"/>
        <v>-259331010.67347041</v>
      </c>
      <c r="O128" s="81">
        <v>0.02</v>
      </c>
      <c r="P128" s="184">
        <f t="shared" si="9"/>
        <v>-259331010.67347041</v>
      </c>
      <c r="Q128" s="146">
        <f t="shared" si="10"/>
        <v>-259331010.67347041</v>
      </c>
      <c r="R128" s="98">
        <f t="shared" si="12"/>
        <v>270000000</v>
      </c>
      <c r="S128" s="98">
        <f t="shared" si="13"/>
        <v>-209331010.67347041</v>
      </c>
      <c r="T128" s="85"/>
    </row>
    <row r="129" spans="1:20" s="18" customFormat="1" x14ac:dyDescent="0.3">
      <c r="B129" s="297"/>
      <c r="C129" s="28">
        <v>6</v>
      </c>
      <c r="D129" s="140">
        <v>0</v>
      </c>
      <c r="E129" s="140">
        <v>0</v>
      </c>
      <c r="F129" s="140">
        <v>0</v>
      </c>
      <c r="G129" s="126">
        <v>0</v>
      </c>
      <c r="H129" s="96">
        <v>60000000</v>
      </c>
      <c r="I129" s="96">
        <v>210000000</v>
      </c>
      <c r="J129" s="96">
        <v>50000000</v>
      </c>
      <c r="K129" s="132">
        <f t="shared" si="8"/>
        <v>0</v>
      </c>
      <c r="L129" s="99">
        <v>1.7999999999999999E-2</v>
      </c>
      <c r="M129" s="38">
        <v>0</v>
      </c>
      <c r="N129" s="111">
        <f t="shared" si="11"/>
        <v>-264517630.88693982</v>
      </c>
      <c r="O129" s="81">
        <v>0.02</v>
      </c>
      <c r="P129" s="184">
        <f t="shared" si="9"/>
        <v>-264517630.88693982</v>
      </c>
      <c r="Q129" s="146">
        <f t="shared" si="10"/>
        <v>-264517630.88693982</v>
      </c>
      <c r="R129" s="98">
        <f t="shared" si="12"/>
        <v>270000000</v>
      </c>
      <c r="S129" s="98">
        <f t="shared" si="13"/>
        <v>-214517630.88693982</v>
      </c>
      <c r="T129" s="85"/>
    </row>
    <row r="130" spans="1:20" s="18" customFormat="1" x14ac:dyDescent="0.3">
      <c r="B130" s="297"/>
      <c r="C130" s="28">
        <v>7</v>
      </c>
      <c r="D130" s="140">
        <v>0</v>
      </c>
      <c r="E130" s="140">
        <v>0</v>
      </c>
      <c r="F130" s="140">
        <v>0</v>
      </c>
      <c r="G130" s="126">
        <v>0</v>
      </c>
      <c r="H130" s="95">
        <v>60000000</v>
      </c>
      <c r="I130" s="96">
        <v>210000000</v>
      </c>
      <c r="J130" s="96">
        <v>50000000</v>
      </c>
      <c r="K130" s="132">
        <f t="shared" si="8"/>
        <v>0</v>
      </c>
      <c r="L130" s="99">
        <v>1.7999999999999999E-2</v>
      </c>
      <c r="M130" s="38">
        <v>0</v>
      </c>
      <c r="N130" s="111">
        <f t="shared" si="11"/>
        <v>-269807983.50467861</v>
      </c>
      <c r="O130" s="81">
        <v>0.02</v>
      </c>
      <c r="P130" s="184">
        <f t="shared" si="9"/>
        <v>-269807983.50467861</v>
      </c>
      <c r="Q130" s="146">
        <f t="shared" si="10"/>
        <v>-269807983.50467861</v>
      </c>
      <c r="R130" s="98">
        <f t="shared" si="12"/>
        <v>270000000</v>
      </c>
      <c r="S130" s="98">
        <f t="shared" si="13"/>
        <v>-219807983.50467861</v>
      </c>
      <c r="T130" s="85"/>
    </row>
    <row r="131" spans="1:20" s="18" customFormat="1" x14ac:dyDescent="0.3">
      <c r="B131" s="297"/>
      <c r="C131" s="28">
        <v>8</v>
      </c>
      <c r="D131" s="140">
        <v>0</v>
      </c>
      <c r="E131" s="140">
        <v>0</v>
      </c>
      <c r="F131" s="140">
        <v>0</v>
      </c>
      <c r="G131" s="126">
        <v>0</v>
      </c>
      <c r="H131" s="231">
        <v>60000000</v>
      </c>
      <c r="I131" s="96">
        <v>210000000</v>
      </c>
      <c r="J131" s="96">
        <v>50000000</v>
      </c>
      <c r="K131" s="132">
        <f t="shared" si="8"/>
        <v>0</v>
      </c>
      <c r="L131" s="99">
        <v>1.7999999999999999E-2</v>
      </c>
      <c r="M131" s="38">
        <v>0</v>
      </c>
      <c r="N131" s="111">
        <f t="shared" si="11"/>
        <v>-275204143.1747722</v>
      </c>
      <c r="O131" s="81">
        <v>0.02</v>
      </c>
      <c r="P131" s="184">
        <f t="shared" si="9"/>
        <v>-275204143.1747722</v>
      </c>
      <c r="Q131" s="146">
        <f t="shared" si="10"/>
        <v>-275204143.1747722</v>
      </c>
      <c r="R131" s="98">
        <f t="shared" si="12"/>
        <v>270000000</v>
      </c>
      <c r="S131" s="98">
        <f t="shared" si="13"/>
        <v>-225204143.1747722</v>
      </c>
      <c r="T131" s="85"/>
    </row>
    <row r="132" spans="1:20" s="18" customFormat="1" x14ac:dyDescent="0.3">
      <c r="B132" s="297"/>
      <c r="C132" s="28">
        <v>9</v>
      </c>
      <c r="D132" s="140">
        <v>0</v>
      </c>
      <c r="E132" s="140">
        <v>0</v>
      </c>
      <c r="F132" s="140">
        <v>0</v>
      </c>
      <c r="G132" s="126">
        <v>0</v>
      </c>
      <c r="H132" s="231">
        <v>60000000</v>
      </c>
      <c r="I132" s="96">
        <v>210000000</v>
      </c>
      <c r="J132" s="96">
        <v>50000000</v>
      </c>
      <c r="K132" s="132">
        <f t="shared" si="8"/>
        <v>0</v>
      </c>
      <c r="L132" s="99">
        <v>1.7999999999999999E-2</v>
      </c>
      <c r="M132" s="38">
        <v>0</v>
      </c>
      <c r="N132" s="111">
        <f t="shared" si="11"/>
        <v>-280708226.03826767</v>
      </c>
      <c r="O132" s="81">
        <v>0.02</v>
      </c>
      <c r="P132" s="184">
        <f t="shared" si="9"/>
        <v>-280708226.03826767</v>
      </c>
      <c r="Q132" s="146">
        <f t="shared" si="10"/>
        <v>-280708226.03826767</v>
      </c>
      <c r="R132" s="98">
        <f t="shared" si="12"/>
        <v>270000000</v>
      </c>
      <c r="S132" s="98">
        <f t="shared" si="13"/>
        <v>-230708226.03826767</v>
      </c>
      <c r="T132" s="85"/>
    </row>
    <row r="133" spans="1:20" s="18" customFormat="1" x14ac:dyDescent="0.3">
      <c r="B133" s="297"/>
      <c r="C133" s="28">
        <v>10</v>
      </c>
      <c r="D133" s="140">
        <v>0</v>
      </c>
      <c r="E133" s="140">
        <v>0</v>
      </c>
      <c r="F133" s="140">
        <v>0</v>
      </c>
      <c r="G133" s="126">
        <v>0</v>
      </c>
      <c r="H133" s="96">
        <v>60000000</v>
      </c>
      <c r="I133" s="96">
        <v>210000000</v>
      </c>
      <c r="J133" s="96">
        <v>50000000</v>
      </c>
      <c r="K133" s="132">
        <f t="shared" si="8"/>
        <v>0</v>
      </c>
      <c r="L133" s="99">
        <v>1.7999999999999999E-2</v>
      </c>
      <c r="M133" s="38">
        <v>0</v>
      </c>
      <c r="N133" s="111">
        <f t="shared" si="11"/>
        <v>-286322390.55903304</v>
      </c>
      <c r="O133" s="81">
        <v>0.02</v>
      </c>
      <c r="P133" s="184">
        <f t="shared" si="9"/>
        <v>-286322390.55903304</v>
      </c>
      <c r="Q133" s="146">
        <f t="shared" si="10"/>
        <v>-286322390.55903304</v>
      </c>
      <c r="R133" s="98">
        <f t="shared" si="12"/>
        <v>270000000</v>
      </c>
      <c r="S133" s="98">
        <f t="shared" si="13"/>
        <v>-236322390.55903304</v>
      </c>
      <c r="T133" s="85"/>
    </row>
    <row r="134" spans="1:20" s="18" customFormat="1" ht="18" customHeight="1" thickBot="1" x14ac:dyDescent="0.35">
      <c r="B134" s="297"/>
      <c r="C134" s="30">
        <v>11</v>
      </c>
      <c r="D134" s="140">
        <v>0</v>
      </c>
      <c r="E134" s="140">
        <v>0</v>
      </c>
      <c r="F134" s="140">
        <v>0</v>
      </c>
      <c r="G134" s="126">
        <v>0</v>
      </c>
      <c r="H134" s="96">
        <v>60000000</v>
      </c>
      <c r="I134" s="96">
        <v>210000000</v>
      </c>
      <c r="J134" s="96">
        <v>50000000</v>
      </c>
      <c r="K134" s="132">
        <f t="shared" si="8"/>
        <v>0</v>
      </c>
      <c r="L134" s="99">
        <v>1.7999999999999999E-2</v>
      </c>
      <c r="M134" s="38">
        <v>0</v>
      </c>
      <c r="N134" s="111">
        <f t="shared" si="11"/>
        <v>-292048838.37021369</v>
      </c>
      <c r="O134" s="81">
        <v>0.02</v>
      </c>
      <c r="P134" s="184">
        <f t="shared" si="9"/>
        <v>-292048838.37021369</v>
      </c>
      <c r="Q134" s="146">
        <f t="shared" si="10"/>
        <v>-292048838.37021369</v>
      </c>
      <c r="R134" s="98">
        <f t="shared" si="12"/>
        <v>270000000</v>
      </c>
      <c r="S134" s="98">
        <f t="shared" si="13"/>
        <v>-242048838.37021369</v>
      </c>
      <c r="T134" s="85"/>
    </row>
    <row r="135" spans="1:20" s="39" customFormat="1" ht="17.25" thickBot="1" x14ac:dyDescent="0.35">
      <c r="B135" s="297"/>
      <c r="C135" s="20">
        <v>12</v>
      </c>
      <c r="D135" s="140">
        <v>0</v>
      </c>
      <c r="E135" s="139">
        <v>0</v>
      </c>
      <c r="F135" s="140">
        <v>0</v>
      </c>
      <c r="G135" s="126">
        <v>0</v>
      </c>
      <c r="H135" s="96">
        <v>60000000</v>
      </c>
      <c r="I135" s="96">
        <v>210000000</v>
      </c>
      <c r="J135" s="96">
        <v>50000000</v>
      </c>
      <c r="K135" s="178">
        <f t="shared" si="8"/>
        <v>0</v>
      </c>
      <c r="L135" s="179">
        <v>1.7999999999999999E-2</v>
      </c>
      <c r="M135" s="180">
        <v>0</v>
      </c>
      <c r="N135" s="111">
        <f t="shared" si="11"/>
        <v>-297889815.13761795</v>
      </c>
      <c r="O135" s="81">
        <v>0.02</v>
      </c>
      <c r="P135" s="184">
        <f t="shared" si="9"/>
        <v>-297889815.13761795</v>
      </c>
      <c r="Q135" s="181">
        <f t="shared" si="10"/>
        <v>-297889815.13761795</v>
      </c>
      <c r="R135" s="97">
        <f t="shared" si="12"/>
        <v>270000000</v>
      </c>
      <c r="S135" s="97">
        <f t="shared" si="13"/>
        <v>-247889815.13761795</v>
      </c>
      <c r="T135" s="182"/>
    </row>
    <row r="136" spans="1:20" s="36" customFormat="1" x14ac:dyDescent="0.3">
      <c r="A136" s="31">
        <v>12</v>
      </c>
      <c r="B136" s="297">
        <v>2033</v>
      </c>
      <c r="C136" s="35">
        <v>1</v>
      </c>
      <c r="D136" s="140">
        <v>0</v>
      </c>
      <c r="E136" s="140">
        <v>0</v>
      </c>
      <c r="F136" s="140">
        <v>0</v>
      </c>
      <c r="G136" s="126">
        <v>0</v>
      </c>
      <c r="H136" s="96">
        <v>60000000</v>
      </c>
      <c r="I136" s="96">
        <v>210000000</v>
      </c>
      <c r="J136" s="96">
        <v>50000000</v>
      </c>
      <c r="K136" s="132">
        <f t="shared" si="8"/>
        <v>0</v>
      </c>
      <c r="L136" s="99">
        <v>1.7999999999999999E-2</v>
      </c>
      <c r="M136" s="38">
        <v>0</v>
      </c>
      <c r="N136" s="111">
        <f t="shared" si="11"/>
        <v>-303847611.44037032</v>
      </c>
      <c r="O136" s="81">
        <v>0.02</v>
      </c>
      <c r="P136" s="184">
        <f t="shared" si="9"/>
        <v>-303847611.44037032</v>
      </c>
      <c r="Q136" s="146">
        <f t="shared" si="10"/>
        <v>-303847611.44037032</v>
      </c>
      <c r="R136" s="98">
        <f t="shared" si="12"/>
        <v>270000000</v>
      </c>
      <c r="S136" s="98">
        <f t="shared" si="13"/>
        <v>-253847611.44037032</v>
      </c>
    </row>
    <row r="137" spans="1:20" x14ac:dyDescent="0.3">
      <c r="A137" s="18"/>
      <c r="B137" s="297"/>
      <c r="C137" s="28">
        <v>2</v>
      </c>
      <c r="D137" s="140">
        <v>0</v>
      </c>
      <c r="E137" s="140">
        <v>0</v>
      </c>
      <c r="F137" s="140">
        <v>0</v>
      </c>
      <c r="G137" s="126">
        <v>0</v>
      </c>
      <c r="H137" s="96">
        <v>60000000</v>
      </c>
      <c r="I137" s="96">
        <v>210000000</v>
      </c>
      <c r="J137" s="96">
        <v>50000000</v>
      </c>
      <c r="K137" s="132">
        <f t="shared" si="8"/>
        <v>0</v>
      </c>
      <c r="L137" s="99">
        <v>1.7999999999999999E-2</v>
      </c>
      <c r="M137" s="38">
        <v>0</v>
      </c>
      <c r="N137" s="111">
        <f t="shared" si="11"/>
        <v>-309924563.66917771</v>
      </c>
      <c r="O137" s="81">
        <v>0.02</v>
      </c>
      <c r="P137" s="184">
        <f t="shared" si="9"/>
        <v>-309924563.66917771</v>
      </c>
      <c r="Q137" s="146">
        <f t="shared" si="10"/>
        <v>-309924563.66917771</v>
      </c>
      <c r="R137" s="98">
        <f t="shared" si="12"/>
        <v>270000000</v>
      </c>
      <c r="S137" s="98">
        <f t="shared" si="13"/>
        <v>-259924563.66917771</v>
      </c>
    </row>
    <row r="138" spans="1:20" x14ac:dyDescent="0.3">
      <c r="A138" s="18"/>
      <c r="B138" s="297"/>
      <c r="C138" s="28">
        <v>3</v>
      </c>
      <c r="D138" s="140">
        <v>0</v>
      </c>
      <c r="E138" s="140">
        <v>0</v>
      </c>
      <c r="F138" s="140">
        <v>0</v>
      </c>
      <c r="G138" s="126">
        <v>0</v>
      </c>
      <c r="H138" s="96">
        <v>60000000</v>
      </c>
      <c r="I138" s="96">
        <v>210000000</v>
      </c>
      <c r="J138" s="96">
        <v>50000000</v>
      </c>
      <c r="K138" s="132">
        <f t="shared" si="8"/>
        <v>0</v>
      </c>
      <c r="L138" s="99">
        <v>1.7999999999999999E-2</v>
      </c>
      <c r="M138" s="38">
        <v>0</v>
      </c>
      <c r="N138" s="111">
        <f t="shared" si="11"/>
        <v>-316123054.94256127</v>
      </c>
      <c r="O138" s="81">
        <v>0.02</v>
      </c>
      <c r="P138" s="184">
        <f t="shared" si="9"/>
        <v>-316123054.94256127</v>
      </c>
      <c r="Q138" s="146">
        <f t="shared" si="10"/>
        <v>-316123054.94256127</v>
      </c>
      <c r="R138" s="98">
        <f t="shared" si="12"/>
        <v>270000000</v>
      </c>
      <c r="S138" s="98">
        <f t="shared" si="13"/>
        <v>-266123054.94256127</v>
      </c>
    </row>
    <row r="139" spans="1:20" x14ac:dyDescent="0.3">
      <c r="A139" s="18"/>
      <c r="B139" s="297"/>
      <c r="C139" s="28">
        <v>4</v>
      </c>
      <c r="D139" s="140">
        <v>0</v>
      </c>
      <c r="E139" s="140">
        <v>0</v>
      </c>
      <c r="F139" s="140">
        <v>0</v>
      </c>
      <c r="G139" s="126">
        <v>0</v>
      </c>
      <c r="H139" s="96">
        <v>60000000</v>
      </c>
      <c r="I139" s="96">
        <v>210000000</v>
      </c>
      <c r="J139" s="96">
        <v>50000000</v>
      </c>
      <c r="K139" s="132">
        <f t="shared" si="8"/>
        <v>0</v>
      </c>
      <c r="L139" s="99">
        <v>1.7999999999999999E-2</v>
      </c>
      <c r="M139" s="38">
        <v>0</v>
      </c>
      <c r="N139" s="111">
        <f t="shared" si="11"/>
        <v>-322445516.04141247</v>
      </c>
      <c r="O139" s="81">
        <v>0.02</v>
      </c>
      <c r="P139" s="184">
        <f t="shared" si="9"/>
        <v>-322445516.04141247</v>
      </c>
      <c r="Q139" s="146">
        <f t="shared" si="10"/>
        <v>-322445516.04141247</v>
      </c>
      <c r="R139" s="98">
        <f t="shared" si="12"/>
        <v>270000000</v>
      </c>
      <c r="S139" s="98">
        <f t="shared" si="13"/>
        <v>-272445516.04141247</v>
      </c>
    </row>
    <row r="140" spans="1:20" x14ac:dyDescent="0.3">
      <c r="A140" s="18"/>
      <c r="B140" s="297"/>
      <c r="C140" s="28">
        <v>5</v>
      </c>
      <c r="D140" s="140">
        <v>0</v>
      </c>
      <c r="E140" s="140">
        <v>0</v>
      </c>
      <c r="F140" s="140">
        <v>0</v>
      </c>
      <c r="G140" s="126">
        <v>0</v>
      </c>
      <c r="H140" s="95">
        <v>60000000</v>
      </c>
      <c r="I140" s="96">
        <v>210000000</v>
      </c>
      <c r="J140" s="96">
        <v>50000000</v>
      </c>
      <c r="K140" s="132">
        <f t="shared" si="8"/>
        <v>0</v>
      </c>
      <c r="L140" s="99">
        <v>1.7999999999999999E-2</v>
      </c>
      <c r="M140" s="38">
        <v>0</v>
      </c>
      <c r="N140" s="111">
        <f t="shared" si="11"/>
        <v>-328894426.36224073</v>
      </c>
      <c r="O140" s="81">
        <v>0.02</v>
      </c>
      <c r="P140" s="184">
        <f t="shared" si="9"/>
        <v>-328894426.36224073</v>
      </c>
      <c r="Q140" s="146">
        <f t="shared" si="10"/>
        <v>-328894426.36224073</v>
      </c>
      <c r="R140" s="98">
        <f t="shared" si="12"/>
        <v>270000000</v>
      </c>
      <c r="S140" s="98">
        <f t="shared" si="13"/>
        <v>-278894426.36224073</v>
      </c>
    </row>
    <row r="141" spans="1:20" x14ac:dyDescent="0.3">
      <c r="A141" s="18"/>
      <c r="B141" s="297"/>
      <c r="C141" s="28">
        <v>6</v>
      </c>
      <c r="D141" s="140">
        <v>0</v>
      </c>
      <c r="E141" s="140">
        <v>0</v>
      </c>
      <c r="F141" s="140">
        <v>0</v>
      </c>
      <c r="G141" s="126">
        <v>0</v>
      </c>
      <c r="H141" s="231">
        <v>60000000</v>
      </c>
      <c r="I141" s="96">
        <v>210000000</v>
      </c>
      <c r="J141" s="96">
        <v>50000000</v>
      </c>
      <c r="K141" s="132">
        <f t="shared" si="8"/>
        <v>0</v>
      </c>
      <c r="L141" s="99">
        <v>1.7999999999999999E-2</v>
      </c>
      <c r="M141" s="38">
        <v>0</v>
      </c>
      <c r="N141" s="111">
        <f t="shared" si="11"/>
        <v>-335472314.88948554</v>
      </c>
      <c r="O141" s="81">
        <v>0.02</v>
      </c>
      <c r="P141" s="184">
        <f t="shared" si="9"/>
        <v>-335472314.88948554</v>
      </c>
      <c r="Q141" s="146">
        <f t="shared" si="10"/>
        <v>-335472314.88948554</v>
      </c>
      <c r="R141" s="98">
        <f t="shared" si="12"/>
        <v>270000000</v>
      </c>
      <c r="S141" s="98">
        <f t="shared" si="13"/>
        <v>-285472314.88948554</v>
      </c>
    </row>
    <row r="142" spans="1:20" x14ac:dyDescent="0.3">
      <c r="A142" s="18"/>
      <c r="B142" s="297"/>
      <c r="C142" s="28">
        <v>7</v>
      </c>
      <c r="D142" s="140">
        <v>0</v>
      </c>
      <c r="E142" s="140">
        <v>0</v>
      </c>
      <c r="F142" s="140">
        <v>0</v>
      </c>
      <c r="G142" s="126">
        <v>0</v>
      </c>
      <c r="H142" s="231">
        <v>60000000</v>
      </c>
      <c r="I142" s="96">
        <v>210000000</v>
      </c>
      <c r="J142" s="96">
        <v>50000000</v>
      </c>
      <c r="K142" s="132">
        <f t="shared" si="8"/>
        <v>0</v>
      </c>
      <c r="L142" s="99">
        <v>1.7999999999999999E-2</v>
      </c>
      <c r="M142" s="38">
        <v>0</v>
      </c>
      <c r="N142" s="111">
        <f t="shared" si="11"/>
        <v>-342181761.18727523</v>
      </c>
      <c r="O142" s="81">
        <v>0.02</v>
      </c>
      <c r="P142" s="184">
        <f t="shared" si="9"/>
        <v>-342181761.18727523</v>
      </c>
      <c r="Q142" s="146">
        <f t="shared" si="10"/>
        <v>-342181761.18727523</v>
      </c>
      <c r="R142" s="98">
        <f t="shared" si="12"/>
        <v>270000000</v>
      </c>
      <c r="S142" s="98">
        <f t="shared" si="13"/>
        <v>-292181761.18727523</v>
      </c>
    </row>
    <row r="143" spans="1:20" x14ac:dyDescent="0.3">
      <c r="A143" s="18"/>
      <c r="B143" s="297"/>
      <c r="C143" s="28">
        <v>8</v>
      </c>
      <c r="D143" s="140">
        <v>0</v>
      </c>
      <c r="E143" s="140">
        <v>0</v>
      </c>
      <c r="F143" s="140">
        <v>0</v>
      </c>
      <c r="G143" s="126">
        <v>0</v>
      </c>
      <c r="H143" s="96">
        <v>60000000</v>
      </c>
      <c r="I143" s="96">
        <v>210000000</v>
      </c>
      <c r="J143" s="96">
        <v>50000000</v>
      </c>
      <c r="K143" s="132">
        <f t="shared" si="8"/>
        <v>0</v>
      </c>
      <c r="L143" s="99">
        <v>1.7999999999999999E-2</v>
      </c>
      <c r="M143" s="38">
        <v>0</v>
      </c>
      <c r="N143" s="111">
        <f t="shared" si="11"/>
        <v>-349025396.41102076</v>
      </c>
      <c r="O143" s="81">
        <v>0.02</v>
      </c>
      <c r="P143" s="184">
        <f t="shared" si="9"/>
        <v>-349025396.41102076</v>
      </c>
      <c r="Q143" s="146">
        <f t="shared" si="10"/>
        <v>-349025396.41102076</v>
      </c>
      <c r="R143" s="98">
        <f t="shared" si="12"/>
        <v>270000000</v>
      </c>
      <c r="S143" s="98">
        <f t="shared" si="13"/>
        <v>-299025396.41102076</v>
      </c>
    </row>
    <row r="144" spans="1:20" x14ac:dyDescent="0.3">
      <c r="A144" s="18"/>
      <c r="B144" s="297"/>
      <c r="C144" s="28">
        <v>9</v>
      </c>
      <c r="D144" s="140">
        <v>0</v>
      </c>
      <c r="E144" s="140">
        <v>0</v>
      </c>
      <c r="F144" s="140">
        <v>0</v>
      </c>
      <c r="G144" s="126">
        <v>0</v>
      </c>
      <c r="H144" s="96">
        <v>60000000</v>
      </c>
      <c r="I144" s="96">
        <v>210000000</v>
      </c>
      <c r="J144" s="96">
        <v>50000000</v>
      </c>
      <c r="K144" s="132">
        <f t="shared" si="8"/>
        <v>0</v>
      </c>
      <c r="L144" s="99">
        <v>1.7999999999999999E-2</v>
      </c>
      <c r="M144" s="38">
        <v>0</v>
      </c>
      <c r="N144" s="111">
        <f t="shared" si="11"/>
        <v>-356005904.33924115</v>
      </c>
      <c r="O144" s="81">
        <v>0.02</v>
      </c>
      <c r="P144" s="184">
        <f t="shared" si="9"/>
        <v>-356005904.33924115</v>
      </c>
      <c r="Q144" s="146">
        <f t="shared" si="10"/>
        <v>-356005904.33924115</v>
      </c>
      <c r="R144" s="98">
        <f t="shared" si="12"/>
        <v>270000000</v>
      </c>
      <c r="S144" s="98">
        <f t="shared" si="13"/>
        <v>-306005904.33924115</v>
      </c>
    </row>
    <row r="145" spans="1:19" x14ac:dyDescent="0.3">
      <c r="A145" s="18"/>
      <c r="B145" s="297"/>
      <c r="C145" s="28">
        <v>10</v>
      </c>
      <c r="D145" s="140">
        <v>0</v>
      </c>
      <c r="E145" s="140">
        <v>0</v>
      </c>
      <c r="F145" s="140">
        <v>0</v>
      </c>
      <c r="G145" s="126">
        <v>0</v>
      </c>
      <c r="H145" s="96">
        <v>60000000</v>
      </c>
      <c r="I145" s="96">
        <v>210000000</v>
      </c>
      <c r="J145" s="96">
        <v>50000000</v>
      </c>
      <c r="K145" s="132">
        <f t="shared" si="8"/>
        <v>0</v>
      </c>
      <c r="L145" s="99">
        <v>1.7999999999999999E-2</v>
      </c>
      <c r="M145" s="38">
        <v>0</v>
      </c>
      <c r="N145" s="111">
        <f t="shared" si="11"/>
        <v>-363126022.42602599</v>
      </c>
      <c r="O145" s="81">
        <v>0.02</v>
      </c>
      <c r="P145" s="184">
        <f t="shared" si="9"/>
        <v>-363126022.42602599</v>
      </c>
      <c r="Q145" s="146">
        <f t="shared" si="10"/>
        <v>-363126022.42602599</v>
      </c>
      <c r="R145" s="98">
        <f t="shared" si="12"/>
        <v>270000000</v>
      </c>
      <c r="S145" s="98">
        <f t="shared" si="13"/>
        <v>-313126022.42602599</v>
      </c>
    </row>
    <row r="146" spans="1:19" ht="17.25" thickBot="1" x14ac:dyDescent="0.35">
      <c r="A146" s="18"/>
      <c r="B146" s="297"/>
      <c r="C146" s="30">
        <v>11</v>
      </c>
      <c r="D146" s="140">
        <v>0</v>
      </c>
      <c r="E146" s="140">
        <v>0</v>
      </c>
      <c r="F146" s="140">
        <v>0</v>
      </c>
      <c r="G146" s="126">
        <v>0</v>
      </c>
      <c r="H146" s="96">
        <v>60000000</v>
      </c>
      <c r="I146" s="96">
        <v>210000000</v>
      </c>
      <c r="J146" s="96">
        <v>50000000</v>
      </c>
      <c r="K146" s="132">
        <f t="shared" si="8"/>
        <v>0</v>
      </c>
      <c r="L146" s="99">
        <v>1.7999999999999999E-2</v>
      </c>
      <c r="M146" s="38">
        <v>0</v>
      </c>
      <c r="N146" s="111">
        <f t="shared" si="11"/>
        <v>-370388542.87454653</v>
      </c>
      <c r="O146" s="81">
        <v>0.02</v>
      </c>
      <c r="P146" s="184">
        <f t="shared" si="9"/>
        <v>-370388542.87454653</v>
      </c>
      <c r="Q146" s="146">
        <f t="shared" si="10"/>
        <v>-370388542.87454653</v>
      </c>
      <c r="R146" s="98">
        <f t="shared" si="12"/>
        <v>270000000</v>
      </c>
      <c r="S146" s="98">
        <f t="shared" si="13"/>
        <v>-320388542.87454653</v>
      </c>
    </row>
    <row r="147" spans="1:19" s="104" customFormat="1" ht="17.25" thickBot="1" x14ac:dyDescent="0.35">
      <c r="A147" s="91"/>
      <c r="B147" s="297"/>
      <c r="C147" s="89">
        <v>12</v>
      </c>
      <c r="D147" s="140">
        <v>0</v>
      </c>
      <c r="E147" s="141">
        <v>0</v>
      </c>
      <c r="F147" s="140">
        <v>0</v>
      </c>
      <c r="G147" s="126">
        <v>0</v>
      </c>
      <c r="H147" s="96">
        <v>60000000</v>
      </c>
      <c r="I147" s="96">
        <v>210000000</v>
      </c>
      <c r="J147" s="96">
        <v>50000000</v>
      </c>
      <c r="K147" s="133">
        <f t="shared" si="8"/>
        <v>0</v>
      </c>
      <c r="L147" s="90">
        <v>1.7999999999999999E-2</v>
      </c>
      <c r="M147" s="38">
        <v>0</v>
      </c>
      <c r="N147" s="111">
        <f t="shared" si="11"/>
        <v>-377796313.73203748</v>
      </c>
      <c r="O147" s="81">
        <v>0.02</v>
      </c>
      <c r="P147" s="184">
        <f t="shared" si="9"/>
        <v>-377796313.73203748</v>
      </c>
      <c r="Q147" s="146">
        <f t="shared" si="10"/>
        <v>-377796313.73203748</v>
      </c>
      <c r="R147" s="98">
        <f t="shared" si="12"/>
        <v>270000000</v>
      </c>
      <c r="S147" s="98">
        <f t="shared" si="13"/>
        <v>-327796313.73203748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N22" zoomScale="110" zoomScaleNormal="110" workbookViewId="0">
      <selection activeCell="Y38" sqref="Y3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875" style="18" bestFit="1" customWidth="1"/>
    <col min="20" max="20" width="12.625" style="18" customWidth="1"/>
    <col min="21" max="21" width="12.875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3" t="s">
        <v>159</v>
      </c>
      <c r="I1" s="313"/>
    </row>
    <row r="2" spans="1:24" s="114" customFormat="1" x14ac:dyDescent="0.3">
      <c r="C2" s="114" t="s">
        <v>178</v>
      </c>
      <c r="D2" s="114" t="s">
        <v>230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210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4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4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4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4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4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4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4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4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4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4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4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4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4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4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4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4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4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4"/>
    </row>
    <row r="20" spans="1:27" s="149" customFormat="1" ht="15.75" customHeight="1" x14ac:dyDescent="0.3">
      <c r="A20" s="314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4"/>
    </row>
    <row r="21" spans="1:27" s="149" customFormat="1" x14ac:dyDescent="0.3">
      <c r="A21" s="314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4"/>
    </row>
    <row r="22" spans="1:27" s="149" customFormat="1" x14ac:dyDescent="0.3">
      <c r="A22" s="314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4"/>
    </row>
    <row r="23" spans="1:27" s="149" customFormat="1" x14ac:dyDescent="0.3">
      <c r="A23" s="314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4"/>
    </row>
    <row r="24" spans="1:27" s="149" customFormat="1" x14ac:dyDescent="0.3">
      <c r="A24" s="314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4">
        <v>5000000</v>
      </c>
      <c r="Y24" s="149" t="s">
        <v>188</v>
      </c>
    </row>
    <row r="25" spans="1:27" s="149" customFormat="1" x14ac:dyDescent="0.3">
      <c r="A25" s="314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4"/>
      <c r="Y25" s="149" t="s">
        <v>189</v>
      </c>
      <c r="AA25" s="149" t="s">
        <v>209</v>
      </c>
    </row>
    <row r="26" spans="1:27" s="286" customFormat="1" ht="17.25" thickBot="1" x14ac:dyDescent="0.35">
      <c r="A26" s="314"/>
      <c r="B26" s="284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285"/>
      <c r="Y26" s="286" t="s">
        <v>192</v>
      </c>
    </row>
    <row r="27" spans="1:27" s="173" customFormat="1" x14ac:dyDescent="0.3">
      <c r="A27" s="314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283">
        <f xml:space="preserve"> (C27+D27) - V27</f>
        <v>2227000</v>
      </c>
      <c r="X27" s="214"/>
    </row>
    <row r="28" spans="1:27" s="149" customFormat="1" x14ac:dyDescent="0.3">
      <c r="A28" s="314"/>
      <c r="B28" s="149" t="s">
        <v>73</v>
      </c>
      <c r="C28" s="150">
        <f t="shared" ref="C28:C34" si="3" xml:space="preserve"> W27 + 7590000</f>
        <v>9817000</v>
      </c>
      <c r="D28" s="150">
        <v>5700000</v>
      </c>
      <c r="E28" s="150">
        <v>0</v>
      </c>
      <c r="F28" s="150">
        <v>0</v>
      </c>
      <c r="G28" s="150">
        <v>420000</v>
      </c>
      <c r="H28" s="150">
        <v>0</v>
      </c>
      <c r="I28" s="150">
        <v>0</v>
      </c>
      <c r="J28" s="150">
        <v>200000</v>
      </c>
      <c r="K28" s="150">
        <v>100000</v>
      </c>
      <c r="L28" s="150">
        <v>1100000</v>
      </c>
      <c r="M28" s="150">
        <v>150000</v>
      </c>
      <c r="N28" s="150">
        <v>250000</v>
      </c>
      <c r="O28" s="150">
        <v>0</v>
      </c>
      <c r="P28" s="150">
        <v>500000</v>
      </c>
      <c r="Q28" s="150">
        <v>0</v>
      </c>
      <c r="R28" s="150">
        <v>3000000</v>
      </c>
      <c r="S28" s="150">
        <v>450000</v>
      </c>
      <c r="T28" s="150">
        <v>200000</v>
      </c>
      <c r="U28" s="150">
        <v>600000</v>
      </c>
      <c r="V28" s="150">
        <f t="shared" si="0"/>
        <v>6970000</v>
      </c>
      <c r="W28" s="283">
        <f xml:space="preserve"> (C28+D28) - V28</f>
        <v>8547000</v>
      </c>
      <c r="X28" s="214"/>
    </row>
    <row r="29" spans="1:27" s="149" customFormat="1" x14ac:dyDescent="0.3">
      <c r="A29" s="314"/>
      <c r="B29" s="149" t="s">
        <v>74</v>
      </c>
      <c r="C29" s="150">
        <f xml:space="preserve"> W28 + 7590000</f>
        <v>16137000</v>
      </c>
      <c r="D29" s="150">
        <v>12700000</v>
      </c>
      <c r="E29" s="150">
        <v>0</v>
      </c>
      <c r="F29" s="150">
        <v>0</v>
      </c>
      <c r="G29" s="150">
        <v>420000</v>
      </c>
      <c r="H29" s="150">
        <v>0</v>
      </c>
      <c r="I29" s="150">
        <v>0</v>
      </c>
      <c r="J29" s="150">
        <v>200000</v>
      </c>
      <c r="K29" s="150">
        <v>100000</v>
      </c>
      <c r="L29" s="150">
        <v>1100000</v>
      </c>
      <c r="M29" s="150">
        <v>150000</v>
      </c>
      <c r="N29" s="150">
        <v>200000</v>
      </c>
      <c r="O29" s="150">
        <v>0</v>
      </c>
      <c r="P29" s="150">
        <v>500000</v>
      </c>
      <c r="Q29" s="150">
        <v>0</v>
      </c>
      <c r="R29" s="150">
        <v>3700000</v>
      </c>
      <c r="S29" s="150">
        <v>500000</v>
      </c>
      <c r="T29" s="150">
        <v>0</v>
      </c>
      <c r="U29" s="150">
        <v>0</v>
      </c>
      <c r="V29" s="150">
        <f t="shared" si="0"/>
        <v>6870000</v>
      </c>
      <c r="W29" s="283">
        <f t="shared" ref="W29:W92" si="4" xml:space="preserve"> (C29+D29) - V29</f>
        <v>21967000</v>
      </c>
      <c r="X29" s="214"/>
    </row>
    <row r="30" spans="1:27" s="149" customFormat="1" x14ac:dyDescent="0.3">
      <c r="A30" s="314"/>
      <c r="B30" s="149" t="s">
        <v>75</v>
      </c>
      <c r="C30" s="150">
        <f t="shared" si="3"/>
        <v>29557000</v>
      </c>
      <c r="D30" s="150">
        <f xml:space="preserve"> 2500000 + 30000000</f>
        <v>32500000</v>
      </c>
      <c r="E30" s="150">
        <v>1500000</v>
      </c>
      <c r="F30" s="150">
        <v>40000000</v>
      </c>
      <c r="G30" s="150">
        <v>420000</v>
      </c>
      <c r="H30" s="150">
        <v>0</v>
      </c>
      <c r="I30" s="150">
        <v>0</v>
      </c>
      <c r="J30" s="150">
        <v>200000</v>
      </c>
      <c r="K30" s="150">
        <v>100000</v>
      </c>
      <c r="L30" s="150">
        <v>1100000</v>
      </c>
      <c r="M30" s="150">
        <v>150000</v>
      </c>
      <c r="N30" s="150">
        <v>200000</v>
      </c>
      <c r="O30" s="150">
        <v>0</v>
      </c>
      <c r="P30" s="150">
        <v>500000</v>
      </c>
      <c r="Q30" s="150">
        <v>0</v>
      </c>
      <c r="R30" s="150">
        <v>2300000</v>
      </c>
      <c r="S30" s="150">
        <v>3000000</v>
      </c>
      <c r="T30" s="150">
        <v>0</v>
      </c>
      <c r="U30" s="150">
        <v>300000</v>
      </c>
      <c r="V30" s="150">
        <f t="shared" si="0"/>
        <v>49770000</v>
      </c>
      <c r="W30" s="283">
        <f t="shared" si="4"/>
        <v>12287000</v>
      </c>
      <c r="X30" s="214" t="s">
        <v>232</v>
      </c>
    </row>
    <row r="31" spans="1:27" s="149" customFormat="1" x14ac:dyDescent="0.3">
      <c r="A31" s="314"/>
      <c r="B31" s="149" t="s">
        <v>76</v>
      </c>
      <c r="C31" s="150">
        <f t="shared" si="3"/>
        <v>19877000</v>
      </c>
      <c r="D31" s="150">
        <v>0</v>
      </c>
      <c r="E31" s="150">
        <v>1200000</v>
      </c>
      <c r="F31" s="150">
        <v>0</v>
      </c>
      <c r="G31" s="150">
        <v>420000</v>
      </c>
      <c r="H31" s="150">
        <v>0</v>
      </c>
      <c r="I31" s="150">
        <v>0</v>
      </c>
      <c r="J31" s="150">
        <v>200000</v>
      </c>
      <c r="K31" s="150">
        <v>100000</v>
      </c>
      <c r="L31" s="150">
        <v>1100000</v>
      </c>
      <c r="M31" s="150">
        <v>150000</v>
      </c>
      <c r="N31" s="150">
        <v>200000</v>
      </c>
      <c r="O31" s="150">
        <v>0</v>
      </c>
      <c r="P31" s="150">
        <v>500000</v>
      </c>
      <c r="Q31" s="150">
        <v>0</v>
      </c>
      <c r="R31" s="150">
        <v>2000000</v>
      </c>
      <c r="S31" s="150">
        <v>500000</v>
      </c>
      <c r="T31" s="150">
        <v>0</v>
      </c>
      <c r="U31" s="150">
        <v>300000</v>
      </c>
      <c r="V31" s="150">
        <f t="shared" si="0"/>
        <v>6670000</v>
      </c>
      <c r="W31" s="283">
        <f t="shared" si="4"/>
        <v>13207000</v>
      </c>
      <c r="X31" s="214"/>
    </row>
    <row r="32" spans="1:27" x14ac:dyDescent="0.3">
      <c r="A32" s="314"/>
      <c r="B32" s="1" t="s">
        <v>77</v>
      </c>
      <c r="C32" s="153">
        <f t="shared" si="3"/>
        <v>20797000</v>
      </c>
      <c r="D32" s="154">
        <v>60000000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200000</v>
      </c>
      <c r="O32" s="2">
        <v>0</v>
      </c>
      <c r="P32" s="2">
        <v>500000</v>
      </c>
      <c r="Q32" s="2">
        <v>0</v>
      </c>
      <c r="R32" s="2">
        <v>2150000</v>
      </c>
      <c r="S32" s="2">
        <v>0</v>
      </c>
      <c r="T32" s="2">
        <v>0</v>
      </c>
      <c r="U32" s="2">
        <v>300000</v>
      </c>
      <c r="V32" s="2">
        <f t="shared" si="0"/>
        <v>5120000</v>
      </c>
      <c r="W32" s="269">
        <f t="shared" si="4"/>
        <v>75677000</v>
      </c>
      <c r="X32" s="204"/>
    </row>
    <row r="33" spans="1:24" x14ac:dyDescent="0.3">
      <c r="A33" s="314"/>
      <c r="B33" s="1" t="s">
        <v>78</v>
      </c>
      <c r="C33" s="153">
        <f t="shared" si="3"/>
        <v>83267000</v>
      </c>
      <c r="D33" s="154">
        <v>0</v>
      </c>
      <c r="E33" s="2">
        <v>1500000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200000</v>
      </c>
      <c r="O33" s="2">
        <v>0</v>
      </c>
      <c r="P33" s="2">
        <v>500000</v>
      </c>
      <c r="Q33" s="2">
        <v>0</v>
      </c>
      <c r="R33" s="2">
        <v>1500000</v>
      </c>
      <c r="S33" s="2">
        <v>0</v>
      </c>
      <c r="T33" s="2">
        <v>0</v>
      </c>
      <c r="U33" s="2">
        <v>300000</v>
      </c>
      <c r="V33" s="2">
        <f t="shared" si="0"/>
        <v>5970000</v>
      </c>
      <c r="W33" s="269">
        <f t="shared" si="4"/>
        <v>77297000</v>
      </c>
      <c r="X33" s="204"/>
    </row>
    <row r="34" spans="1:24" s="77" customFormat="1" x14ac:dyDescent="0.3">
      <c r="A34" s="314"/>
      <c r="B34" s="77" t="s">
        <v>79</v>
      </c>
      <c r="C34" s="155">
        <f t="shared" si="3"/>
        <v>84887000</v>
      </c>
      <c r="D34" s="155">
        <f xml:space="preserve"> 54000000 +6800000 +70000000 + 265000000</f>
        <v>395800000</v>
      </c>
      <c r="E34" s="155">
        <v>0</v>
      </c>
      <c r="F34" s="155">
        <v>0</v>
      </c>
      <c r="G34" s="155">
        <v>420000</v>
      </c>
      <c r="H34" s="155">
        <v>0</v>
      </c>
      <c r="I34" s="155">
        <v>0</v>
      </c>
      <c r="J34" s="155">
        <v>200000</v>
      </c>
      <c r="K34" s="155">
        <v>100000</v>
      </c>
      <c r="L34" s="155">
        <v>1100000</v>
      </c>
      <c r="M34" s="155">
        <v>150000</v>
      </c>
      <c r="N34" s="155">
        <v>200000</v>
      </c>
      <c r="O34" s="155">
        <v>0</v>
      </c>
      <c r="P34" s="155">
        <v>500000</v>
      </c>
      <c r="Q34" s="155">
        <v>0</v>
      </c>
      <c r="R34" s="155">
        <v>1500000</v>
      </c>
      <c r="S34" s="2">
        <v>400000000</v>
      </c>
      <c r="T34" s="155">
        <v>0</v>
      </c>
      <c r="U34" s="2">
        <v>60000000</v>
      </c>
      <c r="V34" s="155">
        <f t="shared" si="0"/>
        <v>464170000</v>
      </c>
      <c r="W34" s="287">
        <f t="shared" si="4"/>
        <v>16517000</v>
      </c>
      <c r="X34" s="77" t="s">
        <v>235</v>
      </c>
    </row>
    <row r="35" spans="1:24" s="157" customFormat="1" ht="17.25" customHeight="1" x14ac:dyDescent="0.3">
      <c r="A35" s="314"/>
      <c r="B35" s="157" t="s">
        <v>80</v>
      </c>
      <c r="C35" s="153">
        <f t="shared" ref="C35:C42" si="5" xml:space="preserve"> W34 + 7590000</f>
        <v>24107000</v>
      </c>
      <c r="D35" s="154"/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1500000</v>
      </c>
      <c r="K35" s="2">
        <v>0</v>
      </c>
      <c r="L35" s="2">
        <v>1100000</v>
      </c>
      <c r="M35" s="2">
        <v>500000</v>
      </c>
      <c r="N35" s="190">
        <v>200000</v>
      </c>
      <c r="O35" s="2">
        <v>0</v>
      </c>
      <c r="P35" s="2">
        <v>500000</v>
      </c>
      <c r="Q35" s="2">
        <v>0</v>
      </c>
      <c r="R35" s="2">
        <v>1500000</v>
      </c>
      <c r="S35" s="2">
        <v>500000</v>
      </c>
      <c r="T35" s="2">
        <v>0</v>
      </c>
      <c r="U35" s="2">
        <v>0</v>
      </c>
      <c r="V35" s="158">
        <f t="shared" ref="V35:V66" si="6">SUM(E35:U35)</f>
        <v>6220000</v>
      </c>
      <c r="W35" s="269">
        <f t="shared" si="4"/>
        <v>17887000</v>
      </c>
      <c r="X35" s="295" t="s">
        <v>233</v>
      </c>
    </row>
    <row r="36" spans="1:24" s="77" customFormat="1" x14ac:dyDescent="0.3">
      <c r="A36" s="314"/>
      <c r="B36" s="77" t="s">
        <v>81</v>
      </c>
      <c r="C36" s="155">
        <f t="shared" si="5"/>
        <v>25477000</v>
      </c>
      <c r="D36" s="155"/>
      <c r="E36" s="155">
        <v>1500000</v>
      </c>
      <c r="F36" s="155">
        <v>0</v>
      </c>
      <c r="G36" s="155">
        <v>420000</v>
      </c>
      <c r="H36" s="155">
        <v>0</v>
      </c>
      <c r="I36" s="154">
        <v>0</v>
      </c>
      <c r="J36" s="2">
        <v>1500000</v>
      </c>
      <c r="K36" s="2">
        <v>0</v>
      </c>
      <c r="L36" s="155">
        <v>1100000</v>
      </c>
      <c r="M36" s="2">
        <v>500000</v>
      </c>
      <c r="N36" s="190">
        <v>200000</v>
      </c>
      <c r="O36" s="155">
        <v>0</v>
      </c>
      <c r="P36" s="155">
        <v>500000</v>
      </c>
      <c r="Q36" s="155">
        <v>0</v>
      </c>
      <c r="R36" s="2">
        <v>1500000</v>
      </c>
      <c r="S36" s="2">
        <v>0</v>
      </c>
      <c r="T36" s="2">
        <v>0</v>
      </c>
      <c r="U36" s="2">
        <v>0</v>
      </c>
      <c r="V36" s="155">
        <f t="shared" si="6"/>
        <v>7220000</v>
      </c>
      <c r="W36" s="287">
        <f t="shared" si="4"/>
        <v>18257000</v>
      </c>
    </row>
    <row r="37" spans="1:24" x14ac:dyDescent="0.3">
      <c r="A37" s="314"/>
      <c r="B37" s="1" t="s">
        <v>82</v>
      </c>
      <c r="C37" s="153">
        <f t="shared" si="5"/>
        <v>25847000</v>
      </c>
      <c r="D37" s="154">
        <v>0</v>
      </c>
      <c r="E37" s="154">
        <v>0</v>
      </c>
      <c r="F37" s="154">
        <v>0</v>
      </c>
      <c r="G37" s="2">
        <v>420000</v>
      </c>
      <c r="H37" s="154">
        <v>0</v>
      </c>
      <c r="I37" s="154">
        <v>0</v>
      </c>
      <c r="J37" s="2">
        <v>1500000</v>
      </c>
      <c r="K37" s="2">
        <v>0</v>
      </c>
      <c r="L37" s="2">
        <v>1100000</v>
      </c>
      <c r="M37" s="2">
        <v>500000</v>
      </c>
      <c r="N37" s="190">
        <v>200000</v>
      </c>
      <c r="O37" s="2">
        <v>0</v>
      </c>
      <c r="P37" s="2">
        <v>500000</v>
      </c>
      <c r="Q37" s="2">
        <v>0</v>
      </c>
      <c r="R37" s="2">
        <v>1500000</v>
      </c>
      <c r="S37" s="2">
        <v>500000</v>
      </c>
      <c r="T37" s="2">
        <v>0</v>
      </c>
      <c r="U37" s="2">
        <v>0</v>
      </c>
      <c r="V37" s="2">
        <f t="shared" si="6"/>
        <v>6220000</v>
      </c>
      <c r="W37" s="269">
        <f t="shared" si="4"/>
        <v>19627000</v>
      </c>
    </row>
    <row r="38" spans="1:24" s="296" customFormat="1" ht="17.25" thickBot="1" x14ac:dyDescent="0.35">
      <c r="A38" s="314"/>
      <c r="B38" s="291" t="s">
        <v>83</v>
      </c>
      <c r="C38" s="292">
        <f t="shared" si="5"/>
        <v>27217000</v>
      </c>
      <c r="D38" s="293">
        <v>0</v>
      </c>
      <c r="E38" s="294">
        <v>0</v>
      </c>
      <c r="F38" s="292">
        <v>0</v>
      </c>
      <c r="G38" s="294">
        <v>420000</v>
      </c>
      <c r="H38" s="292">
        <v>0</v>
      </c>
      <c r="I38" s="292">
        <v>0</v>
      </c>
      <c r="J38" s="2">
        <v>1500000</v>
      </c>
      <c r="K38" s="292">
        <v>0</v>
      </c>
      <c r="L38" s="292">
        <v>1100000</v>
      </c>
      <c r="M38" s="2">
        <v>500000</v>
      </c>
      <c r="N38" s="292">
        <v>200000</v>
      </c>
      <c r="O38" s="294">
        <v>0</v>
      </c>
      <c r="P38" s="292">
        <v>500000</v>
      </c>
      <c r="Q38" s="292">
        <v>0</v>
      </c>
      <c r="R38" s="292">
        <v>1500000</v>
      </c>
      <c r="S38" s="2">
        <v>0</v>
      </c>
      <c r="T38" s="292">
        <v>0</v>
      </c>
      <c r="U38" s="2">
        <v>0</v>
      </c>
      <c r="V38" s="294">
        <f t="shared" si="6"/>
        <v>5720000</v>
      </c>
      <c r="W38" s="294">
        <f t="shared" si="4"/>
        <v>21497000</v>
      </c>
    </row>
    <row r="39" spans="1:24" s="187" customFormat="1" x14ac:dyDescent="0.3">
      <c r="A39" s="314">
        <v>2026</v>
      </c>
      <c r="B39" s="193" t="s">
        <v>72</v>
      </c>
      <c r="C39" s="188">
        <f t="shared" si="5"/>
        <v>29087000</v>
      </c>
      <c r="D39" s="154">
        <v>0</v>
      </c>
      <c r="E39" s="2">
        <v>1500000</v>
      </c>
      <c r="F39" s="154">
        <v>0</v>
      </c>
      <c r="G39" s="188">
        <v>420000</v>
      </c>
      <c r="H39" s="154">
        <v>0</v>
      </c>
      <c r="I39" s="155">
        <v>0</v>
      </c>
      <c r="J39" s="2">
        <v>1500000</v>
      </c>
      <c r="K39" s="188">
        <v>0</v>
      </c>
      <c r="L39" s="2">
        <v>1100000</v>
      </c>
      <c r="M39" s="2">
        <v>500000</v>
      </c>
      <c r="N39" s="190">
        <v>200000</v>
      </c>
      <c r="O39" s="188">
        <v>0</v>
      </c>
      <c r="P39" s="2">
        <v>500000</v>
      </c>
      <c r="Q39" s="2">
        <v>0</v>
      </c>
      <c r="R39" s="2">
        <v>1500000</v>
      </c>
      <c r="S39" s="2">
        <v>0</v>
      </c>
      <c r="T39" s="2">
        <v>0</v>
      </c>
      <c r="U39" s="2">
        <v>0</v>
      </c>
      <c r="V39" s="188">
        <f t="shared" si="6"/>
        <v>7220000</v>
      </c>
      <c r="W39" s="269">
        <f t="shared" si="4"/>
        <v>21867000</v>
      </c>
    </row>
    <row r="40" spans="1:24" s="77" customFormat="1" x14ac:dyDescent="0.3">
      <c r="A40" s="314"/>
      <c r="B40" s="77" t="s">
        <v>73</v>
      </c>
      <c r="C40" s="155">
        <f t="shared" si="5"/>
        <v>29457000</v>
      </c>
      <c r="D40" s="154">
        <v>0</v>
      </c>
      <c r="E40" s="154">
        <v>0</v>
      </c>
      <c r="F40" s="155">
        <v>0</v>
      </c>
      <c r="G40" s="155">
        <v>420000</v>
      </c>
      <c r="H40" s="154">
        <v>0</v>
      </c>
      <c r="I40" s="155">
        <v>0</v>
      </c>
      <c r="J40" s="2">
        <v>1500000</v>
      </c>
      <c r="K40" s="155">
        <v>0</v>
      </c>
      <c r="L40" s="2">
        <v>1100000</v>
      </c>
      <c r="M40" s="2">
        <v>500000</v>
      </c>
      <c r="N40" s="190">
        <v>200000</v>
      </c>
      <c r="O40" s="155">
        <v>0</v>
      </c>
      <c r="P40" s="2">
        <v>500000</v>
      </c>
      <c r="Q40" s="2">
        <v>0</v>
      </c>
      <c r="R40" s="2">
        <v>1500000</v>
      </c>
      <c r="S40" s="2">
        <v>500000</v>
      </c>
      <c r="T40" s="2">
        <v>0</v>
      </c>
      <c r="U40" s="2">
        <v>0</v>
      </c>
      <c r="V40" s="155">
        <f t="shared" si="6"/>
        <v>6220000</v>
      </c>
      <c r="W40" s="269">
        <f t="shared" si="4"/>
        <v>23237000</v>
      </c>
    </row>
    <row r="41" spans="1:24" s="159" customFormat="1" x14ac:dyDescent="0.3">
      <c r="A41" s="314"/>
      <c r="B41" s="159" t="s">
        <v>74</v>
      </c>
      <c r="C41" s="153">
        <f t="shared" si="5"/>
        <v>30827000</v>
      </c>
      <c r="D41" s="154">
        <v>0</v>
      </c>
      <c r="E41" s="154">
        <v>0</v>
      </c>
      <c r="F41" s="154">
        <v>0</v>
      </c>
      <c r="G41" s="2">
        <v>420000</v>
      </c>
      <c r="H41" s="154">
        <v>0</v>
      </c>
      <c r="I41" s="155">
        <v>0</v>
      </c>
      <c r="J41" s="2">
        <v>1500000</v>
      </c>
      <c r="K41" s="2">
        <v>0</v>
      </c>
      <c r="L41" s="2">
        <v>1100000</v>
      </c>
      <c r="M41" s="2">
        <v>500000</v>
      </c>
      <c r="N41" s="190">
        <v>200000</v>
      </c>
      <c r="O41" s="156">
        <v>0</v>
      </c>
      <c r="P41" s="2">
        <v>500000</v>
      </c>
      <c r="Q41" s="2">
        <v>0</v>
      </c>
      <c r="R41" s="2">
        <v>1500000</v>
      </c>
      <c r="S41" s="2">
        <v>0</v>
      </c>
      <c r="T41" s="2">
        <v>0</v>
      </c>
      <c r="U41" s="2">
        <v>0</v>
      </c>
      <c r="V41" s="156">
        <f t="shared" si="6"/>
        <v>5720000</v>
      </c>
      <c r="W41" s="269">
        <f t="shared" si="4"/>
        <v>25107000</v>
      </c>
    </row>
    <row r="42" spans="1:24" s="159" customFormat="1" x14ac:dyDescent="0.3">
      <c r="A42" s="314"/>
      <c r="B42" s="159" t="s">
        <v>75</v>
      </c>
      <c r="C42" s="153">
        <f t="shared" si="5"/>
        <v>32697000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0</v>
      </c>
      <c r="I42" s="155">
        <v>0</v>
      </c>
      <c r="J42" s="2">
        <v>1500000</v>
      </c>
      <c r="K42" s="2">
        <v>0</v>
      </c>
      <c r="L42" s="2">
        <v>1100000</v>
      </c>
      <c r="M42" s="2">
        <v>500000</v>
      </c>
      <c r="N42" s="190">
        <v>200000</v>
      </c>
      <c r="O42" s="156">
        <v>0</v>
      </c>
      <c r="P42" s="2">
        <v>500000</v>
      </c>
      <c r="Q42" s="2">
        <v>0</v>
      </c>
      <c r="R42" s="2">
        <v>1500000</v>
      </c>
      <c r="S42" s="2">
        <v>0</v>
      </c>
      <c r="T42" s="2">
        <v>0</v>
      </c>
      <c r="U42" s="2">
        <v>0</v>
      </c>
      <c r="V42" s="156">
        <f t="shared" si="6"/>
        <v>7220000</v>
      </c>
      <c r="W42" s="269">
        <f t="shared" si="4"/>
        <v>25477000</v>
      </c>
    </row>
    <row r="43" spans="1:24" s="159" customFormat="1" x14ac:dyDescent="0.3">
      <c r="A43" s="314"/>
      <c r="B43" s="159" t="s">
        <v>76</v>
      </c>
      <c r="C43" s="153">
        <f t="shared" ref="C43:C106" si="7" xml:space="preserve"> W42 + 7590000</f>
        <v>33067000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0</v>
      </c>
      <c r="I43" s="154">
        <v>0</v>
      </c>
      <c r="J43" s="2">
        <v>1500000</v>
      </c>
      <c r="K43" s="2">
        <v>0</v>
      </c>
      <c r="L43" s="2">
        <v>1100000</v>
      </c>
      <c r="M43" s="2">
        <v>500000</v>
      </c>
      <c r="N43" s="190">
        <v>200000</v>
      </c>
      <c r="O43" s="156">
        <v>0</v>
      </c>
      <c r="P43" s="2">
        <v>500000</v>
      </c>
      <c r="Q43" s="2">
        <v>0</v>
      </c>
      <c r="R43" s="2">
        <v>1500000</v>
      </c>
      <c r="S43" s="2">
        <v>0</v>
      </c>
      <c r="T43" s="2">
        <v>0</v>
      </c>
      <c r="U43" s="2">
        <v>0</v>
      </c>
      <c r="V43" s="156">
        <f t="shared" si="6"/>
        <v>8720000</v>
      </c>
      <c r="W43" s="269">
        <f t="shared" si="4"/>
        <v>24347000</v>
      </c>
    </row>
    <row r="44" spans="1:24" s="159" customFormat="1" x14ac:dyDescent="0.3">
      <c r="A44" s="314"/>
      <c r="B44" s="159" t="s">
        <v>77</v>
      </c>
      <c r="C44" s="153">
        <f t="shared" si="7"/>
        <v>31937000</v>
      </c>
      <c r="D44" s="154">
        <v>0</v>
      </c>
      <c r="E44" s="154">
        <v>0</v>
      </c>
      <c r="F44" s="154">
        <v>0</v>
      </c>
      <c r="G44" s="2">
        <v>420000</v>
      </c>
      <c r="H44" s="155">
        <v>0</v>
      </c>
      <c r="I44" s="154">
        <v>0</v>
      </c>
      <c r="J44" s="2">
        <v>1500000</v>
      </c>
      <c r="K44" s="2">
        <v>0</v>
      </c>
      <c r="L44" s="2">
        <v>1100000</v>
      </c>
      <c r="M44" s="2">
        <v>500000</v>
      </c>
      <c r="N44" s="190">
        <v>200000</v>
      </c>
      <c r="O44" s="156">
        <v>0</v>
      </c>
      <c r="P44" s="2">
        <v>500000</v>
      </c>
      <c r="Q44" s="2">
        <v>0</v>
      </c>
      <c r="R44" s="2">
        <v>1500000</v>
      </c>
      <c r="S44" s="2">
        <v>500000</v>
      </c>
      <c r="T44" s="2">
        <v>0</v>
      </c>
      <c r="U44" s="2">
        <v>0</v>
      </c>
      <c r="V44" s="156">
        <f t="shared" si="6"/>
        <v>6220000</v>
      </c>
      <c r="W44" s="269">
        <f t="shared" si="4"/>
        <v>25717000</v>
      </c>
    </row>
    <row r="45" spans="1:24" s="159" customFormat="1" x14ac:dyDescent="0.3">
      <c r="A45" s="314"/>
      <c r="B45" s="159" t="s">
        <v>78</v>
      </c>
      <c r="C45" s="153">
        <f t="shared" si="7"/>
        <v>33307000</v>
      </c>
      <c r="D45" s="154">
        <v>0</v>
      </c>
      <c r="E45" s="2">
        <v>1500000</v>
      </c>
      <c r="F45" s="154">
        <v>0</v>
      </c>
      <c r="G45" s="2">
        <v>420000</v>
      </c>
      <c r="H45" s="154">
        <v>0</v>
      </c>
      <c r="I45" s="154">
        <v>0</v>
      </c>
      <c r="J45" s="2">
        <v>1500000</v>
      </c>
      <c r="K45" s="2">
        <v>0</v>
      </c>
      <c r="L45" s="2">
        <v>1100000</v>
      </c>
      <c r="M45" s="2">
        <v>500000</v>
      </c>
      <c r="N45" s="190">
        <v>200000</v>
      </c>
      <c r="O45" s="156">
        <v>0</v>
      </c>
      <c r="P45" s="2">
        <v>500000</v>
      </c>
      <c r="Q45" s="2">
        <v>0</v>
      </c>
      <c r="R45" s="2">
        <v>1500000</v>
      </c>
      <c r="S45" s="2">
        <v>0</v>
      </c>
      <c r="T45" s="2">
        <v>0</v>
      </c>
      <c r="U45" s="2">
        <v>0</v>
      </c>
      <c r="V45" s="156">
        <f t="shared" si="6"/>
        <v>7220000</v>
      </c>
      <c r="W45" s="269">
        <f t="shared" si="4"/>
        <v>26087000</v>
      </c>
    </row>
    <row r="46" spans="1:24" s="159" customFormat="1" x14ac:dyDescent="0.3">
      <c r="A46" s="314"/>
      <c r="B46" s="159" t="s">
        <v>79</v>
      </c>
      <c r="C46" s="153">
        <f t="shared" si="7"/>
        <v>33677000</v>
      </c>
      <c r="D46" s="154">
        <v>0</v>
      </c>
      <c r="E46" s="154">
        <v>0</v>
      </c>
      <c r="F46" s="154">
        <v>0</v>
      </c>
      <c r="G46" s="2">
        <v>420000</v>
      </c>
      <c r="H46" s="154">
        <v>0</v>
      </c>
      <c r="I46" s="155">
        <v>0</v>
      </c>
      <c r="J46" s="2">
        <v>1500000</v>
      </c>
      <c r="K46" s="2">
        <v>0</v>
      </c>
      <c r="L46" s="2">
        <v>1100000</v>
      </c>
      <c r="M46" s="2">
        <v>500000</v>
      </c>
      <c r="N46" s="190">
        <v>200000</v>
      </c>
      <c r="O46" s="156">
        <v>0</v>
      </c>
      <c r="P46" s="2">
        <v>500000</v>
      </c>
      <c r="Q46" s="2">
        <v>0</v>
      </c>
      <c r="R46" s="2">
        <v>1500000</v>
      </c>
      <c r="S46" s="2">
        <v>500000</v>
      </c>
      <c r="T46" s="2">
        <v>0</v>
      </c>
      <c r="U46" s="2">
        <v>0</v>
      </c>
      <c r="V46" s="156">
        <f t="shared" si="6"/>
        <v>6220000</v>
      </c>
      <c r="W46" s="269">
        <f t="shared" si="4"/>
        <v>27457000</v>
      </c>
    </row>
    <row r="47" spans="1:24" s="159" customFormat="1" x14ac:dyDescent="0.3">
      <c r="A47" s="314"/>
      <c r="B47" s="159" t="s">
        <v>80</v>
      </c>
      <c r="C47" s="153">
        <f t="shared" si="7"/>
        <v>35047000</v>
      </c>
      <c r="D47" s="154">
        <v>0</v>
      </c>
      <c r="E47" s="154">
        <v>0</v>
      </c>
      <c r="F47" s="154">
        <v>0</v>
      </c>
      <c r="G47" s="2">
        <v>420000</v>
      </c>
      <c r="H47" s="154">
        <v>0</v>
      </c>
      <c r="I47" s="155">
        <v>0</v>
      </c>
      <c r="J47" s="2">
        <v>1500000</v>
      </c>
      <c r="K47" s="2">
        <v>0</v>
      </c>
      <c r="L47" s="2">
        <v>1100000</v>
      </c>
      <c r="M47" s="2">
        <v>500000</v>
      </c>
      <c r="N47" s="190">
        <v>200000</v>
      </c>
      <c r="O47" s="156">
        <v>0</v>
      </c>
      <c r="P47" s="2">
        <v>500000</v>
      </c>
      <c r="Q47" s="2">
        <v>0</v>
      </c>
      <c r="R47" s="2">
        <v>1500000</v>
      </c>
      <c r="S47" s="2">
        <v>0</v>
      </c>
      <c r="T47" s="2">
        <v>0</v>
      </c>
      <c r="U47" s="2">
        <v>0</v>
      </c>
      <c r="V47" s="156">
        <f t="shared" si="6"/>
        <v>5720000</v>
      </c>
      <c r="W47" s="269">
        <f t="shared" si="4"/>
        <v>29327000</v>
      </c>
    </row>
    <row r="48" spans="1:24" s="159" customFormat="1" x14ac:dyDescent="0.3">
      <c r="A48" s="314"/>
      <c r="B48" s="159" t="s">
        <v>81</v>
      </c>
      <c r="C48" s="153">
        <f t="shared" si="7"/>
        <v>36917000</v>
      </c>
      <c r="D48" s="154">
        <v>0</v>
      </c>
      <c r="E48" s="240">
        <v>1500000</v>
      </c>
      <c r="F48" s="154">
        <v>0</v>
      </c>
      <c r="G48" s="2">
        <v>420000</v>
      </c>
      <c r="H48" s="154">
        <v>0</v>
      </c>
      <c r="I48" s="155">
        <v>0</v>
      </c>
      <c r="J48" s="2">
        <v>1500000</v>
      </c>
      <c r="K48" s="2">
        <v>0</v>
      </c>
      <c r="L48" s="2">
        <v>1100000</v>
      </c>
      <c r="M48" s="2">
        <v>500000</v>
      </c>
      <c r="N48" s="190">
        <v>200000</v>
      </c>
      <c r="O48" s="156">
        <v>0</v>
      </c>
      <c r="P48" s="2">
        <v>500000</v>
      </c>
      <c r="Q48" s="2">
        <v>0</v>
      </c>
      <c r="R48" s="2">
        <v>1500000</v>
      </c>
      <c r="S48" s="2">
        <v>0</v>
      </c>
      <c r="T48" s="2">
        <v>0</v>
      </c>
      <c r="U48" s="2">
        <v>0</v>
      </c>
      <c r="V48" s="156">
        <f t="shared" si="6"/>
        <v>7220000</v>
      </c>
      <c r="W48" s="269">
        <f t="shared" si="4"/>
        <v>29697000</v>
      </c>
    </row>
    <row r="49" spans="1:24" s="159" customFormat="1" x14ac:dyDescent="0.3">
      <c r="A49" s="314"/>
      <c r="B49" s="159" t="s">
        <v>82</v>
      </c>
      <c r="C49" s="153">
        <f t="shared" si="7"/>
        <v>37287000</v>
      </c>
      <c r="D49" s="154">
        <v>0</v>
      </c>
      <c r="E49" s="154">
        <v>0</v>
      </c>
      <c r="F49" s="154">
        <v>0</v>
      </c>
      <c r="G49" s="2">
        <v>420000</v>
      </c>
      <c r="H49" s="154">
        <v>0</v>
      </c>
      <c r="I49" s="155">
        <v>0</v>
      </c>
      <c r="J49" s="2">
        <v>1500000</v>
      </c>
      <c r="K49" s="2">
        <v>0</v>
      </c>
      <c r="L49" s="2">
        <v>1100000</v>
      </c>
      <c r="M49" s="2">
        <v>500000</v>
      </c>
      <c r="N49" s="190">
        <v>200000</v>
      </c>
      <c r="O49" s="156">
        <v>0</v>
      </c>
      <c r="P49" s="2">
        <v>500000</v>
      </c>
      <c r="Q49" s="2">
        <v>0</v>
      </c>
      <c r="R49" s="2">
        <v>1500000</v>
      </c>
      <c r="S49" s="2">
        <v>500000</v>
      </c>
      <c r="T49" s="2">
        <v>0</v>
      </c>
      <c r="U49" s="2">
        <v>0</v>
      </c>
      <c r="V49" s="156">
        <f t="shared" si="6"/>
        <v>6220000</v>
      </c>
      <c r="W49" s="269">
        <f t="shared" si="4"/>
        <v>31067000</v>
      </c>
    </row>
    <row r="50" spans="1:24" s="189" customFormat="1" ht="17.25" thickBot="1" x14ac:dyDescent="0.35">
      <c r="A50" s="314"/>
      <c r="B50" s="191" t="s">
        <v>83</v>
      </c>
      <c r="C50" s="153">
        <f t="shared" si="7"/>
        <v>38657000</v>
      </c>
      <c r="D50" s="190">
        <v>0</v>
      </c>
      <c r="E50" s="192">
        <v>0</v>
      </c>
      <c r="F50" s="190">
        <v>0</v>
      </c>
      <c r="G50" s="192">
        <v>420000</v>
      </c>
      <c r="H50" s="154">
        <v>0</v>
      </c>
      <c r="I50" s="154">
        <v>0</v>
      </c>
      <c r="J50" s="2">
        <v>1500000</v>
      </c>
      <c r="K50" s="190">
        <v>0</v>
      </c>
      <c r="L50" s="190">
        <v>1100000</v>
      </c>
      <c r="M50" s="2">
        <v>500000</v>
      </c>
      <c r="N50" s="190">
        <v>200000</v>
      </c>
      <c r="O50" s="192">
        <v>0</v>
      </c>
      <c r="P50" s="190">
        <v>500000</v>
      </c>
      <c r="Q50" s="190">
        <v>0</v>
      </c>
      <c r="R50" s="2">
        <v>1500000</v>
      </c>
      <c r="S50" s="2">
        <v>0</v>
      </c>
      <c r="T50" s="190">
        <v>0</v>
      </c>
      <c r="U50" s="2">
        <v>0</v>
      </c>
      <c r="V50" s="192">
        <f t="shared" si="6"/>
        <v>5720000</v>
      </c>
      <c r="W50" s="288">
        <f t="shared" si="4"/>
        <v>32937000</v>
      </c>
      <c r="X50" s="239"/>
    </row>
    <row r="51" spans="1:24" s="187" customFormat="1" x14ac:dyDescent="0.3">
      <c r="A51" s="315">
        <v>2027</v>
      </c>
      <c r="B51" s="193" t="s">
        <v>72</v>
      </c>
      <c r="C51" s="153">
        <f t="shared" si="7"/>
        <v>40527000</v>
      </c>
      <c r="D51" s="154">
        <v>0</v>
      </c>
      <c r="E51" s="2">
        <v>1500000</v>
      </c>
      <c r="F51" s="188">
        <v>0</v>
      </c>
      <c r="G51" s="188">
        <v>420000</v>
      </c>
      <c r="H51" s="154">
        <v>0</v>
      </c>
      <c r="I51" s="154">
        <v>0</v>
      </c>
      <c r="J51" s="2">
        <v>1500000</v>
      </c>
      <c r="K51" s="188">
        <v>0</v>
      </c>
      <c r="L51" s="2">
        <v>1100000</v>
      </c>
      <c r="M51" s="2">
        <v>500000</v>
      </c>
      <c r="N51" s="190">
        <v>200000</v>
      </c>
      <c r="O51" s="188">
        <v>0</v>
      </c>
      <c r="P51" s="2">
        <v>500000</v>
      </c>
      <c r="Q51" s="2">
        <v>0</v>
      </c>
      <c r="R51" s="2">
        <v>1500000</v>
      </c>
      <c r="S51" s="2">
        <v>0</v>
      </c>
      <c r="T51" s="2">
        <v>0</v>
      </c>
      <c r="U51" s="2">
        <v>0</v>
      </c>
      <c r="V51" s="188">
        <f t="shared" si="6"/>
        <v>7220000</v>
      </c>
      <c r="W51" s="269">
        <f t="shared" si="4"/>
        <v>33307000</v>
      </c>
    </row>
    <row r="52" spans="1:24" s="159" customFormat="1" x14ac:dyDescent="0.3">
      <c r="A52" s="315"/>
      <c r="B52" s="159" t="s">
        <v>73</v>
      </c>
      <c r="C52" s="153">
        <f t="shared" si="7"/>
        <v>40897000</v>
      </c>
      <c r="D52" s="154">
        <v>0</v>
      </c>
      <c r="E52" s="154">
        <v>0</v>
      </c>
      <c r="F52" s="154">
        <v>0</v>
      </c>
      <c r="G52" s="2">
        <v>420000</v>
      </c>
      <c r="H52" s="155">
        <v>0</v>
      </c>
      <c r="I52" s="154">
        <v>0</v>
      </c>
      <c r="J52" s="2">
        <v>1500000</v>
      </c>
      <c r="K52" s="2">
        <v>0</v>
      </c>
      <c r="L52" s="2">
        <v>1100000</v>
      </c>
      <c r="M52" s="2">
        <v>500000</v>
      </c>
      <c r="N52" s="190">
        <v>200000</v>
      </c>
      <c r="O52" s="156">
        <v>0</v>
      </c>
      <c r="P52" s="2">
        <v>500000</v>
      </c>
      <c r="Q52" s="2">
        <v>0</v>
      </c>
      <c r="R52" s="2">
        <v>1500000</v>
      </c>
      <c r="S52" s="2">
        <v>0</v>
      </c>
      <c r="T52" s="2">
        <v>0</v>
      </c>
      <c r="U52" s="2">
        <v>0</v>
      </c>
      <c r="V52" s="156">
        <f t="shared" si="6"/>
        <v>5720000</v>
      </c>
      <c r="W52" s="269">
        <f t="shared" si="4"/>
        <v>35177000</v>
      </c>
    </row>
    <row r="53" spans="1:24" s="159" customFormat="1" x14ac:dyDescent="0.3">
      <c r="A53" s="315"/>
      <c r="B53" s="159" t="s">
        <v>74</v>
      </c>
      <c r="C53" s="153">
        <f t="shared" si="7"/>
        <v>42767000</v>
      </c>
      <c r="D53" s="154">
        <v>0</v>
      </c>
      <c r="E53" s="154">
        <v>0</v>
      </c>
      <c r="F53" s="154">
        <v>0</v>
      </c>
      <c r="G53" s="2">
        <v>420000</v>
      </c>
      <c r="H53" s="154">
        <v>0</v>
      </c>
      <c r="I53" s="155">
        <v>0</v>
      </c>
      <c r="J53" s="2">
        <v>1500000</v>
      </c>
      <c r="K53" s="2">
        <v>0</v>
      </c>
      <c r="L53" s="2">
        <v>1100000</v>
      </c>
      <c r="M53" s="2">
        <v>500000</v>
      </c>
      <c r="N53" s="190">
        <v>200000</v>
      </c>
      <c r="O53" s="156">
        <v>0</v>
      </c>
      <c r="P53" s="2">
        <v>500000</v>
      </c>
      <c r="Q53" s="2">
        <v>0</v>
      </c>
      <c r="R53" s="2">
        <v>1500000</v>
      </c>
      <c r="S53" s="2">
        <v>500000</v>
      </c>
      <c r="T53" s="2">
        <v>0</v>
      </c>
      <c r="U53" s="2">
        <v>0</v>
      </c>
      <c r="V53" s="156">
        <f t="shared" si="6"/>
        <v>6220000</v>
      </c>
      <c r="W53" s="269">
        <f t="shared" si="4"/>
        <v>36547000</v>
      </c>
    </row>
    <row r="54" spans="1:24" s="159" customFormat="1" x14ac:dyDescent="0.3">
      <c r="A54" s="315"/>
      <c r="B54" s="159" t="s">
        <v>75</v>
      </c>
      <c r="C54" s="153">
        <f t="shared" si="7"/>
        <v>44137000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0</v>
      </c>
      <c r="I54" s="155">
        <v>0</v>
      </c>
      <c r="J54" s="2">
        <v>1500000</v>
      </c>
      <c r="K54" s="2">
        <v>0</v>
      </c>
      <c r="L54" s="2">
        <v>1100000</v>
      </c>
      <c r="M54" s="2">
        <v>500000</v>
      </c>
      <c r="N54" s="190">
        <v>200000</v>
      </c>
      <c r="O54" s="156">
        <v>0</v>
      </c>
      <c r="P54" s="2">
        <v>500000</v>
      </c>
      <c r="Q54" s="2">
        <v>0</v>
      </c>
      <c r="R54" s="2">
        <v>1500000</v>
      </c>
      <c r="S54" s="2">
        <v>0</v>
      </c>
      <c r="T54" s="2">
        <v>0</v>
      </c>
      <c r="U54" s="2">
        <v>0</v>
      </c>
      <c r="V54" s="156">
        <f t="shared" si="6"/>
        <v>7220000</v>
      </c>
      <c r="W54" s="269">
        <f t="shared" si="4"/>
        <v>36917000</v>
      </c>
    </row>
    <row r="55" spans="1:24" s="159" customFormat="1" x14ac:dyDescent="0.3">
      <c r="A55" s="315"/>
      <c r="B55" s="159" t="s">
        <v>76</v>
      </c>
      <c r="C55" s="153">
        <f t="shared" si="7"/>
        <v>44507000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0</v>
      </c>
      <c r="I55" s="155">
        <v>0</v>
      </c>
      <c r="J55" s="2">
        <v>1500000</v>
      </c>
      <c r="K55" s="2">
        <v>0</v>
      </c>
      <c r="L55" s="2">
        <v>1100000</v>
      </c>
      <c r="M55" s="2">
        <v>500000</v>
      </c>
      <c r="N55" s="190">
        <v>200000</v>
      </c>
      <c r="O55" s="156">
        <v>0</v>
      </c>
      <c r="P55" s="2">
        <v>500000</v>
      </c>
      <c r="Q55" s="2">
        <v>0</v>
      </c>
      <c r="R55" s="2">
        <v>1500000</v>
      </c>
      <c r="S55" s="2">
        <v>500000</v>
      </c>
      <c r="T55" s="2">
        <v>0</v>
      </c>
      <c r="U55" s="2">
        <v>0</v>
      </c>
      <c r="V55" s="156">
        <f t="shared" si="6"/>
        <v>9220000</v>
      </c>
      <c r="W55" s="269">
        <f t="shared" si="4"/>
        <v>35287000</v>
      </c>
    </row>
    <row r="56" spans="1:24" s="159" customFormat="1" x14ac:dyDescent="0.3">
      <c r="A56" s="315"/>
      <c r="B56" s="159" t="s">
        <v>77</v>
      </c>
      <c r="C56" s="153">
        <f t="shared" si="7"/>
        <v>42877000</v>
      </c>
      <c r="D56" s="154">
        <v>0</v>
      </c>
      <c r="E56" s="154">
        <v>0</v>
      </c>
      <c r="F56" s="154">
        <v>0</v>
      </c>
      <c r="G56" s="2">
        <v>420000</v>
      </c>
      <c r="H56" s="154">
        <v>0</v>
      </c>
      <c r="I56" s="155">
        <v>0</v>
      </c>
      <c r="J56" s="2">
        <v>1500000</v>
      </c>
      <c r="K56" s="2">
        <v>0</v>
      </c>
      <c r="L56" s="2">
        <v>1100000</v>
      </c>
      <c r="M56" s="2">
        <v>500000</v>
      </c>
      <c r="N56" s="190">
        <v>200000</v>
      </c>
      <c r="O56" s="156">
        <v>0</v>
      </c>
      <c r="P56" s="2">
        <v>500000</v>
      </c>
      <c r="Q56" s="2">
        <v>0</v>
      </c>
      <c r="R56" s="2">
        <v>1500000</v>
      </c>
      <c r="S56" s="2">
        <v>0</v>
      </c>
      <c r="T56" s="2">
        <v>0</v>
      </c>
      <c r="U56" s="2">
        <v>0</v>
      </c>
      <c r="V56" s="156">
        <f t="shared" si="6"/>
        <v>5720000</v>
      </c>
      <c r="W56" s="269">
        <f t="shared" si="4"/>
        <v>37157000</v>
      </c>
    </row>
    <row r="57" spans="1:24" s="159" customFormat="1" x14ac:dyDescent="0.3">
      <c r="A57" s="315"/>
      <c r="B57" s="159" t="s">
        <v>78</v>
      </c>
      <c r="C57" s="153">
        <f t="shared" si="7"/>
        <v>44747000</v>
      </c>
      <c r="D57" s="154">
        <v>0</v>
      </c>
      <c r="E57" s="2">
        <v>1500000</v>
      </c>
      <c r="F57" s="154">
        <v>0</v>
      </c>
      <c r="G57" s="2">
        <v>420000</v>
      </c>
      <c r="H57" s="154">
        <v>0</v>
      </c>
      <c r="I57" s="154">
        <v>0</v>
      </c>
      <c r="J57" s="2">
        <v>1500000</v>
      </c>
      <c r="K57" s="2">
        <v>0</v>
      </c>
      <c r="L57" s="2">
        <v>1100000</v>
      </c>
      <c r="M57" s="2">
        <v>500000</v>
      </c>
      <c r="N57" s="190">
        <v>200000</v>
      </c>
      <c r="O57" s="156">
        <v>0</v>
      </c>
      <c r="P57" s="2">
        <v>500000</v>
      </c>
      <c r="Q57" s="2">
        <v>0</v>
      </c>
      <c r="R57" s="2">
        <v>1500000</v>
      </c>
      <c r="S57" s="2">
        <v>0</v>
      </c>
      <c r="T57" s="2">
        <v>0</v>
      </c>
      <c r="U57" s="2">
        <v>0</v>
      </c>
      <c r="V57" s="156">
        <f t="shared" si="6"/>
        <v>7220000</v>
      </c>
      <c r="W57" s="269">
        <f t="shared" si="4"/>
        <v>37527000</v>
      </c>
    </row>
    <row r="58" spans="1:24" s="159" customFormat="1" x14ac:dyDescent="0.3">
      <c r="A58" s="315"/>
      <c r="B58" s="159" t="s">
        <v>79</v>
      </c>
      <c r="C58" s="153">
        <f t="shared" si="7"/>
        <v>45117000</v>
      </c>
      <c r="D58" s="154">
        <v>0</v>
      </c>
      <c r="E58" s="154">
        <v>0</v>
      </c>
      <c r="F58" s="154">
        <v>0</v>
      </c>
      <c r="G58" s="2">
        <v>420000</v>
      </c>
      <c r="H58" s="154">
        <v>0</v>
      </c>
      <c r="I58" s="154">
        <v>0</v>
      </c>
      <c r="J58" s="2">
        <v>1500000</v>
      </c>
      <c r="K58" s="2">
        <v>0</v>
      </c>
      <c r="L58" s="2">
        <v>1100000</v>
      </c>
      <c r="M58" s="2">
        <v>500000</v>
      </c>
      <c r="N58" s="190">
        <v>200000</v>
      </c>
      <c r="O58" s="156">
        <v>0</v>
      </c>
      <c r="P58" s="2">
        <v>500000</v>
      </c>
      <c r="Q58" s="2">
        <v>0</v>
      </c>
      <c r="R58" s="2">
        <v>1500000</v>
      </c>
      <c r="S58" s="2">
        <v>500000</v>
      </c>
      <c r="T58" s="2">
        <v>0</v>
      </c>
      <c r="U58" s="2">
        <v>0</v>
      </c>
      <c r="V58" s="156">
        <f t="shared" si="6"/>
        <v>6220000</v>
      </c>
      <c r="W58" s="269">
        <f t="shared" si="4"/>
        <v>38897000</v>
      </c>
    </row>
    <row r="59" spans="1:24" s="159" customFormat="1" x14ac:dyDescent="0.3">
      <c r="A59" s="315"/>
      <c r="B59" s="159" t="s">
        <v>80</v>
      </c>
      <c r="C59" s="153">
        <f t="shared" si="7"/>
        <v>46487000</v>
      </c>
      <c r="D59" s="154">
        <v>0</v>
      </c>
      <c r="E59" s="154">
        <v>0</v>
      </c>
      <c r="F59" s="154">
        <v>0</v>
      </c>
      <c r="G59" s="2">
        <v>420000</v>
      </c>
      <c r="H59" s="154">
        <v>0</v>
      </c>
      <c r="I59" s="154">
        <v>0</v>
      </c>
      <c r="J59" s="2">
        <v>1500000</v>
      </c>
      <c r="K59" s="2">
        <v>0</v>
      </c>
      <c r="L59" s="2">
        <v>1100000</v>
      </c>
      <c r="M59" s="2">
        <v>500000</v>
      </c>
      <c r="N59" s="190">
        <v>200000</v>
      </c>
      <c r="O59" s="156">
        <v>0</v>
      </c>
      <c r="P59" s="2">
        <v>500000</v>
      </c>
      <c r="Q59" s="2">
        <v>0</v>
      </c>
      <c r="R59" s="2">
        <v>1500000</v>
      </c>
      <c r="S59" s="2">
        <v>0</v>
      </c>
      <c r="T59" s="2">
        <v>0</v>
      </c>
      <c r="U59" s="2">
        <v>0</v>
      </c>
      <c r="V59" s="156">
        <f t="shared" si="6"/>
        <v>5720000</v>
      </c>
      <c r="W59" s="269">
        <f t="shared" si="4"/>
        <v>40767000</v>
      </c>
    </row>
    <row r="60" spans="1:24" s="159" customFormat="1" x14ac:dyDescent="0.3">
      <c r="A60" s="315"/>
      <c r="B60" s="159" t="s">
        <v>81</v>
      </c>
      <c r="C60" s="153">
        <f t="shared" si="7"/>
        <v>48357000</v>
      </c>
      <c r="D60" s="154">
        <v>0</v>
      </c>
      <c r="E60" s="240">
        <v>1500000</v>
      </c>
      <c r="F60" s="154">
        <v>0</v>
      </c>
      <c r="G60" s="2">
        <v>420000</v>
      </c>
      <c r="H60" s="155">
        <v>0</v>
      </c>
      <c r="I60" s="155">
        <v>0</v>
      </c>
      <c r="J60" s="2">
        <v>1500000</v>
      </c>
      <c r="K60" s="2">
        <v>0</v>
      </c>
      <c r="L60" s="2">
        <v>1100000</v>
      </c>
      <c r="M60" s="2">
        <v>500000</v>
      </c>
      <c r="N60" s="190">
        <v>200000</v>
      </c>
      <c r="O60" s="156">
        <v>0</v>
      </c>
      <c r="P60" s="2">
        <v>500000</v>
      </c>
      <c r="Q60" s="2">
        <v>0</v>
      </c>
      <c r="R60" s="2">
        <v>1500000</v>
      </c>
      <c r="S60" s="2">
        <v>0</v>
      </c>
      <c r="T60" s="2">
        <v>0</v>
      </c>
      <c r="U60" s="2">
        <v>0</v>
      </c>
      <c r="V60" s="156">
        <f>SUM(E60:U60)</f>
        <v>7220000</v>
      </c>
      <c r="W60" s="269">
        <f t="shared" si="4"/>
        <v>41137000</v>
      </c>
    </row>
    <row r="61" spans="1:24" s="159" customFormat="1" x14ac:dyDescent="0.3">
      <c r="A61" s="315"/>
      <c r="B61" s="159" t="s">
        <v>82</v>
      </c>
      <c r="C61" s="153">
        <f t="shared" si="7"/>
        <v>48727000</v>
      </c>
      <c r="D61" s="154">
        <v>0</v>
      </c>
      <c r="E61" s="154">
        <v>0</v>
      </c>
      <c r="F61" s="154">
        <v>0</v>
      </c>
      <c r="G61" s="2">
        <v>420000</v>
      </c>
      <c r="H61" s="154">
        <v>0</v>
      </c>
      <c r="I61" s="155">
        <v>0</v>
      </c>
      <c r="J61" s="2">
        <v>1500000</v>
      </c>
      <c r="K61" s="2">
        <v>0</v>
      </c>
      <c r="L61" s="2">
        <v>1100000</v>
      </c>
      <c r="M61" s="2">
        <v>500000</v>
      </c>
      <c r="N61" s="190">
        <v>200000</v>
      </c>
      <c r="O61" s="156">
        <v>0</v>
      </c>
      <c r="P61" s="2">
        <v>500000</v>
      </c>
      <c r="Q61" s="2">
        <v>0</v>
      </c>
      <c r="R61" s="2">
        <v>1500000</v>
      </c>
      <c r="S61" s="2">
        <v>0</v>
      </c>
      <c r="T61" s="2">
        <v>0</v>
      </c>
      <c r="U61" s="2">
        <v>0</v>
      </c>
      <c r="V61" s="156">
        <f t="shared" si="6"/>
        <v>5720000</v>
      </c>
      <c r="W61" s="269">
        <f t="shared" si="4"/>
        <v>43007000</v>
      </c>
    </row>
    <row r="62" spans="1:24" s="239" customFormat="1" x14ac:dyDescent="0.3">
      <c r="A62" s="315"/>
      <c r="B62" s="239" t="s">
        <v>83</v>
      </c>
      <c r="C62" s="153">
        <f t="shared" si="7"/>
        <v>50597000</v>
      </c>
      <c r="D62" s="190">
        <v>0</v>
      </c>
      <c r="E62" s="192">
        <v>0</v>
      </c>
      <c r="F62" s="190">
        <v>0</v>
      </c>
      <c r="G62" s="190">
        <v>420000</v>
      </c>
      <c r="H62" s="154">
        <v>0</v>
      </c>
      <c r="I62" s="155">
        <v>0</v>
      </c>
      <c r="J62" s="2">
        <v>1500000</v>
      </c>
      <c r="K62" s="190">
        <v>0</v>
      </c>
      <c r="L62" s="190">
        <v>1100000</v>
      </c>
      <c r="M62" s="2">
        <v>500000</v>
      </c>
      <c r="N62" s="190">
        <v>200000</v>
      </c>
      <c r="O62" s="190">
        <v>0</v>
      </c>
      <c r="P62" s="190">
        <v>500000</v>
      </c>
      <c r="Q62" s="190">
        <v>0</v>
      </c>
      <c r="R62" s="2">
        <v>1500000</v>
      </c>
      <c r="S62" s="2">
        <v>500000</v>
      </c>
      <c r="T62" s="190">
        <v>0</v>
      </c>
      <c r="U62" s="2">
        <v>0</v>
      </c>
      <c r="V62" s="190">
        <f t="shared" si="6"/>
        <v>6220000</v>
      </c>
      <c r="W62" s="288">
        <f t="shared" si="4"/>
        <v>44377000</v>
      </c>
    </row>
    <row r="63" spans="1:24" s="159" customFormat="1" x14ac:dyDescent="0.3">
      <c r="A63" s="315">
        <v>2028</v>
      </c>
      <c r="B63" s="159" t="s">
        <v>72</v>
      </c>
      <c r="C63" s="153">
        <f t="shared" si="7"/>
        <v>51967000</v>
      </c>
      <c r="D63" s="154">
        <v>0</v>
      </c>
      <c r="E63" s="2">
        <v>1500000</v>
      </c>
      <c r="F63" s="154">
        <v>0</v>
      </c>
      <c r="G63" s="2">
        <v>420000</v>
      </c>
      <c r="H63" s="154">
        <v>0</v>
      </c>
      <c r="I63" s="155">
        <v>0</v>
      </c>
      <c r="J63" s="2">
        <v>1500000</v>
      </c>
      <c r="K63" s="2">
        <v>0</v>
      </c>
      <c r="L63" s="2">
        <v>1100000</v>
      </c>
      <c r="M63" s="2">
        <v>500000</v>
      </c>
      <c r="N63" s="190">
        <v>200000</v>
      </c>
      <c r="O63" s="156">
        <v>0</v>
      </c>
      <c r="P63" s="2">
        <v>500000</v>
      </c>
      <c r="Q63" s="2">
        <v>0</v>
      </c>
      <c r="R63" s="2">
        <v>1500000</v>
      </c>
      <c r="S63" s="2">
        <v>0</v>
      </c>
      <c r="T63" s="2">
        <v>0</v>
      </c>
      <c r="U63" s="2">
        <v>0</v>
      </c>
      <c r="V63" s="156">
        <f t="shared" si="6"/>
        <v>7220000</v>
      </c>
      <c r="W63" s="269">
        <f t="shared" si="4"/>
        <v>44747000</v>
      </c>
    </row>
    <row r="64" spans="1:24" s="159" customFormat="1" x14ac:dyDescent="0.3">
      <c r="A64" s="315"/>
      <c r="B64" s="159" t="s">
        <v>73</v>
      </c>
      <c r="C64" s="153">
        <f t="shared" si="7"/>
        <v>52337000</v>
      </c>
      <c r="D64" s="154">
        <v>0</v>
      </c>
      <c r="E64" s="154">
        <v>0</v>
      </c>
      <c r="F64" s="154">
        <v>0</v>
      </c>
      <c r="G64" s="2">
        <v>420000</v>
      </c>
      <c r="H64" s="154">
        <v>0</v>
      </c>
      <c r="I64" s="154">
        <v>0</v>
      </c>
      <c r="J64" s="2">
        <v>1500000</v>
      </c>
      <c r="K64" s="2">
        <v>0</v>
      </c>
      <c r="L64" s="2">
        <v>1100000</v>
      </c>
      <c r="M64" s="2">
        <v>500000</v>
      </c>
      <c r="N64" s="190">
        <v>200000</v>
      </c>
      <c r="O64" s="156">
        <v>0</v>
      </c>
      <c r="P64" s="2">
        <v>500000</v>
      </c>
      <c r="Q64" s="2">
        <v>0</v>
      </c>
      <c r="R64" s="2">
        <v>1500000</v>
      </c>
      <c r="S64" s="2">
        <v>500000</v>
      </c>
      <c r="T64" s="2">
        <v>0</v>
      </c>
      <c r="U64" s="2">
        <v>0</v>
      </c>
      <c r="V64" s="156">
        <f t="shared" si="6"/>
        <v>6220000</v>
      </c>
      <c r="W64" s="269">
        <f t="shared" si="4"/>
        <v>46117000</v>
      </c>
    </row>
    <row r="65" spans="1:23" s="159" customFormat="1" x14ac:dyDescent="0.3">
      <c r="A65" s="315"/>
      <c r="B65" s="159" t="s">
        <v>74</v>
      </c>
      <c r="C65" s="153">
        <f t="shared" si="7"/>
        <v>53707000</v>
      </c>
      <c r="D65" s="154">
        <v>0</v>
      </c>
      <c r="E65" s="154">
        <v>0</v>
      </c>
      <c r="F65" s="154">
        <v>0</v>
      </c>
      <c r="G65" s="2">
        <v>420000</v>
      </c>
      <c r="H65" s="154">
        <v>0</v>
      </c>
      <c r="I65" s="154">
        <v>0</v>
      </c>
      <c r="J65" s="2">
        <v>1500000</v>
      </c>
      <c r="K65" s="2">
        <v>0</v>
      </c>
      <c r="L65" s="2">
        <v>1100000</v>
      </c>
      <c r="M65" s="2">
        <v>500000</v>
      </c>
      <c r="N65" s="190">
        <v>200000</v>
      </c>
      <c r="O65" s="156">
        <v>0</v>
      </c>
      <c r="P65" s="2">
        <v>500000</v>
      </c>
      <c r="Q65" s="2">
        <v>0</v>
      </c>
      <c r="R65" s="2">
        <v>1500000</v>
      </c>
      <c r="S65" s="2">
        <v>0</v>
      </c>
      <c r="T65" s="2">
        <v>0</v>
      </c>
      <c r="U65" s="2">
        <v>0</v>
      </c>
      <c r="V65" s="156">
        <f t="shared" si="6"/>
        <v>5720000</v>
      </c>
      <c r="W65" s="269">
        <f t="shared" si="4"/>
        <v>47987000</v>
      </c>
    </row>
    <row r="66" spans="1:23" s="159" customFormat="1" x14ac:dyDescent="0.3">
      <c r="A66" s="315"/>
      <c r="B66" s="159" t="s">
        <v>75</v>
      </c>
      <c r="C66" s="153">
        <f t="shared" si="7"/>
        <v>55577000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0</v>
      </c>
      <c r="I66" s="154">
        <v>0</v>
      </c>
      <c r="J66" s="2">
        <v>1500000</v>
      </c>
      <c r="K66" s="2">
        <v>0</v>
      </c>
      <c r="L66" s="2">
        <v>1100000</v>
      </c>
      <c r="M66" s="2">
        <v>500000</v>
      </c>
      <c r="N66" s="190">
        <v>200000</v>
      </c>
      <c r="O66" s="156">
        <v>0</v>
      </c>
      <c r="P66" s="2">
        <v>500000</v>
      </c>
      <c r="Q66" s="2">
        <v>0</v>
      </c>
      <c r="R66" s="2">
        <v>1500000</v>
      </c>
      <c r="S66" s="2">
        <v>0</v>
      </c>
      <c r="T66" s="2">
        <v>0</v>
      </c>
      <c r="U66" s="2">
        <v>0</v>
      </c>
      <c r="V66" s="156">
        <f t="shared" si="6"/>
        <v>7220000</v>
      </c>
      <c r="W66" s="269">
        <f t="shared" si="4"/>
        <v>48357000</v>
      </c>
    </row>
    <row r="67" spans="1:23" s="159" customFormat="1" x14ac:dyDescent="0.3">
      <c r="A67" s="315"/>
      <c r="B67" s="159" t="s">
        <v>76</v>
      </c>
      <c r="C67" s="153">
        <f t="shared" si="7"/>
        <v>55947000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0</v>
      </c>
      <c r="I67" s="155">
        <v>0</v>
      </c>
      <c r="J67" s="2">
        <v>1500000</v>
      </c>
      <c r="K67" s="2">
        <v>0</v>
      </c>
      <c r="L67" s="2">
        <v>1100000</v>
      </c>
      <c r="M67" s="2">
        <v>500000</v>
      </c>
      <c r="N67" s="190">
        <v>200000</v>
      </c>
      <c r="O67" s="156">
        <v>0</v>
      </c>
      <c r="P67" s="2">
        <v>500000</v>
      </c>
      <c r="Q67" s="2">
        <v>0</v>
      </c>
      <c r="R67" s="2">
        <v>1500000</v>
      </c>
      <c r="S67" s="2">
        <v>500000</v>
      </c>
      <c r="T67" s="2">
        <v>0</v>
      </c>
      <c r="U67" s="2">
        <v>0</v>
      </c>
      <c r="V67" s="156">
        <f t="shared" ref="V67:V98" si="8">SUM(E67:U67)</f>
        <v>9220000</v>
      </c>
      <c r="W67" s="269">
        <f t="shared" si="4"/>
        <v>46727000</v>
      </c>
    </row>
    <row r="68" spans="1:23" s="159" customFormat="1" x14ac:dyDescent="0.3">
      <c r="A68" s="315"/>
      <c r="B68" s="159" t="s">
        <v>77</v>
      </c>
      <c r="C68" s="153">
        <f t="shared" si="7"/>
        <v>54317000</v>
      </c>
      <c r="D68" s="154">
        <v>0</v>
      </c>
      <c r="E68" s="154">
        <v>0</v>
      </c>
      <c r="F68" s="154">
        <v>0</v>
      </c>
      <c r="G68" s="2">
        <v>420000</v>
      </c>
      <c r="H68" s="155">
        <v>0</v>
      </c>
      <c r="I68" s="155">
        <v>0</v>
      </c>
      <c r="J68" s="2">
        <v>1500000</v>
      </c>
      <c r="K68" s="2">
        <v>0</v>
      </c>
      <c r="L68" s="2">
        <v>1100000</v>
      </c>
      <c r="M68" s="2">
        <v>500000</v>
      </c>
      <c r="N68" s="190">
        <v>200000</v>
      </c>
      <c r="O68" s="156">
        <v>0</v>
      </c>
      <c r="P68" s="2">
        <v>500000</v>
      </c>
      <c r="Q68" s="2">
        <v>0</v>
      </c>
      <c r="R68" s="2">
        <v>1500000</v>
      </c>
      <c r="S68" s="2">
        <v>0</v>
      </c>
      <c r="T68" s="2">
        <v>0</v>
      </c>
      <c r="U68" s="2">
        <v>0</v>
      </c>
      <c r="V68" s="156">
        <f t="shared" si="8"/>
        <v>5720000</v>
      </c>
      <c r="W68" s="269">
        <f t="shared" si="4"/>
        <v>48597000</v>
      </c>
    </row>
    <row r="69" spans="1:23" s="159" customFormat="1" x14ac:dyDescent="0.3">
      <c r="A69" s="315"/>
      <c r="B69" s="159" t="s">
        <v>78</v>
      </c>
      <c r="C69" s="153">
        <f t="shared" si="7"/>
        <v>56187000</v>
      </c>
      <c r="D69" s="154">
        <v>0</v>
      </c>
      <c r="E69" s="2">
        <v>1500000</v>
      </c>
      <c r="F69" s="154">
        <v>0</v>
      </c>
      <c r="G69" s="2">
        <v>420000</v>
      </c>
      <c r="H69" s="154">
        <v>0</v>
      </c>
      <c r="I69" s="155">
        <v>0</v>
      </c>
      <c r="J69" s="2">
        <v>1500000</v>
      </c>
      <c r="K69" s="2">
        <v>0</v>
      </c>
      <c r="L69" s="2">
        <v>1100000</v>
      </c>
      <c r="M69" s="2">
        <v>500000</v>
      </c>
      <c r="N69" s="190">
        <v>200000</v>
      </c>
      <c r="O69" s="156">
        <v>0</v>
      </c>
      <c r="P69" s="2">
        <v>500000</v>
      </c>
      <c r="Q69" s="2">
        <v>0</v>
      </c>
      <c r="R69" s="2">
        <v>1500000</v>
      </c>
      <c r="S69" s="2">
        <v>0</v>
      </c>
      <c r="T69" s="2">
        <v>0</v>
      </c>
      <c r="U69" s="2">
        <v>0</v>
      </c>
      <c r="V69" s="156">
        <f t="shared" si="8"/>
        <v>7220000</v>
      </c>
      <c r="W69" s="269">
        <f t="shared" si="4"/>
        <v>48967000</v>
      </c>
    </row>
    <row r="70" spans="1:23" s="159" customFormat="1" x14ac:dyDescent="0.3">
      <c r="A70" s="315"/>
      <c r="B70" s="159" t="s">
        <v>79</v>
      </c>
      <c r="C70" s="153">
        <f t="shared" si="7"/>
        <v>56557000</v>
      </c>
      <c r="D70" s="154">
        <v>0</v>
      </c>
      <c r="E70" s="154">
        <v>0</v>
      </c>
      <c r="F70" s="154">
        <v>0</v>
      </c>
      <c r="G70" s="2">
        <v>420000</v>
      </c>
      <c r="H70" s="154">
        <v>0</v>
      </c>
      <c r="I70" s="155">
        <v>0</v>
      </c>
      <c r="J70" s="2">
        <v>1500000</v>
      </c>
      <c r="K70" s="2">
        <v>0</v>
      </c>
      <c r="L70" s="2">
        <v>1100000</v>
      </c>
      <c r="M70" s="2">
        <v>500000</v>
      </c>
      <c r="N70" s="190">
        <v>200000</v>
      </c>
      <c r="O70" s="156">
        <v>0</v>
      </c>
      <c r="P70" s="2">
        <v>500000</v>
      </c>
      <c r="Q70" s="2">
        <v>0</v>
      </c>
      <c r="R70" s="2">
        <v>1500000</v>
      </c>
      <c r="S70" s="2">
        <v>0</v>
      </c>
      <c r="T70" s="2">
        <v>0</v>
      </c>
      <c r="U70" s="2">
        <v>0</v>
      </c>
      <c r="V70" s="156">
        <f t="shared" si="8"/>
        <v>5720000</v>
      </c>
      <c r="W70" s="269">
        <f t="shared" si="4"/>
        <v>50837000</v>
      </c>
    </row>
    <row r="71" spans="1:23" s="159" customFormat="1" x14ac:dyDescent="0.3">
      <c r="A71" s="315"/>
      <c r="B71" s="159" t="s">
        <v>80</v>
      </c>
      <c r="C71" s="153">
        <f t="shared" si="7"/>
        <v>58427000</v>
      </c>
      <c r="D71" s="154">
        <v>0</v>
      </c>
      <c r="E71" s="154">
        <v>0</v>
      </c>
      <c r="F71" s="154">
        <v>0</v>
      </c>
      <c r="G71" s="2">
        <v>420000</v>
      </c>
      <c r="H71" s="154">
        <v>0</v>
      </c>
      <c r="I71" s="154">
        <v>0</v>
      </c>
      <c r="J71" s="2">
        <v>1500000</v>
      </c>
      <c r="K71" s="2">
        <v>0</v>
      </c>
      <c r="L71" s="2">
        <v>1100000</v>
      </c>
      <c r="M71" s="2">
        <v>500000</v>
      </c>
      <c r="N71" s="190">
        <v>200000</v>
      </c>
      <c r="O71" s="156">
        <v>0</v>
      </c>
      <c r="P71" s="2">
        <v>500000</v>
      </c>
      <c r="Q71" s="2">
        <v>0</v>
      </c>
      <c r="R71" s="2">
        <v>1500000</v>
      </c>
      <c r="S71" s="2">
        <v>500000</v>
      </c>
      <c r="T71" s="2">
        <v>0</v>
      </c>
      <c r="U71" s="2">
        <v>0</v>
      </c>
      <c r="V71" s="156">
        <f t="shared" si="8"/>
        <v>6220000</v>
      </c>
      <c r="W71" s="269">
        <f t="shared" si="4"/>
        <v>52207000</v>
      </c>
    </row>
    <row r="72" spans="1:23" s="159" customFormat="1" x14ac:dyDescent="0.3">
      <c r="A72" s="315"/>
      <c r="B72" s="159" t="s">
        <v>81</v>
      </c>
      <c r="C72" s="153">
        <f t="shared" si="7"/>
        <v>59797000</v>
      </c>
      <c r="D72" s="154">
        <v>0</v>
      </c>
      <c r="E72" s="240">
        <v>1500000</v>
      </c>
      <c r="F72" s="154">
        <v>0</v>
      </c>
      <c r="G72" s="2">
        <v>420000</v>
      </c>
      <c r="H72" s="154">
        <v>0</v>
      </c>
      <c r="I72" s="154">
        <v>0</v>
      </c>
      <c r="J72" s="2">
        <v>1500000</v>
      </c>
      <c r="K72" s="2">
        <v>0</v>
      </c>
      <c r="L72" s="2">
        <v>1100000</v>
      </c>
      <c r="M72" s="2">
        <v>500000</v>
      </c>
      <c r="N72" s="190">
        <v>200000</v>
      </c>
      <c r="O72" s="156">
        <v>0</v>
      </c>
      <c r="P72" s="2">
        <v>500000</v>
      </c>
      <c r="Q72" s="2">
        <v>0</v>
      </c>
      <c r="R72" s="2">
        <v>1500000</v>
      </c>
      <c r="S72" s="2">
        <v>0</v>
      </c>
      <c r="T72" s="2">
        <v>0</v>
      </c>
      <c r="U72" s="2">
        <v>0</v>
      </c>
      <c r="V72" s="156">
        <f t="shared" si="8"/>
        <v>7220000</v>
      </c>
      <c r="W72" s="269">
        <f t="shared" si="4"/>
        <v>52577000</v>
      </c>
    </row>
    <row r="73" spans="1:23" s="159" customFormat="1" x14ac:dyDescent="0.3">
      <c r="A73" s="315"/>
      <c r="B73" s="159" t="s">
        <v>82</v>
      </c>
      <c r="C73" s="153">
        <f t="shared" si="7"/>
        <v>60167000</v>
      </c>
      <c r="D73" s="154">
        <v>0</v>
      </c>
      <c r="E73" s="154">
        <v>0</v>
      </c>
      <c r="F73" s="154">
        <v>0</v>
      </c>
      <c r="G73" s="2">
        <v>420000</v>
      </c>
      <c r="H73" s="154">
        <v>0</v>
      </c>
      <c r="I73" s="154">
        <v>0</v>
      </c>
      <c r="J73" s="2">
        <v>1500000</v>
      </c>
      <c r="K73" s="2">
        <v>0</v>
      </c>
      <c r="L73" s="2">
        <v>1100000</v>
      </c>
      <c r="M73" s="2">
        <v>500000</v>
      </c>
      <c r="N73" s="190">
        <v>200000</v>
      </c>
      <c r="O73" s="156">
        <v>0</v>
      </c>
      <c r="P73" s="2">
        <v>500000</v>
      </c>
      <c r="Q73" s="2">
        <v>0</v>
      </c>
      <c r="R73" s="2">
        <v>1500000</v>
      </c>
      <c r="S73" s="2">
        <v>500000</v>
      </c>
      <c r="T73" s="2">
        <v>0</v>
      </c>
      <c r="U73" s="2">
        <v>0</v>
      </c>
      <c r="V73" s="156">
        <f t="shared" si="8"/>
        <v>6220000</v>
      </c>
      <c r="W73" s="269">
        <f t="shared" si="4"/>
        <v>53947000</v>
      </c>
    </row>
    <row r="74" spans="1:23" s="239" customFormat="1" x14ac:dyDescent="0.3">
      <c r="A74" s="315"/>
      <c r="B74" s="239" t="s">
        <v>83</v>
      </c>
      <c r="C74" s="153">
        <f t="shared" si="7"/>
        <v>61537000</v>
      </c>
      <c r="D74" s="190">
        <v>0</v>
      </c>
      <c r="E74" s="192">
        <v>0</v>
      </c>
      <c r="F74" s="190">
        <v>0</v>
      </c>
      <c r="G74" s="190">
        <v>420000</v>
      </c>
      <c r="H74" s="154">
        <v>0</v>
      </c>
      <c r="I74" s="155">
        <v>0</v>
      </c>
      <c r="J74" s="2">
        <v>1500000</v>
      </c>
      <c r="K74" s="190">
        <v>0</v>
      </c>
      <c r="L74" s="190">
        <v>1100000</v>
      </c>
      <c r="M74" s="2">
        <v>500000</v>
      </c>
      <c r="N74" s="190">
        <v>200000</v>
      </c>
      <c r="O74" s="190">
        <v>0</v>
      </c>
      <c r="P74" s="190">
        <v>500000</v>
      </c>
      <c r="Q74" s="190">
        <v>0</v>
      </c>
      <c r="R74" s="2">
        <v>1500000</v>
      </c>
      <c r="S74" s="2">
        <v>0</v>
      </c>
      <c r="T74" s="190">
        <v>0</v>
      </c>
      <c r="U74" s="2">
        <v>0</v>
      </c>
      <c r="V74" s="190">
        <f t="shared" si="8"/>
        <v>5720000</v>
      </c>
      <c r="W74" s="288">
        <f t="shared" si="4"/>
        <v>55817000</v>
      </c>
    </row>
    <row r="75" spans="1:23" s="159" customFormat="1" x14ac:dyDescent="0.3">
      <c r="A75" s="315">
        <v>2029</v>
      </c>
      <c r="B75" s="159" t="s">
        <v>72</v>
      </c>
      <c r="C75" s="153">
        <f t="shared" si="7"/>
        <v>63407000</v>
      </c>
      <c r="D75" s="154">
        <v>0</v>
      </c>
      <c r="E75" s="2">
        <v>1500000</v>
      </c>
      <c r="F75" s="154">
        <v>0</v>
      </c>
      <c r="G75" s="2">
        <v>420000</v>
      </c>
      <c r="H75" s="154">
        <v>0</v>
      </c>
      <c r="I75" s="155">
        <v>0</v>
      </c>
      <c r="J75" s="2">
        <v>1500000</v>
      </c>
      <c r="K75" s="2">
        <v>0</v>
      </c>
      <c r="L75" s="2">
        <v>1100000</v>
      </c>
      <c r="M75" s="2">
        <v>500000</v>
      </c>
      <c r="N75" s="190">
        <v>200000</v>
      </c>
      <c r="O75" s="156">
        <v>0</v>
      </c>
      <c r="P75" s="2">
        <v>500000</v>
      </c>
      <c r="Q75" s="2">
        <v>0</v>
      </c>
      <c r="R75" s="2">
        <v>1500000</v>
      </c>
      <c r="S75" s="2">
        <v>0</v>
      </c>
      <c r="T75" s="2">
        <v>0</v>
      </c>
      <c r="U75" s="2">
        <v>0</v>
      </c>
      <c r="V75" s="156">
        <f t="shared" si="8"/>
        <v>7220000</v>
      </c>
      <c r="W75" s="269">
        <f t="shared" si="4"/>
        <v>56187000</v>
      </c>
    </row>
    <row r="76" spans="1:23" s="159" customFormat="1" x14ac:dyDescent="0.3">
      <c r="A76" s="315"/>
      <c r="B76" s="159" t="s">
        <v>73</v>
      </c>
      <c r="C76" s="153">
        <f t="shared" si="7"/>
        <v>63777000</v>
      </c>
      <c r="D76" s="154">
        <v>0</v>
      </c>
      <c r="E76" s="154">
        <v>0</v>
      </c>
      <c r="F76" s="154">
        <v>0</v>
      </c>
      <c r="G76" s="2">
        <v>420000</v>
      </c>
      <c r="H76" s="155">
        <v>0</v>
      </c>
      <c r="I76" s="155">
        <v>0</v>
      </c>
      <c r="J76" s="2">
        <v>1500000</v>
      </c>
      <c r="K76" s="2">
        <v>0</v>
      </c>
      <c r="L76" s="2">
        <v>1100000</v>
      </c>
      <c r="M76" s="2">
        <v>500000</v>
      </c>
      <c r="N76" s="190">
        <v>200000</v>
      </c>
      <c r="O76" s="156">
        <v>0</v>
      </c>
      <c r="P76" s="2">
        <v>500000</v>
      </c>
      <c r="Q76" s="2">
        <v>0</v>
      </c>
      <c r="R76" s="2">
        <v>1500000</v>
      </c>
      <c r="S76" s="2">
        <v>500000</v>
      </c>
      <c r="T76" s="2">
        <v>0</v>
      </c>
      <c r="U76" s="2">
        <v>0</v>
      </c>
      <c r="V76" s="156">
        <f t="shared" si="8"/>
        <v>6220000</v>
      </c>
      <c r="W76" s="269">
        <f t="shared" si="4"/>
        <v>57557000</v>
      </c>
    </row>
    <row r="77" spans="1:23" s="159" customFormat="1" x14ac:dyDescent="0.3">
      <c r="A77" s="315"/>
      <c r="B77" s="159" t="s">
        <v>74</v>
      </c>
      <c r="C77" s="153">
        <f t="shared" si="7"/>
        <v>65147000</v>
      </c>
      <c r="D77" s="154">
        <v>0</v>
      </c>
      <c r="E77" s="154">
        <v>0</v>
      </c>
      <c r="F77" s="154">
        <v>0</v>
      </c>
      <c r="G77" s="2">
        <v>420000</v>
      </c>
      <c r="H77" s="154">
        <v>0</v>
      </c>
      <c r="I77" s="155">
        <v>0</v>
      </c>
      <c r="J77" s="2">
        <v>1500000</v>
      </c>
      <c r="K77" s="2">
        <v>0</v>
      </c>
      <c r="L77" s="2">
        <v>1100000</v>
      </c>
      <c r="M77" s="2">
        <v>500000</v>
      </c>
      <c r="N77" s="190">
        <v>200000</v>
      </c>
      <c r="O77" s="156">
        <v>0</v>
      </c>
      <c r="P77" s="2">
        <v>500000</v>
      </c>
      <c r="Q77" s="2">
        <v>0</v>
      </c>
      <c r="R77" s="2">
        <v>1500000</v>
      </c>
      <c r="S77" s="2">
        <v>0</v>
      </c>
      <c r="T77" s="2">
        <v>0</v>
      </c>
      <c r="U77" s="2">
        <v>0</v>
      </c>
      <c r="V77" s="156">
        <f t="shared" si="8"/>
        <v>5720000</v>
      </c>
      <c r="W77" s="269">
        <f t="shared" si="4"/>
        <v>59427000</v>
      </c>
    </row>
    <row r="78" spans="1:23" s="159" customFormat="1" x14ac:dyDescent="0.3">
      <c r="A78" s="315"/>
      <c r="B78" s="159" t="s">
        <v>75</v>
      </c>
      <c r="C78" s="153">
        <f t="shared" si="7"/>
        <v>67017000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0</v>
      </c>
      <c r="I78" s="154">
        <v>0</v>
      </c>
      <c r="J78" s="2">
        <v>1500000</v>
      </c>
      <c r="K78" s="2">
        <v>0</v>
      </c>
      <c r="L78" s="2">
        <v>1100000</v>
      </c>
      <c r="M78" s="2">
        <v>500000</v>
      </c>
      <c r="N78" s="190">
        <v>200000</v>
      </c>
      <c r="O78" s="156">
        <v>0</v>
      </c>
      <c r="P78" s="2">
        <v>500000</v>
      </c>
      <c r="Q78" s="2">
        <v>0</v>
      </c>
      <c r="R78" s="2">
        <v>1500000</v>
      </c>
      <c r="S78" s="2">
        <v>0</v>
      </c>
      <c r="T78" s="2">
        <v>0</v>
      </c>
      <c r="U78" s="2">
        <v>0</v>
      </c>
      <c r="V78" s="156">
        <f t="shared" si="8"/>
        <v>7220000</v>
      </c>
      <c r="W78" s="269">
        <f t="shared" si="4"/>
        <v>59797000</v>
      </c>
    </row>
    <row r="79" spans="1:23" s="159" customFormat="1" x14ac:dyDescent="0.3">
      <c r="A79" s="315"/>
      <c r="B79" s="159" t="s">
        <v>76</v>
      </c>
      <c r="C79" s="153">
        <f t="shared" si="7"/>
        <v>67387000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0</v>
      </c>
      <c r="I79" s="154">
        <v>0</v>
      </c>
      <c r="J79" s="2">
        <v>1500000</v>
      </c>
      <c r="K79" s="2">
        <v>0</v>
      </c>
      <c r="L79" s="2">
        <v>1100000</v>
      </c>
      <c r="M79" s="2">
        <v>500000</v>
      </c>
      <c r="N79" s="190">
        <v>200000</v>
      </c>
      <c r="O79" s="156">
        <v>0</v>
      </c>
      <c r="P79" s="2">
        <v>500000</v>
      </c>
      <c r="Q79" s="2">
        <v>0</v>
      </c>
      <c r="R79" s="2">
        <v>1500000</v>
      </c>
      <c r="S79" s="2">
        <v>0</v>
      </c>
      <c r="T79" s="2">
        <v>0</v>
      </c>
      <c r="U79" s="2">
        <v>0</v>
      </c>
      <c r="V79" s="156">
        <f t="shared" si="8"/>
        <v>8720000</v>
      </c>
      <c r="W79" s="269">
        <f t="shared" si="4"/>
        <v>58667000</v>
      </c>
    </row>
    <row r="80" spans="1:23" s="159" customFormat="1" x14ac:dyDescent="0.3">
      <c r="A80" s="315"/>
      <c r="B80" s="159" t="s">
        <v>77</v>
      </c>
      <c r="C80" s="153">
        <f t="shared" si="7"/>
        <v>66257000</v>
      </c>
      <c r="D80" s="154">
        <v>0</v>
      </c>
      <c r="E80" s="154">
        <v>0</v>
      </c>
      <c r="F80" s="154">
        <v>0</v>
      </c>
      <c r="G80" s="2">
        <v>420000</v>
      </c>
      <c r="H80" s="154">
        <v>0</v>
      </c>
      <c r="I80" s="154">
        <v>0</v>
      </c>
      <c r="J80" s="2">
        <v>1500000</v>
      </c>
      <c r="K80" s="2">
        <v>0</v>
      </c>
      <c r="L80" s="2">
        <v>1100000</v>
      </c>
      <c r="M80" s="2">
        <v>500000</v>
      </c>
      <c r="N80" s="190">
        <v>200000</v>
      </c>
      <c r="O80" s="156">
        <v>0</v>
      </c>
      <c r="P80" s="2">
        <v>500000</v>
      </c>
      <c r="Q80" s="2">
        <v>0</v>
      </c>
      <c r="R80" s="2">
        <v>1500000</v>
      </c>
      <c r="S80" s="2">
        <v>500000</v>
      </c>
      <c r="T80" s="2">
        <v>0</v>
      </c>
      <c r="U80" s="2">
        <v>0</v>
      </c>
      <c r="V80" s="156">
        <f t="shared" si="8"/>
        <v>6220000</v>
      </c>
      <c r="W80" s="269">
        <f t="shared" si="4"/>
        <v>60037000</v>
      </c>
    </row>
    <row r="81" spans="1:23" s="159" customFormat="1" x14ac:dyDescent="0.3">
      <c r="A81" s="315"/>
      <c r="B81" s="159" t="s">
        <v>78</v>
      </c>
      <c r="C81" s="153">
        <f t="shared" si="7"/>
        <v>67627000</v>
      </c>
      <c r="D81" s="154">
        <v>0</v>
      </c>
      <c r="E81" s="2">
        <v>1500000</v>
      </c>
      <c r="F81" s="154">
        <v>0</v>
      </c>
      <c r="G81" s="2">
        <v>420000</v>
      </c>
      <c r="H81" s="154">
        <v>0</v>
      </c>
      <c r="I81" s="155">
        <v>0</v>
      </c>
      <c r="J81" s="2">
        <v>1500000</v>
      </c>
      <c r="K81" s="2">
        <v>0</v>
      </c>
      <c r="L81" s="2">
        <v>1100000</v>
      </c>
      <c r="M81" s="2">
        <v>500000</v>
      </c>
      <c r="N81" s="190">
        <v>200000</v>
      </c>
      <c r="O81" s="156">
        <v>0</v>
      </c>
      <c r="P81" s="2">
        <v>500000</v>
      </c>
      <c r="Q81" s="2">
        <v>0</v>
      </c>
      <c r="R81" s="2">
        <v>1500000</v>
      </c>
      <c r="S81" s="2">
        <v>0</v>
      </c>
      <c r="T81" s="2">
        <v>0</v>
      </c>
      <c r="U81" s="2">
        <v>0</v>
      </c>
      <c r="V81" s="156">
        <f t="shared" si="8"/>
        <v>7220000</v>
      </c>
      <c r="W81" s="269">
        <f t="shared" si="4"/>
        <v>60407000</v>
      </c>
    </row>
    <row r="82" spans="1:23" s="159" customFormat="1" x14ac:dyDescent="0.3">
      <c r="A82" s="315"/>
      <c r="B82" s="159" t="s">
        <v>79</v>
      </c>
      <c r="C82" s="153">
        <f t="shared" si="7"/>
        <v>67997000</v>
      </c>
      <c r="D82" s="154">
        <v>0</v>
      </c>
      <c r="E82" s="154">
        <v>0</v>
      </c>
      <c r="F82" s="154">
        <v>0</v>
      </c>
      <c r="G82" s="2">
        <v>420000</v>
      </c>
      <c r="H82" s="154">
        <v>0</v>
      </c>
      <c r="I82" s="155">
        <v>0</v>
      </c>
      <c r="J82" s="2">
        <v>1500000</v>
      </c>
      <c r="K82" s="2">
        <v>0</v>
      </c>
      <c r="L82" s="2">
        <v>1100000</v>
      </c>
      <c r="M82" s="2">
        <v>500000</v>
      </c>
      <c r="N82" s="190">
        <v>200000</v>
      </c>
      <c r="O82" s="156">
        <v>0</v>
      </c>
      <c r="P82" s="2">
        <v>500000</v>
      </c>
      <c r="Q82" s="2">
        <v>0</v>
      </c>
      <c r="R82" s="2">
        <v>1500000</v>
      </c>
      <c r="S82" s="2">
        <v>500000</v>
      </c>
      <c r="T82" s="2">
        <v>0</v>
      </c>
      <c r="U82" s="2">
        <v>0</v>
      </c>
      <c r="V82" s="156">
        <f t="shared" si="8"/>
        <v>6220000</v>
      </c>
      <c r="W82" s="269">
        <f t="shared" si="4"/>
        <v>61777000</v>
      </c>
    </row>
    <row r="83" spans="1:23" s="159" customFormat="1" x14ac:dyDescent="0.3">
      <c r="A83" s="315"/>
      <c r="B83" s="159" t="s">
        <v>80</v>
      </c>
      <c r="C83" s="153">
        <f t="shared" si="7"/>
        <v>69367000</v>
      </c>
      <c r="D83" s="154">
        <v>0</v>
      </c>
      <c r="E83" s="154">
        <v>0</v>
      </c>
      <c r="F83" s="154">
        <v>0</v>
      </c>
      <c r="G83" s="2">
        <v>420000</v>
      </c>
      <c r="H83" s="154">
        <v>0</v>
      </c>
      <c r="I83" s="155">
        <v>0</v>
      </c>
      <c r="J83" s="2">
        <v>1500000</v>
      </c>
      <c r="K83" s="2">
        <v>0</v>
      </c>
      <c r="L83" s="2">
        <v>1100000</v>
      </c>
      <c r="M83" s="2">
        <v>500000</v>
      </c>
      <c r="N83" s="190">
        <v>200000</v>
      </c>
      <c r="O83" s="156">
        <v>0</v>
      </c>
      <c r="P83" s="2">
        <v>500000</v>
      </c>
      <c r="Q83" s="2">
        <v>0</v>
      </c>
      <c r="R83" s="2">
        <v>1500000</v>
      </c>
      <c r="S83" s="2">
        <v>0</v>
      </c>
      <c r="T83" s="2">
        <v>0</v>
      </c>
      <c r="U83" s="2">
        <v>0</v>
      </c>
      <c r="V83" s="156">
        <f t="shared" si="8"/>
        <v>5720000</v>
      </c>
      <c r="W83" s="269">
        <f t="shared" si="4"/>
        <v>63647000</v>
      </c>
    </row>
    <row r="84" spans="1:23" s="159" customFormat="1" x14ac:dyDescent="0.3">
      <c r="A84" s="315"/>
      <c r="B84" s="159" t="s">
        <v>81</v>
      </c>
      <c r="C84" s="153">
        <f t="shared" si="7"/>
        <v>71237000</v>
      </c>
      <c r="D84" s="154">
        <v>0</v>
      </c>
      <c r="E84" s="240">
        <v>1500000</v>
      </c>
      <c r="F84" s="154">
        <v>0</v>
      </c>
      <c r="G84" s="2">
        <v>420000</v>
      </c>
      <c r="H84" s="155">
        <v>0</v>
      </c>
      <c r="I84" s="155">
        <v>0</v>
      </c>
      <c r="J84" s="2">
        <v>1500000</v>
      </c>
      <c r="K84" s="2">
        <v>0</v>
      </c>
      <c r="L84" s="2">
        <v>1100000</v>
      </c>
      <c r="M84" s="2">
        <v>500000</v>
      </c>
      <c r="N84" s="190">
        <v>200000</v>
      </c>
      <c r="O84" s="156">
        <v>0</v>
      </c>
      <c r="P84" s="2">
        <v>500000</v>
      </c>
      <c r="Q84" s="2">
        <v>0</v>
      </c>
      <c r="R84" s="2">
        <v>1500000</v>
      </c>
      <c r="S84" s="2">
        <v>0</v>
      </c>
      <c r="T84" s="2">
        <v>0</v>
      </c>
      <c r="U84" s="2">
        <v>0</v>
      </c>
      <c r="V84" s="156">
        <f t="shared" si="8"/>
        <v>7220000</v>
      </c>
      <c r="W84" s="269">
        <f t="shared" si="4"/>
        <v>64017000</v>
      </c>
    </row>
    <row r="85" spans="1:23" s="159" customFormat="1" x14ac:dyDescent="0.3">
      <c r="A85" s="315"/>
      <c r="B85" s="159" t="s">
        <v>82</v>
      </c>
      <c r="C85" s="153">
        <f t="shared" si="7"/>
        <v>71607000</v>
      </c>
      <c r="D85" s="154">
        <v>0</v>
      </c>
      <c r="E85" s="154">
        <v>0</v>
      </c>
      <c r="F85" s="154">
        <v>0</v>
      </c>
      <c r="G85" s="2">
        <v>420000</v>
      </c>
      <c r="H85" s="154">
        <v>0</v>
      </c>
      <c r="I85" s="154">
        <v>0</v>
      </c>
      <c r="J85" s="2">
        <v>1500000</v>
      </c>
      <c r="K85" s="2">
        <v>0</v>
      </c>
      <c r="L85" s="2">
        <v>1100000</v>
      </c>
      <c r="M85" s="2">
        <v>500000</v>
      </c>
      <c r="N85" s="190">
        <v>200000</v>
      </c>
      <c r="O85" s="156">
        <v>0</v>
      </c>
      <c r="P85" s="2">
        <v>500000</v>
      </c>
      <c r="Q85" s="2">
        <v>0</v>
      </c>
      <c r="R85" s="2">
        <v>1500000</v>
      </c>
      <c r="S85" s="2">
        <v>500000</v>
      </c>
      <c r="T85" s="2">
        <v>0</v>
      </c>
      <c r="U85" s="2">
        <v>0</v>
      </c>
      <c r="V85" s="156">
        <f t="shared" si="8"/>
        <v>6220000</v>
      </c>
      <c r="W85" s="269">
        <f t="shared" si="4"/>
        <v>65387000</v>
      </c>
    </row>
    <row r="86" spans="1:23" s="239" customFormat="1" x14ac:dyDescent="0.3">
      <c r="A86" s="315"/>
      <c r="B86" s="239" t="s">
        <v>83</v>
      </c>
      <c r="C86" s="153">
        <f t="shared" si="7"/>
        <v>72977000</v>
      </c>
      <c r="D86" s="154">
        <v>0</v>
      </c>
      <c r="E86" s="192">
        <v>0</v>
      </c>
      <c r="F86" s="190">
        <v>0</v>
      </c>
      <c r="G86" s="190">
        <v>420000</v>
      </c>
      <c r="H86" s="154">
        <v>0</v>
      </c>
      <c r="I86" s="154">
        <v>0</v>
      </c>
      <c r="J86" s="2">
        <v>1500000</v>
      </c>
      <c r="K86" s="190">
        <v>0</v>
      </c>
      <c r="L86" s="2">
        <v>1100000</v>
      </c>
      <c r="M86" s="2">
        <v>500000</v>
      </c>
      <c r="N86" s="190">
        <v>200000</v>
      </c>
      <c r="O86" s="190">
        <v>0</v>
      </c>
      <c r="P86" s="2">
        <v>500000</v>
      </c>
      <c r="Q86" s="2">
        <v>0</v>
      </c>
      <c r="R86" s="2">
        <v>1500000</v>
      </c>
      <c r="S86" s="2">
        <v>0</v>
      </c>
      <c r="T86" s="2">
        <v>0</v>
      </c>
      <c r="U86" s="2">
        <v>0</v>
      </c>
      <c r="V86" s="190">
        <f t="shared" si="8"/>
        <v>5720000</v>
      </c>
      <c r="W86" s="269">
        <f t="shared" si="4"/>
        <v>67257000</v>
      </c>
    </row>
    <row r="87" spans="1:23" s="159" customFormat="1" x14ac:dyDescent="0.3">
      <c r="A87" s="315">
        <v>2030</v>
      </c>
      <c r="B87" s="159" t="s">
        <v>72</v>
      </c>
      <c r="C87" s="153">
        <f t="shared" si="7"/>
        <v>74847000</v>
      </c>
      <c r="D87" s="154">
        <v>0</v>
      </c>
      <c r="E87" s="2">
        <v>1500000</v>
      </c>
      <c r="F87" s="154">
        <v>0</v>
      </c>
      <c r="G87" s="2">
        <v>420000</v>
      </c>
      <c r="H87" s="154">
        <v>0</v>
      </c>
      <c r="I87" s="154">
        <v>0</v>
      </c>
      <c r="J87" s="2">
        <v>1500000</v>
      </c>
      <c r="K87" s="2">
        <v>0</v>
      </c>
      <c r="L87" s="2">
        <v>1100000</v>
      </c>
      <c r="M87" s="2">
        <v>500000</v>
      </c>
      <c r="N87" s="190">
        <v>200000</v>
      </c>
      <c r="O87" s="156">
        <v>0</v>
      </c>
      <c r="P87" s="2">
        <v>500000</v>
      </c>
      <c r="Q87" s="2">
        <v>0</v>
      </c>
      <c r="R87" s="2">
        <v>1500000</v>
      </c>
      <c r="S87" s="2">
        <v>0</v>
      </c>
      <c r="T87" s="2">
        <v>0</v>
      </c>
      <c r="U87" s="2">
        <v>0</v>
      </c>
      <c r="V87" s="156">
        <f t="shared" si="8"/>
        <v>7220000</v>
      </c>
      <c r="W87" s="269">
        <f t="shared" si="4"/>
        <v>67627000</v>
      </c>
    </row>
    <row r="88" spans="1:23" s="159" customFormat="1" x14ac:dyDescent="0.3">
      <c r="A88" s="315"/>
      <c r="B88" s="159" t="s">
        <v>73</v>
      </c>
      <c r="C88" s="153">
        <f t="shared" si="7"/>
        <v>75217000</v>
      </c>
      <c r="D88" s="154">
        <v>0</v>
      </c>
      <c r="E88" s="154">
        <v>0</v>
      </c>
      <c r="F88" s="154">
        <v>0</v>
      </c>
      <c r="G88" s="2">
        <v>420000</v>
      </c>
      <c r="H88" s="154">
        <v>0</v>
      </c>
      <c r="I88" s="155">
        <v>0</v>
      </c>
      <c r="J88" s="2">
        <v>1500000</v>
      </c>
      <c r="K88" s="2">
        <v>0</v>
      </c>
      <c r="L88" s="2">
        <v>1100000</v>
      </c>
      <c r="M88" s="2">
        <v>500000</v>
      </c>
      <c r="N88" s="190">
        <v>200000</v>
      </c>
      <c r="O88" s="156">
        <v>0</v>
      </c>
      <c r="P88" s="2">
        <v>500000</v>
      </c>
      <c r="Q88" s="2">
        <v>0</v>
      </c>
      <c r="R88" s="2">
        <v>1500000</v>
      </c>
      <c r="S88" s="2">
        <v>0</v>
      </c>
      <c r="T88" s="2">
        <v>0</v>
      </c>
      <c r="U88" s="2">
        <v>0</v>
      </c>
      <c r="V88" s="156">
        <f t="shared" si="8"/>
        <v>5720000</v>
      </c>
      <c r="W88" s="269">
        <f t="shared" si="4"/>
        <v>69497000</v>
      </c>
    </row>
    <row r="89" spans="1:23" s="159" customFormat="1" x14ac:dyDescent="0.3">
      <c r="A89" s="315"/>
      <c r="B89" s="159" t="s">
        <v>74</v>
      </c>
      <c r="C89" s="153">
        <f t="shared" si="7"/>
        <v>77087000</v>
      </c>
      <c r="D89" s="154">
        <v>0</v>
      </c>
      <c r="E89" s="154">
        <v>0</v>
      </c>
      <c r="F89" s="154">
        <v>0</v>
      </c>
      <c r="G89" s="2">
        <v>420000</v>
      </c>
      <c r="H89" s="154">
        <v>0</v>
      </c>
      <c r="I89" s="155">
        <v>0</v>
      </c>
      <c r="J89" s="2">
        <v>1500000</v>
      </c>
      <c r="K89" s="2">
        <v>0</v>
      </c>
      <c r="L89" s="2">
        <v>1100000</v>
      </c>
      <c r="M89" s="2">
        <v>500000</v>
      </c>
      <c r="N89" s="190">
        <v>200000</v>
      </c>
      <c r="O89" s="156">
        <v>0</v>
      </c>
      <c r="P89" s="2">
        <v>500000</v>
      </c>
      <c r="Q89" s="2">
        <v>0</v>
      </c>
      <c r="R89" s="2">
        <v>1500000</v>
      </c>
      <c r="S89" s="2">
        <v>500000</v>
      </c>
      <c r="T89" s="2">
        <v>0</v>
      </c>
      <c r="U89" s="2">
        <v>0</v>
      </c>
      <c r="V89" s="156">
        <f t="shared" si="8"/>
        <v>6220000</v>
      </c>
      <c r="W89" s="269">
        <f t="shared" si="4"/>
        <v>70867000</v>
      </c>
    </row>
    <row r="90" spans="1:23" s="159" customFormat="1" x14ac:dyDescent="0.3">
      <c r="A90" s="315"/>
      <c r="B90" s="159" t="s">
        <v>75</v>
      </c>
      <c r="C90" s="153">
        <f t="shared" si="7"/>
        <v>78457000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0</v>
      </c>
      <c r="I90" s="155">
        <v>0</v>
      </c>
      <c r="J90" s="2">
        <v>1500000</v>
      </c>
      <c r="K90" s="2">
        <v>0</v>
      </c>
      <c r="L90" s="2">
        <v>1100000</v>
      </c>
      <c r="M90" s="2">
        <v>500000</v>
      </c>
      <c r="N90" s="190">
        <v>200000</v>
      </c>
      <c r="O90" s="156">
        <v>0</v>
      </c>
      <c r="P90" s="2">
        <v>500000</v>
      </c>
      <c r="Q90" s="2">
        <v>0</v>
      </c>
      <c r="R90" s="2">
        <v>1500000</v>
      </c>
      <c r="S90" s="2">
        <v>0</v>
      </c>
      <c r="T90" s="2">
        <v>0</v>
      </c>
      <c r="U90" s="2">
        <v>0</v>
      </c>
      <c r="V90" s="156">
        <f t="shared" si="8"/>
        <v>7220000</v>
      </c>
      <c r="W90" s="269">
        <f t="shared" si="4"/>
        <v>71237000</v>
      </c>
    </row>
    <row r="91" spans="1:23" s="159" customFormat="1" x14ac:dyDescent="0.3">
      <c r="A91" s="315"/>
      <c r="B91" s="159" t="s">
        <v>76</v>
      </c>
      <c r="C91" s="153">
        <f t="shared" si="7"/>
        <v>78827000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0</v>
      </c>
      <c r="I91" s="155">
        <v>0</v>
      </c>
      <c r="J91" s="2">
        <v>1500000</v>
      </c>
      <c r="K91" s="2">
        <v>0</v>
      </c>
      <c r="L91" s="2">
        <v>1100000</v>
      </c>
      <c r="M91" s="2">
        <v>500000</v>
      </c>
      <c r="N91" s="190">
        <v>200000</v>
      </c>
      <c r="O91" s="156">
        <v>0</v>
      </c>
      <c r="P91" s="2">
        <v>500000</v>
      </c>
      <c r="Q91" s="2">
        <v>0</v>
      </c>
      <c r="R91" s="2">
        <v>1500000</v>
      </c>
      <c r="S91" s="2">
        <v>500000</v>
      </c>
      <c r="T91" s="2">
        <v>0</v>
      </c>
      <c r="U91" s="2">
        <v>0</v>
      </c>
      <c r="V91" s="156">
        <f t="shared" si="8"/>
        <v>9220000</v>
      </c>
      <c r="W91" s="269">
        <f t="shared" si="4"/>
        <v>69607000</v>
      </c>
    </row>
    <row r="92" spans="1:23" s="159" customFormat="1" x14ac:dyDescent="0.3">
      <c r="A92" s="315"/>
      <c r="B92" s="159" t="s">
        <v>77</v>
      </c>
      <c r="C92" s="153">
        <f t="shared" si="7"/>
        <v>77197000</v>
      </c>
      <c r="D92" s="154">
        <v>0</v>
      </c>
      <c r="E92" s="154">
        <v>0</v>
      </c>
      <c r="F92" s="154">
        <v>0</v>
      </c>
      <c r="G92" s="2">
        <v>420000</v>
      </c>
      <c r="H92" s="155">
        <v>0</v>
      </c>
      <c r="I92" s="154">
        <v>0</v>
      </c>
      <c r="J92" s="2">
        <v>1500000</v>
      </c>
      <c r="K92" s="2">
        <v>0</v>
      </c>
      <c r="L92" s="2">
        <v>1100000</v>
      </c>
      <c r="M92" s="2">
        <v>500000</v>
      </c>
      <c r="N92" s="190">
        <v>200000</v>
      </c>
      <c r="O92" s="156">
        <v>0</v>
      </c>
      <c r="P92" s="2">
        <v>500000</v>
      </c>
      <c r="Q92" s="2">
        <v>0</v>
      </c>
      <c r="R92" s="2">
        <v>1500000</v>
      </c>
      <c r="S92" s="2">
        <v>0</v>
      </c>
      <c r="T92" s="2">
        <v>0</v>
      </c>
      <c r="U92" s="2">
        <v>0</v>
      </c>
      <c r="V92" s="156">
        <f t="shared" si="8"/>
        <v>5720000</v>
      </c>
      <c r="W92" s="269">
        <f t="shared" si="4"/>
        <v>71477000</v>
      </c>
    </row>
    <row r="93" spans="1:23" s="159" customFormat="1" x14ac:dyDescent="0.3">
      <c r="A93" s="315"/>
      <c r="B93" s="159" t="s">
        <v>78</v>
      </c>
      <c r="C93" s="153">
        <f t="shared" si="7"/>
        <v>79067000</v>
      </c>
      <c r="D93" s="154">
        <v>0</v>
      </c>
      <c r="E93" s="2">
        <v>1500000</v>
      </c>
      <c r="F93" s="154">
        <v>0</v>
      </c>
      <c r="G93" s="2">
        <v>420000</v>
      </c>
      <c r="H93" s="154">
        <v>0</v>
      </c>
      <c r="I93" s="154">
        <v>0</v>
      </c>
      <c r="J93" s="2">
        <v>1500000</v>
      </c>
      <c r="K93" s="2">
        <v>0</v>
      </c>
      <c r="L93" s="2">
        <v>1100000</v>
      </c>
      <c r="M93" s="2">
        <v>500000</v>
      </c>
      <c r="N93" s="190">
        <v>200000</v>
      </c>
      <c r="O93" s="156">
        <v>0</v>
      </c>
      <c r="P93" s="2">
        <v>500000</v>
      </c>
      <c r="Q93" s="2">
        <v>0</v>
      </c>
      <c r="R93" s="2">
        <v>1500000</v>
      </c>
      <c r="S93" s="2">
        <v>0</v>
      </c>
      <c r="T93" s="2">
        <v>0</v>
      </c>
      <c r="U93" s="2">
        <v>0</v>
      </c>
      <c r="V93" s="156">
        <f t="shared" si="8"/>
        <v>7220000</v>
      </c>
      <c r="W93" s="269">
        <f t="shared" ref="W93:W122" si="9" xml:space="preserve"> (C93+D93) - V93</f>
        <v>71847000</v>
      </c>
    </row>
    <row r="94" spans="1:23" s="159" customFormat="1" x14ac:dyDescent="0.3">
      <c r="A94" s="315"/>
      <c r="B94" s="159" t="s">
        <v>79</v>
      </c>
      <c r="C94" s="153">
        <f t="shared" si="7"/>
        <v>79437000</v>
      </c>
      <c r="D94" s="154">
        <v>0</v>
      </c>
      <c r="E94" s="154">
        <v>0</v>
      </c>
      <c r="F94" s="154">
        <v>0</v>
      </c>
      <c r="G94" s="2">
        <v>420000</v>
      </c>
      <c r="H94" s="154">
        <v>0</v>
      </c>
      <c r="I94" s="154">
        <v>0</v>
      </c>
      <c r="J94" s="2">
        <v>1500000</v>
      </c>
      <c r="K94" s="2">
        <v>0</v>
      </c>
      <c r="L94" s="2">
        <v>1100000</v>
      </c>
      <c r="M94" s="2">
        <v>500000</v>
      </c>
      <c r="N94" s="190">
        <v>200000</v>
      </c>
      <c r="O94" s="156">
        <v>0</v>
      </c>
      <c r="P94" s="2">
        <v>500000</v>
      </c>
      <c r="Q94" s="2">
        <v>0</v>
      </c>
      <c r="R94" s="2">
        <v>1500000</v>
      </c>
      <c r="S94" s="2">
        <v>500000</v>
      </c>
      <c r="T94" s="2">
        <v>0</v>
      </c>
      <c r="U94" s="2">
        <v>0</v>
      </c>
      <c r="V94" s="156">
        <f t="shared" si="8"/>
        <v>6220000</v>
      </c>
      <c r="W94" s="269">
        <f t="shared" si="9"/>
        <v>73217000</v>
      </c>
    </row>
    <row r="95" spans="1:23" s="159" customFormat="1" x14ac:dyDescent="0.3">
      <c r="A95" s="315"/>
      <c r="B95" s="159" t="s">
        <v>80</v>
      </c>
      <c r="C95" s="153">
        <f t="shared" si="7"/>
        <v>80807000</v>
      </c>
      <c r="D95" s="154">
        <v>0</v>
      </c>
      <c r="E95" s="154">
        <v>0</v>
      </c>
      <c r="F95" s="154">
        <v>0</v>
      </c>
      <c r="G95" s="2">
        <v>420000</v>
      </c>
      <c r="H95" s="154">
        <v>0</v>
      </c>
      <c r="I95" s="155">
        <v>0</v>
      </c>
      <c r="J95" s="2">
        <v>1500000</v>
      </c>
      <c r="K95" s="2">
        <v>0</v>
      </c>
      <c r="L95" s="2">
        <v>1100000</v>
      </c>
      <c r="M95" s="2">
        <v>500000</v>
      </c>
      <c r="N95" s="190">
        <v>200000</v>
      </c>
      <c r="O95" s="156">
        <v>0</v>
      </c>
      <c r="P95" s="2">
        <v>500000</v>
      </c>
      <c r="Q95" s="2">
        <v>0</v>
      </c>
      <c r="R95" s="2">
        <v>1500000</v>
      </c>
      <c r="S95" s="2">
        <v>0</v>
      </c>
      <c r="T95" s="2">
        <v>0</v>
      </c>
      <c r="U95" s="2">
        <v>0</v>
      </c>
      <c r="V95" s="156">
        <f t="shared" si="8"/>
        <v>5720000</v>
      </c>
      <c r="W95" s="269">
        <f t="shared" si="9"/>
        <v>75087000</v>
      </c>
    </row>
    <row r="96" spans="1:23" s="159" customFormat="1" x14ac:dyDescent="0.3">
      <c r="A96" s="315"/>
      <c r="B96" s="159" t="s">
        <v>81</v>
      </c>
      <c r="C96" s="153">
        <f t="shared" si="7"/>
        <v>82677000</v>
      </c>
      <c r="D96" s="154">
        <v>0</v>
      </c>
      <c r="E96" s="240">
        <v>1500000</v>
      </c>
      <c r="F96" s="154">
        <v>0</v>
      </c>
      <c r="G96" s="2">
        <v>420000</v>
      </c>
      <c r="H96" s="154">
        <v>0</v>
      </c>
      <c r="I96" s="155">
        <v>0</v>
      </c>
      <c r="J96" s="2">
        <v>1500000</v>
      </c>
      <c r="K96" s="2">
        <v>0</v>
      </c>
      <c r="L96" s="2">
        <v>1100000</v>
      </c>
      <c r="M96" s="2">
        <v>500000</v>
      </c>
      <c r="N96" s="190">
        <v>200000</v>
      </c>
      <c r="O96" s="156">
        <v>0</v>
      </c>
      <c r="P96" s="2">
        <v>500000</v>
      </c>
      <c r="Q96" s="2">
        <v>0</v>
      </c>
      <c r="R96" s="2">
        <v>1500000</v>
      </c>
      <c r="S96" s="2">
        <v>0</v>
      </c>
      <c r="T96" s="2">
        <v>0</v>
      </c>
      <c r="U96" s="2">
        <v>0</v>
      </c>
      <c r="V96" s="156">
        <f t="shared" si="8"/>
        <v>7220000</v>
      </c>
      <c r="W96" s="269">
        <f t="shared" si="9"/>
        <v>75457000</v>
      </c>
    </row>
    <row r="97" spans="1:23" s="159" customFormat="1" x14ac:dyDescent="0.3">
      <c r="A97" s="315"/>
      <c r="B97" s="159" t="s">
        <v>82</v>
      </c>
      <c r="C97" s="153">
        <f t="shared" si="7"/>
        <v>83047000</v>
      </c>
      <c r="D97" s="154">
        <v>0</v>
      </c>
      <c r="E97" s="154">
        <v>0</v>
      </c>
      <c r="F97" s="154">
        <v>0</v>
      </c>
      <c r="G97" s="2">
        <v>420000</v>
      </c>
      <c r="H97" s="154">
        <v>0</v>
      </c>
      <c r="I97" s="155">
        <v>0</v>
      </c>
      <c r="J97" s="2">
        <v>1500000</v>
      </c>
      <c r="K97" s="2">
        <v>0</v>
      </c>
      <c r="L97" s="2">
        <v>1100000</v>
      </c>
      <c r="M97" s="2">
        <v>500000</v>
      </c>
      <c r="N97" s="190">
        <v>200000</v>
      </c>
      <c r="O97" s="156">
        <v>0</v>
      </c>
      <c r="P97" s="2">
        <v>500000</v>
      </c>
      <c r="Q97" s="2">
        <v>0</v>
      </c>
      <c r="R97" s="2">
        <v>1500000</v>
      </c>
      <c r="S97" s="2">
        <v>0</v>
      </c>
      <c r="T97" s="2">
        <v>0</v>
      </c>
      <c r="U97" s="2">
        <v>0</v>
      </c>
      <c r="V97" s="156">
        <f t="shared" si="8"/>
        <v>5720000</v>
      </c>
      <c r="W97" s="269">
        <f t="shared" si="9"/>
        <v>77327000</v>
      </c>
    </row>
    <row r="98" spans="1:23" s="239" customFormat="1" x14ac:dyDescent="0.3">
      <c r="A98" s="315"/>
      <c r="B98" s="239" t="s">
        <v>83</v>
      </c>
      <c r="C98" s="153">
        <f t="shared" si="7"/>
        <v>84917000</v>
      </c>
      <c r="D98" s="154">
        <v>0</v>
      </c>
      <c r="E98" s="192">
        <v>0</v>
      </c>
      <c r="F98" s="190">
        <v>0</v>
      </c>
      <c r="G98" s="190">
        <v>420000</v>
      </c>
      <c r="H98" s="154">
        <v>0</v>
      </c>
      <c r="I98" s="155">
        <v>0</v>
      </c>
      <c r="J98" s="2">
        <v>1500000</v>
      </c>
      <c r="K98" s="190">
        <v>0</v>
      </c>
      <c r="L98" s="2">
        <v>1100000</v>
      </c>
      <c r="M98" s="2">
        <v>500000</v>
      </c>
      <c r="N98" s="190">
        <v>200000</v>
      </c>
      <c r="O98" s="190">
        <v>0</v>
      </c>
      <c r="P98" s="2">
        <v>500000</v>
      </c>
      <c r="Q98" s="2">
        <v>0</v>
      </c>
      <c r="R98" s="2">
        <v>1500000</v>
      </c>
      <c r="S98" s="2">
        <v>500000</v>
      </c>
      <c r="T98" s="2">
        <v>0</v>
      </c>
      <c r="U98" s="2">
        <v>0</v>
      </c>
      <c r="V98" s="190">
        <f t="shared" si="8"/>
        <v>6220000</v>
      </c>
      <c r="W98" s="269">
        <f t="shared" si="9"/>
        <v>78697000</v>
      </c>
    </row>
    <row r="99" spans="1:23" s="159" customFormat="1" x14ac:dyDescent="0.3">
      <c r="A99" s="315">
        <v>2031</v>
      </c>
      <c r="B99" s="159" t="s">
        <v>72</v>
      </c>
      <c r="C99" s="153">
        <f t="shared" si="7"/>
        <v>86287000</v>
      </c>
      <c r="D99" s="154">
        <v>0</v>
      </c>
      <c r="E99" s="2">
        <v>1500000</v>
      </c>
      <c r="F99" s="154">
        <v>0</v>
      </c>
      <c r="G99" s="2">
        <v>420000</v>
      </c>
      <c r="H99" s="154">
        <v>0</v>
      </c>
      <c r="I99" s="154">
        <v>0</v>
      </c>
      <c r="J99" s="2">
        <v>1500000</v>
      </c>
      <c r="K99" s="2">
        <v>0</v>
      </c>
      <c r="L99" s="2">
        <v>1100000</v>
      </c>
      <c r="M99" s="2">
        <v>500000</v>
      </c>
      <c r="N99" s="190">
        <v>200000</v>
      </c>
      <c r="O99" s="156">
        <v>0</v>
      </c>
      <c r="P99" s="2">
        <v>500000</v>
      </c>
      <c r="Q99" s="2">
        <v>0</v>
      </c>
      <c r="R99" s="2">
        <v>1500000</v>
      </c>
      <c r="S99" s="2">
        <v>0</v>
      </c>
      <c r="T99" s="2">
        <v>0</v>
      </c>
      <c r="U99" s="2">
        <v>0</v>
      </c>
      <c r="V99" s="156">
        <f t="shared" ref="V99:V122" si="10">SUM(E99:U99)</f>
        <v>7220000</v>
      </c>
      <c r="W99" s="269">
        <f t="shared" si="9"/>
        <v>79067000</v>
      </c>
    </row>
    <row r="100" spans="1:23" s="159" customFormat="1" x14ac:dyDescent="0.3">
      <c r="A100" s="315"/>
      <c r="B100" s="159" t="s">
        <v>73</v>
      </c>
      <c r="C100" s="153">
        <f t="shared" si="7"/>
        <v>86657000</v>
      </c>
      <c r="D100" s="154">
        <v>0</v>
      </c>
      <c r="E100" s="154">
        <v>0</v>
      </c>
      <c r="F100" s="154">
        <v>0</v>
      </c>
      <c r="G100" s="2">
        <v>420000</v>
      </c>
      <c r="H100" s="155">
        <v>0</v>
      </c>
      <c r="I100" s="154">
        <v>0</v>
      </c>
      <c r="J100" s="2">
        <v>1500000</v>
      </c>
      <c r="K100" s="2">
        <v>0</v>
      </c>
      <c r="L100" s="2">
        <v>1100000</v>
      </c>
      <c r="M100" s="2">
        <v>500000</v>
      </c>
      <c r="N100" s="190">
        <v>200000</v>
      </c>
      <c r="O100" s="156">
        <v>0</v>
      </c>
      <c r="P100" s="2">
        <v>500000</v>
      </c>
      <c r="Q100" s="2">
        <v>0</v>
      </c>
      <c r="R100" s="2">
        <v>1500000</v>
      </c>
      <c r="S100" s="2">
        <v>500000</v>
      </c>
      <c r="T100" s="2">
        <v>0</v>
      </c>
      <c r="U100" s="2">
        <v>0</v>
      </c>
      <c r="V100" s="156">
        <f t="shared" si="10"/>
        <v>6220000</v>
      </c>
      <c r="W100" s="269">
        <f t="shared" si="9"/>
        <v>80437000</v>
      </c>
    </row>
    <row r="101" spans="1:23" s="159" customFormat="1" x14ac:dyDescent="0.3">
      <c r="A101" s="315"/>
      <c r="B101" s="159" t="s">
        <v>74</v>
      </c>
      <c r="C101" s="153">
        <f t="shared" si="7"/>
        <v>88027000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0</v>
      </c>
      <c r="I101" s="154">
        <v>0</v>
      </c>
      <c r="J101" s="2">
        <v>1500000</v>
      </c>
      <c r="K101" s="2">
        <v>0</v>
      </c>
      <c r="L101" s="2">
        <v>1100000</v>
      </c>
      <c r="M101" s="2">
        <v>500000</v>
      </c>
      <c r="N101" s="190">
        <v>200000</v>
      </c>
      <c r="O101" s="156">
        <v>0</v>
      </c>
      <c r="P101" s="2">
        <v>500000</v>
      </c>
      <c r="Q101" s="2">
        <v>0</v>
      </c>
      <c r="R101" s="2">
        <v>1500000</v>
      </c>
      <c r="S101" s="2">
        <v>0</v>
      </c>
      <c r="T101" s="2">
        <v>0</v>
      </c>
      <c r="U101" s="2">
        <v>0</v>
      </c>
      <c r="V101" s="156">
        <f t="shared" si="10"/>
        <v>5720000</v>
      </c>
      <c r="W101" s="269">
        <f t="shared" si="9"/>
        <v>82307000</v>
      </c>
    </row>
    <row r="102" spans="1:23" s="159" customFormat="1" x14ac:dyDescent="0.3">
      <c r="A102" s="315"/>
      <c r="B102" s="159" t="s">
        <v>75</v>
      </c>
      <c r="C102" s="153">
        <f t="shared" si="7"/>
        <v>89897000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0</v>
      </c>
      <c r="I102" s="155">
        <v>0</v>
      </c>
      <c r="J102" s="2">
        <v>1500000</v>
      </c>
      <c r="K102" s="2">
        <v>0</v>
      </c>
      <c r="L102" s="2">
        <v>1100000</v>
      </c>
      <c r="M102" s="2">
        <v>500000</v>
      </c>
      <c r="N102" s="190">
        <v>200000</v>
      </c>
      <c r="O102" s="156">
        <v>0</v>
      </c>
      <c r="P102" s="2">
        <v>500000</v>
      </c>
      <c r="Q102" s="2">
        <v>0</v>
      </c>
      <c r="R102" s="2">
        <v>1500000</v>
      </c>
      <c r="S102" s="2">
        <v>0</v>
      </c>
      <c r="T102" s="2">
        <v>0</v>
      </c>
      <c r="U102" s="2">
        <v>0</v>
      </c>
      <c r="V102" s="156">
        <f t="shared" si="10"/>
        <v>7220000</v>
      </c>
      <c r="W102" s="269">
        <f t="shared" si="9"/>
        <v>82677000</v>
      </c>
    </row>
    <row r="103" spans="1:23" s="159" customFormat="1" x14ac:dyDescent="0.3">
      <c r="A103" s="315"/>
      <c r="B103" s="159" t="s">
        <v>76</v>
      </c>
      <c r="C103" s="153">
        <f t="shared" si="7"/>
        <v>90267000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0</v>
      </c>
      <c r="I103" s="155">
        <v>0</v>
      </c>
      <c r="J103" s="2">
        <v>1500000</v>
      </c>
      <c r="K103" s="2">
        <v>0</v>
      </c>
      <c r="L103" s="2">
        <v>1100000</v>
      </c>
      <c r="M103" s="2">
        <v>500000</v>
      </c>
      <c r="N103" s="190">
        <v>200000</v>
      </c>
      <c r="O103" s="156">
        <v>0</v>
      </c>
      <c r="P103" s="2">
        <v>500000</v>
      </c>
      <c r="Q103" s="2">
        <v>0</v>
      </c>
      <c r="R103" s="2">
        <v>1500000</v>
      </c>
      <c r="S103" s="2">
        <v>500000</v>
      </c>
      <c r="T103" s="2">
        <v>0</v>
      </c>
      <c r="U103" s="2">
        <v>0</v>
      </c>
      <c r="V103" s="156">
        <f t="shared" si="10"/>
        <v>9220000</v>
      </c>
      <c r="W103" s="269">
        <f t="shared" si="9"/>
        <v>81047000</v>
      </c>
    </row>
    <row r="104" spans="1:23" s="159" customFormat="1" x14ac:dyDescent="0.3">
      <c r="A104" s="315"/>
      <c r="B104" s="159" t="s">
        <v>77</v>
      </c>
      <c r="C104" s="153">
        <f t="shared" si="7"/>
        <v>88637000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0</v>
      </c>
      <c r="I104" s="155">
        <v>0</v>
      </c>
      <c r="J104" s="2">
        <v>1500000</v>
      </c>
      <c r="K104" s="2">
        <v>0</v>
      </c>
      <c r="L104" s="2">
        <v>1100000</v>
      </c>
      <c r="M104" s="2">
        <v>500000</v>
      </c>
      <c r="N104" s="190">
        <v>200000</v>
      </c>
      <c r="O104" s="156">
        <v>0</v>
      </c>
      <c r="P104" s="2">
        <v>500000</v>
      </c>
      <c r="Q104" s="2">
        <v>0</v>
      </c>
      <c r="R104" s="2">
        <v>1500000</v>
      </c>
      <c r="S104" s="2">
        <v>0</v>
      </c>
      <c r="T104" s="2">
        <v>0</v>
      </c>
      <c r="U104" s="2">
        <v>0</v>
      </c>
      <c r="V104" s="156">
        <f t="shared" si="10"/>
        <v>5720000</v>
      </c>
      <c r="W104" s="269">
        <f t="shared" si="9"/>
        <v>82917000</v>
      </c>
    </row>
    <row r="105" spans="1:23" s="159" customFormat="1" x14ac:dyDescent="0.3">
      <c r="A105" s="315"/>
      <c r="B105" s="159" t="s">
        <v>78</v>
      </c>
      <c r="C105" s="153">
        <f t="shared" si="7"/>
        <v>90507000</v>
      </c>
      <c r="D105" s="154">
        <v>0</v>
      </c>
      <c r="E105" s="2">
        <v>1500000</v>
      </c>
      <c r="F105" s="154">
        <v>0</v>
      </c>
      <c r="G105" s="2">
        <v>420000</v>
      </c>
      <c r="H105" s="154">
        <v>0</v>
      </c>
      <c r="I105" s="155">
        <v>0</v>
      </c>
      <c r="J105" s="2">
        <v>1500000</v>
      </c>
      <c r="K105" s="2">
        <v>0</v>
      </c>
      <c r="L105" s="2">
        <v>1100000</v>
      </c>
      <c r="M105" s="2">
        <v>500000</v>
      </c>
      <c r="N105" s="190">
        <v>200000</v>
      </c>
      <c r="O105" s="156">
        <v>0</v>
      </c>
      <c r="P105" s="2">
        <v>500000</v>
      </c>
      <c r="Q105" s="2">
        <v>0</v>
      </c>
      <c r="R105" s="2">
        <v>1500000</v>
      </c>
      <c r="S105" s="2">
        <v>0</v>
      </c>
      <c r="T105" s="2">
        <v>0</v>
      </c>
      <c r="U105" s="2">
        <v>0</v>
      </c>
      <c r="V105" s="156">
        <f t="shared" si="10"/>
        <v>7220000</v>
      </c>
      <c r="W105" s="269">
        <f t="shared" si="9"/>
        <v>83287000</v>
      </c>
    </row>
    <row r="106" spans="1:23" s="159" customFormat="1" x14ac:dyDescent="0.3">
      <c r="A106" s="315"/>
      <c r="B106" s="159" t="s">
        <v>79</v>
      </c>
      <c r="C106" s="153">
        <f t="shared" si="7"/>
        <v>90877000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0</v>
      </c>
      <c r="I106" s="154">
        <v>0</v>
      </c>
      <c r="J106" s="2">
        <v>1500000</v>
      </c>
      <c r="K106" s="2">
        <v>0</v>
      </c>
      <c r="L106" s="2">
        <v>1100000</v>
      </c>
      <c r="M106" s="2">
        <v>500000</v>
      </c>
      <c r="N106" s="190">
        <v>200000</v>
      </c>
      <c r="O106" s="156">
        <v>0</v>
      </c>
      <c r="P106" s="2">
        <v>500000</v>
      </c>
      <c r="Q106" s="2">
        <v>0</v>
      </c>
      <c r="R106" s="2">
        <v>1500000</v>
      </c>
      <c r="S106" s="2">
        <v>0</v>
      </c>
      <c r="T106" s="2">
        <v>0</v>
      </c>
      <c r="U106" s="2">
        <v>0</v>
      </c>
      <c r="V106" s="156">
        <f t="shared" si="10"/>
        <v>5720000</v>
      </c>
      <c r="W106" s="269">
        <f t="shared" si="9"/>
        <v>85157000</v>
      </c>
    </row>
    <row r="107" spans="1:23" s="159" customFormat="1" x14ac:dyDescent="0.3">
      <c r="A107" s="315"/>
      <c r="B107" s="159" t="s">
        <v>80</v>
      </c>
      <c r="C107" s="153">
        <f t="shared" ref="C107:C122" si="11" xml:space="preserve"> W106 + 7590000</f>
        <v>92747000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0</v>
      </c>
      <c r="I107" s="154">
        <v>0</v>
      </c>
      <c r="J107" s="2">
        <v>1500000</v>
      </c>
      <c r="K107" s="2">
        <v>0</v>
      </c>
      <c r="L107" s="2">
        <v>1100000</v>
      </c>
      <c r="M107" s="2">
        <v>500000</v>
      </c>
      <c r="N107" s="190">
        <v>200000</v>
      </c>
      <c r="O107" s="156">
        <v>0</v>
      </c>
      <c r="P107" s="2">
        <v>500000</v>
      </c>
      <c r="Q107" s="2">
        <v>0</v>
      </c>
      <c r="R107" s="2">
        <v>1500000</v>
      </c>
      <c r="S107" s="2">
        <v>500000</v>
      </c>
      <c r="T107" s="2">
        <v>0</v>
      </c>
      <c r="U107" s="2">
        <v>0</v>
      </c>
      <c r="V107" s="156">
        <f t="shared" si="10"/>
        <v>6220000</v>
      </c>
      <c r="W107" s="269">
        <f t="shared" si="9"/>
        <v>86527000</v>
      </c>
    </row>
    <row r="108" spans="1:23" s="159" customFormat="1" x14ac:dyDescent="0.3">
      <c r="A108" s="315"/>
      <c r="B108" s="159" t="s">
        <v>81</v>
      </c>
      <c r="C108" s="153">
        <f t="shared" si="11"/>
        <v>94117000</v>
      </c>
      <c r="D108" s="154">
        <v>0</v>
      </c>
      <c r="E108" s="240">
        <v>1500000</v>
      </c>
      <c r="F108" s="154">
        <v>0</v>
      </c>
      <c r="G108" s="2">
        <v>420000</v>
      </c>
      <c r="H108" s="155">
        <v>0</v>
      </c>
      <c r="I108" s="154">
        <v>0</v>
      </c>
      <c r="J108" s="2">
        <v>1500000</v>
      </c>
      <c r="K108" s="2">
        <v>0</v>
      </c>
      <c r="L108" s="2">
        <v>1100000</v>
      </c>
      <c r="M108" s="2">
        <v>500000</v>
      </c>
      <c r="N108" s="190">
        <v>200000</v>
      </c>
      <c r="O108" s="156">
        <v>0</v>
      </c>
      <c r="P108" s="2">
        <v>500000</v>
      </c>
      <c r="Q108" s="2">
        <v>0</v>
      </c>
      <c r="R108" s="2">
        <v>1500000</v>
      </c>
      <c r="S108" s="2">
        <v>0</v>
      </c>
      <c r="T108" s="2">
        <v>0</v>
      </c>
      <c r="U108" s="2">
        <v>0</v>
      </c>
      <c r="V108" s="156">
        <f t="shared" si="10"/>
        <v>7220000</v>
      </c>
      <c r="W108" s="269">
        <f t="shared" si="9"/>
        <v>86897000</v>
      </c>
    </row>
    <row r="109" spans="1:23" s="159" customFormat="1" x14ac:dyDescent="0.3">
      <c r="A109" s="315"/>
      <c r="B109" s="159" t="s">
        <v>82</v>
      </c>
      <c r="C109" s="153">
        <f t="shared" si="11"/>
        <v>94487000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0</v>
      </c>
      <c r="I109" s="155">
        <v>0</v>
      </c>
      <c r="J109" s="2">
        <v>1500000</v>
      </c>
      <c r="K109" s="2">
        <v>0</v>
      </c>
      <c r="L109" s="2">
        <v>1100000</v>
      </c>
      <c r="M109" s="2">
        <v>500000</v>
      </c>
      <c r="N109" s="190">
        <v>200000</v>
      </c>
      <c r="O109" s="156">
        <v>0</v>
      </c>
      <c r="P109" s="2">
        <v>500000</v>
      </c>
      <c r="Q109" s="2">
        <v>0</v>
      </c>
      <c r="R109" s="2">
        <v>1500000</v>
      </c>
      <c r="S109" s="2">
        <v>500000</v>
      </c>
      <c r="T109" s="2">
        <v>0</v>
      </c>
      <c r="U109" s="2">
        <v>0</v>
      </c>
      <c r="V109" s="156">
        <f t="shared" si="10"/>
        <v>6220000</v>
      </c>
      <c r="W109" s="269">
        <f t="shared" si="9"/>
        <v>88267000</v>
      </c>
    </row>
    <row r="110" spans="1:23" s="239" customFormat="1" x14ac:dyDescent="0.3">
      <c r="A110" s="315"/>
      <c r="B110" s="239" t="s">
        <v>83</v>
      </c>
      <c r="C110" s="153">
        <f t="shared" si="11"/>
        <v>95857000</v>
      </c>
      <c r="D110" s="154">
        <v>0</v>
      </c>
      <c r="E110" s="192">
        <v>0</v>
      </c>
      <c r="F110" s="190">
        <v>0</v>
      </c>
      <c r="G110" s="190">
        <v>420000</v>
      </c>
      <c r="H110" s="154">
        <v>0</v>
      </c>
      <c r="I110" s="155">
        <v>0</v>
      </c>
      <c r="J110" s="2">
        <v>1500000</v>
      </c>
      <c r="K110" s="190">
        <v>0</v>
      </c>
      <c r="L110" s="2">
        <v>1100000</v>
      </c>
      <c r="M110" s="2">
        <v>500000</v>
      </c>
      <c r="N110" s="190">
        <v>200000</v>
      </c>
      <c r="O110" s="190">
        <v>0</v>
      </c>
      <c r="P110" s="2">
        <v>500000</v>
      </c>
      <c r="Q110" s="2">
        <v>0</v>
      </c>
      <c r="R110" s="2">
        <v>1500000</v>
      </c>
      <c r="S110" s="2">
        <v>0</v>
      </c>
      <c r="T110" s="2">
        <v>0</v>
      </c>
      <c r="U110" s="2">
        <v>0</v>
      </c>
      <c r="V110" s="190">
        <f t="shared" si="10"/>
        <v>5720000</v>
      </c>
      <c r="W110" s="269">
        <f t="shared" si="9"/>
        <v>90137000</v>
      </c>
    </row>
    <row r="111" spans="1:23" s="159" customFormat="1" x14ac:dyDescent="0.3">
      <c r="A111" s="315">
        <v>2032</v>
      </c>
      <c r="B111" s="159" t="s">
        <v>72</v>
      </c>
      <c r="C111" s="153">
        <f t="shared" si="11"/>
        <v>97727000</v>
      </c>
      <c r="D111" s="154">
        <v>0</v>
      </c>
      <c r="E111" s="2">
        <v>1500000</v>
      </c>
      <c r="F111" s="154">
        <v>0</v>
      </c>
      <c r="G111" s="2">
        <v>420000</v>
      </c>
      <c r="H111" s="154">
        <v>0</v>
      </c>
      <c r="I111" s="155">
        <v>0</v>
      </c>
      <c r="J111" s="2">
        <v>1500000</v>
      </c>
      <c r="K111" s="2">
        <v>0</v>
      </c>
      <c r="L111" s="2">
        <v>1100000</v>
      </c>
      <c r="M111" s="2">
        <v>500000</v>
      </c>
      <c r="N111" s="190">
        <v>200000</v>
      </c>
      <c r="O111" s="156">
        <v>0</v>
      </c>
      <c r="P111" s="2">
        <v>500000</v>
      </c>
      <c r="Q111" s="2">
        <v>0</v>
      </c>
      <c r="R111" s="2">
        <v>1500000</v>
      </c>
      <c r="S111" s="2">
        <v>0</v>
      </c>
      <c r="T111" s="2">
        <v>0</v>
      </c>
      <c r="U111" s="2">
        <v>0</v>
      </c>
      <c r="V111" s="156">
        <f t="shared" si="10"/>
        <v>7220000</v>
      </c>
      <c r="W111" s="269">
        <f t="shared" si="9"/>
        <v>90507000</v>
      </c>
    </row>
    <row r="112" spans="1:23" s="159" customFormat="1" x14ac:dyDescent="0.3">
      <c r="A112" s="315"/>
      <c r="B112" s="159" t="s">
        <v>73</v>
      </c>
      <c r="C112" s="153">
        <f t="shared" si="11"/>
        <v>98097000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0</v>
      </c>
      <c r="I112" s="155">
        <v>0</v>
      </c>
      <c r="J112" s="2">
        <v>1500000</v>
      </c>
      <c r="K112" s="2">
        <v>0</v>
      </c>
      <c r="L112" s="2">
        <v>1100000</v>
      </c>
      <c r="M112" s="2">
        <v>500000</v>
      </c>
      <c r="N112" s="190">
        <v>200000</v>
      </c>
      <c r="O112" s="156">
        <v>0</v>
      </c>
      <c r="P112" s="2">
        <v>500000</v>
      </c>
      <c r="Q112" s="2">
        <v>0</v>
      </c>
      <c r="R112" s="2">
        <v>1500000</v>
      </c>
      <c r="S112" s="2">
        <v>500000</v>
      </c>
      <c r="T112" s="2">
        <v>0</v>
      </c>
      <c r="U112" s="2">
        <v>0</v>
      </c>
      <c r="V112" s="156">
        <f t="shared" si="10"/>
        <v>6220000</v>
      </c>
      <c r="W112" s="269">
        <f t="shared" si="9"/>
        <v>91877000</v>
      </c>
    </row>
    <row r="113" spans="1:23" s="159" customFormat="1" x14ac:dyDescent="0.3">
      <c r="A113" s="315"/>
      <c r="B113" s="159" t="s">
        <v>74</v>
      </c>
      <c r="C113" s="153">
        <f t="shared" si="11"/>
        <v>99467000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0</v>
      </c>
      <c r="I113" s="154">
        <v>0</v>
      </c>
      <c r="J113" s="2">
        <v>1500000</v>
      </c>
      <c r="K113" s="2">
        <v>0</v>
      </c>
      <c r="L113" s="2">
        <v>1100000</v>
      </c>
      <c r="M113" s="2">
        <v>500000</v>
      </c>
      <c r="N113" s="190">
        <v>200000</v>
      </c>
      <c r="O113" s="156">
        <v>0</v>
      </c>
      <c r="P113" s="2">
        <v>500000</v>
      </c>
      <c r="Q113" s="2">
        <v>0</v>
      </c>
      <c r="R113" s="2">
        <v>1500000</v>
      </c>
      <c r="S113" s="2">
        <v>0</v>
      </c>
      <c r="T113" s="2">
        <v>0</v>
      </c>
      <c r="U113" s="2">
        <v>0</v>
      </c>
      <c r="V113" s="156">
        <f t="shared" si="10"/>
        <v>5720000</v>
      </c>
      <c r="W113" s="269">
        <f t="shared" si="9"/>
        <v>93747000</v>
      </c>
    </row>
    <row r="114" spans="1:23" s="159" customFormat="1" x14ac:dyDescent="0.3">
      <c r="A114" s="315"/>
      <c r="B114" s="159" t="s">
        <v>75</v>
      </c>
      <c r="C114" s="153">
        <f t="shared" si="11"/>
        <v>101337000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0</v>
      </c>
      <c r="I114" s="154">
        <v>0</v>
      </c>
      <c r="J114" s="2">
        <v>1500000</v>
      </c>
      <c r="K114" s="2">
        <v>0</v>
      </c>
      <c r="L114" s="2">
        <v>1100000</v>
      </c>
      <c r="M114" s="2">
        <v>500000</v>
      </c>
      <c r="N114" s="190">
        <v>200000</v>
      </c>
      <c r="O114" s="156">
        <v>0</v>
      </c>
      <c r="P114" s="2">
        <v>500000</v>
      </c>
      <c r="Q114" s="2">
        <v>0</v>
      </c>
      <c r="R114" s="2">
        <v>1500000</v>
      </c>
      <c r="S114" s="2">
        <v>0</v>
      </c>
      <c r="T114" s="2">
        <v>0</v>
      </c>
      <c r="U114" s="2">
        <v>0</v>
      </c>
      <c r="V114" s="156">
        <f t="shared" si="10"/>
        <v>7220000</v>
      </c>
      <c r="W114" s="269">
        <f t="shared" si="9"/>
        <v>94117000</v>
      </c>
    </row>
    <row r="115" spans="1:23" s="159" customFormat="1" x14ac:dyDescent="0.3">
      <c r="A115" s="315"/>
      <c r="B115" s="159" t="s">
        <v>76</v>
      </c>
      <c r="C115" s="153">
        <f t="shared" si="11"/>
        <v>101707000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0</v>
      </c>
      <c r="I115" s="154">
        <v>0</v>
      </c>
      <c r="J115" s="2">
        <v>1500000</v>
      </c>
      <c r="K115" s="2">
        <v>0</v>
      </c>
      <c r="L115" s="2">
        <v>1100000</v>
      </c>
      <c r="M115" s="2">
        <v>500000</v>
      </c>
      <c r="N115" s="190">
        <v>200000</v>
      </c>
      <c r="O115" s="156">
        <v>0</v>
      </c>
      <c r="P115" s="2">
        <v>500000</v>
      </c>
      <c r="Q115" s="2">
        <v>0</v>
      </c>
      <c r="R115" s="2">
        <v>1500000</v>
      </c>
      <c r="S115" s="2">
        <v>0</v>
      </c>
      <c r="T115" s="2">
        <v>0</v>
      </c>
      <c r="U115" s="2">
        <v>0</v>
      </c>
      <c r="V115" s="156">
        <f t="shared" si="10"/>
        <v>8720000</v>
      </c>
      <c r="W115" s="269">
        <f t="shared" si="9"/>
        <v>92987000</v>
      </c>
    </row>
    <row r="116" spans="1:23" s="159" customFormat="1" x14ac:dyDescent="0.3">
      <c r="A116" s="315"/>
      <c r="B116" s="159" t="s">
        <v>77</v>
      </c>
      <c r="C116" s="153">
        <f t="shared" si="11"/>
        <v>100577000</v>
      </c>
      <c r="D116" s="154">
        <v>0</v>
      </c>
      <c r="E116" s="154">
        <v>0</v>
      </c>
      <c r="F116" s="154">
        <v>0</v>
      </c>
      <c r="G116" s="2">
        <v>420000</v>
      </c>
      <c r="H116" s="155">
        <v>0</v>
      </c>
      <c r="I116" s="155">
        <v>0</v>
      </c>
      <c r="J116" s="2">
        <v>1500000</v>
      </c>
      <c r="K116" s="2">
        <v>0</v>
      </c>
      <c r="L116" s="2">
        <v>1100000</v>
      </c>
      <c r="M116" s="2">
        <v>500000</v>
      </c>
      <c r="N116" s="190">
        <v>200000</v>
      </c>
      <c r="O116" s="156">
        <v>0</v>
      </c>
      <c r="P116" s="2">
        <v>500000</v>
      </c>
      <c r="Q116" s="2">
        <v>0</v>
      </c>
      <c r="R116" s="2">
        <v>1500000</v>
      </c>
      <c r="S116" s="2">
        <v>500000</v>
      </c>
      <c r="T116" s="2">
        <v>0</v>
      </c>
      <c r="U116" s="2">
        <v>0</v>
      </c>
      <c r="V116" s="156">
        <f t="shared" si="10"/>
        <v>6220000</v>
      </c>
      <c r="W116" s="269">
        <f t="shared" si="9"/>
        <v>94357000</v>
      </c>
    </row>
    <row r="117" spans="1:23" s="159" customFormat="1" x14ac:dyDescent="0.3">
      <c r="A117" s="315"/>
      <c r="B117" s="159" t="s">
        <v>78</v>
      </c>
      <c r="C117" s="153">
        <f t="shared" si="11"/>
        <v>101947000</v>
      </c>
      <c r="D117" s="154">
        <v>0</v>
      </c>
      <c r="E117" s="2">
        <v>1500000</v>
      </c>
      <c r="F117" s="154">
        <v>0</v>
      </c>
      <c r="G117" s="2">
        <v>420000</v>
      </c>
      <c r="H117" s="154">
        <v>0</v>
      </c>
      <c r="I117" s="155">
        <v>0</v>
      </c>
      <c r="J117" s="2">
        <v>1500000</v>
      </c>
      <c r="K117" s="2">
        <v>0</v>
      </c>
      <c r="L117" s="2">
        <v>1100000</v>
      </c>
      <c r="M117" s="2">
        <v>500000</v>
      </c>
      <c r="N117" s="190">
        <v>200000</v>
      </c>
      <c r="O117" s="156">
        <v>0</v>
      </c>
      <c r="P117" s="2">
        <v>500000</v>
      </c>
      <c r="Q117" s="2">
        <v>0</v>
      </c>
      <c r="R117" s="2">
        <v>1500000</v>
      </c>
      <c r="S117" s="2">
        <v>0</v>
      </c>
      <c r="T117" s="2">
        <v>0</v>
      </c>
      <c r="U117" s="2">
        <v>0</v>
      </c>
      <c r="V117" s="156">
        <f t="shared" si="10"/>
        <v>7220000</v>
      </c>
      <c r="W117" s="269">
        <f t="shared" si="9"/>
        <v>94727000</v>
      </c>
    </row>
    <row r="118" spans="1:23" s="159" customFormat="1" x14ac:dyDescent="0.3">
      <c r="A118" s="315"/>
      <c r="B118" s="159" t="s">
        <v>79</v>
      </c>
      <c r="C118" s="153">
        <f t="shared" si="11"/>
        <v>102317000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0</v>
      </c>
      <c r="I118" s="155">
        <v>0</v>
      </c>
      <c r="J118" s="2">
        <v>1500000</v>
      </c>
      <c r="K118" s="2">
        <v>0</v>
      </c>
      <c r="L118" s="2">
        <v>1100000</v>
      </c>
      <c r="M118" s="2">
        <v>500000</v>
      </c>
      <c r="N118" s="190">
        <v>200000</v>
      </c>
      <c r="O118" s="156">
        <v>0</v>
      </c>
      <c r="P118" s="2">
        <v>500000</v>
      </c>
      <c r="Q118" s="2">
        <v>0</v>
      </c>
      <c r="R118" s="2">
        <v>1500000</v>
      </c>
      <c r="S118" s="2">
        <v>500000</v>
      </c>
      <c r="T118" s="2">
        <v>0</v>
      </c>
      <c r="U118" s="2">
        <v>0</v>
      </c>
      <c r="V118" s="156">
        <f t="shared" si="10"/>
        <v>6220000</v>
      </c>
      <c r="W118" s="269">
        <f t="shared" si="9"/>
        <v>96097000</v>
      </c>
    </row>
    <row r="119" spans="1:23" s="159" customFormat="1" x14ac:dyDescent="0.3">
      <c r="A119" s="315"/>
      <c r="B119" s="159" t="s">
        <v>80</v>
      </c>
      <c r="C119" s="153">
        <f t="shared" si="11"/>
        <v>103687000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0</v>
      </c>
      <c r="I119" s="155">
        <v>0</v>
      </c>
      <c r="J119" s="2">
        <v>1500000</v>
      </c>
      <c r="K119" s="2">
        <v>0</v>
      </c>
      <c r="L119" s="2">
        <v>1100000</v>
      </c>
      <c r="M119" s="2">
        <v>500000</v>
      </c>
      <c r="N119" s="190">
        <v>200000</v>
      </c>
      <c r="O119" s="156">
        <v>0</v>
      </c>
      <c r="P119" s="2">
        <v>500000</v>
      </c>
      <c r="Q119" s="2">
        <v>0</v>
      </c>
      <c r="R119" s="2">
        <v>1500000</v>
      </c>
      <c r="S119" s="2">
        <v>0</v>
      </c>
      <c r="T119" s="2">
        <v>0</v>
      </c>
      <c r="U119" s="2">
        <v>0</v>
      </c>
      <c r="V119" s="156">
        <f t="shared" si="10"/>
        <v>5720000</v>
      </c>
      <c r="W119" s="269">
        <f t="shared" si="9"/>
        <v>97967000</v>
      </c>
    </row>
    <row r="120" spans="1:23" s="159" customFormat="1" x14ac:dyDescent="0.3">
      <c r="A120" s="315"/>
      <c r="B120" s="159" t="s">
        <v>81</v>
      </c>
      <c r="C120" s="153">
        <f t="shared" si="11"/>
        <v>105557000</v>
      </c>
      <c r="D120" s="154">
        <v>0</v>
      </c>
      <c r="E120" s="240">
        <v>1500000</v>
      </c>
      <c r="F120" s="154">
        <v>0</v>
      </c>
      <c r="G120" s="2">
        <v>420000</v>
      </c>
      <c r="H120" s="154">
        <v>0</v>
      </c>
      <c r="I120" s="154">
        <v>0</v>
      </c>
      <c r="J120" s="2">
        <v>1500000</v>
      </c>
      <c r="K120" s="2">
        <v>0</v>
      </c>
      <c r="L120" s="2">
        <v>1100000</v>
      </c>
      <c r="M120" s="2">
        <v>500000</v>
      </c>
      <c r="N120" s="190">
        <v>200000</v>
      </c>
      <c r="O120" s="156">
        <v>0</v>
      </c>
      <c r="P120" s="2">
        <v>500000</v>
      </c>
      <c r="Q120" s="2">
        <v>0</v>
      </c>
      <c r="R120" s="2">
        <v>1500000</v>
      </c>
      <c r="S120" s="2">
        <v>0</v>
      </c>
      <c r="T120" s="2">
        <v>0</v>
      </c>
      <c r="U120" s="2">
        <v>0</v>
      </c>
      <c r="V120" s="156">
        <f t="shared" si="10"/>
        <v>7220000</v>
      </c>
      <c r="W120" s="269">
        <f t="shared" si="9"/>
        <v>98337000</v>
      </c>
    </row>
    <row r="121" spans="1:23" s="159" customFormat="1" x14ac:dyDescent="0.3">
      <c r="A121" s="315"/>
      <c r="B121" s="159" t="s">
        <v>82</v>
      </c>
      <c r="C121" s="153">
        <f t="shared" si="11"/>
        <v>105927000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0</v>
      </c>
      <c r="I121" s="154">
        <v>0</v>
      </c>
      <c r="J121" s="2">
        <v>1500000</v>
      </c>
      <c r="K121" s="2">
        <v>0</v>
      </c>
      <c r="L121" s="2">
        <v>1100000</v>
      </c>
      <c r="M121" s="2">
        <v>500000</v>
      </c>
      <c r="N121" s="190">
        <v>200000</v>
      </c>
      <c r="O121" s="156">
        <v>0</v>
      </c>
      <c r="P121" s="2">
        <v>500000</v>
      </c>
      <c r="Q121" s="2">
        <v>0</v>
      </c>
      <c r="R121" s="2">
        <v>1500000</v>
      </c>
      <c r="S121" s="2">
        <v>0</v>
      </c>
      <c r="T121" s="2">
        <v>0</v>
      </c>
      <c r="U121" s="2">
        <v>0</v>
      </c>
      <c r="V121" s="156">
        <f t="shared" si="10"/>
        <v>5720000</v>
      </c>
      <c r="W121" s="269">
        <f t="shared" si="9"/>
        <v>100207000</v>
      </c>
    </row>
    <row r="122" spans="1:23" s="239" customFormat="1" x14ac:dyDescent="0.3">
      <c r="A122" s="315"/>
      <c r="B122" s="239" t="s">
        <v>83</v>
      </c>
      <c r="C122" s="153">
        <f t="shared" si="11"/>
        <v>107797000</v>
      </c>
      <c r="D122" s="154">
        <v>0</v>
      </c>
      <c r="E122" s="192">
        <v>0</v>
      </c>
      <c r="F122" s="190">
        <v>0</v>
      </c>
      <c r="G122" s="190">
        <v>420000</v>
      </c>
      <c r="H122" s="154">
        <v>0</v>
      </c>
      <c r="I122" s="154">
        <v>0</v>
      </c>
      <c r="J122" s="2">
        <v>1500000</v>
      </c>
      <c r="K122" s="190">
        <v>0</v>
      </c>
      <c r="L122" s="2">
        <v>1100000</v>
      </c>
      <c r="M122" s="2">
        <v>500000</v>
      </c>
      <c r="N122" s="190">
        <v>200000</v>
      </c>
      <c r="O122" s="190">
        <v>0</v>
      </c>
      <c r="P122" s="2">
        <v>500000</v>
      </c>
      <c r="Q122" s="2">
        <v>0</v>
      </c>
      <c r="R122" s="2">
        <v>1500000</v>
      </c>
      <c r="S122" s="2">
        <v>0</v>
      </c>
      <c r="T122" s="2">
        <v>0</v>
      </c>
      <c r="U122" s="2">
        <v>0</v>
      </c>
      <c r="V122" s="190">
        <f t="shared" si="10"/>
        <v>5720000</v>
      </c>
      <c r="W122" s="269">
        <f t="shared" si="9"/>
        <v>102077000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22"/>
      <c r="C1" s="322"/>
    </row>
    <row r="2" spans="2:18" x14ac:dyDescent="0.3">
      <c r="B2" s="321" t="s">
        <v>71</v>
      </c>
      <c r="C2" s="321"/>
      <c r="E2" s="318" t="s">
        <v>71</v>
      </c>
      <c r="F2" s="319"/>
      <c r="G2" s="319"/>
      <c r="H2" s="320"/>
      <c r="J2" s="318" t="s">
        <v>94</v>
      </c>
      <c r="K2" s="319"/>
      <c r="L2" s="319"/>
      <c r="M2" s="320"/>
      <c r="O2" s="318" t="s">
        <v>95</v>
      </c>
      <c r="P2" s="319"/>
      <c r="Q2" s="319"/>
      <c r="R2" s="32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8" t="s">
        <v>194</v>
      </c>
      <c r="F16" s="319"/>
      <c r="G16" s="319"/>
      <c r="H16" s="320"/>
      <c r="J16" s="318" t="s">
        <v>216</v>
      </c>
      <c r="K16" s="319"/>
      <c r="L16" s="319"/>
      <c r="M16" s="320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77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214</v>
      </c>
      <c r="F29" s="316">
        <v>70500000</v>
      </c>
      <c r="G29" s="317"/>
      <c r="H29" s="278">
        <f xml:space="preserve"> (((F29 + G28) / F29) - 1) * 100</f>
        <v>3.0254751773049593</v>
      </c>
      <c r="J29" s="4" t="s">
        <v>214</v>
      </c>
      <c r="K29" s="316">
        <v>70500000</v>
      </c>
      <c r="L29" s="317"/>
      <c r="M29" s="278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3" t="s">
        <v>201</v>
      </c>
      <c r="C1" s="323"/>
      <c r="D1" s="323"/>
      <c r="E1" s="323"/>
      <c r="F1" s="323"/>
      <c r="G1" s="323"/>
      <c r="H1" s="323"/>
      <c r="I1" s="323"/>
    </row>
    <row r="2" spans="2:14" x14ac:dyDescent="0.3">
      <c r="B2" s="275" t="s">
        <v>195</v>
      </c>
      <c r="C2" s="275" t="s">
        <v>197</v>
      </c>
      <c r="D2" s="275" t="s">
        <v>199</v>
      </c>
      <c r="E2" s="275" t="s">
        <v>0</v>
      </c>
      <c r="F2" s="275" t="s">
        <v>204</v>
      </c>
      <c r="G2" s="275" t="s">
        <v>200</v>
      </c>
      <c r="H2" s="275" t="s">
        <v>196</v>
      </c>
      <c r="I2" s="275" t="s">
        <v>198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0">
        <f xml:space="preserve"> E3 / 12</f>
        <v>264000</v>
      </c>
      <c r="G3" s="6">
        <f>( D3 - E3) /12</f>
        <v>936000</v>
      </c>
      <c r="H3" s="270">
        <v>300000</v>
      </c>
      <c r="I3" s="271">
        <f xml:space="preserve"> G3 - H3</f>
        <v>636000</v>
      </c>
      <c r="J3" s="273" t="s">
        <v>202</v>
      </c>
      <c r="K3" s="273" t="s">
        <v>203</v>
      </c>
      <c r="L3" s="272" t="s">
        <v>205</v>
      </c>
    </row>
    <row r="4" spans="2:14" x14ac:dyDescent="0.3">
      <c r="B4" s="1"/>
      <c r="C4" s="1"/>
      <c r="D4" s="1"/>
    </row>
    <row r="5" spans="2:14" x14ac:dyDescent="0.3">
      <c r="B5" s="274"/>
      <c r="C5" s="42" t="s">
        <v>206</v>
      </c>
      <c r="D5" s="42" t="s">
        <v>207</v>
      </c>
      <c r="E5" s="42" t="s">
        <v>208</v>
      </c>
      <c r="F5" s="276" t="s">
        <v>211</v>
      </c>
      <c r="G5" s="276" t="s">
        <v>212</v>
      </c>
      <c r="H5" s="276" t="s">
        <v>213</v>
      </c>
      <c r="J5" s="306"/>
      <c r="K5" s="306"/>
      <c r="L5" s="306"/>
      <c r="M5" s="306"/>
      <c r="N5" s="306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77"/>
      <c r="G23" s="277"/>
      <c r="H23" s="277"/>
      <c r="I23" s="277"/>
      <c r="J23" s="277"/>
      <c r="K23" s="277"/>
      <c r="L23" s="277"/>
      <c r="M23" s="277"/>
      <c r="N23" s="277"/>
      <c r="O23" s="277"/>
    </row>
    <row r="30" spans="5:15" x14ac:dyDescent="0.3">
      <c r="E30" s="277">
        <v>60000000</v>
      </c>
      <c r="F30" s="277">
        <f t="shared" ref="F30:F35" si="0" xml:space="preserve"> E30 * 1.03</f>
        <v>61800000</v>
      </c>
    </row>
    <row r="31" spans="5:15" x14ac:dyDescent="0.3">
      <c r="E31" s="277">
        <f xml:space="preserve"> F30 -300000</f>
        <v>61500000</v>
      </c>
      <c r="F31" s="277">
        <f t="shared" si="0"/>
        <v>63345000</v>
      </c>
    </row>
    <row r="32" spans="5:15" x14ac:dyDescent="0.3">
      <c r="E32" s="277">
        <f xml:space="preserve"> F31 -300000</f>
        <v>63045000</v>
      </c>
      <c r="F32" s="277">
        <f t="shared" si="0"/>
        <v>64936350</v>
      </c>
    </row>
    <row r="33" spans="5:6" x14ac:dyDescent="0.3">
      <c r="E33" s="277">
        <f xml:space="preserve"> F32 -300000</f>
        <v>64636350</v>
      </c>
      <c r="F33" s="277">
        <f t="shared" si="0"/>
        <v>66575440.5</v>
      </c>
    </row>
    <row r="34" spans="5:6" x14ac:dyDescent="0.3">
      <c r="E34" s="277">
        <f xml:space="preserve"> F33 -300000</f>
        <v>66275440.5</v>
      </c>
      <c r="F34" s="277">
        <f t="shared" si="0"/>
        <v>68263703.715000004</v>
      </c>
    </row>
    <row r="35" spans="5:6" x14ac:dyDescent="0.3">
      <c r="E35" s="277">
        <f xml:space="preserve"> F34 -300000</f>
        <v>67963703.715000004</v>
      </c>
      <c r="F35" s="277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6" t="s">
        <v>36</v>
      </c>
      <c r="E3" s="306"/>
      <c r="F3" s="306"/>
      <c r="G3" s="306"/>
      <c r="H3" s="306"/>
      <c r="I3" s="306"/>
      <c r="J3" s="306"/>
      <c r="K3" s="306"/>
      <c r="L3" s="306"/>
      <c r="M3" s="306"/>
      <c r="N3" s="306"/>
    </row>
    <row r="4" spans="3:14" x14ac:dyDescent="0.3"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4">
        <f xml:space="preserve"> D22 + E22 + F22 + G22</f>
        <v>18921448</v>
      </c>
      <c r="E23" s="314"/>
      <c r="F23" s="314"/>
      <c r="G23" s="314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5">
        <f xml:space="preserve"> D23 / I23 * 100</f>
        <v>84.996483606996279</v>
      </c>
      <c r="E24" s="326"/>
      <c r="F24" s="326"/>
      <c r="G24" s="32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3" t="s">
        <v>100</v>
      </c>
      <c r="C27" s="337" t="s">
        <v>115</v>
      </c>
      <c r="D27" s="328" t="s">
        <v>98</v>
      </c>
      <c r="E27" s="329"/>
      <c r="F27" s="330"/>
      <c r="G27" s="333" t="s">
        <v>102</v>
      </c>
      <c r="H27" s="331" t="s">
        <v>118</v>
      </c>
      <c r="I27" s="334" t="s">
        <v>96</v>
      </c>
      <c r="J27" s="333" t="s">
        <v>105</v>
      </c>
      <c r="K27" s="333" t="s">
        <v>116</v>
      </c>
    </row>
    <row r="28" spans="2:12" ht="17.25" thickBot="1" x14ac:dyDescent="0.35">
      <c r="B28" s="332"/>
      <c r="C28" s="338"/>
      <c r="D28" s="333" t="s">
        <v>97</v>
      </c>
      <c r="E28" s="331" t="s">
        <v>101</v>
      </c>
      <c r="F28" s="339" t="s">
        <v>104</v>
      </c>
      <c r="G28" s="332"/>
      <c r="H28" s="332"/>
      <c r="I28" s="335"/>
      <c r="J28" s="332"/>
      <c r="K28" s="332"/>
    </row>
    <row r="29" spans="2:12" ht="37.5" customHeight="1" thickBot="1" x14ac:dyDescent="0.35">
      <c r="B29" s="332"/>
      <c r="C29" s="338"/>
      <c r="D29" s="332"/>
      <c r="E29" s="332"/>
      <c r="F29" s="340"/>
      <c r="G29" s="332"/>
      <c r="H29" s="332"/>
      <c r="I29" s="47" t="s">
        <v>99</v>
      </c>
      <c r="J29" s="336"/>
      <c r="K29" s="336"/>
    </row>
    <row r="30" spans="2:12" x14ac:dyDescent="0.3">
      <c r="B30" s="345" t="s">
        <v>114</v>
      </c>
      <c r="C30" s="347">
        <v>1845434000</v>
      </c>
      <c r="D30" s="50">
        <v>1845434000</v>
      </c>
      <c r="E30" s="49">
        <v>0</v>
      </c>
      <c r="F30" s="51">
        <v>10.81</v>
      </c>
      <c r="G30" s="341">
        <f xml:space="preserve"> C30 + D31</f>
        <v>0</v>
      </c>
      <c r="H30" s="347">
        <v>934126897</v>
      </c>
      <c r="I30" s="349">
        <f xml:space="preserve"> G30 / H30</f>
        <v>0</v>
      </c>
      <c r="J30" s="343" t="s">
        <v>103</v>
      </c>
      <c r="K30" s="341">
        <f xml:space="preserve"> D30 / H30</f>
        <v>1.9755709914003259</v>
      </c>
    </row>
    <row r="31" spans="2:12" ht="17.25" thickBot="1" x14ac:dyDescent="0.35">
      <c r="B31" s="346"/>
      <c r="C31" s="348"/>
      <c r="D31" s="351">
        <f xml:space="preserve"> (D30 * (E30 - F30)) / F30</f>
        <v>-1845434000</v>
      </c>
      <c r="E31" s="352"/>
      <c r="F31" s="353"/>
      <c r="G31" s="346"/>
      <c r="H31" s="348"/>
      <c r="I31" s="350"/>
      <c r="J31" s="344"/>
      <c r="K31" s="34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64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x14ac:dyDescent="0.3">
      <c r="A46" s="75" t="s">
        <v>231</v>
      </c>
      <c r="B46" s="52" t="s">
        <v>109</v>
      </c>
      <c r="C46" s="48">
        <v>3602846000</v>
      </c>
      <c r="D46" s="48">
        <v>1795090000</v>
      </c>
      <c r="E46" s="48">
        <f t="shared" ref="E46" si="2" xml:space="preserve"> C46 - D46</f>
        <v>1807756000</v>
      </c>
      <c r="F46" s="64"/>
    </row>
    <row r="47" spans="1:10" x14ac:dyDescent="0.3">
      <c r="A47" s="75" t="s">
        <v>234</v>
      </c>
      <c r="B47" s="52" t="s">
        <v>109</v>
      </c>
      <c r="C47" s="48">
        <v>3633406000</v>
      </c>
      <c r="D47" s="48">
        <v>1700819000</v>
      </c>
      <c r="E47" s="48">
        <f t="shared" ref="E47" si="3" xml:space="preserve"> C47 - D47</f>
        <v>1932587000</v>
      </c>
      <c r="F47" s="64"/>
    </row>
    <row r="48" spans="1:10" ht="17.25" thickBot="1" x14ac:dyDescent="0.35"/>
    <row r="49" spans="1:7" ht="33.75" thickBot="1" x14ac:dyDescent="0.35">
      <c r="B49" s="53" t="s">
        <v>117</v>
      </c>
      <c r="C49" s="56" t="s">
        <v>110</v>
      </c>
      <c r="D49" s="54" t="s">
        <v>111</v>
      </c>
      <c r="E49" s="54" t="s">
        <v>112</v>
      </c>
      <c r="F49" s="57" t="s">
        <v>97</v>
      </c>
    </row>
    <row r="50" spans="1:7" x14ac:dyDescent="0.3">
      <c r="A50" s="74">
        <v>2021</v>
      </c>
      <c r="B50" s="52" t="s">
        <v>109</v>
      </c>
      <c r="C50" s="48">
        <v>5947000</v>
      </c>
      <c r="D50" s="48">
        <v>7070710000</v>
      </c>
      <c r="E50" s="48">
        <v>2396903000</v>
      </c>
      <c r="F50" s="48">
        <f t="shared" ref="F50:F55" si="4" xml:space="preserve"> D50 + C50 - E50</f>
        <v>4679754000</v>
      </c>
    </row>
    <row r="51" spans="1:7" x14ac:dyDescent="0.3">
      <c r="A51" s="74">
        <v>2022</v>
      </c>
      <c r="B51" s="52" t="s">
        <v>109</v>
      </c>
      <c r="C51" s="48">
        <v>6084000</v>
      </c>
      <c r="D51" s="48">
        <v>7297306000</v>
      </c>
      <c r="E51" s="48">
        <v>3120911000</v>
      </c>
      <c r="F51" s="48">
        <f t="shared" si="4"/>
        <v>4182479000</v>
      </c>
      <c r="G51" s="147">
        <f t="shared" ref="G51:G56" si="5" xml:space="preserve">  (F51 / F50 * 100) - 100</f>
        <v>-10.62609273906277</v>
      </c>
    </row>
    <row r="52" spans="1:7" x14ac:dyDescent="0.3">
      <c r="A52" s="75" t="s">
        <v>157</v>
      </c>
      <c r="B52" s="52" t="s">
        <v>109</v>
      </c>
      <c r="C52" s="48">
        <v>6120000</v>
      </c>
      <c r="D52" s="48">
        <v>7360887000</v>
      </c>
      <c r="E52" s="48">
        <v>3327472000</v>
      </c>
      <c r="F52" s="48">
        <f t="shared" si="4"/>
        <v>4039535000</v>
      </c>
      <c r="G52" s="147">
        <f t="shared" si="5"/>
        <v>-3.4176860182681139</v>
      </c>
    </row>
    <row r="53" spans="1:7" x14ac:dyDescent="0.3">
      <c r="A53" s="75" t="s">
        <v>171</v>
      </c>
      <c r="B53" s="52" t="s">
        <v>109</v>
      </c>
      <c r="C53" s="48">
        <v>6201000</v>
      </c>
      <c r="D53" s="48">
        <v>7409733000</v>
      </c>
      <c r="E53" s="48">
        <v>3563870000</v>
      </c>
      <c r="F53" s="48">
        <f t="shared" si="4"/>
        <v>3852064000</v>
      </c>
      <c r="G53" s="147">
        <f t="shared" si="5"/>
        <v>-4.6409054507511485</v>
      </c>
    </row>
    <row r="54" spans="1:7" x14ac:dyDescent="0.3">
      <c r="A54" s="75" t="s">
        <v>179</v>
      </c>
      <c r="B54" s="52" t="s">
        <v>109</v>
      </c>
      <c r="C54" s="48">
        <v>6243000</v>
      </c>
      <c r="D54" s="48">
        <v>7456196000</v>
      </c>
      <c r="E54" s="48">
        <v>3847349000</v>
      </c>
      <c r="F54" s="48">
        <f t="shared" si="4"/>
        <v>3615090000</v>
      </c>
      <c r="G54" s="147">
        <f t="shared" si="5"/>
        <v>-6.1518707892703759</v>
      </c>
    </row>
    <row r="55" spans="1:7" x14ac:dyDescent="0.3">
      <c r="A55" s="75" t="s">
        <v>184</v>
      </c>
      <c r="B55" s="52" t="s">
        <v>109</v>
      </c>
      <c r="C55" s="199">
        <v>7057000</v>
      </c>
      <c r="D55" s="48">
        <v>7823209000</v>
      </c>
      <c r="E55" s="48">
        <v>4785520000</v>
      </c>
      <c r="F55" s="48">
        <f t="shared" si="4"/>
        <v>3044746000</v>
      </c>
      <c r="G55" s="147">
        <f t="shared" si="5"/>
        <v>-15.776757978362923</v>
      </c>
    </row>
    <row r="56" spans="1:7" x14ac:dyDescent="0.3">
      <c r="A56" s="75" t="s">
        <v>190</v>
      </c>
      <c r="B56" s="52" t="s">
        <v>109</v>
      </c>
      <c r="C56" s="199">
        <v>9003000</v>
      </c>
      <c r="D56" s="48">
        <v>8388930000</v>
      </c>
      <c r="E56" s="48">
        <v>5259021000</v>
      </c>
      <c r="F56" s="48">
        <f t="shared" ref="F56" si="6" xml:space="preserve"> D56 + C56 - E56</f>
        <v>3138912000</v>
      </c>
      <c r="G56" s="147">
        <f t="shared" si="5"/>
        <v>3.0927374565891625</v>
      </c>
    </row>
    <row r="57" spans="1:7" x14ac:dyDescent="0.3">
      <c r="A57" s="75" t="s">
        <v>231</v>
      </c>
      <c r="B57" s="52" t="s">
        <v>109</v>
      </c>
      <c r="C57" s="199">
        <v>9342000</v>
      </c>
      <c r="D57" s="48">
        <v>8430537000</v>
      </c>
      <c r="E57" s="48">
        <v>6594445000</v>
      </c>
      <c r="F57" s="48">
        <f t="shared" ref="F57" si="7" xml:space="preserve"> D57 + C57 - E57</f>
        <v>1845434000</v>
      </c>
      <c r="G57" s="147">
        <f t="shared" ref="G57" si="8" xml:space="preserve">  (F57 / F56 * 100) - 100</f>
        <v>-41.207845266130427</v>
      </c>
    </row>
    <row r="58" spans="1:7" x14ac:dyDescent="0.3">
      <c r="A58" s="75" t="s">
        <v>234</v>
      </c>
      <c r="B58" s="52" t="s">
        <v>109</v>
      </c>
      <c r="C58" s="199">
        <v>9977000</v>
      </c>
      <c r="D58" s="48">
        <v>8752399000</v>
      </c>
      <c r="E58" s="48">
        <v>6791101000</v>
      </c>
      <c r="F58" s="48">
        <f t="shared" ref="F58" si="9" xml:space="preserve"> D58 + C58 - E58</f>
        <v>1971275000</v>
      </c>
      <c r="G58" s="147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3" t="s">
        <v>117</v>
      </c>
      <c r="C60" s="61" t="s">
        <v>113</v>
      </c>
      <c r="D60" s="62" t="s">
        <v>120</v>
      </c>
      <c r="E60" s="65" t="s">
        <v>121</v>
      </c>
      <c r="F60" s="66" t="s">
        <v>123</v>
      </c>
      <c r="G60" s="66" t="s">
        <v>122</v>
      </c>
    </row>
    <row r="61" spans="1:7" x14ac:dyDescent="0.3">
      <c r="A61" s="74">
        <v>2021</v>
      </c>
      <c r="B61" s="52" t="s">
        <v>109</v>
      </c>
      <c r="C61" s="59">
        <f t="shared" ref="C61:C69" si="11" xml:space="preserve"> F50 / C39 * 100</f>
        <v>78.650323121923151</v>
      </c>
      <c r="D61" s="60">
        <f t="shared" ref="D61:D69" si="12">(C50-F50)/C50 *100</f>
        <v>-78591.003867496212</v>
      </c>
      <c r="E61" s="67">
        <v>50</v>
      </c>
      <c r="F61" s="68">
        <v>594729610</v>
      </c>
      <c r="G61" s="69">
        <f t="shared" ref="G61:G66" si="13" xml:space="preserve"> E61 * F61</f>
        <v>29736480500</v>
      </c>
    </row>
    <row r="62" spans="1:7" x14ac:dyDescent="0.3">
      <c r="A62" s="74">
        <v>2022</v>
      </c>
      <c r="B62" s="52" t="s">
        <v>109</v>
      </c>
      <c r="C62" s="59">
        <f t="shared" si="11"/>
        <v>72.55861794265229</v>
      </c>
      <c r="D62" s="60">
        <f t="shared" si="12"/>
        <v>-68645.545693622611</v>
      </c>
      <c r="E62" s="1">
        <v>13.33</v>
      </c>
      <c r="F62" s="68">
        <v>608421785</v>
      </c>
      <c r="G62" s="69">
        <f t="shared" si="13"/>
        <v>8110262394.0500002</v>
      </c>
    </row>
    <row r="63" spans="1:7" x14ac:dyDescent="0.3">
      <c r="A63" s="75" t="s">
        <v>157</v>
      </c>
      <c r="B63" s="52" t="s">
        <v>109</v>
      </c>
      <c r="C63" s="59">
        <f t="shared" si="11"/>
        <v>71.444438568661667</v>
      </c>
      <c r="D63" s="60">
        <f t="shared" si="12"/>
        <v>-65905.473856209152</v>
      </c>
      <c r="E63" s="1">
        <v>8</v>
      </c>
      <c r="F63" s="68">
        <v>611951626</v>
      </c>
      <c r="G63" s="69">
        <f t="shared" si="13"/>
        <v>4895613008</v>
      </c>
    </row>
    <row r="64" spans="1:7" x14ac:dyDescent="0.3">
      <c r="A64" s="75" t="s">
        <v>171</v>
      </c>
      <c r="B64" s="52" t="s">
        <v>109</v>
      </c>
      <c r="C64" s="59">
        <f t="shared" si="11"/>
        <v>68.992887152115145</v>
      </c>
      <c r="D64" s="60">
        <f t="shared" si="12"/>
        <v>-62020.045154007414</v>
      </c>
      <c r="E64" s="1">
        <v>7.54</v>
      </c>
      <c r="F64" s="68">
        <v>620087507</v>
      </c>
      <c r="G64" s="69">
        <f t="shared" si="13"/>
        <v>4675459802.7799997</v>
      </c>
    </row>
    <row r="65" spans="1:9" x14ac:dyDescent="0.3">
      <c r="A65" s="75" t="s">
        <v>179</v>
      </c>
      <c r="B65" s="52" t="s">
        <v>109</v>
      </c>
      <c r="C65" s="59">
        <f t="shared" si="11"/>
        <v>66.306121966111903</v>
      </c>
      <c r="D65" s="60">
        <f t="shared" si="12"/>
        <v>-57806.295050456516</v>
      </c>
      <c r="E65" s="1">
        <v>3.54</v>
      </c>
      <c r="F65" s="68">
        <v>624267053</v>
      </c>
      <c r="G65" s="69">
        <f t="shared" si="13"/>
        <v>2209905367.6199999</v>
      </c>
    </row>
    <row r="66" spans="1:9" x14ac:dyDescent="0.3">
      <c r="A66" s="75" t="s">
        <v>184</v>
      </c>
      <c r="B66" s="52" t="s">
        <v>109</v>
      </c>
      <c r="C66" s="59">
        <f t="shared" si="11"/>
        <v>62.813158484320986</v>
      </c>
      <c r="D66" s="60">
        <f t="shared" si="12"/>
        <v>-43045.047470596568</v>
      </c>
      <c r="E66" s="1">
        <v>2.54</v>
      </c>
      <c r="F66" s="68">
        <v>705604549</v>
      </c>
      <c r="G66" s="69">
        <f t="shared" si="13"/>
        <v>1792235554.46</v>
      </c>
    </row>
    <row r="67" spans="1:9" x14ac:dyDescent="0.3">
      <c r="A67" s="75" t="s">
        <v>190</v>
      </c>
      <c r="B67" s="52" t="s">
        <v>109</v>
      </c>
      <c r="C67" s="59">
        <f t="shared" si="11"/>
        <v>66.433771567241791</v>
      </c>
      <c r="D67" s="60">
        <f t="shared" si="12"/>
        <v>-34765.178273908699</v>
      </c>
      <c r="E67" s="1">
        <v>2.2999999999999998</v>
      </c>
      <c r="F67" s="68">
        <v>900281573</v>
      </c>
      <c r="G67" s="69">
        <f t="shared" ref="G67" si="14" xml:space="preserve"> E67 * F67</f>
        <v>2070647617.8999999</v>
      </c>
    </row>
    <row r="68" spans="1:9" x14ac:dyDescent="0.3">
      <c r="A68" s="75" t="s">
        <v>231</v>
      </c>
      <c r="B68" s="52" t="s">
        <v>109</v>
      </c>
      <c r="C68" s="59">
        <f t="shared" si="11"/>
        <v>51.221562065100755</v>
      </c>
      <c r="D68" s="60">
        <f t="shared" si="12"/>
        <v>-19654.163990580175</v>
      </c>
      <c r="E68" s="1">
        <v>1.44</v>
      </c>
      <c r="F68" s="68">
        <v>934126897</v>
      </c>
      <c r="G68" s="69">
        <f t="shared" ref="G68" si="15" xml:space="preserve"> E68 * F68</f>
        <v>1345142731.6800001</v>
      </c>
    </row>
    <row r="69" spans="1:9" x14ac:dyDescent="0.3">
      <c r="A69" s="75" t="s">
        <v>234</v>
      </c>
      <c r="B69" s="52" t="s">
        <v>109</v>
      </c>
      <c r="C69" s="59">
        <f t="shared" si="11"/>
        <v>54.254190145554894</v>
      </c>
      <c r="D69" s="60">
        <f t="shared" si="12"/>
        <v>-19658.193845845446</v>
      </c>
      <c r="E69" s="1">
        <v>0.86</v>
      </c>
      <c r="F69" s="68">
        <v>997610738</v>
      </c>
      <c r="G69" s="69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3" t="s">
        <v>117</v>
      </c>
      <c r="C71" s="70" t="s">
        <v>124</v>
      </c>
      <c r="D71" s="72" t="s">
        <v>125</v>
      </c>
      <c r="E71" s="33" t="s">
        <v>127</v>
      </c>
      <c r="F71" s="33" t="s">
        <v>126</v>
      </c>
      <c r="G71" s="71" t="s">
        <v>128</v>
      </c>
    </row>
    <row r="72" spans="1:9" x14ac:dyDescent="0.3">
      <c r="A72" s="74">
        <v>2021</v>
      </c>
      <c r="B72" s="52" t="s">
        <v>109</v>
      </c>
      <c r="C72" s="67">
        <v>4208</v>
      </c>
      <c r="D72" s="67">
        <v>24.3</v>
      </c>
      <c r="E72" s="67"/>
      <c r="F72" s="67"/>
      <c r="G72" s="67"/>
    </row>
    <row r="73" spans="1:9" x14ac:dyDescent="0.3">
      <c r="A73" s="74">
        <v>2022</v>
      </c>
      <c r="B73" s="52" t="s">
        <v>109</v>
      </c>
      <c r="C73" s="1">
        <v>3939</v>
      </c>
      <c r="D73" s="1">
        <v>13.33</v>
      </c>
      <c r="E73" s="41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3">
        <f t="shared" ref="G73:G78" si="19" xml:space="preserve">  D72 * ((100 + E73) / 100) * ((100 + F73) / 100)</f>
        <v>21.360945796487893</v>
      </c>
    </row>
    <row r="74" spans="1:9" x14ac:dyDescent="0.3">
      <c r="A74" s="75" t="s">
        <v>157</v>
      </c>
      <c r="B74" s="52" t="s">
        <v>109</v>
      </c>
      <c r="C74" s="1">
        <v>4119</v>
      </c>
      <c r="D74" s="1">
        <v>8</v>
      </c>
      <c r="E74" s="41">
        <f t="shared" si="17"/>
        <v>-1.1141793739906234</v>
      </c>
      <c r="F74" s="1">
        <f t="shared" si="18"/>
        <v>4.5696877380045704</v>
      </c>
      <c r="G74" s="73">
        <f t="shared" si="19"/>
        <v>13.78383235964265</v>
      </c>
      <c r="H74" s="147">
        <f xml:space="preserve"> (G74 / G73)</f>
        <v>0.64528193137913159</v>
      </c>
      <c r="I74" s="123">
        <f t="shared" ref="I74:I79" si="20" xml:space="preserve"> - (1 - H74)</f>
        <v>-0.35471806862086841</v>
      </c>
    </row>
    <row r="75" spans="1:9" x14ac:dyDescent="0.3">
      <c r="A75" s="75" t="s">
        <v>171</v>
      </c>
      <c r="B75" s="52" t="s">
        <v>109</v>
      </c>
      <c r="C75" s="1">
        <v>4377</v>
      </c>
      <c r="D75" s="1">
        <v>7.54</v>
      </c>
      <c r="E75" s="41">
        <f t="shared" si="17"/>
        <v>-2.451551416546522</v>
      </c>
      <c r="F75" s="1">
        <f t="shared" si="18"/>
        <v>6.263656227239621</v>
      </c>
      <c r="G75" s="73">
        <f t="shared" si="19"/>
        <v>8.2926838446181268</v>
      </c>
      <c r="H75" s="147">
        <f t="shared" ref="H75:H79" si="21" xml:space="preserve"> G75 / G74</f>
        <v>0.60162396264322504</v>
      </c>
      <c r="I75" s="123">
        <f t="shared" si="20"/>
        <v>-0.39837603735677496</v>
      </c>
    </row>
    <row r="76" spans="1:9" x14ac:dyDescent="0.3">
      <c r="A76" s="75" t="s">
        <v>179</v>
      </c>
      <c r="B76" s="52" t="s">
        <v>109</v>
      </c>
      <c r="C76" s="1">
        <v>4415</v>
      </c>
      <c r="D76" s="1">
        <v>3.54</v>
      </c>
      <c r="E76" s="41">
        <f t="shared" si="17"/>
        <v>-2.6867651860032424</v>
      </c>
      <c r="F76" s="1">
        <f t="shared" si="18"/>
        <v>0.86817454877770162</v>
      </c>
      <c r="G76" s="73">
        <f t="shared" si="19"/>
        <v>7.4011194997638103</v>
      </c>
      <c r="H76" s="147">
        <f t="shared" si="21"/>
        <v>0.89248784090172051</v>
      </c>
      <c r="I76" s="123">
        <f t="shared" si="20"/>
        <v>-0.10751215909827949</v>
      </c>
    </row>
    <row r="77" spans="1:9" x14ac:dyDescent="0.3">
      <c r="A77" s="75" t="s">
        <v>184</v>
      </c>
      <c r="B77" s="52" t="s">
        <v>109</v>
      </c>
      <c r="C77" s="1">
        <v>5222</v>
      </c>
      <c r="D77" s="1">
        <v>2.54</v>
      </c>
      <c r="E77" s="41">
        <f t="shared" si="17"/>
        <v>-3.4929634817909161</v>
      </c>
      <c r="F77" s="1">
        <f t="shared" si="18"/>
        <v>18.278595696489241</v>
      </c>
      <c r="G77" s="73">
        <f t="shared" si="19"/>
        <v>4.0408097309880651</v>
      </c>
      <c r="H77" s="147">
        <f t="shared" si="21"/>
        <v>0.54597277224303953</v>
      </c>
      <c r="I77" s="123">
        <f t="shared" si="20"/>
        <v>-0.45402722775696047</v>
      </c>
    </row>
    <row r="78" spans="1:9" x14ac:dyDescent="0.3">
      <c r="A78" s="75" t="s">
        <v>190</v>
      </c>
      <c r="B78" s="52" t="s">
        <v>109</v>
      </c>
      <c r="C78" s="1">
        <v>6047</v>
      </c>
      <c r="D78" s="1">
        <v>2.2999999999999998</v>
      </c>
      <c r="E78" s="41">
        <f t="shared" si="17"/>
        <v>3.620613082920805</v>
      </c>
      <c r="F78" s="1">
        <f t="shared" si="18"/>
        <v>15.798544618919955</v>
      </c>
      <c r="G78" s="73">
        <f t="shared" si="19"/>
        <v>3.047775511630701</v>
      </c>
      <c r="H78" s="147">
        <f t="shared" si="21"/>
        <v>0.7542487062080635</v>
      </c>
      <c r="I78" s="123">
        <f t="shared" si="20"/>
        <v>-0.2457512937919365</v>
      </c>
    </row>
    <row r="79" spans="1:9" x14ac:dyDescent="0.3">
      <c r="A79" s="75" t="s">
        <v>231</v>
      </c>
      <c r="B79" s="52" t="s">
        <v>109</v>
      </c>
      <c r="C79" s="1">
        <v>5849</v>
      </c>
      <c r="D79" s="1">
        <v>1.44</v>
      </c>
      <c r="E79" s="41">
        <f t="shared" si="17"/>
        <v>-15.212209502141036</v>
      </c>
      <c r="F79" s="1">
        <f t="shared" ref="F79" si="22" xml:space="preserve"> (C79 - C78) / C78 * 100</f>
        <v>-3.2743509178104846</v>
      </c>
      <c r="G79" s="73">
        <f t="shared" ref="G79" si="23" xml:space="preserve">  D78 * ((100 + E79) / 100) * ((100 + F79) / 100)</f>
        <v>1.886265436134525</v>
      </c>
      <c r="H79" s="147">
        <f t="shared" si="21"/>
        <v>0.61889907210563733</v>
      </c>
      <c r="I79" s="123">
        <f t="shared" si="20"/>
        <v>-0.38110092789436267</v>
      </c>
    </row>
    <row r="80" spans="1:9" x14ac:dyDescent="0.3">
      <c r="A80" s="75" t="s">
        <v>234</v>
      </c>
      <c r="B80" s="52" t="s">
        <v>109</v>
      </c>
      <c r="C80" s="1">
        <v>5844</v>
      </c>
      <c r="D80" s="1">
        <v>0.86</v>
      </c>
      <c r="E80" s="41">
        <f t="shared" si="17"/>
        <v>3.0326280804541383</v>
      </c>
      <c r="F80" s="1">
        <f t="shared" ref="F80" si="24" xml:space="preserve"> (C80 - C79) / C79 * 100</f>
        <v>-8.5484698239015208E-2</v>
      </c>
      <c r="G80" s="73">
        <f t="shared" ref="G80" si="25" xml:space="preserve">  D79 * ((100 + E80) / 100) * ((100 + F80) / 100)</f>
        <v>1.4824015336692264</v>
      </c>
      <c r="H80" s="147">
        <f t="shared" ref="H80" si="26" xml:space="preserve"> G80 / G79</f>
        <v>0.78589232738477866</v>
      </c>
      <c r="I80" s="123">
        <f t="shared" ref="I80" si="27" xml:space="preserve"> - (1 - H80)</f>
        <v>-0.21410767261522134</v>
      </c>
    </row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4" t="s">
        <v>143</v>
      </c>
      <c r="B29" s="314"/>
      <c r="C29" s="314"/>
    </row>
    <row r="30" spans="1:11" x14ac:dyDescent="0.3">
      <c r="A30" s="1">
        <v>1</v>
      </c>
      <c r="B30" s="314" t="s">
        <v>144</v>
      </c>
      <c r="C30" s="1" t="s">
        <v>145</v>
      </c>
    </row>
    <row r="31" spans="1:11" x14ac:dyDescent="0.3">
      <c r="A31" s="1">
        <v>2</v>
      </c>
      <c r="B31" s="314"/>
      <c r="C31" s="1" t="s">
        <v>146</v>
      </c>
    </row>
    <row r="32" spans="1:11" x14ac:dyDescent="0.3">
      <c r="A32" s="1">
        <v>3</v>
      </c>
      <c r="B32" s="314"/>
      <c r="C32" s="1" t="s">
        <v>147</v>
      </c>
    </row>
    <row r="33" spans="1:3" x14ac:dyDescent="0.3">
      <c r="A33" s="1">
        <v>4</v>
      </c>
      <c r="B33" s="314"/>
      <c r="C33" s="1" t="s">
        <v>148</v>
      </c>
    </row>
    <row r="34" spans="1:3" x14ac:dyDescent="0.3">
      <c r="A34" s="1">
        <v>5</v>
      </c>
      <c r="B34" s="314" t="s">
        <v>152</v>
      </c>
      <c r="C34" s="1" t="s">
        <v>149</v>
      </c>
    </row>
    <row r="35" spans="1:3" x14ac:dyDescent="0.3">
      <c r="A35" s="1">
        <v>6</v>
      </c>
      <c r="B35" s="314"/>
      <c r="C35" s="1" t="s">
        <v>150</v>
      </c>
    </row>
    <row r="36" spans="1:3" x14ac:dyDescent="0.3">
      <c r="A36" s="1">
        <v>7</v>
      </c>
      <c r="B36" s="314"/>
      <c r="C36" s="1" t="s">
        <v>151</v>
      </c>
    </row>
    <row r="37" spans="1:3" x14ac:dyDescent="0.3">
      <c r="A37" s="1">
        <v>8</v>
      </c>
      <c r="B37" s="314" t="s">
        <v>153</v>
      </c>
      <c r="C37" s="1" t="s">
        <v>154</v>
      </c>
    </row>
    <row r="38" spans="1:3" x14ac:dyDescent="0.3">
      <c r="A38" s="1">
        <v>9</v>
      </c>
      <c r="B38" s="314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1" t="s">
        <v>66</v>
      </c>
      <c r="C2" s="321"/>
      <c r="E2" s="321" t="s">
        <v>67</v>
      </c>
      <c r="F2" s="321"/>
      <c r="H2" s="321" t="s">
        <v>68</v>
      </c>
      <c r="I2" s="321"/>
      <c r="K2" s="321" t="s">
        <v>69</v>
      </c>
      <c r="L2" s="321"/>
      <c r="N2" s="321" t="s">
        <v>70</v>
      </c>
      <c r="O2" s="32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73" customFormat="1" x14ac:dyDescent="0.3">
      <c r="A1" s="281" t="s">
        <v>217</v>
      </c>
      <c r="B1" s="273" t="s">
        <v>219</v>
      </c>
      <c r="C1" s="273" t="s">
        <v>218</v>
      </c>
      <c r="D1" s="273" t="s">
        <v>220</v>
      </c>
      <c r="E1" s="273" t="s">
        <v>221</v>
      </c>
      <c r="F1" s="273" t="s">
        <v>223</v>
      </c>
      <c r="G1" s="273" t="s">
        <v>224</v>
      </c>
      <c r="H1" s="273" t="s">
        <v>225</v>
      </c>
      <c r="I1" s="273" t="s">
        <v>226</v>
      </c>
      <c r="J1" s="273" t="s">
        <v>228</v>
      </c>
      <c r="K1" s="273" t="s">
        <v>229</v>
      </c>
    </row>
    <row r="2" spans="1:11" x14ac:dyDescent="0.3">
      <c r="A2" s="74" t="s">
        <v>12</v>
      </c>
      <c r="B2" s="279">
        <v>85000</v>
      </c>
      <c r="C2" s="282">
        <v>10000</v>
      </c>
      <c r="D2" s="282">
        <v>80000</v>
      </c>
      <c r="E2" s="282">
        <v>40000</v>
      </c>
      <c r="F2" s="3" t="s">
        <v>222</v>
      </c>
      <c r="G2" s="282">
        <v>40000</v>
      </c>
      <c r="H2" s="3" t="s">
        <v>227</v>
      </c>
      <c r="I2" s="3" t="s">
        <v>227</v>
      </c>
      <c r="J2" s="3">
        <v>80000</v>
      </c>
      <c r="K2">
        <v>3000</v>
      </c>
    </row>
    <row r="3" spans="1:11" x14ac:dyDescent="0.3">
      <c r="C3" s="280">
        <f xml:space="preserve"> B2 + C2</f>
        <v>95000</v>
      </c>
      <c r="D3" s="280">
        <f xml:space="preserve"> B2 + 80000</f>
        <v>165000</v>
      </c>
      <c r="E3" s="280">
        <f xml:space="preserve"> B2 + 40000</f>
        <v>125000</v>
      </c>
      <c r="G3" s="280">
        <f xml:space="preserve"> B2 + 40000</f>
        <v>125000</v>
      </c>
      <c r="J3" s="280">
        <f xml:space="preserve"> B2 + 80000</f>
        <v>165000</v>
      </c>
      <c r="K3" s="280">
        <f xml:space="preserve"> B2 + 3000</f>
        <v>88000</v>
      </c>
    </row>
    <row r="4" spans="1:11" x14ac:dyDescent="0.3">
      <c r="C4" s="280">
        <f xml:space="preserve"> C3 + 10000</f>
        <v>105000</v>
      </c>
      <c r="D4" s="280">
        <f xml:space="preserve"> D3 + 80000</f>
        <v>245000</v>
      </c>
      <c r="E4" s="280">
        <f xml:space="preserve"> E3 + 40000</f>
        <v>165000</v>
      </c>
      <c r="G4" s="280">
        <f xml:space="preserve"> G3 + 40000</f>
        <v>165000</v>
      </c>
      <c r="J4" s="280">
        <f xml:space="preserve"> J3 + 80000</f>
        <v>245000</v>
      </c>
      <c r="K4" s="280">
        <f xml:space="preserve"> K3 + 3000</f>
        <v>91000</v>
      </c>
    </row>
    <row r="5" spans="1:11" x14ac:dyDescent="0.3">
      <c r="C5" s="280">
        <f xml:space="preserve"> C4 + 10000</f>
        <v>115000</v>
      </c>
      <c r="K5" s="280">
        <f xml:space="preserve"> K4 + 3000</f>
        <v>94000</v>
      </c>
    </row>
    <row r="6" spans="1:11" x14ac:dyDescent="0.3">
      <c r="C6" s="280">
        <f t="shared" ref="C6:C12" si="0" xml:space="preserve"> C5 + 10000</f>
        <v>125000</v>
      </c>
      <c r="K6" s="280">
        <f t="shared" ref="K6:K20" si="1" xml:space="preserve"> K5 + 3000</f>
        <v>97000</v>
      </c>
    </row>
    <row r="7" spans="1:11" x14ac:dyDescent="0.3">
      <c r="C7" s="280">
        <f t="shared" si="0"/>
        <v>135000</v>
      </c>
      <c r="K7" s="280">
        <f t="shared" si="1"/>
        <v>100000</v>
      </c>
    </row>
    <row r="8" spans="1:11" x14ac:dyDescent="0.3">
      <c r="C8" s="280">
        <f t="shared" si="0"/>
        <v>145000</v>
      </c>
      <c r="K8" s="280">
        <f t="shared" si="1"/>
        <v>103000</v>
      </c>
    </row>
    <row r="9" spans="1:11" x14ac:dyDescent="0.3">
      <c r="C9" s="280">
        <f t="shared" si="0"/>
        <v>155000</v>
      </c>
      <c r="K9" s="280">
        <f t="shared" si="1"/>
        <v>106000</v>
      </c>
    </row>
    <row r="10" spans="1:11" x14ac:dyDescent="0.3">
      <c r="C10" s="280">
        <f t="shared" si="0"/>
        <v>165000</v>
      </c>
      <c r="K10" s="280">
        <f t="shared" si="1"/>
        <v>109000</v>
      </c>
    </row>
    <row r="11" spans="1:11" x14ac:dyDescent="0.3">
      <c r="C11" s="280">
        <f t="shared" si="0"/>
        <v>175000</v>
      </c>
      <c r="K11" s="280">
        <f t="shared" si="1"/>
        <v>112000</v>
      </c>
    </row>
    <row r="12" spans="1:11" x14ac:dyDescent="0.3">
      <c r="C12" s="280">
        <f t="shared" si="0"/>
        <v>185000</v>
      </c>
      <c r="K12" s="280">
        <f t="shared" si="1"/>
        <v>115000</v>
      </c>
    </row>
    <row r="13" spans="1:11" x14ac:dyDescent="0.3">
      <c r="C13" s="280">
        <f xml:space="preserve"> C12 + 10000</f>
        <v>195000</v>
      </c>
      <c r="K13" s="280">
        <f t="shared" si="1"/>
        <v>118000</v>
      </c>
    </row>
    <row r="14" spans="1:11" x14ac:dyDescent="0.3">
      <c r="C14" s="280">
        <f xml:space="preserve"> C13 + 10000</f>
        <v>205000</v>
      </c>
      <c r="K14" s="280">
        <f t="shared" si="1"/>
        <v>121000</v>
      </c>
    </row>
    <row r="15" spans="1:11" x14ac:dyDescent="0.3">
      <c r="K15" s="280">
        <f t="shared" si="1"/>
        <v>124000</v>
      </c>
    </row>
    <row r="16" spans="1:11" x14ac:dyDescent="0.3">
      <c r="K16" s="280">
        <f t="shared" si="1"/>
        <v>127000</v>
      </c>
    </row>
    <row r="17" spans="11:11" x14ac:dyDescent="0.3">
      <c r="K17" s="280">
        <f t="shared" si="1"/>
        <v>130000</v>
      </c>
    </row>
    <row r="18" spans="11:11" x14ac:dyDescent="0.3">
      <c r="K18" s="280">
        <f t="shared" si="1"/>
        <v>133000</v>
      </c>
    </row>
    <row r="19" spans="11:11" x14ac:dyDescent="0.3">
      <c r="K19" s="280">
        <f t="shared" si="1"/>
        <v>136000</v>
      </c>
    </row>
    <row r="20" spans="11:11" x14ac:dyDescent="0.3">
      <c r="K20" s="280">
        <f t="shared" si="1"/>
        <v>139000</v>
      </c>
    </row>
    <row r="21" spans="11:11" x14ac:dyDescent="0.3">
      <c r="K21" s="280">
        <f xml:space="preserve"> K20 + 3000</f>
        <v>142000</v>
      </c>
    </row>
    <row r="22" spans="11:11" x14ac:dyDescent="0.3">
      <c r="K22" s="280">
        <f xml:space="preserve"> K21 + 3000</f>
        <v>145000</v>
      </c>
    </row>
    <row r="23" spans="11:11" x14ac:dyDescent="0.3">
      <c r="K23" s="280">
        <f t="shared" ref="K23:K25" si="2" xml:space="preserve"> K22 + 3000</f>
        <v>148000</v>
      </c>
    </row>
    <row r="24" spans="11:11" x14ac:dyDescent="0.3">
      <c r="K24" s="280">
        <f t="shared" si="2"/>
        <v>151000</v>
      </c>
    </row>
    <row r="25" spans="11:11" x14ac:dyDescent="0.3">
      <c r="K25" s="280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2025-06-02T00:31:58Z</dcterms:modified>
</cp:coreProperties>
</file>