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.sbg\workspace\MyStock\소싱분석\"/>
    </mc:Choice>
  </mc:AlternateContent>
  <xr:revisionPtr revIDLastSave="0" documentId="13_ncr:1_{4D067C58-9DCC-474F-ADBC-E2A1668F6F2C}" xr6:coauthVersionLast="36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예시자료 " sheetId="10" r:id="rId1"/>
    <sheet name="판매가 추정" sheetId="18" r:id="rId2"/>
    <sheet name="상품1" sheetId="19" r:id="rId3"/>
    <sheet name="상품2" sheetId="20" r:id="rId4"/>
    <sheet name="상품3" sheetId="21" r:id="rId5"/>
    <sheet name="상품4" sheetId="22" r:id="rId6"/>
    <sheet name="상품5" sheetId="2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9" l="1"/>
  <c r="G8" i="19"/>
  <c r="G46" i="18"/>
  <c r="G44" i="18"/>
  <c r="E20" i="23"/>
  <c r="H17" i="23"/>
  <c r="E18" i="23" s="1"/>
  <c r="H12" i="23"/>
  <c r="G8" i="23"/>
  <c r="H8" i="23" s="1"/>
  <c r="E20" i="22"/>
  <c r="F20" i="22" s="1"/>
  <c r="H17" i="22"/>
  <c r="E18" i="22" s="1"/>
  <c r="H12" i="22"/>
  <c r="G8" i="22"/>
  <c r="H8" i="22" s="1"/>
  <c r="E20" i="21"/>
  <c r="F20" i="21" s="1"/>
  <c r="H17" i="21"/>
  <c r="E18" i="21" s="1"/>
  <c r="H12" i="21"/>
  <c r="G8" i="21"/>
  <c r="E22" i="21" s="1"/>
  <c r="E20" i="20"/>
  <c r="H17" i="20"/>
  <c r="E18" i="20" s="1"/>
  <c r="H12" i="20"/>
  <c r="G8" i="20"/>
  <c r="H8" i="20" s="1"/>
  <c r="E20" i="19"/>
  <c r="H17" i="19"/>
  <c r="E18" i="19" s="1"/>
  <c r="H12" i="19"/>
  <c r="E22" i="19"/>
  <c r="D20" i="10"/>
  <c r="E20" i="10" s="1"/>
  <c r="F44" i="18"/>
  <c r="E44" i="18"/>
  <c r="D44" i="18"/>
  <c r="C44" i="18"/>
  <c r="G32" i="18"/>
  <c r="E33" i="18" s="1"/>
  <c r="E34" i="18" s="1"/>
  <c r="E38" i="18" s="1"/>
  <c r="E28" i="18"/>
  <c r="H17" i="10"/>
  <c r="E18" i="10" s="1"/>
  <c r="H12" i="10"/>
  <c r="G8" i="10"/>
  <c r="E22" i="10" s="1"/>
  <c r="F23" i="10" s="1"/>
  <c r="F23" i="19" l="1"/>
  <c r="F24" i="19" s="1"/>
  <c r="E22" i="23"/>
  <c r="F23" i="23" s="1"/>
  <c r="F24" i="23" s="1"/>
  <c r="G20" i="22"/>
  <c r="E22" i="22"/>
  <c r="F23" i="22" s="1"/>
  <c r="F24" i="22" s="1"/>
  <c r="F23" i="21"/>
  <c r="F24" i="21" s="1"/>
  <c r="E22" i="20"/>
  <c r="F20" i="20"/>
  <c r="G20" i="20"/>
  <c r="F24" i="10"/>
  <c r="F20" i="23"/>
  <c r="G20" i="23"/>
  <c r="F22" i="22"/>
  <c r="G22" i="22" s="1"/>
  <c r="H22" i="22" s="1"/>
  <c r="F22" i="21"/>
  <c r="G22" i="21" s="1"/>
  <c r="G20" i="21"/>
  <c r="J20" i="21"/>
  <c r="H8" i="21"/>
  <c r="F22" i="19"/>
  <c r="G22" i="19" s="1"/>
  <c r="J20" i="19"/>
  <c r="G20" i="19"/>
  <c r="F20" i="19"/>
  <c r="F22" i="10"/>
  <c r="G22" i="10" s="1"/>
  <c r="G20" i="10"/>
  <c r="F33" i="18"/>
  <c r="F34" i="18" s="1"/>
  <c r="F38" i="18" s="1"/>
  <c r="C33" i="18"/>
  <c r="C34" i="18" s="1"/>
  <c r="D33" i="18"/>
  <c r="D34" i="18" s="1"/>
  <c r="D38" i="18" s="1"/>
  <c r="J20" i="10"/>
  <c r="F20" i="10"/>
  <c r="H8" i="10"/>
  <c r="J20" i="23" l="1"/>
  <c r="F22" i="23"/>
  <c r="G22" i="23" s="1"/>
  <c r="H22" i="23" s="1"/>
  <c r="J20" i="22"/>
  <c r="H22" i="21"/>
  <c r="F22" i="20"/>
  <c r="G22" i="20" s="1"/>
  <c r="H22" i="20" s="1"/>
  <c r="J20" i="20"/>
  <c r="F23" i="20"/>
  <c r="F24" i="20" s="1"/>
  <c r="H22" i="19"/>
  <c r="H22" i="10"/>
  <c r="C38" i="18"/>
  <c r="G38" i="18" s="1"/>
  <c r="G34" i="18"/>
  <c r="H34" i="18" l="1"/>
  <c r="G35" i="18"/>
  <c r="G41" i="18"/>
  <c r="H38" i="18"/>
  <c r="G39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11900f</author>
  </authors>
  <commentList>
    <comment ref="E8" authorId="0" shapeId="0" xr:uid="{F4335747-A51E-485A-9B1C-6BE37F47344F}">
      <text>
        <r>
          <rPr>
            <b/>
            <sz val="9"/>
            <color indexed="81"/>
            <rFont val="Tahoma"/>
            <family val="2"/>
          </rPr>
          <t xml:space="preserve">DBL : 
</t>
        </r>
        <r>
          <rPr>
            <b/>
            <sz val="9"/>
            <color indexed="81"/>
            <rFont val="돋움"/>
            <family val="3"/>
            <charset val="129"/>
          </rPr>
          <t>판매가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</text>
    </comment>
    <comment ref="G17" authorId="0" shapeId="0" xr:uid="{98024861-5DC1-46B0-96A1-E4B3C9B3BCEE}">
      <text>
        <r>
          <rPr>
            <b/>
            <sz val="9"/>
            <color indexed="81"/>
            <rFont val="Tahoma"/>
            <family val="2"/>
          </rPr>
          <t xml:space="preserve">DBL :
</t>
        </r>
        <r>
          <rPr>
            <b/>
            <sz val="9"/>
            <color indexed="81"/>
            <rFont val="돋움"/>
            <family val="3"/>
            <charset val="129"/>
          </rPr>
          <t>본인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예산에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클릭비용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입찰가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7B4D7A59-CC93-420A-9C73-C347B7AD2379}">
      <text>
        <r>
          <rPr>
            <b/>
            <sz val="9"/>
            <color indexed="81"/>
            <rFont val="Tahoma"/>
            <family val="2"/>
          </rPr>
          <t xml:space="preserve">DBL :
</t>
        </r>
        <r>
          <rPr>
            <b/>
            <sz val="9"/>
            <color indexed="81"/>
            <rFont val="돋움"/>
            <family val="3"/>
            <charset val="129"/>
          </rPr>
          <t>키워드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메인키워드</t>
        </r>
        <r>
          <rPr>
            <b/>
            <sz val="9"/>
            <color indexed="81"/>
            <rFont val="Tahoma"/>
            <family val="2"/>
          </rPr>
          <t xml:space="preserve"> x 5</t>
        </r>
        <r>
          <rPr>
            <b/>
            <sz val="9"/>
            <color indexed="81"/>
            <rFont val="돋움"/>
            <family val="3"/>
            <charset val="129"/>
          </rPr>
          <t>배수로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보수적으로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 shapeId="0" xr:uid="{D42A8881-D635-4CC7-B73D-14E791CDE097}">
      <text>
        <r>
          <rPr>
            <b/>
            <sz val="9"/>
            <color indexed="81"/>
            <rFont val="Tahoma"/>
            <family val="2"/>
          </rPr>
          <t xml:space="preserve">DBL :
</t>
        </r>
        <r>
          <rPr>
            <b/>
            <sz val="9"/>
            <color indexed="81"/>
            <rFont val="돋움"/>
            <family val="3"/>
            <charset val="129"/>
          </rPr>
          <t>판매가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복수구매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계산하였음으로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원가</t>
        </r>
        <r>
          <rPr>
            <sz val="9"/>
            <color indexed="81"/>
            <rFont val="Tahoma"/>
            <family val="2"/>
          </rPr>
          <t xml:space="preserve"> * 2</t>
        </r>
        <r>
          <rPr>
            <sz val="9"/>
            <color indexed="81"/>
            <rFont val="돋움"/>
            <family val="3"/>
            <charset val="129"/>
          </rPr>
          <t>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11900f</author>
  </authors>
  <commentList>
    <comment ref="G17" authorId="0" shapeId="0" xr:uid="{40E46648-0A0B-4082-94C1-ABDD22D8518F}">
      <text>
        <r>
          <rPr>
            <b/>
            <sz val="9"/>
            <color indexed="81"/>
            <rFont val="Tahoma"/>
            <family val="2"/>
          </rPr>
          <t xml:space="preserve">DBL :
</t>
        </r>
        <r>
          <rPr>
            <b/>
            <sz val="9"/>
            <color indexed="81"/>
            <rFont val="돋움"/>
            <family val="3"/>
            <charset val="129"/>
          </rPr>
          <t>본인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예산에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클릭비용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입찰가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<sst xmlns="http://schemas.openxmlformats.org/spreadsheetml/2006/main" count="352" uniqueCount="89">
  <si>
    <t>키워드</t>
    <phoneticPr fontId="2" type="noConversion"/>
  </si>
  <si>
    <t>카테고리</t>
    <phoneticPr fontId="2" type="noConversion"/>
  </si>
  <si>
    <t>검색량</t>
    <phoneticPr fontId="2" type="noConversion"/>
  </si>
  <si>
    <t>판매가</t>
    <phoneticPr fontId="2" type="noConversion"/>
  </si>
  <si>
    <t>월 예상매출</t>
    <phoneticPr fontId="2" type="noConversion"/>
  </si>
  <si>
    <t>예상매출</t>
    <phoneticPr fontId="2" type="noConversion"/>
  </si>
  <si>
    <t>예상노출수</t>
    <phoneticPr fontId="2" type="noConversion"/>
  </si>
  <si>
    <t>예상클릭수</t>
    <phoneticPr fontId="2" type="noConversion"/>
  </si>
  <si>
    <t>평균클릭비용</t>
    <phoneticPr fontId="2" type="noConversion"/>
  </si>
  <si>
    <t>예상비용</t>
    <phoneticPr fontId="2" type="noConversion"/>
  </si>
  <si>
    <t>진행여부</t>
    <phoneticPr fontId="2" type="noConversion"/>
  </si>
  <si>
    <t>메인</t>
    <phoneticPr fontId="2" type="noConversion"/>
  </si>
  <si>
    <t>구분</t>
    <phoneticPr fontId="2" type="noConversion"/>
  </si>
  <si>
    <t>서브1</t>
    <phoneticPr fontId="2" type="noConversion"/>
  </si>
  <si>
    <t>서브2</t>
    <phoneticPr fontId="2" type="noConversion"/>
  </si>
  <si>
    <t>서브3</t>
    <phoneticPr fontId="2" type="noConversion"/>
  </si>
  <si>
    <t>상품정보</t>
    <phoneticPr fontId="2" type="noConversion"/>
  </si>
  <si>
    <t>상품명</t>
    <phoneticPr fontId="2" type="noConversion"/>
  </si>
  <si>
    <t>판매자 등급</t>
    <phoneticPr fontId="2" type="noConversion"/>
  </si>
  <si>
    <t>빅파워</t>
    <phoneticPr fontId="2" type="noConversion"/>
  </si>
  <si>
    <t>판매건수(6개월)</t>
    <phoneticPr fontId="2" type="noConversion"/>
  </si>
  <si>
    <t>판매건수(1달)</t>
    <phoneticPr fontId="2" type="noConversion"/>
  </si>
  <si>
    <t>광고비
(헬프스토어)</t>
    <phoneticPr fontId="2" type="noConversion"/>
  </si>
  <si>
    <t>목표 점유율</t>
    <phoneticPr fontId="2" type="noConversion"/>
  </si>
  <si>
    <t>타당성 검토</t>
    <phoneticPr fontId="2" type="noConversion"/>
  </si>
  <si>
    <t>1위 판매자</t>
    <phoneticPr fontId="2" type="noConversion"/>
  </si>
  <si>
    <t>대상 상품</t>
    <phoneticPr fontId="2" type="noConversion"/>
  </si>
  <si>
    <t>URL</t>
    <phoneticPr fontId="2" type="noConversion"/>
  </si>
  <si>
    <t>광고비 점유율</t>
    <phoneticPr fontId="2" type="noConversion"/>
  </si>
  <si>
    <t>#1</t>
    <phoneticPr fontId="2" type="noConversion"/>
  </si>
  <si>
    <t>Top 40 매출(6개월)</t>
    <phoneticPr fontId="2" type="noConversion"/>
  </si>
  <si>
    <t>Top 40 매출(1개월)</t>
    <phoneticPr fontId="2" type="noConversion"/>
  </si>
  <si>
    <t>경쟁사 제품 장단점 / 소구점 등 소싱선정 이유를 기재해주세요</t>
    <phoneticPr fontId="2" type="noConversion"/>
  </si>
  <si>
    <t>제품분석</t>
    <phoneticPr fontId="2" type="noConversion"/>
  </si>
  <si>
    <t>검색추이 3년</t>
    <phoneticPr fontId="2" type="noConversion"/>
  </si>
  <si>
    <t>helpstore.shop</t>
    <phoneticPr fontId="2" type="noConversion"/>
  </si>
  <si>
    <t>헬프스토어</t>
    <phoneticPr fontId="2" type="noConversion"/>
  </si>
  <si>
    <t>https://itemscout.io/</t>
    <phoneticPr fontId="2" type="noConversion"/>
  </si>
  <si>
    <t>아이템스카우트</t>
    <phoneticPr fontId="2" type="noConversion"/>
  </si>
  <si>
    <t>원가계산</t>
    <phoneticPr fontId="2" type="noConversion"/>
  </si>
  <si>
    <t>위안화</t>
    <phoneticPr fontId="2" type="noConversion"/>
  </si>
  <si>
    <t>도착가</t>
    <phoneticPr fontId="2" type="noConversion"/>
  </si>
  <si>
    <t>1차마진</t>
    <phoneticPr fontId="2" type="noConversion"/>
  </si>
  <si>
    <t>마진율</t>
    <phoneticPr fontId="2" type="noConversion"/>
  </si>
  <si>
    <t>키워드
(아이템스카우트)</t>
    <phoneticPr fontId="2" type="noConversion"/>
  </si>
  <si>
    <t>필요예산</t>
    <phoneticPr fontId="2" type="noConversion"/>
  </si>
  <si>
    <t>(목표 판매수량 x 도착가) + 광고비</t>
    <phoneticPr fontId="2" type="noConversion"/>
  </si>
  <si>
    <t>손익분기수량</t>
    <phoneticPr fontId="2" type="noConversion"/>
  </si>
  <si>
    <t>손익분기수량</t>
    <phoneticPr fontId="2" type="noConversion"/>
  </si>
  <si>
    <t>예상판매금액</t>
    <phoneticPr fontId="2" type="noConversion"/>
  </si>
  <si>
    <t>중형</t>
    <phoneticPr fontId="2" type="noConversion"/>
  </si>
  <si>
    <t>대형</t>
    <phoneticPr fontId="2" type="noConversion"/>
  </si>
  <si>
    <t>특대형</t>
    <phoneticPr fontId="2" type="noConversion"/>
  </si>
  <si>
    <t>초특대형</t>
    <phoneticPr fontId="2" type="noConversion"/>
  </si>
  <si>
    <t>합계</t>
    <phoneticPr fontId="2" type="noConversion"/>
  </si>
  <si>
    <t>월 매출</t>
    <phoneticPr fontId="2" type="noConversion"/>
  </si>
  <si>
    <t>판매가격</t>
    <phoneticPr fontId="2" type="noConversion"/>
  </si>
  <si>
    <t>추정매출</t>
    <phoneticPr fontId="2" type="noConversion"/>
  </si>
  <si>
    <t>리 뷰  수</t>
    <phoneticPr fontId="2" type="noConversion"/>
  </si>
  <si>
    <t>비      율</t>
    <phoneticPr fontId="2" type="noConversion"/>
  </si>
  <si>
    <t>복수구매 추정</t>
    <phoneticPr fontId="2" type="noConversion"/>
  </si>
  <si>
    <t>추정 수량</t>
    <phoneticPr fontId="2" type="noConversion"/>
  </si>
  <si>
    <t>추정 매출</t>
    <phoneticPr fontId="2" type="noConversion"/>
  </si>
  <si>
    <t>판매가 추정파일</t>
    <phoneticPr fontId="2" type="noConversion"/>
  </si>
  <si>
    <t>"포토&amp;동영상 리뷰 더보기"에서 확인</t>
    <phoneticPr fontId="2" type="noConversion"/>
  </si>
  <si>
    <t>리뷰 내 "상품옵션"에서 확인</t>
    <phoneticPr fontId="2" type="noConversion"/>
  </si>
  <si>
    <t>평균원가</t>
    <phoneticPr fontId="2" type="noConversion"/>
  </si>
  <si>
    <t>(목표 판매수량 x 상품 도착가)</t>
    <phoneticPr fontId="2" type="noConversion"/>
  </si>
  <si>
    <t>원가(위안화)</t>
    <phoneticPr fontId="2" type="noConversion"/>
  </si>
  <si>
    <t>추정원가</t>
    <phoneticPr fontId="2" type="noConversion"/>
  </si>
  <si>
    <t>회색음영 = 직접 입력 영역</t>
    <phoneticPr fontId="2" type="noConversion"/>
  </si>
  <si>
    <r>
      <rPr>
        <b/>
        <sz val="10"/>
        <rFont val="맑은 고딕"/>
        <family val="3"/>
        <charset val="129"/>
        <scheme val="minor"/>
      </rPr>
      <t>[선정 기준]</t>
    </r>
    <r>
      <rPr>
        <sz val="10"/>
        <rFont val="맑은 고딕"/>
        <family val="3"/>
        <charset val="129"/>
        <scheme val="minor"/>
      </rPr>
      <t xml:space="preserve">
- 전체 시장 매출 최소 월 5천~1억 이상
- 탑 40셀러 ~탑 80셀러 캡차이 1.5배 이상
- 메인 키워드 검색량 5천 이상</t>
    </r>
    <phoneticPr fontId="2" type="noConversion"/>
  </si>
  <si>
    <t>실비용(x3)</t>
    <phoneticPr fontId="2" type="noConversion"/>
  </si>
  <si>
    <t>DBL 전자책 복기파일</t>
    <phoneticPr fontId="2" type="noConversion"/>
  </si>
  <si>
    <r>
      <rPr>
        <b/>
        <sz val="10"/>
        <rFont val="맑은 고딕"/>
        <family val="3"/>
        <charset val="129"/>
        <scheme val="minor"/>
      </rPr>
      <t>[선정 기준]</t>
    </r>
    <r>
      <rPr>
        <sz val="10"/>
        <rFont val="맑은 고딕"/>
        <family val="3"/>
        <charset val="129"/>
        <scheme val="minor"/>
      </rPr>
      <t xml:space="preserve">
- 검색량 월 10,000건 이상
전체 시장 매출 최소 월 1억 이상
평균 가격 만원 이상
탑 40셀러 ~탑 80셀러 갭 차이 없는건 패스</t>
    </r>
    <phoneticPr fontId="2" type="noConversion"/>
  </si>
  <si>
    <t>DBL 손익분기수량 산출</t>
    <phoneticPr fontId="2" type="noConversion"/>
  </si>
  <si>
    <t>가구/인테리어&gt;홈데코&gt;쿠션/방석&gt;일반쿠션</t>
    <phoneticPr fontId="2" type="noConversion"/>
  </si>
  <si>
    <t>https://smartstore.naver.com/recliners/products/7513829223?nl-au=3c27f0bebac9435e91e6fd44e5717c09&amp;nl-query=%EC%86%8C%ED%8C%8C+%EC%BF%A0%EC%85%98&amp;NaPm=ct%3Dm1d7lna8%7Cci%3D3cb2f43f81d3dda7e4d063396d82380ee1206e4e%7Ctr%3Dslsl%7Csn%3D642425%7Chk%3Db6f87a5ac755f8f6b52d2edff26ddd53fdbda7cb</t>
    <phoneticPr fontId="2" type="noConversion"/>
  </si>
  <si>
    <t>갤럭시 북유럽 패브릭 직사각 쇼파쿠션 커버</t>
    <phoneticPr fontId="2" type="noConversion"/>
  </si>
  <si>
    <t>갤럭시</t>
    <phoneticPr fontId="2" type="noConversion"/>
  </si>
  <si>
    <t>북유럽</t>
    <phoneticPr fontId="2" type="noConversion"/>
  </si>
  <si>
    <t>패브릭</t>
    <phoneticPr fontId="2" type="noConversion"/>
  </si>
  <si>
    <t>쇼파쿠션</t>
  </si>
  <si>
    <t>쇼파쿠션</t>
    <phoneticPr fontId="2" type="noConversion"/>
  </si>
  <si>
    <t>심플하고 제품에비해 가격이 저렴해 보였다.</t>
    <phoneticPr fontId="2" type="noConversion"/>
  </si>
  <si>
    <t>팔토시</t>
    <phoneticPr fontId="2" type="noConversion"/>
  </si>
  <si>
    <t>https://smartstore.naver.com/goodsafe/products/4417926914?nl-au=582e6799559042e99f328aff303d22dd&amp;nl-query=%ED%8C%94%ED%86%A0%EC%8B%9C&amp;NaPm=ct%3Dm1ep6oi0%7Cci%3D4f1d24f57896f4f83d0cfdd7b46a8953c1535880%7Ctr%3Dslsl%7Csn%3D656934%7Chk%3D8481ff245797b92a590c94c5b98fc297fe7a6127</t>
    <phoneticPr fontId="2" type="noConversion"/>
  </si>
  <si>
    <t>빅파워</t>
    <phoneticPr fontId="2" type="noConversion"/>
  </si>
  <si>
    <t>쿨토시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</si>
</sst>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_);[Red]\(0\)"/>
    <numFmt numFmtId="178" formatCode="0.00_);[Red]\(0.0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i/>
      <u/>
      <sz val="14"/>
      <color rgb="FF99FF66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i/>
      <u/>
      <sz val="9"/>
      <color theme="1"/>
      <name val="맑은 고딕"/>
      <family val="3"/>
      <charset val="129"/>
      <scheme val="minor"/>
    </font>
    <font>
      <b/>
      <u/>
      <sz val="9"/>
      <color rgb="FFFF0000"/>
      <name val="맑은 고딕"/>
      <family val="3"/>
      <charset val="129"/>
      <scheme val="minor"/>
    </font>
    <font>
      <b/>
      <i/>
      <u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indexed="64"/>
      </right>
      <top style="medium">
        <color rgb="FFFF0000"/>
      </top>
      <bottom style="thin">
        <color auto="1"/>
      </bottom>
      <diagonal/>
    </border>
    <border>
      <left/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medium">
        <color indexed="64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" fontId="0" fillId="0" borderId="0" xfId="0" applyNumberFormat="1" applyAlignment="1"/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3" fontId="5" fillId="0" borderId="17" xfId="0" applyNumberFormat="1" applyFont="1" applyBorder="1">
      <alignment vertical="center"/>
    </xf>
    <xf numFmtId="0" fontId="5" fillId="0" borderId="20" xfId="0" applyFont="1" applyBorder="1" applyAlignment="1">
      <alignment horizontal="center" vertical="center"/>
    </xf>
    <xf numFmtId="176" fontId="5" fillId="0" borderId="21" xfId="1" applyNumberFormat="1" applyFont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3" fontId="5" fillId="0" borderId="23" xfId="0" applyNumberFormat="1" applyFont="1" applyBorder="1">
      <alignment vertical="center"/>
    </xf>
    <xf numFmtId="0" fontId="5" fillId="0" borderId="24" xfId="0" applyFont="1" applyBorder="1" applyAlignment="1">
      <alignment horizontal="center" vertical="center"/>
    </xf>
    <xf numFmtId="3" fontId="5" fillId="0" borderId="1" xfId="0" applyNumberFormat="1" applyFont="1" applyBorder="1">
      <alignment vertical="center"/>
    </xf>
    <xf numFmtId="3" fontId="5" fillId="0" borderId="5" xfId="0" applyNumberFormat="1" applyFont="1" applyBorder="1">
      <alignment vertical="center"/>
    </xf>
    <xf numFmtId="3" fontId="5" fillId="2" borderId="1" xfId="0" applyNumberFormat="1" applyFont="1" applyFill="1" applyBorder="1">
      <alignment vertical="center"/>
    </xf>
    <xf numFmtId="0" fontId="5" fillId="2" borderId="5" xfId="0" applyFont="1" applyFill="1" applyBorder="1" applyAlignment="1">
      <alignment horizontal="center" vertical="center"/>
    </xf>
    <xf numFmtId="3" fontId="5" fillId="2" borderId="5" xfId="0" applyNumberFormat="1" applyFont="1" applyFill="1" applyBorder="1">
      <alignment vertical="center"/>
    </xf>
    <xf numFmtId="0" fontId="5" fillId="2" borderId="3" xfId="0" applyFont="1" applyFill="1" applyBorder="1" applyAlignment="1">
      <alignment horizontal="center" vertical="center"/>
    </xf>
    <xf numFmtId="3" fontId="5" fillId="2" borderId="3" xfId="0" applyNumberFormat="1" applyFont="1" applyFill="1" applyBorder="1">
      <alignment vertical="center"/>
    </xf>
    <xf numFmtId="0" fontId="5" fillId="2" borderId="4" xfId="0" applyFont="1" applyFill="1" applyBorder="1" applyAlignment="1">
      <alignment horizontal="center" vertical="center"/>
    </xf>
    <xf numFmtId="3" fontId="5" fillId="2" borderId="4" xfId="0" applyNumberFormat="1" applyFont="1" applyFill="1" applyBorder="1">
      <alignment vertic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>
      <alignment vertical="center"/>
    </xf>
    <xf numFmtId="176" fontId="5" fillId="0" borderId="0" xfId="1" applyNumberFormat="1" applyFont="1" applyBorder="1" applyAlignment="1">
      <alignment vertical="center"/>
    </xf>
    <xf numFmtId="0" fontId="5" fillId="0" borderId="26" xfId="0" applyFont="1" applyBorder="1" applyAlignment="1">
      <alignment horizontal="center" vertical="center"/>
    </xf>
    <xf numFmtId="0" fontId="0" fillId="5" borderId="0" xfId="0" applyFill="1">
      <alignment vertical="center"/>
    </xf>
    <xf numFmtId="9" fontId="3" fillId="0" borderId="0" xfId="2" applyNumberForma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3" fontId="5" fillId="0" borderId="31" xfId="0" applyNumberFormat="1" applyFont="1" applyBorder="1">
      <alignment vertical="center"/>
    </xf>
    <xf numFmtId="0" fontId="11" fillId="0" borderId="25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3" fontId="5" fillId="0" borderId="41" xfId="0" applyNumberFormat="1" applyFont="1" applyBorder="1">
      <alignment vertical="center"/>
    </xf>
    <xf numFmtId="3" fontId="5" fillId="2" borderId="42" xfId="0" applyNumberFormat="1" applyFont="1" applyFill="1" applyBorder="1">
      <alignment vertical="center"/>
    </xf>
    <xf numFmtId="3" fontId="5" fillId="0" borderId="44" xfId="0" applyNumberFormat="1" applyFont="1" applyBorder="1">
      <alignment vertical="center"/>
    </xf>
    <xf numFmtId="0" fontId="5" fillId="0" borderId="47" xfId="0" applyFont="1" applyBorder="1" applyAlignment="1">
      <alignment horizontal="center" vertical="center"/>
    </xf>
    <xf numFmtId="176" fontId="5" fillId="3" borderId="40" xfId="0" applyNumberFormat="1" applyFont="1" applyFill="1" applyBorder="1">
      <alignment vertical="center"/>
    </xf>
    <xf numFmtId="3" fontId="12" fillId="0" borderId="0" xfId="0" applyNumberFormat="1" applyFont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48" xfId="0" applyBorder="1">
      <alignment vertical="center"/>
    </xf>
    <xf numFmtId="3" fontId="0" fillId="0" borderId="3" xfId="0" applyNumberFormat="1" applyBorder="1">
      <alignment vertical="center"/>
    </xf>
    <xf numFmtId="0" fontId="0" fillId="0" borderId="43" xfId="0" applyBorder="1">
      <alignment vertical="center"/>
    </xf>
    <xf numFmtId="9" fontId="0" fillId="0" borderId="3" xfId="1" applyFont="1" applyBorder="1">
      <alignment vertical="center"/>
    </xf>
    <xf numFmtId="0" fontId="0" fillId="0" borderId="3" xfId="0" applyBorder="1">
      <alignment vertical="center"/>
    </xf>
    <xf numFmtId="0" fontId="0" fillId="0" borderId="50" xfId="0" applyBorder="1">
      <alignment vertical="center"/>
    </xf>
    <xf numFmtId="3" fontId="0" fillId="0" borderId="4" xfId="0" applyNumberFormat="1" applyBorder="1">
      <alignment vertical="center"/>
    </xf>
    <xf numFmtId="3" fontId="0" fillId="0" borderId="51" xfId="0" applyNumberFormat="1" applyBorder="1">
      <alignment vertical="center"/>
    </xf>
    <xf numFmtId="3" fontId="0" fillId="0" borderId="5" xfId="0" applyNumberFormat="1" applyBorder="1">
      <alignment vertical="center"/>
    </xf>
    <xf numFmtId="0" fontId="0" fillId="0" borderId="42" xfId="0" applyBorder="1">
      <alignment vertical="center"/>
    </xf>
    <xf numFmtId="0" fontId="0" fillId="0" borderId="2" xfId="0" applyBorder="1">
      <alignment vertical="center"/>
    </xf>
    <xf numFmtId="0" fontId="0" fillId="0" borderId="49" xfId="0" applyBorder="1">
      <alignment vertical="center"/>
    </xf>
    <xf numFmtId="0" fontId="0" fillId="0" borderId="52" xfId="0" applyBorder="1" applyAlignment="1">
      <alignment horizontal="center" vertical="center"/>
    </xf>
    <xf numFmtId="3" fontId="0" fillId="0" borderId="53" xfId="0" applyNumberFormat="1" applyBorder="1" applyAlignment="1">
      <alignment horizontal="center" vertical="center"/>
    </xf>
    <xf numFmtId="3" fontId="0" fillId="0" borderId="54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3" fontId="0" fillId="2" borderId="1" xfId="0" applyNumberFormat="1" applyFill="1" applyBorder="1">
      <alignment vertical="center"/>
    </xf>
    <xf numFmtId="3" fontId="0" fillId="2" borderId="5" xfId="0" applyNumberFormat="1" applyFill="1" applyBorder="1">
      <alignment vertical="center"/>
    </xf>
    <xf numFmtId="3" fontId="0" fillId="2" borderId="3" xfId="0" applyNumberFormat="1" applyFill="1" applyBorder="1">
      <alignment vertical="center"/>
    </xf>
    <xf numFmtId="0" fontId="0" fillId="2" borderId="2" xfId="0" applyFill="1" applyBorder="1">
      <alignment vertical="center"/>
    </xf>
    <xf numFmtId="3" fontId="5" fillId="2" borderId="55" xfId="0" applyNumberFormat="1" applyFont="1" applyFill="1" applyBorder="1">
      <alignment vertical="center"/>
    </xf>
    <xf numFmtId="3" fontId="5" fillId="3" borderId="1" xfId="0" applyNumberFormat="1" applyFont="1" applyFill="1" applyBorder="1">
      <alignment vertical="center"/>
    </xf>
    <xf numFmtId="177" fontId="5" fillId="3" borderId="30" xfId="0" applyNumberFormat="1" applyFont="1" applyFill="1" applyBorder="1">
      <alignment vertical="center"/>
    </xf>
    <xf numFmtId="4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1" xfId="0" applyBorder="1">
      <alignment vertical="center"/>
    </xf>
    <xf numFmtId="0" fontId="15" fillId="0" borderId="0" xfId="0" applyFont="1">
      <alignment vertical="center"/>
    </xf>
    <xf numFmtId="178" fontId="5" fillId="3" borderId="30" xfId="0" applyNumberFormat="1" applyFont="1" applyFill="1" applyBorder="1">
      <alignment vertical="center"/>
    </xf>
    <xf numFmtId="0" fontId="7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3" fillId="2" borderId="13" xfId="2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3" fontId="5" fillId="3" borderId="27" xfId="0" applyNumberFormat="1" applyFont="1" applyFill="1" applyBorder="1" applyAlignment="1">
      <alignment horizontal="center" vertical="center"/>
    </xf>
    <xf numFmtId="3" fontId="5" fillId="3" borderId="28" xfId="0" applyNumberFormat="1" applyFont="1" applyFill="1" applyBorder="1" applyAlignment="1">
      <alignment horizontal="center" vertical="center"/>
    </xf>
    <xf numFmtId="3" fontId="5" fillId="3" borderId="46" xfId="0" applyNumberFormat="1" applyFont="1" applyFill="1" applyBorder="1" applyAlignment="1">
      <alignment horizontal="center" vertical="center"/>
    </xf>
    <xf numFmtId="3" fontId="5" fillId="3" borderId="29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9" fontId="5" fillId="0" borderId="12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vertical="center"/>
    </xf>
    <xf numFmtId="3" fontId="10" fillId="0" borderId="57" xfId="0" applyNumberFormat="1" applyFont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3" fontId="5" fillId="0" borderId="36" xfId="0" applyNumberFormat="1" applyFont="1" applyBorder="1" applyAlignment="1">
      <alignment horizontal="center" vertical="center"/>
    </xf>
    <xf numFmtId="3" fontId="5" fillId="0" borderId="37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76" fontId="5" fillId="0" borderId="33" xfId="1" applyNumberFormat="1" applyFont="1" applyBorder="1" applyAlignment="1">
      <alignment horizontal="center" vertical="center"/>
    </xf>
    <xf numFmtId="176" fontId="5" fillId="0" borderId="34" xfId="1" applyNumberFormat="1" applyFont="1" applyBorder="1" applyAlignment="1">
      <alignment horizontal="center" vertical="center"/>
    </xf>
    <xf numFmtId="3" fontId="10" fillId="0" borderId="20" xfId="0" applyNumberFormat="1" applyFont="1" applyBorder="1" applyAlignment="1">
      <alignment horizontal="center" vertical="center"/>
    </xf>
    <xf numFmtId="3" fontId="10" fillId="0" borderId="35" xfId="0" applyNumberFormat="1" applyFont="1" applyBorder="1" applyAlignment="1">
      <alignment horizontal="center" vertical="center"/>
    </xf>
    <xf numFmtId="3" fontId="10" fillId="0" borderId="22" xfId="0" applyNumberFormat="1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3" fontId="12" fillId="3" borderId="1" xfId="0" applyNumberFormat="1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4" fontId="12" fillId="3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312964</xdr:colOff>
      <xdr:row>13</xdr:row>
      <xdr:rowOff>68035</xdr:rowOff>
    </xdr:from>
    <xdr:to>
      <xdr:col>50</xdr:col>
      <xdr:colOff>661229</xdr:colOff>
      <xdr:row>21</xdr:row>
      <xdr:rowOff>340619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83664" y="5059135"/>
          <a:ext cx="9065545" cy="3198664"/>
        </a:xfrm>
        <a:prstGeom prst="rect">
          <a:avLst/>
        </a:prstGeom>
      </xdr:spPr>
    </xdr:pic>
    <xdr:clientData/>
  </xdr:twoCellAnchor>
  <xdr:twoCellAnchor editAs="oneCell">
    <xdr:from>
      <xdr:col>8</xdr:col>
      <xdr:colOff>563216</xdr:colOff>
      <xdr:row>0</xdr:row>
      <xdr:rowOff>0</xdr:rowOff>
    </xdr:from>
    <xdr:to>
      <xdr:col>14</xdr:col>
      <xdr:colOff>662609</xdr:colOff>
      <xdr:row>1</xdr:row>
      <xdr:rowOff>895164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4518CFCD-62A1-491D-B26C-8D957F719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78586" y="0"/>
          <a:ext cx="7479197" cy="1284447"/>
        </a:xfrm>
        <a:prstGeom prst="rect">
          <a:avLst/>
        </a:prstGeom>
      </xdr:spPr>
    </xdr:pic>
    <xdr:clientData/>
  </xdr:twoCellAnchor>
  <xdr:twoCellAnchor editAs="oneCell">
    <xdr:from>
      <xdr:col>8</xdr:col>
      <xdr:colOff>647568</xdr:colOff>
      <xdr:row>11</xdr:row>
      <xdr:rowOff>215349</xdr:rowOff>
    </xdr:from>
    <xdr:to>
      <xdr:col>12</xdr:col>
      <xdr:colOff>39607</xdr:colOff>
      <xdr:row>20</xdr:row>
      <xdr:rowOff>314740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BCA4F646-A8EA-5C8D-FE6F-F099A2D8D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2938" y="4514023"/>
          <a:ext cx="5537734" cy="3453848"/>
        </a:xfrm>
        <a:prstGeom prst="rect">
          <a:avLst/>
        </a:prstGeom>
      </xdr:spPr>
    </xdr:pic>
    <xdr:clientData/>
  </xdr:twoCellAnchor>
  <xdr:twoCellAnchor editAs="oneCell">
    <xdr:from>
      <xdr:col>8</xdr:col>
      <xdr:colOff>629477</xdr:colOff>
      <xdr:row>2</xdr:row>
      <xdr:rowOff>41414</xdr:rowOff>
    </xdr:from>
    <xdr:to>
      <xdr:col>12</xdr:col>
      <xdr:colOff>339587</xdr:colOff>
      <xdr:row>8</xdr:row>
      <xdr:rowOff>177312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1A28B49F-F587-1F7C-A166-6B727CAF9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4847" y="1209262"/>
          <a:ext cx="5855805" cy="2148572"/>
        </a:xfrm>
        <a:prstGeom prst="rect">
          <a:avLst/>
        </a:prstGeom>
      </xdr:spPr>
    </xdr:pic>
    <xdr:clientData/>
  </xdr:twoCellAnchor>
  <xdr:twoCellAnchor>
    <xdr:from>
      <xdr:col>10</xdr:col>
      <xdr:colOff>124239</xdr:colOff>
      <xdr:row>0</xdr:row>
      <xdr:rowOff>331304</xdr:rowOff>
    </xdr:from>
    <xdr:to>
      <xdr:col>10</xdr:col>
      <xdr:colOff>687457</xdr:colOff>
      <xdr:row>1</xdr:row>
      <xdr:rowOff>149087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192A33D0-9A10-FB8D-50E6-4E7FB88CFBC6}"/>
            </a:ext>
          </a:extLst>
        </xdr:cNvPr>
        <xdr:cNvSpPr/>
      </xdr:nvSpPr>
      <xdr:spPr>
        <a:xfrm>
          <a:off x="8837543" y="331304"/>
          <a:ext cx="563218" cy="20706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740465</xdr:colOff>
      <xdr:row>1</xdr:row>
      <xdr:rowOff>657638</xdr:rowOff>
    </xdr:from>
    <xdr:to>
      <xdr:col>11</xdr:col>
      <xdr:colOff>480392</xdr:colOff>
      <xdr:row>2</xdr:row>
      <xdr:rowOff>36444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A9AF5016-30F3-46C7-8B3D-C50C68D0BCE0}"/>
            </a:ext>
          </a:extLst>
        </xdr:cNvPr>
        <xdr:cNvSpPr/>
      </xdr:nvSpPr>
      <xdr:spPr>
        <a:xfrm>
          <a:off x="9453769" y="1046921"/>
          <a:ext cx="733840" cy="20706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604631</xdr:colOff>
      <xdr:row>7</xdr:row>
      <xdr:rowOff>23191</xdr:rowOff>
    </xdr:from>
    <xdr:to>
      <xdr:col>10</xdr:col>
      <xdr:colOff>318053</xdr:colOff>
      <xdr:row>7</xdr:row>
      <xdr:rowOff>230257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298FD79D-1CAE-45C0-964A-C53FC5F2A8D5}"/>
            </a:ext>
          </a:extLst>
        </xdr:cNvPr>
        <xdr:cNvSpPr/>
      </xdr:nvSpPr>
      <xdr:spPr>
        <a:xfrm>
          <a:off x="8307457" y="2880691"/>
          <a:ext cx="723900" cy="20706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655981</xdr:colOff>
      <xdr:row>6</xdr:row>
      <xdr:rowOff>266698</xdr:rowOff>
    </xdr:from>
    <xdr:to>
      <xdr:col>11</xdr:col>
      <xdr:colOff>1267239</xdr:colOff>
      <xdr:row>8</xdr:row>
      <xdr:rowOff>16565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317637AB-207F-40F7-B29F-CEF33B8C3CC7}"/>
            </a:ext>
          </a:extLst>
        </xdr:cNvPr>
        <xdr:cNvSpPr/>
      </xdr:nvSpPr>
      <xdr:spPr>
        <a:xfrm>
          <a:off x="9369285" y="2751481"/>
          <a:ext cx="1605171" cy="4953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491987</xdr:colOff>
      <xdr:row>12</xdr:row>
      <xdr:rowOff>159026</xdr:rowOff>
    </xdr:from>
    <xdr:to>
      <xdr:col>9</xdr:col>
      <xdr:colOff>877957</xdr:colOff>
      <xdr:row>12</xdr:row>
      <xdr:rowOff>366092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E1479248-97F8-426B-9612-546C8B70EFFE}"/>
            </a:ext>
          </a:extLst>
        </xdr:cNvPr>
        <xdr:cNvSpPr/>
      </xdr:nvSpPr>
      <xdr:spPr>
        <a:xfrm>
          <a:off x="8194813" y="4880113"/>
          <a:ext cx="385970" cy="20706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919369</xdr:colOff>
      <xdr:row>4</xdr:row>
      <xdr:rowOff>14829</xdr:rowOff>
    </xdr:from>
    <xdr:to>
      <xdr:col>3</xdr:col>
      <xdr:colOff>1234108</xdr:colOff>
      <xdr:row>7</xdr:row>
      <xdr:rowOff>342739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D19DDA1-2874-2D47-F6C5-DF1F599DC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8152" y="1861851"/>
          <a:ext cx="1242391" cy="1446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562389</xdr:colOff>
      <xdr:row>3</xdr:row>
      <xdr:rowOff>34373</xdr:rowOff>
    </xdr:from>
    <xdr:to>
      <xdr:col>12</xdr:col>
      <xdr:colOff>14964</xdr:colOff>
      <xdr:row>10</xdr:row>
      <xdr:rowOff>187000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FA364F42-04C1-48CB-9C3A-3738B3389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389" y="1069699"/>
          <a:ext cx="9328758" cy="1602083"/>
        </a:xfrm>
        <a:prstGeom prst="rect">
          <a:avLst/>
        </a:prstGeom>
      </xdr:spPr>
    </xdr:pic>
    <xdr:clientData/>
  </xdr:twoCellAnchor>
  <xdr:twoCellAnchor editAs="oneCell">
    <xdr:from>
      <xdr:col>0</xdr:col>
      <xdr:colOff>513523</xdr:colOff>
      <xdr:row>11</xdr:row>
      <xdr:rowOff>7364</xdr:rowOff>
    </xdr:from>
    <xdr:to>
      <xdr:col>4</xdr:col>
      <xdr:colOff>20646</xdr:colOff>
      <xdr:row>23</xdr:row>
      <xdr:rowOff>158481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66A23179-4527-4E72-9522-93A8E9C2F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3523" y="2699212"/>
          <a:ext cx="3074028" cy="2528226"/>
        </a:xfrm>
        <a:prstGeom prst="rect">
          <a:avLst/>
        </a:prstGeom>
      </xdr:spPr>
    </xdr:pic>
    <xdr:clientData/>
  </xdr:twoCellAnchor>
  <xdr:twoCellAnchor editAs="oneCell">
    <xdr:from>
      <xdr:col>3</xdr:col>
      <xdr:colOff>909017</xdr:colOff>
      <xdr:row>10</xdr:row>
      <xdr:rowOff>164943</xdr:rowOff>
    </xdr:from>
    <xdr:to>
      <xdr:col>7</xdr:col>
      <xdr:colOff>120488</xdr:colOff>
      <xdr:row>23</xdr:row>
      <xdr:rowOff>140682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1728B1B-AE0B-4E2E-8B67-7DA5A0FA0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44713" y="2235595"/>
          <a:ext cx="2955210" cy="2559913"/>
        </a:xfrm>
        <a:prstGeom prst="rect">
          <a:avLst/>
        </a:prstGeom>
      </xdr:spPr>
    </xdr:pic>
    <xdr:clientData/>
  </xdr:twoCellAnchor>
  <xdr:twoCellAnchor editAs="oneCell">
    <xdr:from>
      <xdr:col>7</xdr:col>
      <xdr:colOff>282851</xdr:colOff>
      <xdr:row>11</xdr:row>
      <xdr:rowOff>3725</xdr:rowOff>
    </xdr:from>
    <xdr:to>
      <xdr:col>11</xdr:col>
      <xdr:colOff>447261</xdr:colOff>
      <xdr:row>23</xdr:row>
      <xdr:rowOff>159724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BE1015F7-61AD-4F43-87CC-A68F3481A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34394" y="2695573"/>
          <a:ext cx="2930801" cy="2533108"/>
        </a:xfrm>
        <a:prstGeom prst="rect">
          <a:avLst/>
        </a:prstGeom>
      </xdr:spPr>
    </xdr:pic>
    <xdr:clientData/>
  </xdr:twoCellAnchor>
  <xdr:twoCellAnchor editAs="oneCell">
    <xdr:from>
      <xdr:col>11</xdr:col>
      <xdr:colOff>629063</xdr:colOff>
      <xdr:row>11</xdr:row>
      <xdr:rowOff>79326</xdr:rowOff>
    </xdr:from>
    <xdr:to>
      <xdr:col>16</xdr:col>
      <xdr:colOff>34709</xdr:colOff>
      <xdr:row>23</xdr:row>
      <xdr:rowOff>157217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5888C9B-9E82-4434-B450-FF3E48338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46998" y="2771174"/>
          <a:ext cx="2842929" cy="2455000"/>
        </a:xfrm>
        <a:prstGeom prst="rect">
          <a:avLst/>
        </a:prstGeom>
      </xdr:spPr>
    </xdr:pic>
    <xdr:clientData/>
  </xdr:twoCellAnchor>
  <xdr:twoCellAnchor editAs="oneCell">
    <xdr:from>
      <xdr:col>8</xdr:col>
      <xdr:colOff>71231</xdr:colOff>
      <xdr:row>26</xdr:row>
      <xdr:rowOff>16566</xdr:rowOff>
    </xdr:from>
    <xdr:to>
      <xdr:col>16</xdr:col>
      <xdr:colOff>33131</xdr:colOff>
      <xdr:row>40</xdr:row>
      <xdr:rowOff>203339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C2993D9C-0D92-4D17-A84F-4D48BBC49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4688" y="4986131"/>
          <a:ext cx="5461552" cy="3102251"/>
        </a:xfrm>
        <a:prstGeom prst="rect">
          <a:avLst/>
        </a:prstGeom>
      </xdr:spPr>
    </xdr:pic>
    <xdr:clientData/>
  </xdr:twoCellAnchor>
  <xdr:twoCellAnchor>
    <xdr:from>
      <xdr:col>3</xdr:col>
      <xdr:colOff>231913</xdr:colOff>
      <xdr:row>9</xdr:row>
      <xdr:rowOff>115956</xdr:rowOff>
    </xdr:from>
    <xdr:to>
      <xdr:col>4</xdr:col>
      <xdr:colOff>132522</xdr:colOff>
      <xdr:row>10</xdr:row>
      <xdr:rowOff>124239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6D956F52-8315-8429-5397-F0A1EE969815}"/>
            </a:ext>
          </a:extLst>
        </xdr:cNvPr>
        <xdr:cNvSpPr/>
      </xdr:nvSpPr>
      <xdr:spPr>
        <a:xfrm>
          <a:off x="2567609" y="1979543"/>
          <a:ext cx="836543" cy="21534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434010</xdr:colOff>
      <xdr:row>5</xdr:row>
      <xdr:rowOff>53009</xdr:rowOff>
    </xdr:from>
    <xdr:to>
      <xdr:col>3</xdr:col>
      <xdr:colOff>107675</xdr:colOff>
      <xdr:row>6</xdr:row>
      <xdr:rowOff>61292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D98FC6BC-DBB5-4F01-BFAC-44C8A4D01312}"/>
            </a:ext>
          </a:extLst>
        </xdr:cNvPr>
        <xdr:cNvSpPr/>
      </xdr:nvSpPr>
      <xdr:spPr>
        <a:xfrm>
          <a:off x="1833771" y="1088335"/>
          <a:ext cx="609600" cy="21534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127552</xdr:colOff>
      <xdr:row>11</xdr:row>
      <xdr:rowOff>44726</xdr:rowOff>
    </xdr:from>
    <xdr:to>
      <xdr:col>12</xdr:col>
      <xdr:colOff>604630</xdr:colOff>
      <xdr:row>12</xdr:row>
      <xdr:rowOff>53008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17894286-BEEC-4465-97E0-BC364B517B3F}"/>
            </a:ext>
          </a:extLst>
        </xdr:cNvPr>
        <xdr:cNvSpPr/>
      </xdr:nvSpPr>
      <xdr:spPr>
        <a:xfrm>
          <a:off x="342900" y="2322443"/>
          <a:ext cx="9795013" cy="21534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312964</xdr:colOff>
      <xdr:row>13</xdr:row>
      <xdr:rowOff>68035</xdr:rowOff>
    </xdr:from>
    <xdr:to>
      <xdr:col>50</xdr:col>
      <xdr:colOff>661229</xdr:colOff>
      <xdr:row>21</xdr:row>
      <xdr:rowOff>340619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81E4CC1-3B94-44E5-B858-8415B279A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78939" y="5106760"/>
          <a:ext cx="9263665" cy="324438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0</xdr:colOff>
      <xdr:row>7</xdr:row>
      <xdr:rowOff>327910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6FE986F-8769-4F59-A158-D05F04628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35" y="1689652"/>
          <a:ext cx="1242391" cy="14460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312964</xdr:colOff>
      <xdr:row>13</xdr:row>
      <xdr:rowOff>68035</xdr:rowOff>
    </xdr:from>
    <xdr:to>
      <xdr:col>50</xdr:col>
      <xdr:colOff>651704</xdr:colOff>
      <xdr:row>21</xdr:row>
      <xdr:rowOff>340619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C3315F-BF2E-4B63-8EA4-6FBF04D01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78939" y="5106760"/>
          <a:ext cx="9263665" cy="324438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1</xdr:rowOff>
    </xdr:from>
    <xdr:to>
      <xdr:col>3</xdr:col>
      <xdr:colOff>1235297</xdr:colOff>
      <xdr:row>7</xdr:row>
      <xdr:rowOff>225288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C532EEE-D950-4082-9893-8BDFC2B2E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809" y="1696279"/>
          <a:ext cx="1235297" cy="13384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312964</xdr:colOff>
      <xdr:row>13</xdr:row>
      <xdr:rowOff>68035</xdr:rowOff>
    </xdr:from>
    <xdr:to>
      <xdr:col>50</xdr:col>
      <xdr:colOff>661229</xdr:colOff>
      <xdr:row>21</xdr:row>
      <xdr:rowOff>340619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D5BEA75-BDB6-42DE-84B6-57530AB9E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78939" y="5106760"/>
          <a:ext cx="9263665" cy="32443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312964</xdr:colOff>
      <xdr:row>13</xdr:row>
      <xdr:rowOff>68035</xdr:rowOff>
    </xdr:from>
    <xdr:to>
      <xdr:col>50</xdr:col>
      <xdr:colOff>661229</xdr:colOff>
      <xdr:row>21</xdr:row>
      <xdr:rowOff>340619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D9F65D1-8DB7-4F73-9E39-D5C24B287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78939" y="5106760"/>
          <a:ext cx="9263665" cy="32443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312964</xdr:colOff>
      <xdr:row>13</xdr:row>
      <xdr:rowOff>68035</xdr:rowOff>
    </xdr:from>
    <xdr:to>
      <xdr:col>50</xdr:col>
      <xdr:colOff>661229</xdr:colOff>
      <xdr:row>21</xdr:row>
      <xdr:rowOff>340619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22FA069-D805-40A0-9813-C243DBFDE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78939" y="5106760"/>
          <a:ext cx="9263665" cy="3244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martstore.naver.com/recliners/products/7513829223?nl-au=3c27f0bebac9435e91e6fd44e5717c09&amp;nl-query=%EC%86%8C%ED%8C%8C+%EC%BF%A0%EC%85%98&amp;NaPm=ct%3Dm1d7lna8%7Cci%3D3cb2f43f81d3dda7e4d063396d82380ee1206e4e%7Ctr%3Dslsl%7Csn%3D642425%7Chk%3Db6f87a5ac755f8f6b52d2edff26ddd53fdbda7cb" TargetMode="External"/><Relationship Id="rId1" Type="http://schemas.openxmlformats.org/officeDocument/2006/relationships/hyperlink" Target="https://itemscout.io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smartstore.naver.com/recliners/products/7513829223?nl-au=3c27f0bebac9435e91e6fd44e5717c09&amp;nl-query=%EC%86%8C%ED%8C%8C+%EC%BF%A0%EC%85%98&amp;NaPm=ct%3Dm1d7lna8%7Cci%3D3cb2f43f81d3dda7e4d063396d82380ee1206e4e%7Ctr%3Dslsl%7Csn%3D642425%7Chk%3Db6f87a5ac755f8f6b52d2edff26ddd53fdbda7cb" TargetMode="External"/><Relationship Id="rId1" Type="http://schemas.openxmlformats.org/officeDocument/2006/relationships/hyperlink" Target="https://itemscout.io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smartstore.naver.com/goodsafe/products/4417926914?nl-au=582e6799559042e99f328aff303d22dd&amp;nl-query=%ED%8C%94%ED%86%A0%EC%8B%9C&amp;NaPm=ct%3Dm1ep6oi0%7Cci%3D4f1d24f57896f4f83d0cfdd7b46a8953c1535880%7Ctr%3Dslsl%7Csn%3D656934%7Chk%3D8481ff245797b92a590c94c5b98fc297fe7a6127" TargetMode="External"/><Relationship Id="rId1" Type="http://schemas.openxmlformats.org/officeDocument/2006/relationships/hyperlink" Target="https://itemscout.io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itemscout.io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itemscout.io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itemscout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AE27"/>
  <sheetViews>
    <sheetView showGridLines="0" zoomScale="115" zoomScaleNormal="115" workbookViewId="0">
      <selection activeCell="D17" sqref="D17"/>
    </sheetView>
  </sheetViews>
  <sheetFormatPr defaultRowHeight="16.5" x14ac:dyDescent="0.3"/>
  <cols>
    <col min="1" max="2" width="1.25" customWidth="1"/>
    <col min="3" max="3" width="12.125" customWidth="1"/>
    <col min="4" max="4" width="16.25" customWidth="1"/>
    <col min="5" max="5" width="13.625" customWidth="1"/>
    <col min="6" max="6" width="14.375" customWidth="1"/>
    <col min="7" max="7" width="15.875" customWidth="1"/>
    <col min="8" max="8" width="17.125" customWidth="1"/>
    <col min="9" max="9" width="9" customWidth="1"/>
    <col min="10" max="10" width="13.25" customWidth="1"/>
    <col min="11" max="11" width="13" bestFit="1" customWidth="1"/>
    <col min="12" max="12" width="45.375" customWidth="1"/>
    <col min="14" max="14" width="7.125" bestFit="1" customWidth="1"/>
    <col min="15" max="15" width="11.375" bestFit="1" customWidth="1"/>
    <col min="16" max="16" width="10.25" bestFit="1" customWidth="1"/>
    <col min="17" max="17" width="10.25" customWidth="1"/>
    <col min="18" max="23" width="11.625" customWidth="1"/>
    <col min="24" max="24" width="13.75" bestFit="1" customWidth="1"/>
    <col min="25" max="25" width="9" bestFit="1" customWidth="1"/>
    <col min="26" max="26" width="13" bestFit="1" customWidth="1"/>
    <col min="30" max="30" width="11.375" customWidth="1"/>
  </cols>
  <sheetData>
    <row r="1" spans="3:31" ht="30.75" customHeight="1" x14ac:dyDescent="0.3">
      <c r="C1" s="86" t="s">
        <v>75</v>
      </c>
      <c r="D1" s="86"/>
      <c r="E1" s="86"/>
      <c r="F1" s="86"/>
      <c r="G1" s="86"/>
      <c r="H1" s="86"/>
    </row>
    <row r="2" spans="3:31" ht="73.5" customHeight="1" x14ac:dyDescent="0.3">
      <c r="C2" s="87" t="s">
        <v>74</v>
      </c>
      <c r="D2" s="88"/>
      <c r="E2" s="88"/>
      <c r="F2" s="88"/>
      <c r="G2" s="88"/>
      <c r="H2" s="88"/>
    </row>
    <row r="3" spans="3:31" x14ac:dyDescent="0.3">
      <c r="C3" t="s">
        <v>29</v>
      </c>
    </row>
    <row r="4" spans="3:31" ht="24.75" customHeight="1" x14ac:dyDescent="0.3">
      <c r="C4" s="5" t="s">
        <v>12</v>
      </c>
      <c r="D4" s="5" t="s">
        <v>26</v>
      </c>
      <c r="E4" s="89" t="s">
        <v>25</v>
      </c>
      <c r="F4" s="89"/>
      <c r="G4" s="89"/>
      <c r="H4" s="89"/>
      <c r="X4" s="2"/>
    </row>
    <row r="5" spans="3:31" ht="29.25" customHeight="1" x14ac:dyDescent="0.3">
      <c r="C5" s="90" t="s">
        <v>16</v>
      </c>
      <c r="D5" s="7"/>
      <c r="E5" s="13" t="s">
        <v>17</v>
      </c>
      <c r="F5" s="93" t="s">
        <v>78</v>
      </c>
      <c r="G5" s="94"/>
      <c r="H5" s="95"/>
    </row>
    <row r="6" spans="3:31" ht="29.25" customHeight="1" x14ac:dyDescent="0.3">
      <c r="C6" s="91"/>
      <c r="D6" s="9"/>
      <c r="E6" s="13" t="s">
        <v>18</v>
      </c>
      <c r="F6" s="96" t="s">
        <v>19</v>
      </c>
      <c r="G6" s="96"/>
      <c r="H6" s="9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4"/>
      <c r="AD6" s="1"/>
      <c r="AE6" s="3"/>
    </row>
    <row r="7" spans="3:31" ht="29.25" customHeight="1" x14ac:dyDescent="0.3">
      <c r="C7" s="91"/>
      <c r="D7" s="9"/>
      <c r="E7" s="13" t="s">
        <v>3</v>
      </c>
      <c r="F7" s="13" t="s">
        <v>20</v>
      </c>
      <c r="G7" s="13" t="s">
        <v>21</v>
      </c>
      <c r="H7" s="13" t="s">
        <v>4</v>
      </c>
      <c r="N7" s="3"/>
      <c r="U7" s="1"/>
    </row>
    <row r="8" spans="3:31" ht="29.25" customHeight="1" x14ac:dyDescent="0.3">
      <c r="C8" s="92"/>
      <c r="D8" s="12"/>
      <c r="E8" s="79">
        <v>15000</v>
      </c>
      <c r="F8" s="25">
        <v>1930</v>
      </c>
      <c r="G8" s="23">
        <f>F8/6</f>
        <v>321.66666666666669</v>
      </c>
      <c r="H8" s="23">
        <f>E8*G8</f>
        <v>4825000</v>
      </c>
      <c r="N8" s="3"/>
      <c r="U8" s="1"/>
    </row>
    <row r="9" spans="3:31" ht="29.25" customHeight="1" x14ac:dyDescent="0.3">
      <c r="C9" s="8" t="s">
        <v>1</v>
      </c>
      <c r="D9" s="97" t="s">
        <v>76</v>
      </c>
      <c r="E9" s="97"/>
      <c r="F9" s="97"/>
      <c r="G9" s="97"/>
      <c r="H9" s="97"/>
      <c r="N9" s="3"/>
      <c r="U9" s="1"/>
    </row>
    <row r="10" spans="3:31" ht="29.25" customHeight="1" x14ac:dyDescent="0.3">
      <c r="C10" s="6" t="s">
        <v>27</v>
      </c>
      <c r="D10" s="98" t="s">
        <v>77</v>
      </c>
      <c r="E10" s="99"/>
      <c r="F10" s="99"/>
      <c r="G10" s="99"/>
      <c r="H10" s="100"/>
    </row>
    <row r="11" spans="3:31" ht="29.25" customHeight="1" x14ac:dyDescent="0.3">
      <c r="C11" s="101" t="s">
        <v>44</v>
      </c>
      <c r="D11" s="104" t="s">
        <v>0</v>
      </c>
      <c r="E11" s="105"/>
      <c r="F11" s="13" t="s">
        <v>2</v>
      </c>
      <c r="G11" s="13" t="s">
        <v>30</v>
      </c>
      <c r="H11" s="13" t="s">
        <v>31</v>
      </c>
      <c r="J11" s="36" t="s">
        <v>34</v>
      </c>
    </row>
    <row r="12" spans="3:31" ht="29.25" customHeight="1" x14ac:dyDescent="0.3">
      <c r="C12" s="102"/>
      <c r="D12" s="14" t="s">
        <v>11</v>
      </c>
      <c r="E12" s="26" t="s">
        <v>79</v>
      </c>
      <c r="F12" s="27">
        <v>152650</v>
      </c>
      <c r="G12" s="27">
        <v>549820000</v>
      </c>
      <c r="H12" s="24">
        <f>G12/6</f>
        <v>91636666.666666672</v>
      </c>
      <c r="I12" s="1"/>
    </row>
    <row r="13" spans="3:31" ht="29.25" customHeight="1" x14ac:dyDescent="0.3">
      <c r="C13" s="102"/>
      <c r="D13" s="10" t="s">
        <v>13</v>
      </c>
      <c r="E13" s="28" t="s">
        <v>80</v>
      </c>
      <c r="F13" s="29">
        <v>16280</v>
      </c>
      <c r="G13" s="102"/>
      <c r="H13" s="102"/>
    </row>
    <row r="14" spans="3:31" ht="29.25" customHeight="1" x14ac:dyDescent="0.3">
      <c r="C14" s="102"/>
      <c r="D14" s="10" t="s">
        <v>14</v>
      </c>
      <c r="E14" s="28" t="s">
        <v>81</v>
      </c>
      <c r="F14" s="29">
        <v>9840</v>
      </c>
      <c r="G14" s="102"/>
      <c r="H14" s="102"/>
    </row>
    <row r="15" spans="3:31" ht="29.25" customHeight="1" thickBot="1" x14ac:dyDescent="0.35">
      <c r="C15" s="103"/>
      <c r="D15" s="15" t="s">
        <v>15</v>
      </c>
      <c r="E15" s="30" t="s">
        <v>83</v>
      </c>
      <c r="F15" s="31">
        <v>11100</v>
      </c>
      <c r="G15" s="106"/>
      <c r="H15" s="103"/>
    </row>
    <row r="16" spans="3:31" ht="29.25" customHeight="1" x14ac:dyDescent="0.3">
      <c r="C16" s="107" t="s">
        <v>22</v>
      </c>
      <c r="D16" s="104" t="s">
        <v>6</v>
      </c>
      <c r="E16" s="105"/>
      <c r="F16" s="38" t="s">
        <v>7</v>
      </c>
      <c r="G16" s="47" t="s">
        <v>8</v>
      </c>
      <c r="H16" s="39" t="s">
        <v>9</v>
      </c>
    </row>
    <row r="17" spans="3:10" ht="29.25" customHeight="1" thickBot="1" x14ac:dyDescent="0.35">
      <c r="C17" s="108"/>
      <c r="D17" s="14" t="s">
        <v>83</v>
      </c>
      <c r="E17" s="27">
        <v>1406</v>
      </c>
      <c r="F17" s="45">
        <v>51</v>
      </c>
      <c r="G17" s="78">
        <v>1557</v>
      </c>
      <c r="H17" s="46">
        <f>F17*G17</f>
        <v>79407</v>
      </c>
    </row>
    <row r="18" spans="3:10" ht="29.25" customHeight="1" thickBot="1" x14ac:dyDescent="0.35">
      <c r="C18" s="109"/>
      <c r="D18" s="35" t="s">
        <v>72</v>
      </c>
      <c r="E18" s="110">
        <f>H17*3</f>
        <v>238221</v>
      </c>
      <c r="F18" s="111"/>
      <c r="G18" s="112"/>
      <c r="H18" s="113"/>
    </row>
    <row r="19" spans="3:10" ht="29.25" customHeight="1" x14ac:dyDescent="0.3">
      <c r="C19" s="114" t="s">
        <v>39</v>
      </c>
      <c r="D19" s="22" t="s">
        <v>40</v>
      </c>
      <c r="E19" s="20" t="s">
        <v>41</v>
      </c>
      <c r="F19" s="16" t="s">
        <v>42</v>
      </c>
      <c r="G19" s="122" t="s">
        <v>43</v>
      </c>
      <c r="H19" s="123"/>
    </row>
    <row r="20" spans="3:10" ht="29.25" customHeight="1" thickBot="1" x14ac:dyDescent="0.35">
      <c r="C20" s="115"/>
      <c r="D20" s="85">
        <f>9.88*2</f>
        <v>19.760000000000002</v>
      </c>
      <c r="E20" s="40">
        <f>D20*190*1.4</f>
        <v>5256.16</v>
      </c>
      <c r="F20" s="17">
        <f>E8-E20</f>
        <v>9743.84</v>
      </c>
      <c r="G20" s="124">
        <f>1-(E20/E8)</f>
        <v>0.64958933333333335</v>
      </c>
      <c r="H20" s="125"/>
      <c r="J20" s="3">
        <f>E20*E22</f>
        <v>194434.11866666668</v>
      </c>
    </row>
    <row r="21" spans="3:10" ht="29.25" customHeight="1" x14ac:dyDescent="0.3">
      <c r="C21" s="114" t="s">
        <v>24</v>
      </c>
      <c r="D21" s="42" t="s">
        <v>23</v>
      </c>
      <c r="E21" s="43" t="s">
        <v>48</v>
      </c>
      <c r="F21" s="20" t="s">
        <v>5</v>
      </c>
      <c r="G21" s="18" t="s">
        <v>28</v>
      </c>
      <c r="H21" s="22" t="s">
        <v>10</v>
      </c>
    </row>
    <row r="22" spans="3:10" ht="29.25" customHeight="1" thickBot="1" x14ac:dyDescent="0.35">
      <c r="C22" s="115"/>
      <c r="D22" s="48">
        <v>0.115</v>
      </c>
      <c r="E22" s="44">
        <f>G8*D22</f>
        <v>36.991666666666667</v>
      </c>
      <c r="F22" s="21">
        <f>E22*E8</f>
        <v>554875</v>
      </c>
      <c r="G22" s="19">
        <f>E18/F22</f>
        <v>0.42932372155890969</v>
      </c>
      <c r="H22" s="41" t="str">
        <f>IF(G22&lt;G20, "Y","N")</f>
        <v>Y</v>
      </c>
    </row>
    <row r="23" spans="3:10" ht="29.25" customHeight="1" x14ac:dyDescent="0.3">
      <c r="C23" s="129" t="s">
        <v>45</v>
      </c>
      <c r="D23" s="120" t="s">
        <v>67</v>
      </c>
      <c r="E23" s="121"/>
      <c r="F23" s="126">
        <f>+E20*E22</f>
        <v>194434.11866666668</v>
      </c>
      <c r="G23" s="127"/>
      <c r="H23" s="128"/>
      <c r="J23" s="3"/>
    </row>
    <row r="24" spans="3:10" ht="29.25" customHeight="1" x14ac:dyDescent="0.3">
      <c r="C24" s="92"/>
      <c r="D24" s="120" t="s">
        <v>46</v>
      </c>
      <c r="E24" s="121"/>
      <c r="F24" s="117">
        <f>F23+E18</f>
        <v>432655.11866666668</v>
      </c>
      <c r="G24" s="118"/>
      <c r="H24" s="119"/>
      <c r="J24" s="3"/>
    </row>
    <row r="25" spans="3:10" ht="29.25" customHeight="1" x14ac:dyDescent="0.3">
      <c r="C25" s="11" t="s">
        <v>33</v>
      </c>
      <c r="D25" s="116" t="s">
        <v>32</v>
      </c>
      <c r="E25" s="116"/>
      <c r="F25" s="116"/>
      <c r="G25" s="116"/>
      <c r="H25" s="116"/>
    </row>
    <row r="26" spans="3:10" x14ac:dyDescent="0.3">
      <c r="C26" s="32" t="s">
        <v>38</v>
      </c>
      <c r="D26" s="37" t="s">
        <v>37</v>
      </c>
      <c r="E26" s="33"/>
      <c r="F26" s="33"/>
      <c r="G26" s="34"/>
      <c r="H26" s="32"/>
    </row>
    <row r="27" spans="3:10" x14ac:dyDescent="0.3">
      <c r="C27" t="s">
        <v>36</v>
      </c>
      <c r="D27" t="s">
        <v>35</v>
      </c>
    </row>
  </sheetData>
  <mergeCells count="25">
    <mergeCell ref="C16:C18"/>
    <mergeCell ref="D16:E16"/>
    <mergeCell ref="E18:H18"/>
    <mergeCell ref="C21:C22"/>
    <mergeCell ref="D25:H25"/>
    <mergeCell ref="F24:H24"/>
    <mergeCell ref="D24:E24"/>
    <mergeCell ref="C19:C20"/>
    <mergeCell ref="G19:H19"/>
    <mergeCell ref="G20:H20"/>
    <mergeCell ref="D23:E23"/>
    <mergeCell ref="F23:H23"/>
    <mergeCell ref="C23:C24"/>
    <mergeCell ref="D9:H9"/>
    <mergeCell ref="D10:H10"/>
    <mergeCell ref="C11:C15"/>
    <mergeCell ref="D11:E11"/>
    <mergeCell ref="G13:G15"/>
    <mergeCell ref="H13:H15"/>
    <mergeCell ref="C1:H1"/>
    <mergeCell ref="C2:H2"/>
    <mergeCell ref="E4:H4"/>
    <mergeCell ref="C5:C8"/>
    <mergeCell ref="F5:H5"/>
    <mergeCell ref="F6:H6"/>
  </mergeCells>
  <phoneticPr fontId="2" type="noConversion"/>
  <hyperlinks>
    <hyperlink ref="D26" r:id="rId1" xr:uid="{00000000-0004-0000-0200-000002000000}"/>
    <hyperlink ref="D10" r:id="rId2" display="https://smartstore.naver.com/recliners/products/7513829223?nl-au=3c27f0bebac9435e91e6fd44e5717c09&amp;nl-query=%EC%86%8C%ED%8C%8C+%EC%BF%A0%EC%85%98&amp;NaPm=ct%3Dm1d7lna8%7Cci%3D3cb2f43f81d3dda7e4d063396d82380ee1206e4e%7Ctr%3Dslsl%7Csn%3D642425%7Chk%3Db6f87a5ac755f8f6b52d2edff26ddd53fdbda7cb" xr:uid="{5677B4F2-E4E8-432C-86B5-89F3AAE21F14}"/>
  </hyperlinks>
  <pageMargins left="0.25" right="0.25" top="0.75" bottom="0.75" header="0.3" footer="0.3"/>
  <pageSetup paperSize="9" orientation="portrait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0BC1A-73A5-42EE-9D82-F5BD77D9E57D}">
  <dimension ref="B2:P46"/>
  <sheetViews>
    <sheetView showGridLines="0" topLeftCell="A4" zoomScale="115" zoomScaleNormal="115" workbookViewId="0">
      <selection activeCell="C44" sqref="C44"/>
    </sheetView>
  </sheetViews>
  <sheetFormatPr defaultRowHeight="16.5" x14ac:dyDescent="0.3"/>
  <cols>
    <col min="1" max="1" width="2.875" customWidth="1"/>
    <col min="2" max="2" width="15.5" bestFit="1" customWidth="1"/>
    <col min="3" max="7" width="12.25" customWidth="1"/>
    <col min="8" max="8" width="9.25" bestFit="1" customWidth="1"/>
  </cols>
  <sheetData>
    <row r="2" spans="2:2" x14ac:dyDescent="0.3">
      <c r="B2" s="73" t="s">
        <v>63</v>
      </c>
    </row>
    <row r="23" spans="2:16" ht="7.5" customHeight="1" x14ac:dyDescent="0.3"/>
    <row r="24" spans="2:16" ht="18" customHeight="1" x14ac:dyDescent="0.3">
      <c r="B24" s="133" t="s">
        <v>65</v>
      </c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</row>
    <row r="25" spans="2:16" x14ac:dyDescent="0.3"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</row>
    <row r="27" spans="2:16" x14ac:dyDescent="0.3">
      <c r="B27" s="84" t="s">
        <v>70</v>
      </c>
    </row>
    <row r="28" spans="2:16" x14ac:dyDescent="0.3">
      <c r="B28" s="50" t="s">
        <v>20</v>
      </c>
      <c r="C28" s="74">
        <v>4115</v>
      </c>
      <c r="D28" s="51" t="s">
        <v>49</v>
      </c>
      <c r="E28" s="51">
        <f>C28*C31</f>
        <v>14814000</v>
      </c>
      <c r="F28" s="3"/>
      <c r="G28" s="3"/>
    </row>
    <row r="29" spans="2:16" x14ac:dyDescent="0.3">
      <c r="C29" s="3"/>
      <c r="D29" s="3"/>
      <c r="E29" s="3"/>
      <c r="F29" s="3"/>
      <c r="G29" s="3"/>
    </row>
    <row r="30" spans="2:16" ht="17.25" thickBot="1" x14ac:dyDescent="0.35">
      <c r="B30" s="64" t="s">
        <v>12</v>
      </c>
      <c r="C30" s="65" t="s">
        <v>50</v>
      </c>
      <c r="D30" s="65" t="s">
        <v>51</v>
      </c>
      <c r="E30" s="65" t="s">
        <v>52</v>
      </c>
      <c r="F30" s="65" t="s">
        <v>53</v>
      </c>
      <c r="G30" s="65" t="s">
        <v>54</v>
      </c>
      <c r="H30" s="66" t="s">
        <v>55</v>
      </c>
    </row>
    <row r="31" spans="2:16" ht="17.25" thickTop="1" x14ac:dyDescent="0.3">
      <c r="B31" s="67" t="s">
        <v>56</v>
      </c>
      <c r="C31" s="75">
        <v>3600</v>
      </c>
      <c r="D31" s="75">
        <v>4600</v>
      </c>
      <c r="E31" s="75">
        <v>5600</v>
      </c>
      <c r="F31" s="75">
        <v>6600</v>
      </c>
      <c r="G31" s="60"/>
      <c r="H31" s="61"/>
    </row>
    <row r="32" spans="2:16" x14ac:dyDescent="0.3">
      <c r="B32" s="68" t="s">
        <v>58</v>
      </c>
      <c r="C32" s="76">
        <v>290</v>
      </c>
      <c r="D32" s="76">
        <v>606</v>
      </c>
      <c r="E32" s="76">
        <v>748</v>
      </c>
      <c r="F32" s="76">
        <v>892</v>
      </c>
      <c r="G32" s="53">
        <f>SUM(C32:F32)</f>
        <v>2536</v>
      </c>
      <c r="H32" s="54"/>
    </row>
    <row r="33" spans="2:16" x14ac:dyDescent="0.3">
      <c r="B33" s="68" t="s">
        <v>59</v>
      </c>
      <c r="C33" s="55">
        <f>C32/$G$32</f>
        <v>0.11435331230283911</v>
      </c>
      <c r="D33" s="55">
        <f>D32/$G$32</f>
        <v>0.23895899053627762</v>
      </c>
      <c r="E33" s="55">
        <f>E32/$G$32</f>
        <v>0.29495268138801262</v>
      </c>
      <c r="F33" s="55">
        <f>F32/$G$32</f>
        <v>0.35173501577287064</v>
      </c>
      <c r="G33" s="56"/>
      <c r="H33" s="54"/>
    </row>
    <row r="34" spans="2:16" x14ac:dyDescent="0.3">
      <c r="B34" s="69" t="s">
        <v>57</v>
      </c>
      <c r="C34" s="58">
        <f>($C$28*C33)*C31</f>
        <v>1694029.9684542585</v>
      </c>
      <c r="D34" s="58">
        <f t="shared" ref="D34:F34" si="0">($C$28*D33)*D31</f>
        <v>4523254.7318611993</v>
      </c>
      <c r="E34" s="58">
        <f t="shared" si="0"/>
        <v>6796889.5899053626</v>
      </c>
      <c r="F34" s="58">
        <f t="shared" si="0"/>
        <v>9552771.2933753934</v>
      </c>
      <c r="G34" s="58">
        <f>SUM(C34:F34)</f>
        <v>22566945.583596215</v>
      </c>
      <c r="H34" s="59">
        <f>G34/6</f>
        <v>3761157.5972660356</v>
      </c>
    </row>
    <row r="35" spans="2:16" x14ac:dyDescent="0.3">
      <c r="G35" s="49">
        <f>E28-G34</f>
        <v>-7752945.5835962147</v>
      </c>
    </row>
    <row r="36" spans="2:16" x14ac:dyDescent="0.3">
      <c r="B36" s="71" t="s">
        <v>60</v>
      </c>
      <c r="G36" s="49"/>
    </row>
    <row r="37" spans="2:16" x14ac:dyDescent="0.3">
      <c r="B37" s="70" t="s">
        <v>61</v>
      </c>
      <c r="C37" s="77">
        <v>2</v>
      </c>
      <c r="D37" s="77">
        <v>2</v>
      </c>
      <c r="E37" s="77">
        <v>2</v>
      </c>
      <c r="F37" s="77">
        <v>2</v>
      </c>
      <c r="G37" s="62"/>
      <c r="H37" s="63"/>
    </row>
    <row r="38" spans="2:16" x14ac:dyDescent="0.3">
      <c r="B38" s="69" t="s">
        <v>62</v>
      </c>
      <c r="C38" s="58">
        <f>C34*C37</f>
        <v>3388059.936908517</v>
      </c>
      <c r="D38" s="58">
        <f t="shared" ref="D38:F38" si="1">D34*D37</f>
        <v>9046509.4637223985</v>
      </c>
      <c r="E38" s="58">
        <f t="shared" si="1"/>
        <v>13593779.179810725</v>
      </c>
      <c r="F38" s="58">
        <f t="shared" si="1"/>
        <v>19105542.586750787</v>
      </c>
      <c r="G38" s="58">
        <f>SUM(C38:F38)</f>
        <v>45133891.167192429</v>
      </c>
      <c r="H38" s="59">
        <f>G38/6</f>
        <v>7522315.1945320712</v>
      </c>
    </row>
    <row r="39" spans="2:16" x14ac:dyDescent="0.3">
      <c r="G39" s="49">
        <f>E28-G38</f>
        <v>-30319891.167192429</v>
      </c>
    </row>
    <row r="41" spans="2:16" x14ac:dyDescent="0.3">
      <c r="F41" s="72" t="s">
        <v>3</v>
      </c>
      <c r="G41" s="130">
        <f>G38/C28</f>
        <v>10968.13880126183</v>
      </c>
      <c r="H41" s="130"/>
    </row>
    <row r="42" spans="2:16" x14ac:dyDescent="0.3">
      <c r="I42" s="131" t="s">
        <v>64</v>
      </c>
      <c r="J42" s="131"/>
      <c r="K42" s="131"/>
      <c r="L42" s="131"/>
      <c r="M42" s="131"/>
      <c r="N42" s="131"/>
      <c r="O42" s="131"/>
      <c r="P42" s="131"/>
    </row>
    <row r="43" spans="2:16" x14ac:dyDescent="0.3">
      <c r="B43" s="52" t="s">
        <v>68</v>
      </c>
      <c r="C43" s="77">
        <v>8</v>
      </c>
      <c r="D43" s="77">
        <v>9</v>
      </c>
      <c r="E43" s="77">
        <v>10</v>
      </c>
      <c r="F43" s="77">
        <v>11</v>
      </c>
      <c r="G43" s="62"/>
      <c r="H43" s="63"/>
    </row>
    <row r="44" spans="2:16" x14ac:dyDescent="0.3">
      <c r="B44" s="57" t="s">
        <v>69</v>
      </c>
      <c r="C44" s="82">
        <f>C43*C33</f>
        <v>0.91482649842271291</v>
      </c>
      <c r="D44" s="82">
        <f t="shared" ref="D44:F44" si="2">D43*D33</f>
        <v>2.1506309148264986</v>
      </c>
      <c r="E44" s="82">
        <f t="shared" si="2"/>
        <v>2.9495268138801261</v>
      </c>
      <c r="F44" s="82">
        <f t="shared" si="2"/>
        <v>3.8690851735015772</v>
      </c>
      <c r="G44" s="81">
        <f>SUM(C44:F44)</f>
        <v>9.8840694006309153</v>
      </c>
      <c r="H44" s="83"/>
    </row>
    <row r="46" spans="2:16" x14ac:dyDescent="0.3">
      <c r="F46" s="72" t="s">
        <v>66</v>
      </c>
      <c r="G46" s="132">
        <f>G44</f>
        <v>9.8840694006309153</v>
      </c>
      <c r="H46" s="132"/>
    </row>
  </sheetData>
  <mergeCells count="4">
    <mergeCell ref="G41:H41"/>
    <mergeCell ref="I42:P42"/>
    <mergeCell ref="G46:H46"/>
    <mergeCell ref="B24:P25"/>
  </mergeCells>
  <phoneticPr fontId="2" type="noConversion"/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8945-E087-471B-9DA0-6B35249BD099}">
  <dimension ref="C1:AE27"/>
  <sheetViews>
    <sheetView showGridLines="0" topLeftCell="A16" zoomScale="115" zoomScaleNormal="115" workbookViewId="0">
      <selection activeCell="F28" sqref="F28"/>
    </sheetView>
  </sheetViews>
  <sheetFormatPr defaultRowHeight="16.5" x14ac:dyDescent="0.3"/>
  <cols>
    <col min="1" max="2" width="1.25" customWidth="1"/>
    <col min="3" max="3" width="12.125" customWidth="1"/>
    <col min="4" max="4" width="16.25" customWidth="1"/>
    <col min="5" max="5" width="13.625" customWidth="1"/>
    <col min="6" max="6" width="14.375" customWidth="1"/>
    <col min="7" max="7" width="15.875" customWidth="1"/>
    <col min="8" max="8" width="17.125" customWidth="1"/>
    <col min="9" max="9" width="9" customWidth="1"/>
    <col min="10" max="10" width="13.25" customWidth="1"/>
    <col min="11" max="11" width="13" bestFit="1" customWidth="1"/>
    <col min="12" max="12" width="45.375" customWidth="1"/>
    <col min="14" max="14" width="7.125" bestFit="1" customWidth="1"/>
    <col min="15" max="15" width="11.375" bestFit="1" customWidth="1"/>
    <col min="16" max="16" width="10.25" bestFit="1" customWidth="1"/>
    <col min="17" max="17" width="10.25" customWidth="1"/>
    <col min="18" max="23" width="11.625" customWidth="1"/>
    <col min="24" max="24" width="13.75" bestFit="1" customWidth="1"/>
    <col min="25" max="25" width="9" bestFit="1" customWidth="1"/>
    <col min="26" max="26" width="13" bestFit="1" customWidth="1"/>
    <col min="30" max="30" width="11.375" customWidth="1"/>
  </cols>
  <sheetData>
    <row r="1" spans="3:31" ht="30.75" customHeight="1" x14ac:dyDescent="0.3">
      <c r="C1" s="86" t="s">
        <v>73</v>
      </c>
      <c r="D1" s="86"/>
      <c r="E1" s="86"/>
      <c r="F1" s="86"/>
      <c r="G1" s="86"/>
      <c r="H1" s="86"/>
    </row>
    <row r="2" spans="3:31" ht="61.5" customHeight="1" x14ac:dyDescent="0.3">
      <c r="C2" s="87" t="s">
        <v>71</v>
      </c>
      <c r="D2" s="88"/>
      <c r="E2" s="88"/>
      <c r="F2" s="88"/>
      <c r="G2" s="88"/>
      <c r="H2" s="88"/>
    </row>
    <row r="3" spans="3:31" x14ac:dyDescent="0.3">
      <c r="C3" t="s">
        <v>29</v>
      </c>
    </row>
    <row r="4" spans="3:31" ht="24.75" customHeight="1" x14ac:dyDescent="0.3">
      <c r="C4" s="5" t="s">
        <v>12</v>
      </c>
      <c r="D4" s="5" t="s">
        <v>26</v>
      </c>
      <c r="E4" s="89" t="s">
        <v>25</v>
      </c>
      <c r="F4" s="89"/>
      <c r="G4" s="89"/>
      <c r="H4" s="89"/>
      <c r="X4" s="2"/>
    </row>
    <row r="5" spans="3:31" ht="29.25" customHeight="1" x14ac:dyDescent="0.3">
      <c r="C5" s="90" t="s">
        <v>16</v>
      </c>
      <c r="D5" s="7"/>
      <c r="E5" s="13" t="s">
        <v>17</v>
      </c>
      <c r="F5" s="93" t="s">
        <v>78</v>
      </c>
      <c r="G5" s="94"/>
      <c r="H5" s="95"/>
    </row>
    <row r="6" spans="3:31" ht="29.25" customHeight="1" x14ac:dyDescent="0.3">
      <c r="C6" s="91"/>
      <c r="D6" s="9"/>
      <c r="E6" s="13" t="s">
        <v>18</v>
      </c>
      <c r="F6" s="96" t="s">
        <v>19</v>
      </c>
      <c r="G6" s="96"/>
      <c r="H6" s="9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4"/>
      <c r="AD6" s="1"/>
      <c r="AE6" s="3"/>
    </row>
    <row r="7" spans="3:31" ht="29.25" customHeight="1" x14ac:dyDescent="0.3">
      <c r="C7" s="91"/>
      <c r="D7" s="9"/>
      <c r="E7" s="13" t="s">
        <v>3</v>
      </c>
      <c r="F7" s="13" t="s">
        <v>20</v>
      </c>
      <c r="G7" s="13" t="s">
        <v>21</v>
      </c>
      <c r="H7" s="13" t="s">
        <v>4</v>
      </c>
      <c r="N7" s="3"/>
      <c r="U7" s="1"/>
    </row>
    <row r="8" spans="3:31" ht="29.25" customHeight="1" x14ac:dyDescent="0.3">
      <c r="C8" s="92"/>
      <c r="D8" s="12"/>
      <c r="E8" s="79">
        <v>15000</v>
      </c>
      <c r="F8" s="25">
        <v>1930</v>
      </c>
      <c r="G8" s="23">
        <f>F8/6</f>
        <v>321.66666666666669</v>
      </c>
      <c r="H8" s="23">
        <f>E8*G8</f>
        <v>4825000</v>
      </c>
      <c r="N8" s="3"/>
      <c r="U8" s="1"/>
    </row>
    <row r="9" spans="3:31" ht="29.25" customHeight="1" x14ac:dyDescent="0.3">
      <c r="C9" s="8" t="s">
        <v>1</v>
      </c>
      <c r="D9" s="97" t="s">
        <v>76</v>
      </c>
      <c r="E9" s="97"/>
      <c r="F9" s="97"/>
      <c r="G9" s="97"/>
      <c r="H9" s="97"/>
      <c r="N9" s="3"/>
      <c r="U9" s="1"/>
    </row>
    <row r="10" spans="3:31" ht="29.25" customHeight="1" x14ac:dyDescent="0.3">
      <c r="C10" s="6" t="s">
        <v>27</v>
      </c>
      <c r="D10" s="98" t="s">
        <v>77</v>
      </c>
      <c r="E10" s="99"/>
      <c r="F10" s="99"/>
      <c r="G10" s="99"/>
      <c r="H10" s="100"/>
    </row>
    <row r="11" spans="3:31" ht="29.25" customHeight="1" x14ac:dyDescent="0.3">
      <c r="C11" s="101" t="s">
        <v>44</v>
      </c>
      <c r="D11" s="104" t="s">
        <v>0</v>
      </c>
      <c r="E11" s="105"/>
      <c r="F11" s="13" t="s">
        <v>2</v>
      </c>
      <c r="G11" s="13" t="s">
        <v>30</v>
      </c>
      <c r="H11" s="13" t="s">
        <v>31</v>
      </c>
      <c r="J11" s="36" t="s">
        <v>34</v>
      </c>
    </row>
    <row r="12" spans="3:31" ht="29.25" customHeight="1" x14ac:dyDescent="0.3">
      <c r="C12" s="102"/>
      <c r="D12" s="14" t="s">
        <v>11</v>
      </c>
      <c r="E12" s="26" t="s">
        <v>79</v>
      </c>
      <c r="F12" s="27">
        <v>152650</v>
      </c>
      <c r="G12" s="27">
        <v>549820000</v>
      </c>
      <c r="H12" s="24">
        <f>G12/6</f>
        <v>91636666.666666672</v>
      </c>
      <c r="I12" s="1"/>
    </row>
    <row r="13" spans="3:31" ht="29.25" customHeight="1" x14ac:dyDescent="0.3">
      <c r="C13" s="102"/>
      <c r="D13" s="10" t="s">
        <v>13</v>
      </c>
      <c r="E13" s="28" t="s">
        <v>80</v>
      </c>
      <c r="F13" s="29">
        <v>16280</v>
      </c>
      <c r="G13" s="102"/>
      <c r="H13" s="102"/>
    </row>
    <row r="14" spans="3:31" ht="29.25" customHeight="1" x14ac:dyDescent="0.3">
      <c r="C14" s="102"/>
      <c r="D14" s="10" t="s">
        <v>14</v>
      </c>
      <c r="E14" s="28" t="s">
        <v>81</v>
      </c>
      <c r="F14" s="29">
        <v>9840</v>
      </c>
      <c r="G14" s="102"/>
      <c r="H14" s="102"/>
    </row>
    <row r="15" spans="3:31" ht="29.25" customHeight="1" thickBot="1" x14ac:dyDescent="0.35">
      <c r="C15" s="103"/>
      <c r="D15" s="15" t="s">
        <v>15</v>
      </c>
      <c r="E15" s="30" t="s">
        <v>83</v>
      </c>
      <c r="F15" s="31">
        <v>11100</v>
      </c>
      <c r="G15" s="106"/>
      <c r="H15" s="103"/>
    </row>
    <row r="16" spans="3:31" ht="29.25" customHeight="1" x14ac:dyDescent="0.3">
      <c r="C16" s="107" t="s">
        <v>22</v>
      </c>
      <c r="D16" s="104" t="s">
        <v>6</v>
      </c>
      <c r="E16" s="105"/>
      <c r="F16" s="38" t="s">
        <v>7</v>
      </c>
      <c r="G16" s="47" t="s">
        <v>8</v>
      </c>
      <c r="H16" s="39" t="s">
        <v>9</v>
      </c>
    </row>
    <row r="17" spans="3:10" ht="29.25" customHeight="1" thickBot="1" x14ac:dyDescent="0.35">
      <c r="C17" s="108"/>
      <c r="D17" s="14" t="s">
        <v>82</v>
      </c>
      <c r="E17" s="27">
        <v>1406</v>
      </c>
      <c r="F17" s="45">
        <v>51</v>
      </c>
      <c r="G17" s="78">
        <v>1557</v>
      </c>
      <c r="H17" s="46">
        <f>F17*G17</f>
        <v>79407</v>
      </c>
    </row>
    <row r="18" spans="3:10" ht="29.25" customHeight="1" thickBot="1" x14ac:dyDescent="0.35">
      <c r="C18" s="109"/>
      <c r="D18" s="35" t="s">
        <v>72</v>
      </c>
      <c r="E18" s="110">
        <f>H17*3</f>
        <v>238221</v>
      </c>
      <c r="F18" s="111"/>
      <c r="G18" s="112"/>
      <c r="H18" s="113"/>
    </row>
    <row r="19" spans="3:10" ht="29.25" customHeight="1" x14ac:dyDescent="0.3">
      <c r="C19" s="114" t="s">
        <v>39</v>
      </c>
      <c r="D19" s="22" t="s">
        <v>40</v>
      </c>
      <c r="E19" s="20" t="s">
        <v>41</v>
      </c>
      <c r="F19" s="16" t="s">
        <v>42</v>
      </c>
      <c r="G19" s="122" t="s">
        <v>43</v>
      </c>
      <c r="H19" s="123"/>
    </row>
    <row r="20" spans="3:10" ht="29.25" customHeight="1" thickBot="1" x14ac:dyDescent="0.35">
      <c r="C20" s="115"/>
      <c r="D20" s="80">
        <v>27</v>
      </c>
      <c r="E20" s="40">
        <f>D20*190*1.4</f>
        <v>7181.9999999999991</v>
      </c>
      <c r="F20" s="17">
        <f>E8-E20</f>
        <v>7818.0000000000009</v>
      </c>
      <c r="G20" s="124">
        <f>1-(E20/E8)</f>
        <v>0.52120000000000011</v>
      </c>
      <c r="H20" s="125"/>
      <c r="J20" s="3">
        <f>E20*E22</f>
        <v>277225.19999999995</v>
      </c>
    </row>
    <row r="21" spans="3:10" ht="29.25" customHeight="1" x14ac:dyDescent="0.3">
      <c r="C21" s="114" t="s">
        <v>24</v>
      </c>
      <c r="D21" s="42" t="s">
        <v>23</v>
      </c>
      <c r="E21" s="43" t="s">
        <v>47</v>
      </c>
      <c r="F21" s="20" t="s">
        <v>5</v>
      </c>
      <c r="G21" s="18" t="s">
        <v>28</v>
      </c>
      <c r="H21" s="22" t="s">
        <v>10</v>
      </c>
    </row>
    <row r="22" spans="3:10" ht="29.25" customHeight="1" thickBot="1" x14ac:dyDescent="0.35">
      <c r="C22" s="115"/>
      <c r="D22" s="48">
        <v>0.12</v>
      </c>
      <c r="E22" s="44">
        <f>G8*D22</f>
        <v>38.6</v>
      </c>
      <c r="F22" s="21">
        <f>E22*E8</f>
        <v>579000</v>
      </c>
      <c r="G22" s="19">
        <f>E18/F22</f>
        <v>0.41143523316062175</v>
      </c>
      <c r="H22" s="41" t="str">
        <f>IF(G22&lt;G20, "Y","N")</f>
        <v>Y</v>
      </c>
    </row>
    <row r="23" spans="3:10" ht="29.25" customHeight="1" x14ac:dyDescent="0.3">
      <c r="C23" s="129" t="s">
        <v>45</v>
      </c>
      <c r="D23" s="120" t="s">
        <v>67</v>
      </c>
      <c r="E23" s="121"/>
      <c r="F23" s="126">
        <f>+E20*E22</f>
        <v>277225.19999999995</v>
      </c>
      <c r="G23" s="127"/>
      <c r="H23" s="128"/>
      <c r="J23" s="3"/>
    </row>
    <row r="24" spans="3:10" ht="29.25" customHeight="1" x14ac:dyDescent="0.3">
      <c r="C24" s="92"/>
      <c r="D24" s="120" t="s">
        <v>46</v>
      </c>
      <c r="E24" s="121"/>
      <c r="F24" s="117">
        <f>F23+E18</f>
        <v>515446.19999999995</v>
      </c>
      <c r="G24" s="118"/>
      <c r="H24" s="119"/>
      <c r="J24" s="3"/>
    </row>
    <row r="25" spans="3:10" ht="29.25" customHeight="1" x14ac:dyDescent="0.3">
      <c r="C25" s="11" t="s">
        <v>33</v>
      </c>
      <c r="D25" s="116" t="s">
        <v>84</v>
      </c>
      <c r="E25" s="116"/>
      <c r="F25" s="116"/>
      <c r="G25" s="116"/>
      <c r="H25" s="116"/>
    </row>
    <row r="26" spans="3:10" x14ac:dyDescent="0.3">
      <c r="C26" s="32" t="s">
        <v>38</v>
      </c>
      <c r="D26" s="37" t="s">
        <v>37</v>
      </c>
      <c r="E26" s="33"/>
      <c r="F26" s="33"/>
      <c r="G26" s="34"/>
      <c r="H26" s="32"/>
    </row>
    <row r="27" spans="3:10" x14ac:dyDescent="0.3">
      <c r="C27" t="s">
        <v>36</v>
      </c>
      <c r="D27" t="s">
        <v>35</v>
      </c>
    </row>
  </sheetData>
  <mergeCells count="25">
    <mergeCell ref="C21:C22"/>
    <mergeCell ref="D25:H25"/>
    <mergeCell ref="C16:C18"/>
    <mergeCell ref="D16:E16"/>
    <mergeCell ref="E18:H18"/>
    <mergeCell ref="C19:C20"/>
    <mergeCell ref="G19:H19"/>
    <mergeCell ref="G20:H20"/>
    <mergeCell ref="C23:C24"/>
    <mergeCell ref="D23:E23"/>
    <mergeCell ref="F23:H23"/>
    <mergeCell ref="D24:E24"/>
    <mergeCell ref="F24:H24"/>
    <mergeCell ref="D9:H9"/>
    <mergeCell ref="D10:H10"/>
    <mergeCell ref="C11:C15"/>
    <mergeCell ref="D11:E11"/>
    <mergeCell ref="G13:G15"/>
    <mergeCell ref="H13:H15"/>
    <mergeCell ref="C1:H1"/>
    <mergeCell ref="C2:H2"/>
    <mergeCell ref="E4:H4"/>
    <mergeCell ref="C5:C8"/>
    <mergeCell ref="F5:H5"/>
    <mergeCell ref="F6:H6"/>
  </mergeCells>
  <phoneticPr fontId="2" type="noConversion"/>
  <hyperlinks>
    <hyperlink ref="D26" r:id="rId1" xr:uid="{D04DA4C6-EDDE-4490-B4E7-60A76BCE45A8}"/>
    <hyperlink ref="D10" r:id="rId2" display="https://smartstore.naver.com/recliners/products/7513829223?nl-au=3c27f0bebac9435e91e6fd44e5717c09&amp;nl-query=%EC%86%8C%ED%8C%8C+%EC%BF%A0%EC%85%98&amp;NaPm=ct%3Dm1d7lna8%7Cci%3D3cb2f43f81d3dda7e4d063396d82380ee1206e4e%7Ctr%3Dslsl%7Csn%3D642425%7Chk%3Db6f87a5ac755f8f6b52d2edff26ddd53fdbda7cb" xr:uid="{51A65FBF-009C-4646-8458-9BB214D62161}"/>
  </hyperlinks>
  <pageMargins left="0.25" right="0.25" top="0.75" bottom="0.75" header="0.3" footer="0.3"/>
  <pageSetup paperSize="9" orientation="portrait" r:id="rId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A955-3DB5-4B9C-ABC2-5E4E4536CA28}">
  <dimension ref="C1:AE27"/>
  <sheetViews>
    <sheetView showGridLines="0" tabSelected="1" topLeftCell="A16" zoomScale="115" zoomScaleNormal="115" workbookViewId="0">
      <selection activeCell="K22" sqref="K22"/>
    </sheetView>
  </sheetViews>
  <sheetFormatPr defaultRowHeight="16.5" x14ac:dyDescent="0.3"/>
  <cols>
    <col min="1" max="2" width="1.25" customWidth="1"/>
    <col min="3" max="3" width="12.125" customWidth="1"/>
    <col min="4" max="4" width="16.25" customWidth="1"/>
    <col min="5" max="5" width="13.625" customWidth="1"/>
    <col min="6" max="6" width="14.375" customWidth="1"/>
    <col min="7" max="7" width="15.875" customWidth="1"/>
    <col min="8" max="8" width="17.125" customWidth="1"/>
    <col min="9" max="9" width="9" customWidth="1"/>
    <col min="10" max="10" width="13.25" customWidth="1"/>
    <col min="11" max="11" width="13" bestFit="1" customWidth="1"/>
    <col min="12" max="12" width="45.375" customWidth="1"/>
    <col min="14" max="14" width="7.125" bestFit="1" customWidth="1"/>
    <col min="15" max="15" width="11.375" bestFit="1" customWidth="1"/>
    <col min="16" max="16" width="10.25" bestFit="1" customWidth="1"/>
    <col min="17" max="17" width="10.25" customWidth="1"/>
    <col min="18" max="23" width="11.625" customWidth="1"/>
    <col min="24" max="24" width="13.75" bestFit="1" customWidth="1"/>
    <col min="25" max="25" width="9" bestFit="1" customWidth="1"/>
    <col min="26" max="26" width="13" bestFit="1" customWidth="1"/>
    <col min="30" max="30" width="11.375" customWidth="1"/>
  </cols>
  <sheetData>
    <row r="1" spans="3:31" ht="30.75" customHeight="1" x14ac:dyDescent="0.3">
      <c r="C1" s="86" t="s">
        <v>73</v>
      </c>
      <c r="D1" s="86"/>
      <c r="E1" s="86"/>
      <c r="F1" s="86"/>
      <c r="G1" s="86"/>
      <c r="H1" s="86"/>
    </row>
    <row r="2" spans="3:31" ht="61.5" customHeight="1" x14ac:dyDescent="0.3">
      <c r="C2" s="87" t="s">
        <v>71</v>
      </c>
      <c r="D2" s="88"/>
      <c r="E2" s="88"/>
      <c r="F2" s="88"/>
      <c r="G2" s="88"/>
      <c r="H2" s="88"/>
    </row>
    <row r="3" spans="3:31" x14ac:dyDescent="0.3">
      <c r="C3" t="s">
        <v>29</v>
      </c>
    </row>
    <row r="4" spans="3:31" ht="24.75" customHeight="1" x14ac:dyDescent="0.3">
      <c r="C4" s="5" t="s">
        <v>12</v>
      </c>
      <c r="D4" s="5" t="s">
        <v>26</v>
      </c>
      <c r="E4" s="89" t="s">
        <v>25</v>
      </c>
      <c r="F4" s="89"/>
      <c r="G4" s="89"/>
      <c r="H4" s="89"/>
      <c r="X4" s="2"/>
    </row>
    <row r="5" spans="3:31" ht="29.25" customHeight="1" x14ac:dyDescent="0.3">
      <c r="C5" s="90" t="s">
        <v>16</v>
      </c>
      <c r="D5" s="7"/>
      <c r="E5" s="13" t="s">
        <v>17</v>
      </c>
      <c r="F5" s="93" t="s">
        <v>85</v>
      </c>
      <c r="G5" s="94"/>
      <c r="H5" s="95"/>
    </row>
    <row r="6" spans="3:31" ht="29.25" customHeight="1" x14ac:dyDescent="0.3">
      <c r="C6" s="91"/>
      <c r="D6" s="9"/>
      <c r="E6" s="13" t="s">
        <v>18</v>
      </c>
      <c r="F6" s="96"/>
      <c r="G6" s="96"/>
      <c r="H6" s="9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4"/>
      <c r="AD6" s="1"/>
      <c r="AE6" s="3"/>
    </row>
    <row r="7" spans="3:31" ht="29.25" customHeight="1" x14ac:dyDescent="0.3">
      <c r="C7" s="91"/>
      <c r="D7" s="9"/>
      <c r="E7" s="13" t="s">
        <v>3</v>
      </c>
      <c r="F7" s="13" t="s">
        <v>20</v>
      </c>
      <c r="G7" s="13" t="s">
        <v>21</v>
      </c>
      <c r="H7" s="13" t="s">
        <v>4</v>
      </c>
      <c r="N7" s="3"/>
      <c r="U7" s="1"/>
    </row>
    <row r="8" spans="3:31" ht="29.25" customHeight="1" x14ac:dyDescent="0.3">
      <c r="C8" s="92"/>
      <c r="D8" s="12"/>
      <c r="E8" s="79">
        <v>4900</v>
      </c>
      <c r="F8" s="25">
        <v>196987</v>
      </c>
      <c r="G8" s="23">
        <f>F8/6</f>
        <v>32831.166666666664</v>
      </c>
      <c r="H8" s="23">
        <f>E8*G8</f>
        <v>160872716.66666666</v>
      </c>
      <c r="N8" s="3"/>
      <c r="U8" s="1"/>
    </row>
    <row r="9" spans="3:31" ht="29.25" customHeight="1" x14ac:dyDescent="0.3">
      <c r="C9" s="8" t="s">
        <v>1</v>
      </c>
      <c r="D9" s="97" t="s">
        <v>87</v>
      </c>
      <c r="E9" s="97"/>
      <c r="F9" s="97"/>
      <c r="G9" s="97"/>
      <c r="H9" s="97"/>
      <c r="N9" s="3"/>
      <c r="U9" s="1"/>
    </row>
    <row r="10" spans="3:31" ht="29.25" customHeight="1" x14ac:dyDescent="0.3">
      <c r="C10" s="6" t="s">
        <v>27</v>
      </c>
      <c r="D10" s="98" t="s">
        <v>86</v>
      </c>
      <c r="E10" s="99"/>
      <c r="F10" s="99"/>
      <c r="G10" s="99"/>
      <c r="H10" s="100"/>
    </row>
    <row r="11" spans="3:31" ht="29.25" customHeight="1" x14ac:dyDescent="0.3">
      <c r="C11" s="101" t="s">
        <v>44</v>
      </c>
      <c r="D11" s="104" t="s">
        <v>0</v>
      </c>
      <c r="E11" s="105"/>
      <c r="F11" s="13" t="s">
        <v>2</v>
      </c>
      <c r="G11" s="13" t="s">
        <v>30</v>
      </c>
      <c r="H11" s="13" t="s">
        <v>31</v>
      </c>
      <c r="J11" s="36" t="s">
        <v>34</v>
      </c>
    </row>
    <row r="12" spans="3:31" ht="29.25" customHeight="1" x14ac:dyDescent="0.3">
      <c r="C12" s="102"/>
      <c r="D12" s="14" t="s">
        <v>11</v>
      </c>
      <c r="E12" s="26" t="s">
        <v>88</v>
      </c>
      <c r="F12" s="27">
        <v>14880</v>
      </c>
      <c r="G12" s="27">
        <v>1400000000</v>
      </c>
      <c r="H12" s="24">
        <f>G12/6</f>
        <v>233333333.33333334</v>
      </c>
      <c r="I12" s="1"/>
    </row>
    <row r="13" spans="3:31" ht="29.25" customHeight="1" x14ac:dyDescent="0.3">
      <c r="C13" s="102"/>
      <c r="D13" s="10" t="s">
        <v>13</v>
      </c>
      <c r="E13" s="28"/>
      <c r="F13" s="29"/>
      <c r="G13" s="102"/>
      <c r="H13" s="102"/>
    </row>
    <row r="14" spans="3:31" ht="29.25" customHeight="1" x14ac:dyDescent="0.3">
      <c r="C14" s="102"/>
      <c r="D14" s="10" t="s">
        <v>14</v>
      </c>
      <c r="E14" s="28"/>
      <c r="F14" s="29"/>
      <c r="G14" s="102"/>
      <c r="H14" s="102"/>
    </row>
    <row r="15" spans="3:31" ht="29.25" customHeight="1" thickBot="1" x14ac:dyDescent="0.35">
      <c r="C15" s="103"/>
      <c r="D15" s="15" t="s">
        <v>15</v>
      </c>
      <c r="E15" s="30"/>
      <c r="F15" s="31"/>
      <c r="G15" s="106"/>
      <c r="H15" s="103"/>
    </row>
    <row r="16" spans="3:31" ht="29.25" customHeight="1" x14ac:dyDescent="0.3">
      <c r="C16" s="107" t="s">
        <v>22</v>
      </c>
      <c r="D16" s="104" t="s">
        <v>6</v>
      </c>
      <c r="E16" s="105"/>
      <c r="F16" s="38" t="s">
        <v>7</v>
      </c>
      <c r="G16" s="47" t="s">
        <v>8</v>
      </c>
      <c r="H16" s="39" t="s">
        <v>9</v>
      </c>
    </row>
    <row r="17" spans="3:10" ht="29.25" customHeight="1" thickBot="1" x14ac:dyDescent="0.35">
      <c r="C17" s="108"/>
      <c r="D17" s="14"/>
      <c r="E17" s="27"/>
      <c r="F17" s="45">
        <v>2296</v>
      </c>
      <c r="G17" s="78">
        <v>19</v>
      </c>
      <c r="H17" s="46">
        <f>F17*G17</f>
        <v>43624</v>
      </c>
    </row>
    <row r="18" spans="3:10" ht="29.25" customHeight="1" thickBot="1" x14ac:dyDescent="0.35">
      <c r="C18" s="109"/>
      <c r="D18" s="35" t="s">
        <v>72</v>
      </c>
      <c r="E18" s="110">
        <f>H17*3</f>
        <v>130872</v>
      </c>
      <c r="F18" s="111"/>
      <c r="G18" s="112"/>
      <c r="H18" s="113"/>
    </row>
    <row r="19" spans="3:10" ht="29.25" customHeight="1" x14ac:dyDescent="0.3">
      <c r="C19" s="114" t="s">
        <v>39</v>
      </c>
      <c r="D19" s="22" t="s">
        <v>40</v>
      </c>
      <c r="E19" s="20" t="s">
        <v>41</v>
      </c>
      <c r="F19" s="16" t="s">
        <v>42</v>
      </c>
      <c r="G19" s="122" t="s">
        <v>43</v>
      </c>
      <c r="H19" s="123"/>
    </row>
    <row r="20" spans="3:10" ht="29.25" customHeight="1" thickBot="1" x14ac:dyDescent="0.35">
      <c r="C20" s="115"/>
      <c r="D20" s="80">
        <v>10</v>
      </c>
      <c r="E20" s="40">
        <f>D20*190*1.4</f>
        <v>2660</v>
      </c>
      <c r="F20" s="17">
        <f>E8-E20</f>
        <v>2240</v>
      </c>
      <c r="G20" s="124">
        <f>1-(E20/E8)</f>
        <v>0.45714285714285718</v>
      </c>
      <c r="H20" s="125"/>
      <c r="J20" s="3">
        <f>E20*E22</f>
        <v>10479708.399999999</v>
      </c>
    </row>
    <row r="21" spans="3:10" ht="29.25" customHeight="1" x14ac:dyDescent="0.3">
      <c r="C21" s="114" t="s">
        <v>24</v>
      </c>
      <c r="D21" s="42" t="s">
        <v>23</v>
      </c>
      <c r="E21" s="43" t="s">
        <v>47</v>
      </c>
      <c r="F21" s="20" t="s">
        <v>5</v>
      </c>
      <c r="G21" s="18" t="s">
        <v>28</v>
      </c>
      <c r="H21" s="22" t="s">
        <v>10</v>
      </c>
    </row>
    <row r="22" spans="3:10" ht="29.25" customHeight="1" thickBot="1" x14ac:dyDescent="0.35">
      <c r="C22" s="115"/>
      <c r="D22" s="48">
        <v>0.12</v>
      </c>
      <c r="E22" s="44">
        <f>G8*D22</f>
        <v>3939.74</v>
      </c>
      <c r="F22" s="21">
        <f>E22*E8</f>
        <v>19304726</v>
      </c>
      <c r="G22" s="19">
        <f>E18/F22</f>
        <v>6.7792725988444491E-3</v>
      </c>
      <c r="H22" s="41" t="str">
        <f>IF(G22&lt;G20, "Y","N")</f>
        <v>Y</v>
      </c>
    </row>
    <row r="23" spans="3:10" ht="29.25" customHeight="1" x14ac:dyDescent="0.3">
      <c r="C23" s="129" t="s">
        <v>45</v>
      </c>
      <c r="D23" s="120" t="s">
        <v>67</v>
      </c>
      <c r="E23" s="121"/>
      <c r="F23" s="126">
        <f>+E20*E22</f>
        <v>10479708.399999999</v>
      </c>
      <c r="G23" s="127"/>
      <c r="H23" s="128"/>
      <c r="J23" s="3"/>
    </row>
    <row r="24" spans="3:10" ht="29.25" customHeight="1" x14ac:dyDescent="0.3">
      <c r="C24" s="92"/>
      <c r="D24" s="120" t="s">
        <v>46</v>
      </c>
      <c r="E24" s="121"/>
      <c r="F24" s="117">
        <f>F23+E18</f>
        <v>10610580.399999999</v>
      </c>
      <c r="G24" s="118"/>
      <c r="H24" s="119"/>
      <c r="J24" s="3"/>
    </row>
    <row r="25" spans="3:10" ht="29.25" customHeight="1" x14ac:dyDescent="0.3">
      <c r="C25" s="11" t="s">
        <v>33</v>
      </c>
      <c r="D25" s="116" t="s">
        <v>32</v>
      </c>
      <c r="E25" s="116"/>
      <c r="F25" s="116"/>
      <c r="G25" s="116"/>
      <c r="H25" s="116"/>
    </row>
    <row r="26" spans="3:10" x14ac:dyDescent="0.3">
      <c r="C26" s="32" t="s">
        <v>38</v>
      </c>
      <c r="D26" s="37" t="s">
        <v>37</v>
      </c>
      <c r="E26" s="33"/>
      <c r="F26" s="33"/>
      <c r="G26" s="34"/>
      <c r="H26" s="32"/>
    </row>
    <row r="27" spans="3:10" x14ac:dyDescent="0.3">
      <c r="C27" t="s">
        <v>36</v>
      </c>
      <c r="D27" t="s">
        <v>35</v>
      </c>
    </row>
  </sheetData>
  <mergeCells count="25">
    <mergeCell ref="C19:C20"/>
    <mergeCell ref="G19:H19"/>
    <mergeCell ref="G20:H20"/>
    <mergeCell ref="D25:H25"/>
    <mergeCell ref="D9:H9"/>
    <mergeCell ref="D10:H10"/>
    <mergeCell ref="C11:C15"/>
    <mergeCell ref="D11:E11"/>
    <mergeCell ref="G13:G15"/>
    <mergeCell ref="H13:H15"/>
    <mergeCell ref="C23:C24"/>
    <mergeCell ref="D23:E23"/>
    <mergeCell ref="F23:H23"/>
    <mergeCell ref="D24:E24"/>
    <mergeCell ref="F24:H24"/>
    <mergeCell ref="C21:C22"/>
    <mergeCell ref="C16:C18"/>
    <mergeCell ref="D16:E16"/>
    <mergeCell ref="E18:H18"/>
    <mergeCell ref="C1:H1"/>
    <mergeCell ref="C2:H2"/>
    <mergeCell ref="E4:H4"/>
    <mergeCell ref="C5:C8"/>
    <mergeCell ref="F5:H5"/>
    <mergeCell ref="F6:H6"/>
  </mergeCells>
  <phoneticPr fontId="2" type="noConversion"/>
  <hyperlinks>
    <hyperlink ref="D26" r:id="rId1" xr:uid="{26CB6683-7D43-44DF-99CA-6FC08609C420}"/>
    <hyperlink ref="D10" r:id="rId2" display="https://smartstore.naver.com/goodsafe/products/4417926914?nl-au=582e6799559042e99f328aff303d22dd&amp;nl-query=%ED%8C%94%ED%86%A0%EC%8B%9C&amp;NaPm=ct%3Dm1ep6oi0%7Cci%3D4f1d24f57896f4f83d0cfdd7b46a8953c1535880%7Ctr%3Dslsl%7Csn%3D656934%7Chk%3D8481ff245797b92a590c94c5b98fc297fe7a6127" xr:uid="{96EC764A-F8A6-42B8-B049-64DB8DFB23FB}"/>
  </hyperlinks>
  <pageMargins left="0.25" right="0.25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40E9-F248-405E-9D0D-36257C119EAC}">
  <dimension ref="C1:AE27"/>
  <sheetViews>
    <sheetView showGridLines="0" zoomScale="115" zoomScaleNormal="115" workbookViewId="0">
      <selection activeCell="C1" sqref="C1:H1"/>
    </sheetView>
  </sheetViews>
  <sheetFormatPr defaultRowHeight="16.5" x14ac:dyDescent="0.3"/>
  <cols>
    <col min="1" max="2" width="1.25" customWidth="1"/>
    <col min="3" max="3" width="12.125" customWidth="1"/>
    <col min="4" max="4" width="16.25" customWidth="1"/>
    <col min="5" max="5" width="13.625" customWidth="1"/>
    <col min="6" max="6" width="14.375" customWidth="1"/>
    <col min="7" max="7" width="15.875" customWidth="1"/>
    <col min="8" max="8" width="17.125" customWidth="1"/>
    <col min="9" max="9" width="9" customWidth="1"/>
    <col min="10" max="10" width="13.25" customWidth="1"/>
    <col min="11" max="11" width="13" bestFit="1" customWidth="1"/>
    <col min="12" max="12" width="45.375" customWidth="1"/>
    <col min="14" max="14" width="7.125" bestFit="1" customWidth="1"/>
    <col min="15" max="15" width="11.375" bestFit="1" customWidth="1"/>
    <col min="16" max="16" width="10.25" bestFit="1" customWidth="1"/>
    <col min="17" max="17" width="10.25" customWidth="1"/>
    <col min="18" max="23" width="11.625" customWidth="1"/>
    <col min="24" max="24" width="13.75" bestFit="1" customWidth="1"/>
    <col min="25" max="25" width="9" bestFit="1" customWidth="1"/>
    <col min="26" max="26" width="13" bestFit="1" customWidth="1"/>
    <col min="30" max="30" width="11.375" customWidth="1"/>
  </cols>
  <sheetData>
    <row r="1" spans="3:31" ht="30.75" customHeight="1" x14ac:dyDescent="0.3">
      <c r="C1" s="86" t="s">
        <v>73</v>
      </c>
      <c r="D1" s="86"/>
      <c r="E1" s="86"/>
      <c r="F1" s="86"/>
      <c r="G1" s="86"/>
      <c r="H1" s="86"/>
    </row>
    <row r="2" spans="3:31" ht="61.5" customHeight="1" x14ac:dyDescent="0.3">
      <c r="C2" s="87" t="s">
        <v>71</v>
      </c>
      <c r="D2" s="88"/>
      <c r="E2" s="88"/>
      <c r="F2" s="88"/>
      <c r="G2" s="88"/>
      <c r="H2" s="88"/>
    </row>
    <row r="3" spans="3:31" x14ac:dyDescent="0.3">
      <c r="C3" t="s">
        <v>29</v>
      </c>
    </row>
    <row r="4" spans="3:31" ht="24.75" customHeight="1" x14ac:dyDescent="0.3">
      <c r="C4" s="5" t="s">
        <v>12</v>
      </c>
      <c r="D4" s="5" t="s">
        <v>26</v>
      </c>
      <c r="E4" s="89" t="s">
        <v>25</v>
      </c>
      <c r="F4" s="89"/>
      <c r="G4" s="89"/>
      <c r="H4" s="89"/>
      <c r="X4" s="2"/>
    </row>
    <row r="5" spans="3:31" ht="29.25" customHeight="1" x14ac:dyDescent="0.3">
      <c r="C5" s="90" t="s">
        <v>16</v>
      </c>
      <c r="D5" s="7"/>
      <c r="E5" s="13" t="s">
        <v>17</v>
      </c>
      <c r="F5" s="93"/>
      <c r="G5" s="94"/>
      <c r="H5" s="95"/>
    </row>
    <row r="6" spans="3:31" ht="29.25" customHeight="1" x14ac:dyDescent="0.3">
      <c r="C6" s="91"/>
      <c r="D6" s="9"/>
      <c r="E6" s="13" t="s">
        <v>18</v>
      </c>
      <c r="F6" s="96"/>
      <c r="G6" s="96"/>
      <c r="H6" s="9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4"/>
      <c r="AD6" s="1"/>
      <c r="AE6" s="3"/>
    </row>
    <row r="7" spans="3:31" ht="29.25" customHeight="1" x14ac:dyDescent="0.3">
      <c r="C7" s="91"/>
      <c r="D7" s="9"/>
      <c r="E7" s="13" t="s">
        <v>3</v>
      </c>
      <c r="F7" s="13" t="s">
        <v>20</v>
      </c>
      <c r="G7" s="13" t="s">
        <v>21</v>
      </c>
      <c r="H7" s="13" t="s">
        <v>4</v>
      </c>
      <c r="N7" s="3"/>
      <c r="U7" s="1"/>
    </row>
    <row r="8" spans="3:31" ht="29.25" customHeight="1" x14ac:dyDescent="0.3">
      <c r="C8" s="92"/>
      <c r="D8" s="12"/>
      <c r="E8" s="79"/>
      <c r="F8" s="25"/>
      <c r="G8" s="23">
        <f>F8/6</f>
        <v>0</v>
      </c>
      <c r="H8" s="23">
        <f>E8*G8</f>
        <v>0</v>
      </c>
      <c r="N8" s="3"/>
      <c r="U8" s="1"/>
    </row>
    <row r="9" spans="3:31" ht="29.25" customHeight="1" x14ac:dyDescent="0.3">
      <c r="C9" s="8" t="s">
        <v>1</v>
      </c>
      <c r="D9" s="97"/>
      <c r="E9" s="97"/>
      <c r="F9" s="97"/>
      <c r="G9" s="97"/>
      <c r="H9" s="97"/>
      <c r="N9" s="3"/>
      <c r="U9" s="1"/>
    </row>
    <row r="10" spans="3:31" ht="29.25" customHeight="1" x14ac:dyDescent="0.3">
      <c r="C10" s="6" t="s">
        <v>27</v>
      </c>
      <c r="D10" s="134"/>
      <c r="E10" s="99"/>
      <c r="F10" s="99"/>
      <c r="G10" s="99"/>
      <c r="H10" s="100"/>
    </row>
    <row r="11" spans="3:31" ht="29.25" customHeight="1" x14ac:dyDescent="0.3">
      <c r="C11" s="101" t="s">
        <v>44</v>
      </c>
      <c r="D11" s="104" t="s">
        <v>0</v>
      </c>
      <c r="E11" s="105"/>
      <c r="F11" s="13" t="s">
        <v>2</v>
      </c>
      <c r="G11" s="13" t="s">
        <v>30</v>
      </c>
      <c r="H11" s="13" t="s">
        <v>31</v>
      </c>
      <c r="J11" s="36" t="s">
        <v>34</v>
      </c>
    </row>
    <row r="12" spans="3:31" ht="29.25" customHeight="1" x14ac:dyDescent="0.3">
      <c r="C12" s="102"/>
      <c r="D12" s="14" t="s">
        <v>11</v>
      </c>
      <c r="E12" s="26"/>
      <c r="F12" s="27"/>
      <c r="G12" s="27"/>
      <c r="H12" s="24">
        <f>G12/6</f>
        <v>0</v>
      </c>
      <c r="I12" s="1"/>
    </row>
    <row r="13" spans="3:31" ht="29.25" customHeight="1" x14ac:dyDescent="0.3">
      <c r="C13" s="102"/>
      <c r="D13" s="10" t="s">
        <v>13</v>
      </c>
      <c r="E13" s="28"/>
      <c r="F13" s="29"/>
      <c r="G13" s="102"/>
      <c r="H13" s="102"/>
    </row>
    <row r="14" spans="3:31" ht="29.25" customHeight="1" x14ac:dyDescent="0.3">
      <c r="C14" s="102"/>
      <c r="D14" s="10" t="s">
        <v>14</v>
      </c>
      <c r="E14" s="28"/>
      <c r="F14" s="29"/>
      <c r="G14" s="102"/>
      <c r="H14" s="102"/>
    </row>
    <row r="15" spans="3:31" ht="29.25" customHeight="1" thickBot="1" x14ac:dyDescent="0.35">
      <c r="C15" s="103"/>
      <c r="D15" s="15" t="s">
        <v>15</v>
      </c>
      <c r="E15" s="30"/>
      <c r="F15" s="31"/>
      <c r="G15" s="106"/>
      <c r="H15" s="103"/>
    </row>
    <row r="16" spans="3:31" ht="29.25" customHeight="1" x14ac:dyDescent="0.3">
      <c r="C16" s="107" t="s">
        <v>22</v>
      </c>
      <c r="D16" s="104" t="s">
        <v>6</v>
      </c>
      <c r="E16" s="105"/>
      <c r="F16" s="38" t="s">
        <v>7</v>
      </c>
      <c r="G16" s="47" t="s">
        <v>8</v>
      </c>
      <c r="H16" s="39" t="s">
        <v>9</v>
      </c>
    </row>
    <row r="17" spans="3:10" ht="29.25" customHeight="1" thickBot="1" x14ac:dyDescent="0.35">
      <c r="C17" s="108"/>
      <c r="D17" s="14"/>
      <c r="E17" s="27"/>
      <c r="F17" s="45"/>
      <c r="G17" s="78"/>
      <c r="H17" s="46">
        <f>F17*G17</f>
        <v>0</v>
      </c>
    </row>
    <row r="18" spans="3:10" ht="29.25" customHeight="1" thickBot="1" x14ac:dyDescent="0.35">
      <c r="C18" s="109"/>
      <c r="D18" s="35" t="s">
        <v>72</v>
      </c>
      <c r="E18" s="110">
        <f>H17*3</f>
        <v>0</v>
      </c>
      <c r="F18" s="111"/>
      <c r="G18" s="112"/>
      <c r="H18" s="113"/>
    </row>
    <row r="19" spans="3:10" ht="29.25" customHeight="1" x14ac:dyDescent="0.3">
      <c r="C19" s="114" t="s">
        <v>39</v>
      </c>
      <c r="D19" s="22" t="s">
        <v>40</v>
      </c>
      <c r="E19" s="20" t="s">
        <v>41</v>
      </c>
      <c r="F19" s="16" t="s">
        <v>42</v>
      </c>
      <c r="G19" s="122" t="s">
        <v>43</v>
      </c>
      <c r="H19" s="123"/>
    </row>
    <row r="20" spans="3:10" ht="29.25" customHeight="1" thickBot="1" x14ac:dyDescent="0.35">
      <c r="C20" s="115"/>
      <c r="D20" s="80"/>
      <c r="E20" s="40">
        <f>D20*190*1.4</f>
        <v>0</v>
      </c>
      <c r="F20" s="17">
        <f>E8-E20</f>
        <v>0</v>
      </c>
      <c r="G20" s="124" t="e">
        <f>1-(E20/E8)</f>
        <v>#DIV/0!</v>
      </c>
      <c r="H20" s="125"/>
      <c r="J20" s="3">
        <f>E20*E22</f>
        <v>0</v>
      </c>
    </row>
    <row r="21" spans="3:10" ht="29.25" customHeight="1" x14ac:dyDescent="0.3">
      <c r="C21" s="114" t="s">
        <v>24</v>
      </c>
      <c r="D21" s="42" t="s">
        <v>23</v>
      </c>
      <c r="E21" s="43" t="s">
        <v>47</v>
      </c>
      <c r="F21" s="20" t="s">
        <v>5</v>
      </c>
      <c r="G21" s="18" t="s">
        <v>28</v>
      </c>
      <c r="H21" s="22" t="s">
        <v>10</v>
      </c>
    </row>
    <row r="22" spans="3:10" ht="29.25" customHeight="1" thickBot="1" x14ac:dyDescent="0.35">
      <c r="C22" s="115"/>
      <c r="D22" s="48">
        <v>0.12</v>
      </c>
      <c r="E22" s="44">
        <f>G8*D22</f>
        <v>0</v>
      </c>
      <c r="F22" s="21">
        <f>E22*E8</f>
        <v>0</v>
      </c>
      <c r="G22" s="19" t="e">
        <f>E18/F22</f>
        <v>#DIV/0!</v>
      </c>
      <c r="H22" s="41" t="e">
        <f>IF(G22&lt;G20, "Y","N")</f>
        <v>#DIV/0!</v>
      </c>
    </row>
    <row r="23" spans="3:10" ht="29.25" customHeight="1" x14ac:dyDescent="0.3">
      <c r="C23" s="129" t="s">
        <v>45</v>
      </c>
      <c r="D23" s="120" t="s">
        <v>67</v>
      </c>
      <c r="E23" s="121"/>
      <c r="F23" s="126">
        <f>+E20*E22</f>
        <v>0</v>
      </c>
      <c r="G23" s="127"/>
      <c r="H23" s="128"/>
      <c r="J23" s="3"/>
    </row>
    <row r="24" spans="3:10" ht="29.25" customHeight="1" x14ac:dyDescent="0.3">
      <c r="C24" s="92"/>
      <c r="D24" s="120" t="s">
        <v>46</v>
      </c>
      <c r="E24" s="121"/>
      <c r="F24" s="117">
        <f>F23+E18</f>
        <v>0</v>
      </c>
      <c r="G24" s="118"/>
      <c r="H24" s="119"/>
      <c r="J24" s="3"/>
    </row>
    <row r="25" spans="3:10" ht="29.25" customHeight="1" x14ac:dyDescent="0.3">
      <c r="C25" s="11" t="s">
        <v>33</v>
      </c>
      <c r="D25" s="116" t="s">
        <v>32</v>
      </c>
      <c r="E25" s="116"/>
      <c r="F25" s="116"/>
      <c r="G25" s="116"/>
      <c r="H25" s="116"/>
    </row>
    <row r="26" spans="3:10" x14ac:dyDescent="0.3">
      <c r="C26" s="32" t="s">
        <v>38</v>
      </c>
      <c r="D26" s="37" t="s">
        <v>37</v>
      </c>
      <c r="E26" s="33"/>
      <c r="F26" s="33"/>
      <c r="G26" s="34"/>
      <c r="H26" s="32"/>
    </row>
    <row r="27" spans="3:10" x14ac:dyDescent="0.3">
      <c r="C27" t="s">
        <v>36</v>
      </c>
      <c r="D27" t="s">
        <v>35</v>
      </c>
    </row>
  </sheetData>
  <mergeCells count="25">
    <mergeCell ref="C19:C20"/>
    <mergeCell ref="G19:H19"/>
    <mergeCell ref="G20:H20"/>
    <mergeCell ref="D25:H25"/>
    <mergeCell ref="D9:H9"/>
    <mergeCell ref="D10:H10"/>
    <mergeCell ref="C11:C15"/>
    <mergeCell ref="D11:E11"/>
    <mergeCell ref="G13:G15"/>
    <mergeCell ref="H13:H15"/>
    <mergeCell ref="C23:C24"/>
    <mergeCell ref="D23:E23"/>
    <mergeCell ref="F23:H23"/>
    <mergeCell ref="D24:E24"/>
    <mergeCell ref="F24:H24"/>
    <mergeCell ref="C21:C22"/>
    <mergeCell ref="C16:C18"/>
    <mergeCell ref="D16:E16"/>
    <mergeCell ref="E18:H18"/>
    <mergeCell ref="C1:H1"/>
    <mergeCell ref="C2:H2"/>
    <mergeCell ref="E4:H4"/>
    <mergeCell ref="C5:C8"/>
    <mergeCell ref="F5:H5"/>
    <mergeCell ref="F6:H6"/>
  </mergeCells>
  <phoneticPr fontId="2" type="noConversion"/>
  <hyperlinks>
    <hyperlink ref="D26" r:id="rId1" xr:uid="{C5F02766-204F-4E63-94E9-BFFF4BBF358D}"/>
  </hyperlinks>
  <pageMargins left="0.25" right="0.25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3DA8-6487-4DBA-88D3-A42F2838780F}">
  <dimension ref="C1:AE27"/>
  <sheetViews>
    <sheetView showGridLines="0" zoomScale="115" zoomScaleNormal="115" workbookViewId="0">
      <selection activeCell="C1" sqref="C1:H1"/>
    </sheetView>
  </sheetViews>
  <sheetFormatPr defaultRowHeight="16.5" x14ac:dyDescent="0.3"/>
  <cols>
    <col min="1" max="2" width="1.25" customWidth="1"/>
    <col min="3" max="3" width="12.125" customWidth="1"/>
    <col min="4" max="4" width="16.25" customWidth="1"/>
    <col min="5" max="5" width="13.625" customWidth="1"/>
    <col min="6" max="6" width="14.375" customWidth="1"/>
    <col min="7" max="7" width="15.875" customWidth="1"/>
    <col min="8" max="8" width="17.125" customWidth="1"/>
    <col min="9" max="9" width="9" customWidth="1"/>
    <col min="10" max="10" width="13.25" customWidth="1"/>
    <col min="11" max="11" width="13" bestFit="1" customWidth="1"/>
    <col min="12" max="12" width="45.375" customWidth="1"/>
    <col min="14" max="14" width="7.125" bestFit="1" customWidth="1"/>
    <col min="15" max="15" width="11.375" bestFit="1" customWidth="1"/>
    <col min="16" max="16" width="10.25" bestFit="1" customWidth="1"/>
    <col min="17" max="17" width="10.25" customWidth="1"/>
    <col min="18" max="23" width="11.625" customWidth="1"/>
    <col min="24" max="24" width="13.75" bestFit="1" customWidth="1"/>
    <col min="25" max="25" width="9" bestFit="1" customWidth="1"/>
    <col min="26" max="26" width="13" bestFit="1" customWidth="1"/>
    <col min="30" max="30" width="11.375" customWidth="1"/>
  </cols>
  <sheetData>
    <row r="1" spans="3:31" ht="30.75" customHeight="1" x14ac:dyDescent="0.3">
      <c r="C1" s="86" t="s">
        <v>73</v>
      </c>
      <c r="D1" s="86"/>
      <c r="E1" s="86"/>
      <c r="F1" s="86"/>
      <c r="G1" s="86"/>
      <c r="H1" s="86"/>
    </row>
    <row r="2" spans="3:31" ht="61.5" customHeight="1" x14ac:dyDescent="0.3">
      <c r="C2" s="87" t="s">
        <v>71</v>
      </c>
      <c r="D2" s="88"/>
      <c r="E2" s="88"/>
      <c r="F2" s="88"/>
      <c r="G2" s="88"/>
      <c r="H2" s="88"/>
    </row>
    <row r="3" spans="3:31" x14ac:dyDescent="0.3">
      <c r="C3" t="s">
        <v>29</v>
      </c>
    </row>
    <row r="4" spans="3:31" ht="24.75" customHeight="1" x14ac:dyDescent="0.3">
      <c r="C4" s="5" t="s">
        <v>12</v>
      </c>
      <c r="D4" s="5" t="s">
        <v>26</v>
      </c>
      <c r="E4" s="89" t="s">
        <v>25</v>
      </c>
      <c r="F4" s="89"/>
      <c r="G4" s="89"/>
      <c r="H4" s="89"/>
      <c r="X4" s="2"/>
    </row>
    <row r="5" spans="3:31" ht="29.25" customHeight="1" x14ac:dyDescent="0.3">
      <c r="C5" s="90" t="s">
        <v>16</v>
      </c>
      <c r="D5" s="7"/>
      <c r="E5" s="13" t="s">
        <v>17</v>
      </c>
      <c r="F5" s="93"/>
      <c r="G5" s="94"/>
      <c r="H5" s="95"/>
    </row>
    <row r="6" spans="3:31" ht="29.25" customHeight="1" x14ac:dyDescent="0.3">
      <c r="C6" s="91"/>
      <c r="D6" s="9"/>
      <c r="E6" s="13" t="s">
        <v>18</v>
      </c>
      <c r="F6" s="96"/>
      <c r="G6" s="96"/>
      <c r="H6" s="9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4"/>
      <c r="AD6" s="1"/>
      <c r="AE6" s="3"/>
    </row>
    <row r="7" spans="3:31" ht="29.25" customHeight="1" x14ac:dyDescent="0.3">
      <c r="C7" s="91"/>
      <c r="D7" s="9"/>
      <c r="E7" s="13" t="s">
        <v>3</v>
      </c>
      <c r="F7" s="13" t="s">
        <v>20</v>
      </c>
      <c r="G7" s="13" t="s">
        <v>21</v>
      </c>
      <c r="H7" s="13" t="s">
        <v>4</v>
      </c>
      <c r="N7" s="3"/>
      <c r="U7" s="1"/>
    </row>
    <row r="8" spans="3:31" ht="29.25" customHeight="1" x14ac:dyDescent="0.3">
      <c r="C8" s="92"/>
      <c r="D8" s="12"/>
      <c r="E8" s="79"/>
      <c r="F8" s="25"/>
      <c r="G8" s="23">
        <f>F8/6</f>
        <v>0</v>
      </c>
      <c r="H8" s="23">
        <f>E8*G8</f>
        <v>0</v>
      </c>
      <c r="N8" s="3"/>
      <c r="U8" s="1"/>
    </row>
    <row r="9" spans="3:31" ht="29.25" customHeight="1" x14ac:dyDescent="0.3">
      <c r="C9" s="8" t="s">
        <v>1</v>
      </c>
      <c r="D9" s="97"/>
      <c r="E9" s="97"/>
      <c r="F9" s="97"/>
      <c r="G9" s="97"/>
      <c r="H9" s="97"/>
      <c r="N9" s="3"/>
      <c r="U9" s="1"/>
    </row>
    <row r="10" spans="3:31" ht="29.25" customHeight="1" x14ac:dyDescent="0.3">
      <c r="C10" s="6" t="s">
        <v>27</v>
      </c>
      <c r="D10" s="134"/>
      <c r="E10" s="99"/>
      <c r="F10" s="99"/>
      <c r="G10" s="99"/>
      <c r="H10" s="100"/>
    </row>
    <row r="11" spans="3:31" ht="29.25" customHeight="1" x14ac:dyDescent="0.3">
      <c r="C11" s="101" t="s">
        <v>44</v>
      </c>
      <c r="D11" s="104" t="s">
        <v>0</v>
      </c>
      <c r="E11" s="105"/>
      <c r="F11" s="13" t="s">
        <v>2</v>
      </c>
      <c r="G11" s="13" t="s">
        <v>30</v>
      </c>
      <c r="H11" s="13" t="s">
        <v>31</v>
      </c>
      <c r="J11" s="36" t="s">
        <v>34</v>
      </c>
    </row>
    <row r="12" spans="3:31" ht="29.25" customHeight="1" x14ac:dyDescent="0.3">
      <c r="C12" s="102"/>
      <c r="D12" s="14" t="s">
        <v>11</v>
      </c>
      <c r="E12" s="26"/>
      <c r="F12" s="27"/>
      <c r="G12" s="27"/>
      <c r="H12" s="24">
        <f>G12/6</f>
        <v>0</v>
      </c>
      <c r="I12" s="1"/>
    </row>
    <row r="13" spans="3:31" ht="29.25" customHeight="1" x14ac:dyDescent="0.3">
      <c r="C13" s="102"/>
      <c r="D13" s="10" t="s">
        <v>13</v>
      </c>
      <c r="E13" s="28"/>
      <c r="F13" s="29"/>
      <c r="G13" s="102"/>
      <c r="H13" s="102"/>
    </row>
    <row r="14" spans="3:31" ht="29.25" customHeight="1" x14ac:dyDescent="0.3">
      <c r="C14" s="102"/>
      <c r="D14" s="10" t="s">
        <v>14</v>
      </c>
      <c r="E14" s="28"/>
      <c r="F14" s="29"/>
      <c r="G14" s="102"/>
      <c r="H14" s="102"/>
    </row>
    <row r="15" spans="3:31" ht="29.25" customHeight="1" thickBot="1" x14ac:dyDescent="0.35">
      <c r="C15" s="103"/>
      <c r="D15" s="15" t="s">
        <v>15</v>
      </c>
      <c r="E15" s="30"/>
      <c r="F15" s="31"/>
      <c r="G15" s="106"/>
      <c r="H15" s="103"/>
    </row>
    <row r="16" spans="3:31" ht="29.25" customHeight="1" x14ac:dyDescent="0.3">
      <c r="C16" s="107" t="s">
        <v>22</v>
      </c>
      <c r="D16" s="104" t="s">
        <v>6</v>
      </c>
      <c r="E16" s="105"/>
      <c r="F16" s="38" t="s">
        <v>7</v>
      </c>
      <c r="G16" s="47" t="s">
        <v>8</v>
      </c>
      <c r="H16" s="39" t="s">
        <v>9</v>
      </c>
    </row>
    <row r="17" spans="3:10" ht="29.25" customHeight="1" thickBot="1" x14ac:dyDescent="0.35">
      <c r="C17" s="108"/>
      <c r="D17" s="14"/>
      <c r="E17" s="27"/>
      <c r="F17" s="45"/>
      <c r="G17" s="78"/>
      <c r="H17" s="46">
        <f>F17*G17</f>
        <v>0</v>
      </c>
    </row>
    <row r="18" spans="3:10" ht="29.25" customHeight="1" thickBot="1" x14ac:dyDescent="0.35">
      <c r="C18" s="109"/>
      <c r="D18" s="35" t="s">
        <v>72</v>
      </c>
      <c r="E18" s="110">
        <f>H17*3</f>
        <v>0</v>
      </c>
      <c r="F18" s="111"/>
      <c r="G18" s="112"/>
      <c r="H18" s="113"/>
    </row>
    <row r="19" spans="3:10" ht="29.25" customHeight="1" x14ac:dyDescent="0.3">
      <c r="C19" s="114" t="s">
        <v>39</v>
      </c>
      <c r="D19" s="22" t="s">
        <v>40</v>
      </c>
      <c r="E19" s="20" t="s">
        <v>41</v>
      </c>
      <c r="F19" s="16" t="s">
        <v>42</v>
      </c>
      <c r="G19" s="122" t="s">
        <v>43</v>
      </c>
      <c r="H19" s="123"/>
    </row>
    <row r="20" spans="3:10" ht="29.25" customHeight="1" thickBot="1" x14ac:dyDescent="0.35">
      <c r="C20" s="115"/>
      <c r="D20" s="80"/>
      <c r="E20" s="40">
        <f>D20*190*1.4</f>
        <v>0</v>
      </c>
      <c r="F20" s="17">
        <f>E8-E20</f>
        <v>0</v>
      </c>
      <c r="G20" s="124" t="e">
        <f>1-(E20/E8)</f>
        <v>#DIV/0!</v>
      </c>
      <c r="H20" s="125"/>
      <c r="J20" s="3">
        <f>E20*E22</f>
        <v>0</v>
      </c>
    </row>
    <row r="21" spans="3:10" ht="29.25" customHeight="1" x14ac:dyDescent="0.3">
      <c r="C21" s="114" t="s">
        <v>24</v>
      </c>
      <c r="D21" s="42" t="s">
        <v>23</v>
      </c>
      <c r="E21" s="43" t="s">
        <v>47</v>
      </c>
      <c r="F21" s="20" t="s">
        <v>5</v>
      </c>
      <c r="G21" s="18" t="s">
        <v>28</v>
      </c>
      <c r="H21" s="22" t="s">
        <v>10</v>
      </c>
    </row>
    <row r="22" spans="3:10" ht="29.25" customHeight="1" thickBot="1" x14ac:dyDescent="0.35">
      <c r="C22" s="115"/>
      <c r="D22" s="48">
        <v>0.12</v>
      </c>
      <c r="E22" s="44">
        <f>G8*D22</f>
        <v>0</v>
      </c>
      <c r="F22" s="21">
        <f>E22*E8</f>
        <v>0</v>
      </c>
      <c r="G22" s="19" t="e">
        <f>E18/F22</f>
        <v>#DIV/0!</v>
      </c>
      <c r="H22" s="41" t="e">
        <f>IF(G22&lt;G20, "Y","N")</f>
        <v>#DIV/0!</v>
      </c>
    </row>
    <row r="23" spans="3:10" ht="29.25" customHeight="1" x14ac:dyDescent="0.3">
      <c r="C23" s="129" t="s">
        <v>45</v>
      </c>
      <c r="D23" s="120" t="s">
        <v>67</v>
      </c>
      <c r="E23" s="121"/>
      <c r="F23" s="126">
        <f>+E20*E22</f>
        <v>0</v>
      </c>
      <c r="G23" s="127"/>
      <c r="H23" s="128"/>
      <c r="J23" s="3"/>
    </row>
    <row r="24" spans="3:10" ht="29.25" customHeight="1" x14ac:dyDescent="0.3">
      <c r="C24" s="92"/>
      <c r="D24" s="120" t="s">
        <v>46</v>
      </c>
      <c r="E24" s="121"/>
      <c r="F24" s="117">
        <f>F23+E18</f>
        <v>0</v>
      </c>
      <c r="G24" s="118"/>
      <c r="H24" s="119"/>
      <c r="J24" s="3"/>
    </row>
    <row r="25" spans="3:10" ht="29.25" customHeight="1" x14ac:dyDescent="0.3">
      <c r="C25" s="11" t="s">
        <v>33</v>
      </c>
      <c r="D25" s="116" t="s">
        <v>32</v>
      </c>
      <c r="E25" s="116"/>
      <c r="F25" s="116"/>
      <c r="G25" s="116"/>
      <c r="H25" s="116"/>
    </row>
    <row r="26" spans="3:10" x14ac:dyDescent="0.3">
      <c r="C26" s="32" t="s">
        <v>38</v>
      </c>
      <c r="D26" s="37" t="s">
        <v>37</v>
      </c>
      <c r="E26" s="33"/>
      <c r="F26" s="33"/>
      <c r="G26" s="34"/>
      <c r="H26" s="32"/>
    </row>
    <row r="27" spans="3:10" x14ac:dyDescent="0.3">
      <c r="C27" t="s">
        <v>36</v>
      </c>
      <c r="D27" t="s">
        <v>35</v>
      </c>
    </row>
  </sheetData>
  <mergeCells count="25">
    <mergeCell ref="D25:H25"/>
    <mergeCell ref="C21:C22"/>
    <mergeCell ref="C16:C18"/>
    <mergeCell ref="D16:E16"/>
    <mergeCell ref="E18:H18"/>
    <mergeCell ref="C19:C20"/>
    <mergeCell ref="G19:H19"/>
    <mergeCell ref="G20:H20"/>
    <mergeCell ref="C23:C24"/>
    <mergeCell ref="D23:E23"/>
    <mergeCell ref="F23:H23"/>
    <mergeCell ref="D24:E24"/>
    <mergeCell ref="F24:H24"/>
    <mergeCell ref="D9:H9"/>
    <mergeCell ref="D10:H10"/>
    <mergeCell ref="C11:C15"/>
    <mergeCell ref="D11:E11"/>
    <mergeCell ref="G13:G15"/>
    <mergeCell ref="H13:H15"/>
    <mergeCell ref="C1:H1"/>
    <mergeCell ref="C2:H2"/>
    <mergeCell ref="E4:H4"/>
    <mergeCell ref="C5:C8"/>
    <mergeCell ref="F5:H5"/>
    <mergeCell ref="F6:H6"/>
  </mergeCells>
  <phoneticPr fontId="2" type="noConversion"/>
  <hyperlinks>
    <hyperlink ref="D26" r:id="rId1" xr:uid="{5D0D46E6-D015-4104-9F4C-C0EFD805109F}"/>
  </hyperlinks>
  <pageMargins left="0.25" right="0.25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C2F8-D5DE-4843-9011-36134D2AE104}">
  <dimension ref="C1:AE27"/>
  <sheetViews>
    <sheetView showGridLines="0" zoomScale="115" zoomScaleNormal="115" workbookViewId="0">
      <selection activeCell="C1" sqref="C1:H1"/>
    </sheetView>
  </sheetViews>
  <sheetFormatPr defaultRowHeight="16.5" x14ac:dyDescent="0.3"/>
  <cols>
    <col min="1" max="2" width="1.25" customWidth="1"/>
    <col min="3" max="3" width="12.125" customWidth="1"/>
    <col min="4" max="4" width="16.25" customWidth="1"/>
    <col min="5" max="5" width="13.625" customWidth="1"/>
    <col min="6" max="6" width="14.375" customWidth="1"/>
    <col min="7" max="7" width="15.875" customWidth="1"/>
    <col min="8" max="8" width="17.125" customWidth="1"/>
    <col min="9" max="9" width="9" customWidth="1"/>
    <col min="10" max="10" width="13.25" customWidth="1"/>
    <col min="11" max="11" width="13" bestFit="1" customWidth="1"/>
    <col min="12" max="12" width="45.375" customWidth="1"/>
    <col min="14" max="14" width="7.125" bestFit="1" customWidth="1"/>
    <col min="15" max="15" width="11.375" bestFit="1" customWidth="1"/>
    <col min="16" max="16" width="10.25" bestFit="1" customWidth="1"/>
    <col min="17" max="17" width="10.25" customWidth="1"/>
    <col min="18" max="23" width="11.625" customWidth="1"/>
    <col min="24" max="24" width="13.75" bestFit="1" customWidth="1"/>
    <col min="25" max="25" width="9" bestFit="1" customWidth="1"/>
    <col min="26" max="26" width="13" bestFit="1" customWidth="1"/>
    <col min="30" max="30" width="11.375" customWidth="1"/>
  </cols>
  <sheetData>
    <row r="1" spans="3:31" ht="30.75" customHeight="1" x14ac:dyDescent="0.3">
      <c r="C1" s="86" t="s">
        <v>73</v>
      </c>
      <c r="D1" s="86"/>
      <c r="E1" s="86"/>
      <c r="F1" s="86"/>
      <c r="G1" s="86"/>
      <c r="H1" s="86"/>
    </row>
    <row r="2" spans="3:31" ht="61.5" customHeight="1" x14ac:dyDescent="0.3">
      <c r="C2" s="87" t="s">
        <v>71</v>
      </c>
      <c r="D2" s="88"/>
      <c r="E2" s="88"/>
      <c r="F2" s="88"/>
      <c r="G2" s="88"/>
      <c r="H2" s="88"/>
    </row>
    <row r="3" spans="3:31" x14ac:dyDescent="0.3">
      <c r="C3" t="s">
        <v>29</v>
      </c>
    </row>
    <row r="4" spans="3:31" ht="24.75" customHeight="1" x14ac:dyDescent="0.3">
      <c r="C4" s="5" t="s">
        <v>12</v>
      </c>
      <c r="D4" s="5" t="s">
        <v>26</v>
      </c>
      <c r="E4" s="89" t="s">
        <v>25</v>
      </c>
      <c r="F4" s="89"/>
      <c r="G4" s="89"/>
      <c r="H4" s="89"/>
      <c r="X4" s="2"/>
    </row>
    <row r="5" spans="3:31" ht="29.25" customHeight="1" x14ac:dyDescent="0.3">
      <c r="C5" s="90" t="s">
        <v>16</v>
      </c>
      <c r="D5" s="7"/>
      <c r="E5" s="13" t="s">
        <v>17</v>
      </c>
      <c r="F5" s="93"/>
      <c r="G5" s="94"/>
      <c r="H5" s="95"/>
    </row>
    <row r="6" spans="3:31" ht="29.25" customHeight="1" x14ac:dyDescent="0.3">
      <c r="C6" s="91"/>
      <c r="D6" s="9"/>
      <c r="E6" s="13" t="s">
        <v>18</v>
      </c>
      <c r="F6" s="96"/>
      <c r="G6" s="96"/>
      <c r="H6" s="9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4"/>
      <c r="AD6" s="1"/>
      <c r="AE6" s="3"/>
    </row>
    <row r="7" spans="3:31" ht="29.25" customHeight="1" x14ac:dyDescent="0.3">
      <c r="C7" s="91"/>
      <c r="D7" s="9"/>
      <c r="E7" s="13" t="s">
        <v>3</v>
      </c>
      <c r="F7" s="13" t="s">
        <v>20</v>
      </c>
      <c r="G7" s="13" t="s">
        <v>21</v>
      </c>
      <c r="H7" s="13" t="s">
        <v>4</v>
      </c>
      <c r="N7" s="3"/>
      <c r="U7" s="1"/>
    </row>
    <row r="8" spans="3:31" ht="29.25" customHeight="1" x14ac:dyDescent="0.3">
      <c r="C8" s="92"/>
      <c r="D8" s="12"/>
      <c r="E8" s="79"/>
      <c r="F8" s="25"/>
      <c r="G8" s="23">
        <f>F8/6</f>
        <v>0</v>
      </c>
      <c r="H8" s="23">
        <f>E8*G8</f>
        <v>0</v>
      </c>
      <c r="N8" s="3"/>
      <c r="U8" s="1"/>
    </row>
    <row r="9" spans="3:31" ht="29.25" customHeight="1" x14ac:dyDescent="0.3">
      <c r="C9" s="8" t="s">
        <v>1</v>
      </c>
      <c r="D9" s="97"/>
      <c r="E9" s="97"/>
      <c r="F9" s="97"/>
      <c r="G9" s="97"/>
      <c r="H9" s="97"/>
      <c r="N9" s="3"/>
      <c r="U9" s="1"/>
    </row>
    <row r="10" spans="3:31" ht="29.25" customHeight="1" x14ac:dyDescent="0.3">
      <c r="C10" s="6" t="s">
        <v>27</v>
      </c>
      <c r="D10" s="134"/>
      <c r="E10" s="99"/>
      <c r="F10" s="99"/>
      <c r="G10" s="99"/>
      <c r="H10" s="100"/>
    </row>
    <row r="11" spans="3:31" ht="29.25" customHeight="1" x14ac:dyDescent="0.3">
      <c r="C11" s="101" t="s">
        <v>44</v>
      </c>
      <c r="D11" s="104" t="s">
        <v>0</v>
      </c>
      <c r="E11" s="105"/>
      <c r="F11" s="13" t="s">
        <v>2</v>
      </c>
      <c r="G11" s="13" t="s">
        <v>30</v>
      </c>
      <c r="H11" s="13" t="s">
        <v>31</v>
      </c>
      <c r="J11" s="36" t="s">
        <v>34</v>
      </c>
    </row>
    <row r="12" spans="3:31" ht="29.25" customHeight="1" x14ac:dyDescent="0.3">
      <c r="C12" s="102"/>
      <c r="D12" s="14" t="s">
        <v>11</v>
      </c>
      <c r="E12" s="26"/>
      <c r="F12" s="27"/>
      <c r="G12" s="27"/>
      <c r="H12" s="24">
        <f>G12/6</f>
        <v>0</v>
      </c>
      <c r="I12" s="1"/>
    </row>
    <row r="13" spans="3:31" ht="29.25" customHeight="1" x14ac:dyDescent="0.3">
      <c r="C13" s="102"/>
      <c r="D13" s="10" t="s">
        <v>13</v>
      </c>
      <c r="E13" s="28"/>
      <c r="F13" s="29"/>
      <c r="G13" s="102"/>
      <c r="H13" s="102"/>
    </row>
    <row r="14" spans="3:31" ht="29.25" customHeight="1" x14ac:dyDescent="0.3">
      <c r="C14" s="102"/>
      <c r="D14" s="10" t="s">
        <v>14</v>
      </c>
      <c r="E14" s="28"/>
      <c r="F14" s="29"/>
      <c r="G14" s="102"/>
      <c r="H14" s="102"/>
    </row>
    <row r="15" spans="3:31" ht="29.25" customHeight="1" thickBot="1" x14ac:dyDescent="0.35">
      <c r="C15" s="103"/>
      <c r="D15" s="15" t="s">
        <v>15</v>
      </c>
      <c r="E15" s="30"/>
      <c r="F15" s="31"/>
      <c r="G15" s="106"/>
      <c r="H15" s="103"/>
    </row>
    <row r="16" spans="3:31" ht="29.25" customHeight="1" x14ac:dyDescent="0.3">
      <c r="C16" s="107" t="s">
        <v>22</v>
      </c>
      <c r="D16" s="104" t="s">
        <v>6</v>
      </c>
      <c r="E16" s="105"/>
      <c r="F16" s="38" t="s">
        <v>7</v>
      </c>
      <c r="G16" s="47" t="s">
        <v>8</v>
      </c>
      <c r="H16" s="39" t="s">
        <v>9</v>
      </c>
    </row>
    <row r="17" spans="3:10" ht="29.25" customHeight="1" thickBot="1" x14ac:dyDescent="0.35">
      <c r="C17" s="108"/>
      <c r="D17" s="14"/>
      <c r="E17" s="27"/>
      <c r="F17" s="45"/>
      <c r="G17" s="78"/>
      <c r="H17" s="46">
        <f>F17*G17</f>
        <v>0</v>
      </c>
    </row>
    <row r="18" spans="3:10" ht="29.25" customHeight="1" thickBot="1" x14ac:dyDescent="0.35">
      <c r="C18" s="109"/>
      <c r="D18" s="35" t="s">
        <v>72</v>
      </c>
      <c r="E18" s="110">
        <f>H17*3</f>
        <v>0</v>
      </c>
      <c r="F18" s="111"/>
      <c r="G18" s="112"/>
      <c r="H18" s="113"/>
    </row>
    <row r="19" spans="3:10" ht="29.25" customHeight="1" x14ac:dyDescent="0.3">
      <c r="C19" s="114" t="s">
        <v>39</v>
      </c>
      <c r="D19" s="22" t="s">
        <v>40</v>
      </c>
      <c r="E19" s="20" t="s">
        <v>41</v>
      </c>
      <c r="F19" s="16" t="s">
        <v>42</v>
      </c>
      <c r="G19" s="122" t="s">
        <v>43</v>
      </c>
      <c r="H19" s="123"/>
    </row>
    <row r="20" spans="3:10" ht="29.25" customHeight="1" thickBot="1" x14ac:dyDescent="0.35">
      <c r="C20" s="115"/>
      <c r="D20" s="80"/>
      <c r="E20" s="40">
        <f>D20*190*1.4</f>
        <v>0</v>
      </c>
      <c r="F20" s="17">
        <f>E8-E20</f>
        <v>0</v>
      </c>
      <c r="G20" s="124" t="e">
        <f>1-(E20/E8)</f>
        <v>#DIV/0!</v>
      </c>
      <c r="H20" s="125"/>
      <c r="J20" s="3">
        <f>E20*E22</f>
        <v>0</v>
      </c>
    </row>
    <row r="21" spans="3:10" ht="29.25" customHeight="1" x14ac:dyDescent="0.3">
      <c r="C21" s="114" t="s">
        <v>24</v>
      </c>
      <c r="D21" s="42" t="s">
        <v>23</v>
      </c>
      <c r="E21" s="43" t="s">
        <v>47</v>
      </c>
      <c r="F21" s="20" t="s">
        <v>5</v>
      </c>
      <c r="G21" s="18" t="s">
        <v>28</v>
      </c>
      <c r="H21" s="22" t="s">
        <v>10</v>
      </c>
    </row>
    <row r="22" spans="3:10" ht="29.25" customHeight="1" thickBot="1" x14ac:dyDescent="0.35">
      <c r="C22" s="115"/>
      <c r="D22" s="48">
        <v>0.12</v>
      </c>
      <c r="E22" s="44">
        <f>G8*D22</f>
        <v>0</v>
      </c>
      <c r="F22" s="21">
        <f>E22*E8</f>
        <v>0</v>
      </c>
      <c r="G22" s="19" t="e">
        <f>E18/F22</f>
        <v>#DIV/0!</v>
      </c>
      <c r="H22" s="41" t="e">
        <f>IF(G22&lt;G20, "Y","N")</f>
        <v>#DIV/0!</v>
      </c>
    </row>
    <row r="23" spans="3:10" ht="29.25" customHeight="1" x14ac:dyDescent="0.3">
      <c r="C23" s="129" t="s">
        <v>45</v>
      </c>
      <c r="D23" s="120" t="s">
        <v>67</v>
      </c>
      <c r="E23" s="121"/>
      <c r="F23" s="126">
        <f>+E20*E22</f>
        <v>0</v>
      </c>
      <c r="G23" s="127"/>
      <c r="H23" s="128"/>
      <c r="J23" s="3"/>
    </row>
    <row r="24" spans="3:10" ht="29.25" customHeight="1" x14ac:dyDescent="0.3">
      <c r="C24" s="92"/>
      <c r="D24" s="120" t="s">
        <v>46</v>
      </c>
      <c r="E24" s="121"/>
      <c r="F24" s="117">
        <f>F23+E18</f>
        <v>0</v>
      </c>
      <c r="G24" s="118"/>
      <c r="H24" s="119"/>
      <c r="J24" s="3"/>
    </row>
    <row r="25" spans="3:10" ht="29.25" customHeight="1" x14ac:dyDescent="0.3">
      <c r="C25" s="11" t="s">
        <v>33</v>
      </c>
      <c r="D25" s="116" t="s">
        <v>32</v>
      </c>
      <c r="E25" s="116"/>
      <c r="F25" s="116"/>
      <c r="G25" s="116"/>
      <c r="H25" s="116"/>
    </row>
    <row r="26" spans="3:10" x14ac:dyDescent="0.3">
      <c r="C26" s="32" t="s">
        <v>38</v>
      </c>
      <c r="D26" s="37" t="s">
        <v>37</v>
      </c>
      <c r="E26" s="33"/>
      <c r="F26" s="33"/>
      <c r="G26" s="34"/>
      <c r="H26" s="32"/>
    </row>
    <row r="27" spans="3:10" x14ac:dyDescent="0.3">
      <c r="C27" t="s">
        <v>36</v>
      </c>
      <c r="D27" t="s">
        <v>35</v>
      </c>
    </row>
  </sheetData>
  <mergeCells count="25">
    <mergeCell ref="C19:C20"/>
    <mergeCell ref="G19:H19"/>
    <mergeCell ref="G20:H20"/>
    <mergeCell ref="D25:H25"/>
    <mergeCell ref="D9:H9"/>
    <mergeCell ref="D10:H10"/>
    <mergeCell ref="C11:C15"/>
    <mergeCell ref="D11:E11"/>
    <mergeCell ref="G13:G15"/>
    <mergeCell ref="H13:H15"/>
    <mergeCell ref="C23:C24"/>
    <mergeCell ref="D23:E23"/>
    <mergeCell ref="F23:H23"/>
    <mergeCell ref="D24:E24"/>
    <mergeCell ref="F24:H24"/>
    <mergeCell ref="C21:C22"/>
    <mergeCell ref="C16:C18"/>
    <mergeCell ref="D16:E16"/>
    <mergeCell ref="E18:H18"/>
    <mergeCell ref="C1:H1"/>
    <mergeCell ref="C2:H2"/>
    <mergeCell ref="E4:H4"/>
    <mergeCell ref="C5:C8"/>
    <mergeCell ref="F5:H5"/>
    <mergeCell ref="F6:H6"/>
  </mergeCells>
  <phoneticPr fontId="2" type="noConversion"/>
  <hyperlinks>
    <hyperlink ref="D26" r:id="rId1" xr:uid="{480CA75B-6E15-4EC3-ADE2-85533F3B1054}"/>
  </hyperlinks>
  <pageMargins left="0.25" right="0.25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예시자료 </vt:lpstr>
      <vt:lpstr>판매가 추정</vt:lpstr>
      <vt:lpstr>상품1</vt:lpstr>
      <vt:lpstr>상품2</vt:lpstr>
      <vt:lpstr>상품3</vt:lpstr>
      <vt:lpstr>상품4</vt:lpstr>
      <vt:lpstr>상품5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동훈 김</dc:creator>
  <cp:lastModifiedBy>송병근/HR서비스팀-협력사/KBN</cp:lastModifiedBy>
  <cp:lastPrinted>2023-12-05T00:04:03Z</cp:lastPrinted>
  <dcterms:created xsi:type="dcterms:W3CDTF">2023-08-30T01:10:36Z</dcterms:created>
  <dcterms:modified xsi:type="dcterms:W3CDTF">2024-09-23T07:41:07Z</dcterms:modified>
</cp:coreProperties>
</file>