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2A35A241-AC24-4E56-B8FE-EA6F1691AC06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  <sheet name="차량관리" sheetId="2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5" l="1"/>
  <c r="K3" i="24" l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J3" i="24" l="1"/>
  <c r="J4" i="24"/>
  <c r="G3" i="24"/>
  <c r="G4" i="24" s="1"/>
  <c r="E3" i="24"/>
  <c r="E4" i="24" s="1"/>
  <c r="D3" i="24"/>
  <c r="D4" i="24" s="1"/>
  <c r="C3" i="24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M24" i="9" l="1"/>
  <c r="M23" i="9"/>
  <c r="M22" i="9"/>
  <c r="M21" i="9"/>
  <c r="M20" i="9"/>
  <c r="M19" i="9"/>
  <c r="M18" i="9"/>
  <c r="L28" i="9"/>
  <c r="M28" i="9" s="1"/>
  <c r="M27" i="9"/>
  <c r="M26" i="9"/>
  <c r="M25" i="9"/>
  <c r="M29" i="9" l="1"/>
  <c r="F30" i="23" l="1"/>
  <c r="E31" i="23" s="1"/>
  <c r="F31" i="23" s="1"/>
  <c r="E32" i="23" l="1"/>
  <c r="F32" i="23" s="1"/>
  <c r="H6" i="23"/>
  <c r="E33" i="23" l="1"/>
  <c r="F33" i="23" s="1"/>
  <c r="E34" i="23" l="1"/>
  <c r="F34" i="23" s="1"/>
  <c r="C3" i="23"/>
  <c r="D3" i="23" s="1"/>
  <c r="E35" i="23" l="1"/>
  <c r="F35" i="23" s="1"/>
  <c r="E3" i="23"/>
  <c r="G3" i="23" l="1"/>
  <c r="I3" i="23" s="1"/>
  <c r="F3" i="23"/>
  <c r="F72" i="11"/>
  <c r="G63" i="11"/>
  <c r="F54" i="11"/>
  <c r="E45" i="11"/>
  <c r="C63" i="11" l="1"/>
  <c r="D63" i="11"/>
  <c r="T23" i="5" l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U17" i="5" l="1"/>
  <c r="U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K41" i="18"/>
  <c r="Q41" i="18" s="1"/>
  <c r="S41" i="18" s="1"/>
  <c r="W25" i="5" l="1"/>
  <c r="C26" i="5" s="1"/>
  <c r="W26" i="5" s="1"/>
  <c r="C27" i="5" s="1"/>
  <c r="P58" i="18"/>
  <c r="Q42" i="18"/>
  <c r="S42" i="18" s="1"/>
  <c r="W27" i="5" l="1"/>
  <c r="P59" i="18"/>
  <c r="K43" i="18"/>
  <c r="Q43" i="18" s="1"/>
  <c r="S43" i="18" s="1"/>
  <c r="W28" i="5" l="1"/>
  <c r="C29" i="5" s="1"/>
  <c r="P60" i="18"/>
  <c r="K44" i="18"/>
  <c r="Q44" i="18" s="1"/>
  <c r="S44" i="18" s="1"/>
  <c r="W29" i="5" l="1"/>
  <c r="C30" i="5" s="1"/>
  <c r="P61" i="18"/>
  <c r="K45" i="18"/>
  <c r="Q45" i="18" s="1"/>
  <c r="S45" i="18" s="1"/>
  <c r="W30" i="5" l="1"/>
  <c r="C31" i="5" s="1"/>
  <c r="P62" i="18"/>
  <c r="K46" i="18"/>
  <c r="Q46" i="18" s="1"/>
  <c r="S46" i="18" s="1"/>
  <c r="W31" i="5" l="1"/>
  <c r="C32" i="5" s="1"/>
  <c r="P63" i="18"/>
  <c r="K47" i="18"/>
  <c r="Q47" i="18" s="1"/>
  <c r="S47" i="18" s="1"/>
  <c r="W32" i="5" l="1"/>
  <c r="C33" i="5" s="1"/>
  <c r="P64" i="18"/>
  <c r="K48" i="18"/>
  <c r="Q48" i="18" s="1"/>
  <c r="S48" i="18" s="1"/>
  <c r="W33" i="5" l="1"/>
  <c r="C34" i="5" s="1"/>
  <c r="P65" i="18"/>
  <c r="K49" i="18"/>
  <c r="Q49" i="18" s="1"/>
  <c r="S49" i="18" s="1"/>
  <c r="W34" i="5" l="1"/>
  <c r="C35" i="5" s="1"/>
  <c r="P66" i="18"/>
  <c r="K50" i="18"/>
  <c r="Q50" i="18" s="1"/>
  <c r="S50" i="18" s="1"/>
  <c r="W35" i="5" l="1"/>
  <c r="C36" i="5" s="1"/>
  <c r="P67" i="18"/>
  <c r="K51" i="18"/>
  <c r="Q51" i="18" s="1"/>
  <c r="S51" i="18" s="1"/>
  <c r="W36" i="5" l="1"/>
  <c r="C37" i="5" s="1"/>
  <c r="P68" i="18"/>
  <c r="K52" i="18"/>
  <c r="Q52" i="18" s="1"/>
  <c r="S52" i="18" s="1"/>
  <c r="W37" i="5" l="1"/>
  <c r="C38" i="5" s="1"/>
  <c r="P69" i="18"/>
  <c r="K53" i="18"/>
  <c r="Q53" i="18" s="1"/>
  <c r="S53" i="18" s="1"/>
  <c r="W38" i="5" l="1"/>
  <c r="C39" i="5" s="1"/>
  <c r="P70" i="18"/>
  <c r="K54" i="18"/>
  <c r="Q54" i="18" s="1"/>
  <c r="S54" i="18" s="1"/>
  <c r="W39" i="5" l="1"/>
  <c r="C40" i="5" s="1"/>
  <c r="P71" i="18"/>
  <c r="K55" i="18"/>
  <c r="Q55" i="18" s="1"/>
  <c r="S55" i="18" s="1"/>
  <c r="W40" i="5" l="1"/>
  <c r="C41" i="5" s="1"/>
  <c r="P72" i="18"/>
  <c r="K56" i="18"/>
  <c r="Q56" i="18" s="1"/>
  <c r="S56" i="18" s="1"/>
  <c r="W41" i="5" l="1"/>
  <c r="C42" i="5" s="1"/>
  <c r="P73" i="18"/>
  <c r="K57" i="18"/>
  <c r="Q57" i="18" s="1"/>
  <c r="S57" i="18" s="1"/>
  <c r="W42" i="5" l="1"/>
  <c r="C43" i="5" s="1"/>
  <c r="P74" i="18"/>
  <c r="K58" i="18"/>
  <c r="Q58" i="18" s="1"/>
  <c r="S58" i="18" s="1"/>
  <c r="W43" i="5" l="1"/>
  <c r="C44" i="5" s="1"/>
  <c r="P75" i="18"/>
  <c r="K59" i="18"/>
  <c r="Q59" i="18" s="1"/>
  <c r="S59" i="18" s="1"/>
  <c r="W44" i="5" l="1"/>
  <c r="C45" i="5" s="1"/>
  <c r="P76" i="18"/>
  <c r="K60" i="18"/>
  <c r="Q60" i="18" s="1"/>
  <c r="S60" i="18" s="1"/>
  <c r="W45" i="5" l="1"/>
  <c r="C46" i="5" s="1"/>
  <c r="P77" i="18"/>
  <c r="K61" i="18"/>
  <c r="Q61" i="18" s="1"/>
  <c r="S61" i="18" s="1"/>
  <c r="W46" i="5" l="1"/>
  <c r="C47" i="5" s="1"/>
  <c r="P78" i="18"/>
  <c r="K62" i="18"/>
  <c r="Q62" i="18" s="1"/>
  <c r="S62" i="18" s="1"/>
  <c r="W47" i="5" l="1"/>
  <c r="C48" i="5" s="1"/>
  <c r="P79" i="18"/>
  <c r="K63" i="18"/>
  <c r="Q63" i="18" s="1"/>
  <c r="S63" i="18" s="1"/>
  <c r="W48" i="5" l="1"/>
  <c r="C49" i="5" s="1"/>
  <c r="P80" i="18"/>
  <c r="K64" i="18"/>
  <c r="Q64" i="18" s="1"/>
  <c r="S64" i="18" s="1"/>
  <c r="W49" i="5" l="1"/>
  <c r="C50" i="5" s="1"/>
  <c r="P81" i="18"/>
  <c r="K65" i="18"/>
  <c r="Q65" i="18" s="1"/>
  <c r="S65" i="18" s="1"/>
  <c r="W50" i="5" l="1"/>
  <c r="C51" i="5" s="1"/>
  <c r="P82" i="18"/>
  <c r="K66" i="18"/>
  <c r="Q66" i="18" s="1"/>
  <c r="S66" i="18" s="1"/>
  <c r="W51" i="5" l="1"/>
  <c r="C52" i="5" s="1"/>
  <c r="P83" i="18"/>
  <c r="K67" i="18"/>
  <c r="Q67" i="18" s="1"/>
  <c r="S67" i="18" s="1"/>
  <c r="W52" i="5" l="1"/>
  <c r="C53" i="5" s="1"/>
  <c r="P84" i="18"/>
  <c r="K68" i="18"/>
  <c r="Q68" i="18" s="1"/>
  <c r="S68" i="18" s="1"/>
  <c r="W53" i="5" l="1"/>
  <c r="C54" i="5" s="1"/>
  <c r="P85" i="18"/>
  <c r="K69" i="18"/>
  <c r="Q69" i="18" s="1"/>
  <c r="S69" i="18" s="1"/>
  <c r="W54" i="5" l="1"/>
  <c r="C55" i="5" s="1"/>
  <c r="P86" i="18"/>
  <c r="K70" i="18"/>
  <c r="Q70" i="18" s="1"/>
  <c r="S70" i="18" s="1"/>
  <c r="W55" i="5" l="1"/>
  <c r="C56" i="5" s="1"/>
  <c r="P87" i="18"/>
  <c r="K71" i="18"/>
  <c r="Q71" i="18" s="1"/>
  <c r="S71" i="18" s="1"/>
  <c r="W56" i="5" l="1"/>
  <c r="C57" i="5" s="1"/>
  <c r="P88" i="18"/>
  <c r="K72" i="18"/>
  <c r="Q72" i="18" s="1"/>
  <c r="S72" i="18" s="1"/>
  <c r="W57" i="5" l="1"/>
  <c r="C58" i="5" s="1"/>
  <c r="P89" i="18"/>
  <c r="K73" i="18"/>
  <c r="Q73" i="18" s="1"/>
  <c r="S73" i="18" s="1"/>
  <c r="W58" i="5" l="1"/>
  <c r="C59" i="5" s="1"/>
  <c r="P90" i="18"/>
  <c r="K74" i="18"/>
  <c r="Q74" i="18" s="1"/>
  <c r="S74" i="18" s="1"/>
  <c r="W59" i="5" l="1"/>
  <c r="C60" i="5" s="1"/>
  <c r="P91" i="18"/>
  <c r="K75" i="18"/>
  <c r="Q75" i="18" s="1"/>
  <c r="S75" i="18" s="1"/>
  <c r="W60" i="5" l="1"/>
  <c r="C61" i="5" s="1"/>
  <c r="P92" i="18"/>
  <c r="K76" i="18"/>
  <c r="Q76" i="18" s="1"/>
  <c r="S76" i="18" s="1"/>
  <c r="W61" i="5" l="1"/>
  <c r="C62" i="5" s="1"/>
  <c r="P93" i="18"/>
  <c r="K77" i="18"/>
  <c r="Q77" i="18" s="1"/>
  <c r="S77" i="18" s="1"/>
  <c r="W62" i="5" l="1"/>
  <c r="C63" i="5" s="1"/>
  <c r="P94" i="18"/>
  <c r="K78" i="18"/>
  <c r="Q78" i="18" s="1"/>
  <c r="S78" i="18" s="1"/>
  <c r="W63" i="5" l="1"/>
  <c r="C64" i="5" s="1"/>
  <c r="P95" i="18"/>
  <c r="K79" i="18"/>
  <c r="Q79" i="18" s="1"/>
  <c r="S79" i="18" s="1"/>
  <c r="W64" i="5" l="1"/>
  <c r="C65" i="5" s="1"/>
  <c r="P96" i="18"/>
  <c r="K80" i="18"/>
  <c r="Q80" i="18" s="1"/>
  <c r="S80" i="18" s="1"/>
  <c r="W65" i="5" l="1"/>
  <c r="C66" i="5" s="1"/>
  <c r="P97" i="18"/>
  <c r="K81" i="18"/>
  <c r="Q81" i="18" s="1"/>
  <c r="S81" i="18" s="1"/>
  <c r="W66" i="5" l="1"/>
  <c r="C67" i="5" s="1"/>
  <c r="P98" i="18"/>
  <c r="K82" i="18"/>
  <c r="Q82" i="18" s="1"/>
  <c r="S82" i="18" s="1"/>
  <c r="W67" i="5" l="1"/>
  <c r="C68" i="5" s="1"/>
  <c r="P99" i="18"/>
  <c r="K83" i="18"/>
  <c r="Q83" i="18" s="1"/>
  <c r="S83" i="18" s="1"/>
  <c r="W68" i="5" l="1"/>
  <c r="C69" i="5" s="1"/>
  <c r="P100" i="18"/>
  <c r="K84" i="18"/>
  <c r="Q84" i="18" s="1"/>
  <c r="S84" i="18" s="1"/>
  <c r="W69" i="5" l="1"/>
  <c r="C70" i="5" s="1"/>
  <c r="P101" i="18"/>
  <c r="K85" i="18"/>
  <c r="Q85" i="18" s="1"/>
  <c r="S85" i="18" s="1"/>
  <c r="W70" i="5" l="1"/>
  <c r="C71" i="5" s="1"/>
  <c r="P102" i="18"/>
  <c r="K86" i="18"/>
  <c r="Q86" i="18" s="1"/>
  <c r="S86" i="18" s="1"/>
  <c r="W71" i="5" l="1"/>
  <c r="C72" i="5" s="1"/>
  <c r="P103" i="18"/>
  <c r="K87" i="18"/>
  <c r="Q87" i="18" s="1"/>
  <c r="S87" i="18" s="1"/>
  <c r="W72" i="5" l="1"/>
  <c r="C73" i="5" s="1"/>
  <c r="P104" i="18"/>
  <c r="K88" i="18"/>
  <c r="Q88" i="18" s="1"/>
  <c r="S88" i="18" s="1"/>
  <c r="W73" i="5" l="1"/>
  <c r="C74" i="5" s="1"/>
  <c r="P105" i="18"/>
  <c r="K89" i="18"/>
  <c r="Q89" i="18" s="1"/>
  <c r="S89" i="18" s="1"/>
  <c r="W74" i="5" l="1"/>
  <c r="C75" i="5" s="1"/>
  <c r="P106" i="18"/>
  <c r="K90" i="18"/>
  <c r="Q90" i="18" s="1"/>
  <c r="S90" i="18" s="1"/>
  <c r="W75" i="5" l="1"/>
  <c r="C76" i="5" s="1"/>
  <c r="P107" i="18"/>
  <c r="K91" i="18"/>
  <c r="Q91" i="18" s="1"/>
  <c r="S91" i="18" s="1"/>
  <c r="W76" i="5" l="1"/>
  <c r="C77" i="5" s="1"/>
  <c r="P108" i="18"/>
  <c r="K92" i="18"/>
  <c r="Q92" i="18" s="1"/>
  <c r="S92" i="18" s="1"/>
  <c r="W77" i="5" l="1"/>
  <c r="C78" i="5" s="1"/>
  <c r="P109" i="18"/>
  <c r="K93" i="18"/>
  <c r="Q93" i="18" s="1"/>
  <c r="S93" i="18" s="1"/>
  <c r="W78" i="5" l="1"/>
  <c r="C79" i="5" s="1"/>
  <c r="P110" i="18"/>
  <c r="K94" i="18"/>
  <c r="Q94" i="18" s="1"/>
  <c r="S94" i="18" s="1"/>
  <c r="W79" i="5" l="1"/>
  <c r="C80" i="5" s="1"/>
  <c r="P111" i="18"/>
  <c r="K95" i="18"/>
  <c r="Q95" i="18" s="1"/>
  <c r="S95" i="18" s="1"/>
  <c r="W80" i="5" l="1"/>
  <c r="C81" i="5" s="1"/>
  <c r="P112" i="18"/>
  <c r="K96" i="18"/>
  <c r="Q96" i="18" s="1"/>
  <c r="S96" i="18" s="1"/>
  <c r="W81" i="5" l="1"/>
  <c r="C82" i="5" s="1"/>
  <c r="P113" i="18"/>
  <c r="K97" i="18"/>
  <c r="Q97" i="18" s="1"/>
  <c r="S97" i="18" s="1"/>
  <c r="W82" i="5" l="1"/>
  <c r="C83" i="5" s="1"/>
  <c r="P114" i="18"/>
  <c r="K98" i="18"/>
  <c r="Q98" i="18" s="1"/>
  <c r="S98" i="18" s="1"/>
  <c r="W83" i="5" l="1"/>
  <c r="C84" i="5" s="1"/>
  <c r="P115" i="18"/>
  <c r="K99" i="18"/>
  <c r="Q99" i="18" s="1"/>
  <c r="S99" i="18" s="1"/>
  <c r="W84" i="5" l="1"/>
  <c r="C85" i="5" s="1"/>
  <c r="P116" i="18"/>
  <c r="K100" i="18"/>
  <c r="Q100" i="18" s="1"/>
  <c r="S100" i="18" s="1"/>
  <c r="W85" i="5" l="1"/>
  <c r="C86" i="5" s="1"/>
  <c r="P117" i="18"/>
  <c r="K101" i="18"/>
  <c r="Q101" i="18" s="1"/>
  <c r="S101" i="18" s="1"/>
  <c r="W86" i="5" l="1"/>
  <c r="C87" i="5" s="1"/>
  <c r="P118" i="18"/>
  <c r="K102" i="18"/>
  <c r="Q102" i="18" s="1"/>
  <c r="S102" i="18" s="1"/>
  <c r="W87" i="5" l="1"/>
  <c r="C88" i="5" s="1"/>
  <c r="P119" i="18"/>
  <c r="K103" i="18"/>
  <c r="Q103" i="18" s="1"/>
  <c r="S103" i="18" s="1"/>
  <c r="W88" i="5" l="1"/>
  <c r="C89" i="5" s="1"/>
  <c r="P120" i="18"/>
  <c r="K104" i="18"/>
  <c r="Q104" i="18" s="1"/>
  <c r="S104" i="18" s="1"/>
  <c r="W89" i="5" l="1"/>
  <c r="C90" i="5" s="1"/>
  <c r="P121" i="18"/>
  <c r="K105" i="18"/>
  <c r="Q105" i="18" s="1"/>
  <c r="S105" i="18" s="1"/>
  <c r="W90" i="5" l="1"/>
  <c r="C91" i="5" s="1"/>
  <c r="P122" i="18"/>
  <c r="K106" i="18"/>
  <c r="Q106" i="18" s="1"/>
  <c r="S106" i="18" s="1"/>
  <c r="W91" i="5" l="1"/>
  <c r="C92" i="5" s="1"/>
  <c r="P123" i="18"/>
  <c r="K107" i="18"/>
  <c r="Q107" i="18" s="1"/>
  <c r="S107" i="18" s="1"/>
  <c r="W92" i="5" l="1"/>
  <c r="C93" i="5" s="1"/>
  <c r="P124" i="18"/>
  <c r="K108" i="18"/>
  <c r="Q108" i="18" s="1"/>
  <c r="S108" i="18" s="1"/>
  <c r="W93" i="5" l="1"/>
  <c r="C94" i="5" s="1"/>
  <c r="P125" i="18"/>
  <c r="K109" i="18"/>
  <c r="Q109" i="18" s="1"/>
  <c r="S109" i="18" s="1"/>
  <c r="W94" i="5" l="1"/>
  <c r="C95" i="5" s="1"/>
  <c r="P126" i="18"/>
  <c r="K110" i="18"/>
  <c r="Q110" i="18" s="1"/>
  <c r="S110" i="18" s="1"/>
  <c r="W95" i="5" l="1"/>
  <c r="C96" i="5" s="1"/>
  <c r="P127" i="18"/>
  <c r="K111" i="18"/>
  <c r="Q111" i="18" s="1"/>
  <c r="S111" i="18" s="1"/>
  <c r="W96" i="5" l="1"/>
  <c r="C97" i="5" s="1"/>
  <c r="P128" i="18"/>
  <c r="K112" i="18"/>
  <c r="Q112" i="18" s="1"/>
  <c r="S112" i="18" s="1"/>
  <c r="W97" i="5" l="1"/>
  <c r="C98" i="5" s="1"/>
  <c r="P129" i="18"/>
  <c r="K113" i="18"/>
  <c r="Q113" i="18" s="1"/>
  <c r="S113" i="18" s="1"/>
  <c r="W98" i="5" l="1"/>
  <c r="C99" i="5" s="1"/>
  <c r="P130" i="18"/>
  <c r="K114" i="18"/>
  <c r="Q114" i="18" s="1"/>
  <c r="S114" i="18" s="1"/>
  <c r="W99" i="5" l="1"/>
  <c r="C100" i="5" s="1"/>
  <c r="P131" i="18"/>
  <c r="K115" i="18"/>
  <c r="Q115" i="18" s="1"/>
  <c r="S115" i="18" s="1"/>
  <c r="W100" i="5" l="1"/>
  <c r="C101" i="5" s="1"/>
  <c r="P132" i="18"/>
  <c r="K116" i="18"/>
  <c r="Q116" i="18" s="1"/>
  <c r="S116" i="18" s="1"/>
  <c r="W101" i="5" l="1"/>
  <c r="C102" i="5" s="1"/>
  <c r="P133" i="18"/>
  <c r="K117" i="18"/>
  <c r="Q117" i="18" s="1"/>
  <c r="S117" i="18" s="1"/>
  <c r="W102" i="5" l="1"/>
  <c r="C103" i="5" s="1"/>
  <c r="P134" i="18"/>
  <c r="K118" i="18"/>
  <c r="Q118" i="18" s="1"/>
  <c r="S118" i="18" s="1"/>
  <c r="W103" i="5" l="1"/>
  <c r="C104" i="5" s="1"/>
  <c r="P135" i="18"/>
  <c r="K119" i="18"/>
  <c r="Q119" i="18" s="1"/>
  <c r="S119" i="18" s="1"/>
  <c r="W104" i="5" l="1"/>
  <c r="C105" i="5" s="1"/>
  <c r="P136" i="18"/>
  <c r="K120" i="18"/>
  <c r="Q120" i="18" s="1"/>
  <c r="S120" i="18" s="1"/>
  <c r="W105" i="5" l="1"/>
  <c r="C106" i="5" s="1"/>
  <c r="P137" i="18"/>
  <c r="K121" i="18"/>
  <c r="Q121" i="18" s="1"/>
  <c r="S121" i="18" s="1"/>
  <c r="W106" i="5" l="1"/>
  <c r="C107" i="5" s="1"/>
  <c r="P138" i="18"/>
  <c r="K122" i="18"/>
  <c r="Q122" i="18" s="1"/>
  <c r="S122" i="18" s="1"/>
  <c r="W107" i="5" l="1"/>
  <c r="C108" i="5" s="1"/>
  <c r="P139" i="18"/>
  <c r="K123" i="18"/>
  <c r="Q123" i="18" s="1"/>
  <c r="S123" i="18" s="1"/>
  <c r="W108" i="5" l="1"/>
  <c r="C109" i="5" s="1"/>
  <c r="P140" i="18"/>
  <c r="K124" i="18"/>
  <c r="Q124" i="18" s="1"/>
  <c r="S124" i="18" s="1"/>
  <c r="W109" i="5" l="1"/>
  <c r="C110" i="5" s="1"/>
  <c r="P141" i="18"/>
  <c r="K125" i="18"/>
  <c r="Q125" i="18" s="1"/>
  <c r="S125" i="18" s="1"/>
  <c r="W110" i="5" l="1"/>
  <c r="C111" i="5" s="1"/>
  <c r="P142" i="18"/>
  <c r="K126" i="18"/>
  <c r="Q126" i="18" s="1"/>
  <c r="S126" i="18" s="1"/>
  <c r="W111" i="5" l="1"/>
  <c r="C112" i="5" s="1"/>
  <c r="P143" i="18"/>
  <c r="K127" i="18"/>
  <c r="Q127" i="18" s="1"/>
  <c r="S127" i="18" s="1"/>
  <c r="W112" i="5" l="1"/>
  <c r="C113" i="5" s="1"/>
  <c r="P144" i="18"/>
  <c r="K128" i="18"/>
  <c r="Q128" i="18" s="1"/>
  <c r="S128" i="18" s="1"/>
  <c r="W113" i="5" l="1"/>
  <c r="C114" i="5" s="1"/>
  <c r="P145" i="18"/>
  <c r="K129" i="18"/>
  <c r="Q129" i="18" s="1"/>
  <c r="S129" i="18" s="1"/>
  <c r="W114" i="5" l="1"/>
  <c r="C115" i="5" s="1"/>
  <c r="P146" i="18"/>
  <c r="K130" i="18"/>
  <c r="Q130" i="18" s="1"/>
  <c r="S130" i="18" s="1"/>
  <c r="W115" i="5" l="1"/>
  <c r="C116" i="5" s="1"/>
  <c r="P147" i="18"/>
  <c r="K131" i="18"/>
  <c r="Q131" i="18" s="1"/>
  <c r="S131" i="18" s="1"/>
  <c r="W116" i="5" l="1"/>
  <c r="C117" i="5" s="1"/>
  <c r="K132" i="18"/>
  <c r="Q132" i="18" s="1"/>
  <c r="S132" i="18" s="1"/>
  <c r="W117" i="5" l="1"/>
  <c r="C118" i="5" s="1"/>
  <c r="K133" i="18"/>
  <c r="Q133" i="18" s="1"/>
  <c r="S133" i="18" s="1"/>
  <c r="W118" i="5" l="1"/>
  <c r="C119" i="5" s="1"/>
  <c r="K134" i="18"/>
  <c r="Q134" i="18" s="1"/>
  <c r="S134" i="18" s="1"/>
  <c r="W119" i="5" l="1"/>
  <c r="C120" i="5" s="1"/>
  <c r="K135" i="18"/>
  <c r="Q135" i="18" s="1"/>
  <c r="S135" i="18" s="1"/>
  <c r="W120" i="5" l="1"/>
  <c r="C121" i="5" s="1"/>
  <c r="K136" i="18"/>
  <c r="Q136" i="18" s="1"/>
  <c r="S136" i="18" s="1"/>
  <c r="W121" i="5" l="1"/>
  <c r="C122" i="5" s="1"/>
  <c r="K137" i="18"/>
  <c r="Q137" i="18" s="1"/>
  <c r="S137" i="18" s="1"/>
  <c r="W122" i="5" l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<sst xmlns="http://schemas.openxmlformats.org/spreadsheetml/2006/main" count="446" uniqueCount="236">
  <si>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</si>
  <si>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</si>
  <si>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</si>
  <si>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</si>
  <si>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</si>
  <si>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</si>
  <si>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</si>
  <si>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</si>
  <si>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</si>
  <si>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</si>
  <si>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</si>
  <si>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</si>
  <si>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</si>
  <si>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</si>
  <si>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</si>
  <si>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</si>
  <si>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</si>
  <si>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</si>
  <si>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</si>
  <si>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</si>
  <si>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</si>
  <si>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</si>
  <si>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</si>
  <si>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</si>
  <si>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</si>
  <si>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</si>
  <si>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</si>
  <si>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</si>
  <si>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</si>
  <si>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</si>
  <si>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</si>
  <si>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</si>
  <si>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</si>
  <si>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</si>
  <si>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</si>
  <si>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</si>
  <si>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</si>
  <si>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</si>
  <si>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</si>
  <si>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</si>
  <si>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</si>
  <si>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</si>
  <si>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</si>
  <si>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</si>
  <si>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</si>
  <si>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</si>
  <si>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</si>
  <si>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</si>
  <si>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</si>
  <si>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</si>
  <si>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</si>
  <si>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</si>
  <si>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</si>
  <si>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</si>
  <si>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</si>
  <si>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</si>
  <si>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</si>
  <si>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</si>
  <si>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</si>
  <si>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</si>
  <si>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</si>
  <si>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</si>
  <si>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</si>
  <si>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</si>
  <si>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</si>
  <si>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</si>
  <si>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</si>
  <si>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</si>
  <si>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</si>
  <si>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</si>
  <si>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</si>
  <si>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</si>
  <si>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</si>
  <si>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</si>
  <si>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</si>
  <si>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</si>
  <si>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</si>
  <si>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</si>
  <si>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</si>
  <si>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</si>
  <si>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</si>
  <si>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</si>
  <si>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</si>
  <si>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</si>
  <si>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</si>
  <si>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</si>
  <si>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</si>
  <si>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</si>
  <si>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</si>
  <si>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</si>
  <si>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</si>
  <si>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</si>
  <si>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</si>
  <si>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</si>
  <si>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</si>
  <si>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</si>
  <si>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</si>
  <si>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</si>
  <si>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</si>
  <si>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</si>
  <si>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</si>
  <si>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</si>
  <si>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</si>
  <si>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</si>
  <si>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</si>
  <si>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</si>
  <si>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</si>
  <si>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</si>
  <si>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</si>
  <si>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</si>
  <si>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</si>
  <si>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</si>
  <si>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</si>
  <si>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</si>
  <si>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</si>
  <si>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</si>
  <si>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</si>
  <si>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</si>
  <si>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</si>
  <si>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</si>
  <si>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</si>
  <si>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</si>
  <si>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</si>
  <si>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</si>
  <si>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</si>
  <si>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</si>
  <si>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</si>
  <si>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</si>
  <si>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</si>
  <si>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</si>
  <si>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</si>
  <si>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</si>
  <si>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</si>
  <si>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</si>
  <si>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</si>
  <si>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</si>
  <si>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</si>
  <si>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</si>
  <si>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</si>
  <si>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</si>
  <si>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</si>
  <si>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</si>
  <si>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</si>
  <si>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</si>
  <si>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</si>
  <si>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</si>
  <si>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</si>
  <si>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</si>
  <si>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</si>
  <si>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</si>
  <si>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</si>
  <si>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</si>
  <si>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</si>
  <si>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</si>
  <si>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</si>
  <si>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</si>
  <si>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</si>
  <si>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</si>
  <si>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</si>
  <si>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</si>
  <si>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</si>
  <si>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</si>
  <si>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</si>
  <si>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</si>
  <si>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</si>
  <si>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</si>
  <si>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</si>
  <si>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</si>
  <si>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</si>
  <si>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</si>
  <si>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</si>
  <si>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</si>
  <si>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</si>
  <si>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</si>
  <si>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</si>
  <si>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</si>
  <si>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</si>
  <si>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</si>
  <si>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</si>
  <si>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</si>
  <si>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</si>
  <si>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</si>
  <si>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</si>
  <si>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</si>
  <si>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</si>
  <si>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</si>
  <si>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</si>
  <si>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</si>
  <si>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</si>
  <si>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</si>
  <si>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</si>
  <si>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</si>
  <si>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</si>
  <si>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</si>
  <si>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</si>
  <si>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</si>
  <si>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</si>
  <si>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</si>
  <si>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</si>
  <si>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</si>
  <si>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</si>
  <si>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</si>
  <si>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</si>
  <si>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</si>
  <si>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</si>
  <si>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</si>
  <si>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</si>
  <si>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</si>
  <si>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이자(K뱅크)</t>
    <phoneticPr fontId="1" type="noConversion"/>
  </si>
  <si>
    <t>세금(뱅크)</t>
    <phoneticPr fontId="1" type="noConversion"/>
  </si>
  <si>
    <t>순수익입금</t>
    <phoneticPr fontId="1" type="noConversion"/>
  </si>
  <si>
    <t>와이프돈 1020</t>
    <phoneticPr fontId="1" type="noConversion"/>
  </si>
  <si>
    <t>와이프1020 + 30</t>
    <phoneticPr fontId="1" type="noConversion"/>
  </si>
  <si>
    <t>대출원금+이자</t>
    <phoneticPr fontId="1" type="noConversion"/>
  </si>
  <si>
    <t>와이프 + 내돈</t>
    <phoneticPr fontId="1" type="noConversion"/>
  </si>
  <si>
    <t>와이프</t>
    <phoneticPr fontId="1" type="noConversion"/>
  </si>
  <si>
    <t>내돈</t>
    <phoneticPr fontId="1" type="noConversion"/>
  </si>
  <si>
    <t xml:space="preserve">원금 </t>
    <phoneticPr fontId="1" type="noConversion"/>
  </si>
  <si>
    <t xml:space="preserve">원금 7000만원 대출 3억 5천 기준 (280,000,000)  ,  (쳥약통장700 + 보증금5400) </t>
    <phoneticPr fontId="1" type="noConversion"/>
  </si>
  <si>
    <t>s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</si>
  <si>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</si>
  <si>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</si>
  <si>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</si>
  <si>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</si>
  <si>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</si>
  <si>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</si>
  <si>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</si>
  <si>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</si>
  <si>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</si>
  <si>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</si>
  <si>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</si>
  <si>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</si>
  <si>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</si>
  <si>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</si>
  <si>
    <t>기타수입</t>
    <phoneticPr fontId="1" type="noConversion"/>
  </si>
  <si>
    <t>2월 12일기준 1500 박살.. 에휴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</si>
</sst>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5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176" fontId="4" fillId="5" borderId="1" xfId="41" applyNumberFormat="1" applyFon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2" fillId="42" borderId="1" xfId="0" applyFont="1" applyFill="1" applyBorder="1">
      <alignment vertical="center"/>
    </xf>
    <xf numFmtId="0" fontId="0" fillId="42" borderId="1" xfId="0" applyFill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83" fontId="0" fillId="0" borderId="1" xfId="0" applyNumberFormat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  <xf numFmtId="0" fontId="2" fillId="38" borderId="0" xfId="0" applyFont="1" applyFill="1">
      <alignment vertical="center"/>
    </xf>
    <xf numFmtId="179" fontId="0" fillId="0" borderId="0" xfId="0" applyNumberFormat="1" applyAlignment="1">
      <alignment horizontal="center" vertical="center"/>
    </xf>
    <xf numFmtId="176" fontId="4" fillId="42" borderId="1" xfId="41" applyNumberFormat="1" applyFont="1" applyFill="1" applyBorder="1">
      <alignment vertical="center"/>
    </xf>
    <xf numFmtId="0" fontId="26" fillId="42" borderId="1" xfId="41" applyFont="1" applyFill="1" applyBorder="1">
      <alignment vertical="center"/>
    </xf>
    <xf numFmtId="179" fontId="26" fillId="42" borderId="1" xfId="0" applyNumberFormat="1" applyFont="1" applyFill="1" applyBorder="1">
      <alignment vertical="center"/>
    </xf>
    <xf numFmtId="0" fontId="26" fillId="42" borderId="57" xfId="41" applyFont="1" applyFill="1" applyBorder="1">
      <alignment vertical="center"/>
    </xf>
    <xf numFmtId="176" fontId="4" fillId="2" borderId="1" xfId="41" applyNumberFormat="1" applyFont="1" applyFill="1" applyBorder="1">
      <alignment vertical="center"/>
    </xf>
    <xf numFmtId="176" fontId="4" fillId="47" borderId="1" xfId="41" applyNumberFormat="1" applyFont="1" applyFill="1" applyBorder="1">
      <alignment vertical="center"/>
    </xf>
    <xf numFmtId="0" fontId="2" fillId="40" borderId="24" xfId="0" applyFont="1" applyFill="1" applyBorder="1">
      <alignment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28" workbookViewId="0">
      <selection activeCell="E42" sqref="E42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29" customWidth="1"/>
    <col min="8" max="8" width="12.5" style="96" bestFit="1" customWidth="1"/>
    <col min="9" max="9" width="13.625" style="96" bestFit="1" customWidth="1"/>
    <col min="10" max="10" width="12.5" style="96" bestFit="1" customWidth="1"/>
    <col min="11" max="11" width="14.875" style="134" bestFit="1" customWidth="1"/>
    <col min="12" max="12" width="11.25" style="100" bestFit="1" customWidth="1"/>
    <col min="13" max="13" width="14.25" style="113" bestFit="1" customWidth="1"/>
    <col min="14" max="14" width="16.625" style="112" bestFit="1" customWidth="1"/>
    <col min="15" max="15" width="9.125" style="80" bestFit="1" customWidth="1"/>
    <col min="16" max="16" width="14.25" style="186" bestFit="1" customWidth="1"/>
    <col min="17" max="17" width="16.625" style="145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303"/>
      <c r="B1" s="303"/>
      <c r="C1" s="303"/>
      <c r="D1" s="304" t="s">
        <v>84</v>
      </c>
      <c r="E1" s="305"/>
      <c r="F1" s="305"/>
      <c r="G1" s="305"/>
      <c r="H1" s="309" t="s">
        <v>173</v>
      </c>
      <c r="I1" s="309"/>
      <c r="J1" s="306" t="s">
        <v>164</v>
      </c>
      <c r="K1" s="307"/>
      <c r="L1" s="308"/>
      <c r="M1" s="299" t="s">
        <v>165</v>
      </c>
      <c r="N1" s="300"/>
      <c r="O1" s="300"/>
      <c r="P1" s="301"/>
      <c r="Q1" s="297" t="s">
        <v>186</v>
      </c>
      <c r="R1" s="295" t="s">
        <v>176</v>
      </c>
      <c r="S1" s="296" t="s">
        <v>177</v>
      </c>
    </row>
    <row r="2" spans="1:20" ht="33" x14ac:dyDescent="0.3">
      <c r="A2" s="303"/>
      <c r="B2" s="303"/>
      <c r="C2" s="303"/>
      <c r="D2" s="142" t="s">
        <v>161</v>
      </c>
      <c r="E2" s="136" t="s">
        <v>160</v>
      </c>
      <c r="F2" s="92" t="s">
        <v>166</v>
      </c>
      <c r="G2" s="124" t="s">
        <v>167</v>
      </c>
      <c r="H2" s="135" t="s">
        <v>174</v>
      </c>
      <c r="I2" s="135" t="s">
        <v>175</v>
      </c>
      <c r="J2" s="135" t="s">
        <v>172</v>
      </c>
      <c r="K2" s="130" t="s">
        <v>85</v>
      </c>
      <c r="L2" s="108" t="s">
        <v>11</v>
      </c>
      <c r="M2" s="114" t="s">
        <v>169</v>
      </c>
      <c r="N2" s="110" t="s">
        <v>86</v>
      </c>
      <c r="O2" s="93" t="s">
        <v>11</v>
      </c>
      <c r="P2" s="183" t="s">
        <v>170</v>
      </c>
      <c r="Q2" s="297"/>
      <c r="R2" s="295"/>
      <c r="S2" s="296"/>
    </row>
    <row r="3" spans="1:20" s="17" customFormat="1" x14ac:dyDescent="0.3">
      <c r="A3" s="24" t="s">
        <v>12</v>
      </c>
      <c r="B3" s="24"/>
      <c r="C3" s="25"/>
      <c r="D3" s="79">
        <v>0</v>
      </c>
      <c r="E3" s="137"/>
      <c r="F3" s="94"/>
      <c r="G3" s="125"/>
      <c r="H3" s="94"/>
      <c r="I3" s="94"/>
      <c r="J3" s="94"/>
      <c r="K3" s="131">
        <v>800000</v>
      </c>
      <c r="L3" s="109"/>
      <c r="M3" s="38">
        <v>0</v>
      </c>
      <c r="N3" s="111">
        <v>0</v>
      </c>
      <c r="O3" s="25"/>
      <c r="P3" s="184">
        <v>0</v>
      </c>
      <c r="Q3" s="145"/>
      <c r="R3" s="18"/>
      <c r="S3" s="18"/>
    </row>
    <row r="4" spans="1:20" s="22" customFormat="1" hidden="1" x14ac:dyDescent="0.3">
      <c r="A4" s="22">
        <v>1</v>
      </c>
      <c r="B4" s="302">
        <v>2022</v>
      </c>
      <c r="C4" s="106">
        <v>1</v>
      </c>
      <c r="D4" s="143">
        <v>2500000</v>
      </c>
      <c r="E4" s="138">
        <v>0</v>
      </c>
      <c r="F4" s="96"/>
      <c r="G4" s="126">
        <v>400000</v>
      </c>
      <c r="H4" s="96"/>
      <c r="I4" s="96"/>
      <c r="J4" s="96"/>
      <c r="K4" s="131">
        <f t="shared" ref="K4:K15" si="0" xml:space="preserve"> (K3 + G4) + ((K3 + G4) * O4 )</f>
        <v>1212000</v>
      </c>
      <c r="L4" s="109"/>
      <c r="M4" s="38"/>
      <c r="N4" s="111">
        <v>0</v>
      </c>
      <c r="O4" s="25">
        <v>0.01</v>
      </c>
      <c r="P4" s="185"/>
      <c r="Q4" s="145"/>
      <c r="T4" s="82"/>
    </row>
    <row r="5" spans="1:20" s="22" customFormat="1" hidden="1" x14ac:dyDescent="0.3">
      <c r="B5" s="302"/>
      <c r="C5" s="106">
        <v>2</v>
      </c>
      <c r="D5" s="143">
        <v>2500000</v>
      </c>
      <c r="E5" s="138">
        <v>0</v>
      </c>
      <c r="F5" s="96"/>
      <c r="G5" s="126">
        <v>400000</v>
      </c>
      <c r="H5" s="96"/>
      <c r="I5" s="96"/>
      <c r="J5" s="96"/>
      <c r="K5" s="131">
        <f t="shared" si="0"/>
        <v>1628120</v>
      </c>
      <c r="L5" s="109"/>
      <c r="M5" s="38"/>
      <c r="N5" s="111">
        <v>0</v>
      </c>
      <c r="O5" s="25">
        <v>0.01</v>
      </c>
      <c r="P5" s="185"/>
      <c r="Q5" s="145"/>
      <c r="T5" s="82"/>
    </row>
    <row r="6" spans="1:20" s="22" customFormat="1" hidden="1" x14ac:dyDescent="0.3">
      <c r="B6" s="302"/>
      <c r="C6" s="106">
        <v>3</v>
      </c>
      <c r="D6" s="143">
        <v>2500000</v>
      </c>
      <c r="E6" s="138">
        <v>0</v>
      </c>
      <c r="F6" s="96"/>
      <c r="G6" s="126">
        <v>400000</v>
      </c>
      <c r="H6" s="96"/>
      <c r="I6" s="96"/>
      <c r="J6" s="96"/>
      <c r="K6" s="131">
        <f t="shared" si="0"/>
        <v>2048401.2</v>
      </c>
      <c r="L6" s="109"/>
      <c r="M6" s="38"/>
      <c r="N6" s="111">
        <v>0</v>
      </c>
      <c r="O6" s="25">
        <v>0.01</v>
      </c>
      <c r="P6" s="185"/>
      <c r="Q6" s="145"/>
      <c r="T6" s="82"/>
    </row>
    <row r="7" spans="1:20" s="22" customFormat="1" hidden="1" x14ac:dyDescent="0.3">
      <c r="B7" s="302"/>
      <c r="C7" s="106">
        <v>4</v>
      </c>
      <c r="D7" s="143">
        <v>2500000</v>
      </c>
      <c r="E7" s="138">
        <v>0</v>
      </c>
      <c r="F7" s="96"/>
      <c r="G7" s="126">
        <v>400000</v>
      </c>
      <c r="H7" s="96"/>
      <c r="I7" s="96"/>
      <c r="J7" s="96"/>
      <c r="K7" s="131">
        <f t="shared" si="0"/>
        <v>2472885.2120000003</v>
      </c>
      <c r="L7" s="109"/>
      <c r="M7" s="38"/>
      <c r="N7" s="111">
        <v>0</v>
      </c>
      <c r="O7" s="25">
        <v>0.01</v>
      </c>
      <c r="P7" s="185"/>
      <c r="Q7" s="145"/>
      <c r="T7" s="82"/>
    </row>
    <row r="8" spans="1:20" s="22" customFormat="1" hidden="1" x14ac:dyDescent="0.3">
      <c r="B8" s="302"/>
      <c r="C8" s="106">
        <v>5</v>
      </c>
      <c r="D8" s="143">
        <v>2500000</v>
      </c>
      <c r="E8" s="138">
        <v>1000000</v>
      </c>
      <c r="F8" s="96"/>
      <c r="G8" s="126">
        <v>400000</v>
      </c>
      <c r="H8" s="96"/>
      <c r="I8" s="96"/>
      <c r="J8" s="96"/>
      <c r="K8" s="131">
        <f t="shared" si="0"/>
        <v>2901614.0641200002</v>
      </c>
      <c r="L8" s="109"/>
      <c r="M8" s="38"/>
      <c r="N8" s="111">
        <v>0</v>
      </c>
      <c r="O8" s="25">
        <v>0.01</v>
      </c>
      <c r="P8" s="185"/>
      <c r="Q8" s="145"/>
      <c r="T8" s="82"/>
    </row>
    <row r="9" spans="1:20" s="22" customFormat="1" hidden="1" x14ac:dyDescent="0.3">
      <c r="B9" s="302"/>
      <c r="C9" s="106">
        <v>6</v>
      </c>
      <c r="D9" s="143">
        <v>2500000</v>
      </c>
      <c r="E9" s="138">
        <v>0</v>
      </c>
      <c r="F9" s="96"/>
      <c r="G9" s="126">
        <v>400000</v>
      </c>
      <c r="H9" s="96"/>
      <c r="I9" s="96"/>
      <c r="J9" s="96"/>
      <c r="K9" s="131">
        <f t="shared" si="0"/>
        <v>3334630.2047612001</v>
      </c>
      <c r="L9" s="109"/>
      <c r="M9" s="38"/>
      <c r="N9" s="111">
        <v>0</v>
      </c>
      <c r="O9" s="25">
        <v>0.01</v>
      </c>
      <c r="P9" s="185"/>
      <c r="Q9" s="145"/>
      <c r="T9" s="82"/>
    </row>
    <row r="10" spans="1:20" s="22" customFormat="1" hidden="1" x14ac:dyDescent="0.3">
      <c r="B10" s="302"/>
      <c r="C10" s="106">
        <v>7</v>
      </c>
      <c r="D10" s="143">
        <v>2500000</v>
      </c>
      <c r="E10" s="138">
        <v>600000</v>
      </c>
      <c r="F10" s="96"/>
      <c r="G10" s="126">
        <v>400000</v>
      </c>
      <c r="H10" s="96"/>
      <c r="I10" s="96"/>
      <c r="J10" s="96"/>
      <c r="K10" s="131">
        <f t="shared" si="0"/>
        <v>3771976.5068088123</v>
      </c>
      <c r="L10" s="109"/>
      <c r="M10" s="38"/>
      <c r="N10" s="111">
        <v>0</v>
      </c>
      <c r="O10" s="25">
        <v>0.01</v>
      </c>
      <c r="P10" s="185"/>
      <c r="Q10" s="145"/>
      <c r="T10" s="82"/>
    </row>
    <row r="11" spans="1:20" s="22" customFormat="1" hidden="1" x14ac:dyDescent="0.3">
      <c r="B11" s="302"/>
      <c r="C11" s="106">
        <v>8</v>
      </c>
      <c r="D11" s="143">
        <v>2500000</v>
      </c>
      <c r="E11" s="138">
        <v>5056544</v>
      </c>
      <c r="F11" s="96"/>
      <c r="G11" s="126">
        <v>400000</v>
      </c>
      <c r="H11" s="96"/>
      <c r="I11" s="96"/>
      <c r="J11" s="96"/>
      <c r="K11" s="131">
        <f t="shared" si="0"/>
        <v>4213696.2718769005</v>
      </c>
      <c r="L11" s="109"/>
      <c r="M11" s="38"/>
      <c r="N11" s="111">
        <v>0</v>
      </c>
      <c r="O11" s="25">
        <v>0.01</v>
      </c>
      <c r="P11" s="185"/>
      <c r="Q11" s="145"/>
      <c r="T11" s="82"/>
    </row>
    <row r="12" spans="1:20" s="22" customFormat="1" hidden="1" x14ac:dyDescent="0.3">
      <c r="B12" s="302"/>
      <c r="C12" s="106">
        <v>9</v>
      </c>
      <c r="D12" s="143">
        <v>1800000</v>
      </c>
      <c r="E12" s="138">
        <v>1600000</v>
      </c>
      <c r="F12" s="96"/>
      <c r="G12" s="126">
        <v>400000</v>
      </c>
      <c r="H12" s="96"/>
      <c r="I12" s="96"/>
      <c r="J12" s="96"/>
      <c r="K12" s="131">
        <f t="shared" si="0"/>
        <v>4696742.8047706848</v>
      </c>
      <c r="L12" s="109"/>
      <c r="M12" s="38"/>
      <c r="N12" s="111">
        <v>0</v>
      </c>
      <c r="O12" s="25">
        <v>1.7999999999999999E-2</v>
      </c>
      <c r="P12" s="185"/>
      <c r="Q12" s="145"/>
      <c r="T12" s="82"/>
    </row>
    <row r="13" spans="1:20" s="22" customFormat="1" hidden="1" x14ac:dyDescent="0.3">
      <c r="B13" s="302"/>
      <c r="C13" s="106">
        <v>10</v>
      </c>
      <c r="D13" s="143">
        <v>4500000</v>
      </c>
      <c r="E13" s="138">
        <v>3700000</v>
      </c>
      <c r="F13" s="96"/>
      <c r="G13" s="126">
        <v>400000</v>
      </c>
      <c r="H13" s="96"/>
      <c r="I13" s="96"/>
      <c r="J13" s="96"/>
      <c r="K13" s="131">
        <f t="shared" si="0"/>
        <v>4638035.9523413228</v>
      </c>
      <c r="L13" s="109"/>
      <c r="M13" s="38"/>
      <c r="N13" s="111">
        <v>0</v>
      </c>
      <c r="O13" s="25">
        <v>-0.09</v>
      </c>
      <c r="P13" s="185"/>
      <c r="Q13" s="145"/>
      <c r="T13" s="82"/>
    </row>
    <row r="14" spans="1:20" s="23" customFormat="1" ht="15.75" hidden="1" customHeight="1" thickBot="1" x14ac:dyDescent="0.3">
      <c r="A14" s="22"/>
      <c r="B14" s="302"/>
      <c r="C14" s="106">
        <v>11</v>
      </c>
      <c r="D14" s="143">
        <v>3500000</v>
      </c>
      <c r="E14" s="138">
        <v>0</v>
      </c>
      <c r="F14" s="96"/>
      <c r="G14" s="126">
        <v>400000</v>
      </c>
      <c r="H14" s="96"/>
      <c r="I14" s="96"/>
      <c r="J14" s="96"/>
      <c r="K14" s="131">
        <f t="shared" si="0"/>
        <v>5128720.5994834667</v>
      </c>
      <c r="L14" s="109"/>
      <c r="M14" s="38"/>
      <c r="N14" s="111">
        <v>0</v>
      </c>
      <c r="O14" s="25">
        <v>1.7999999999999999E-2</v>
      </c>
      <c r="P14" s="185"/>
      <c r="Q14" s="145"/>
      <c r="R14" s="22"/>
      <c r="S14" s="22"/>
      <c r="T14" s="83"/>
    </row>
    <row r="15" spans="1:20" s="21" customFormat="1" ht="17.25" hidden="1" thickBot="1" x14ac:dyDescent="0.35">
      <c r="A15" s="39"/>
      <c r="B15" s="302"/>
      <c r="C15" s="107">
        <v>12</v>
      </c>
      <c r="D15" s="143">
        <v>2500000</v>
      </c>
      <c r="E15" s="139">
        <v>1000000</v>
      </c>
      <c r="F15" s="97"/>
      <c r="G15" s="127">
        <v>400000</v>
      </c>
      <c r="H15" s="97"/>
      <c r="I15" s="97"/>
      <c r="J15" s="97"/>
      <c r="K15" s="111">
        <f t="shared" si="0"/>
        <v>5241227.1283103265</v>
      </c>
      <c r="L15" s="109"/>
      <c r="M15" s="38"/>
      <c r="N15" s="111">
        <v>0</v>
      </c>
      <c r="O15" s="115">
        <v>-5.1999999999999998E-2</v>
      </c>
      <c r="P15" s="185"/>
      <c r="Q15" s="145"/>
      <c r="R15" s="39"/>
      <c r="S15" s="39"/>
      <c r="T15" s="37"/>
    </row>
    <row r="16" spans="1:20" s="34" customFormat="1" x14ac:dyDescent="0.3">
      <c r="A16" s="22">
        <v>2</v>
      </c>
      <c r="B16" s="294">
        <v>2023</v>
      </c>
      <c r="C16" s="106">
        <v>1</v>
      </c>
      <c r="D16" s="144">
        <v>2500000</v>
      </c>
      <c r="E16" s="138">
        <v>0</v>
      </c>
      <c r="F16" s="95"/>
      <c r="G16" s="128">
        <v>400000</v>
      </c>
      <c r="H16" s="95"/>
      <c r="I16" s="95"/>
      <c r="J16" s="95"/>
      <c r="K16" s="119">
        <f xml:space="preserve"> (K15 + 400000) + ((K15 + 400000) * O16 )</f>
        <v>5906364.8033409119</v>
      </c>
      <c r="L16" s="121"/>
      <c r="M16" s="118">
        <v>0</v>
      </c>
      <c r="N16" s="119">
        <v>0</v>
      </c>
      <c r="O16" s="120">
        <v>4.7E-2</v>
      </c>
      <c r="P16" s="185"/>
      <c r="Q16" s="122"/>
      <c r="R16" s="22"/>
      <c r="S16" s="22"/>
      <c r="T16" s="84"/>
    </row>
    <row r="17" spans="1:20" s="22" customFormat="1" x14ac:dyDescent="0.3">
      <c r="B17" s="294"/>
      <c r="C17" s="106">
        <v>2</v>
      </c>
      <c r="D17" s="144">
        <v>2500000</v>
      </c>
      <c r="E17" s="138">
        <v>0</v>
      </c>
      <c r="F17" s="95"/>
      <c r="G17" s="128">
        <v>400000</v>
      </c>
      <c r="H17" s="95"/>
      <c r="I17" s="95"/>
      <c r="J17" s="95"/>
      <c r="K17" s="119">
        <f xml:space="preserve"> (K16 + 400000) + ((K16 + 400000) * O17 )</f>
        <v>6325283.8977509346</v>
      </c>
      <c r="L17" s="121"/>
      <c r="M17" s="118">
        <v>0</v>
      </c>
      <c r="N17" s="119">
        <v>0</v>
      </c>
      <c r="O17" s="120">
        <v>3.0000000000000001E-3</v>
      </c>
      <c r="P17" s="185"/>
      <c r="Q17" s="122"/>
      <c r="T17" s="82"/>
    </row>
    <row r="18" spans="1:20" s="22" customFormat="1" x14ac:dyDescent="0.3">
      <c r="B18" s="294"/>
      <c r="C18" s="106">
        <v>3</v>
      </c>
      <c r="D18" s="144">
        <v>2500000</v>
      </c>
      <c r="E18" s="138">
        <v>0</v>
      </c>
      <c r="F18" s="95"/>
      <c r="G18" s="128">
        <v>400000</v>
      </c>
      <c r="H18" s="95"/>
      <c r="I18" s="95"/>
      <c r="J18" s="95"/>
      <c r="K18" s="119">
        <f xml:space="preserve"> (K17 + 400000) + ((K17 + 400000) * O18 )</f>
        <v>6557151.8003071612</v>
      </c>
      <c r="L18" s="121"/>
      <c r="M18" s="118">
        <v>0</v>
      </c>
      <c r="N18" s="119">
        <v>7000000</v>
      </c>
      <c r="O18" s="120">
        <v>-2.5000000000000001E-2</v>
      </c>
      <c r="P18" s="185"/>
      <c r="Q18" s="122"/>
      <c r="T18" s="82"/>
    </row>
    <row r="19" spans="1:20" s="22" customFormat="1" x14ac:dyDescent="0.3">
      <c r="B19" s="294"/>
      <c r="C19" s="106">
        <v>4</v>
      </c>
      <c r="D19" s="144">
        <v>500000</v>
      </c>
      <c r="E19" s="138">
        <v>0</v>
      </c>
      <c r="F19" s="95"/>
      <c r="G19" s="128">
        <v>400000</v>
      </c>
      <c r="H19" s="95"/>
      <c r="I19" s="95"/>
      <c r="J19" s="95"/>
      <c r="K19" s="119">
        <f xml:space="preserve"> (K18 + 400000) + ((K18 + 400000) * O19 )</f>
        <v>6365793.8972810525</v>
      </c>
      <c r="L19" s="121"/>
      <c r="M19" s="118">
        <v>0</v>
      </c>
      <c r="N19" s="119">
        <f xml:space="preserve"> (N18 + D19 - E19 - M19) + ((N18 + D19 - E19 - M19) * O19)</f>
        <v>6862500</v>
      </c>
      <c r="O19" s="120">
        <v>-8.5000000000000006E-2</v>
      </c>
      <c r="P19" s="185"/>
      <c r="Q19" s="122"/>
      <c r="T19" s="82"/>
    </row>
    <row r="20" spans="1:20" s="22" customFormat="1" x14ac:dyDescent="0.3">
      <c r="B20" s="294"/>
      <c r="C20" s="106">
        <v>5</v>
      </c>
      <c r="D20" s="144">
        <v>100000</v>
      </c>
      <c r="E20" s="138">
        <v>0</v>
      </c>
      <c r="F20" s="95">
        <v>100000</v>
      </c>
      <c r="G20" s="128">
        <v>400000</v>
      </c>
      <c r="H20" s="95"/>
      <c r="I20" s="95"/>
      <c r="J20" s="95"/>
      <c r="K20" s="119">
        <f xml:space="preserve"> (K19 + G20 + F20) + ((K19 + G20 + F20) * L20 )</f>
        <v>7957455.1269487403</v>
      </c>
      <c r="L20" s="117">
        <v>0.159</v>
      </c>
      <c r="M20" s="118">
        <v>0</v>
      </c>
      <c r="N20" s="119">
        <f xml:space="preserve"> (N19 + D20 - E20 - M20) + ((N19 + D20 - E20 - M20) * O20)</f>
        <v>6266250</v>
      </c>
      <c r="O20" s="120">
        <v>-0.1</v>
      </c>
      <c r="P20" s="184">
        <f xml:space="preserve"> M20 + N20</f>
        <v>6266250</v>
      </c>
      <c r="Q20" s="116">
        <f xml:space="preserve"> K20 + P20</f>
        <v>14223705.12694874</v>
      </c>
      <c r="T20" s="82"/>
    </row>
    <row r="21" spans="1:20" s="22" customFormat="1" x14ac:dyDescent="0.3">
      <c r="B21" s="294"/>
      <c r="C21" s="106">
        <v>6</v>
      </c>
      <c r="D21" s="144">
        <v>15000000</v>
      </c>
      <c r="E21" s="138">
        <v>0</v>
      </c>
      <c r="F21" s="95">
        <v>750000</v>
      </c>
      <c r="G21" s="128">
        <v>500000</v>
      </c>
      <c r="H21" s="95"/>
      <c r="I21" s="95"/>
      <c r="J21" s="95"/>
      <c r="K21" s="119">
        <f xml:space="preserve"> (K20 + G21 + F21) + ((K20 + G21 + F21) * L21 )</f>
        <v>9373189.319233818</v>
      </c>
      <c r="L21" s="117">
        <v>1.7999999999999999E-2</v>
      </c>
      <c r="M21" s="118">
        <v>50000</v>
      </c>
      <c r="N21" s="119">
        <f xml:space="preserve"> (N20 + D21 - E21 - M21) + ((N20 + D21 - E21 - M21) * O21)</f>
        <v>24610850</v>
      </c>
      <c r="O21" s="120">
        <v>0.16</v>
      </c>
      <c r="P21" s="184">
        <f xml:space="preserve"> M21 + N21</f>
        <v>24660850</v>
      </c>
      <c r="Q21" s="116">
        <f xml:space="preserve"> K21 + P21</f>
        <v>34034039.31923382</v>
      </c>
      <c r="T21" s="82"/>
    </row>
    <row r="22" spans="1:20" s="22" customFormat="1" x14ac:dyDescent="0.3">
      <c r="B22" s="294"/>
      <c r="C22" s="106">
        <v>7</v>
      </c>
      <c r="D22" s="144">
        <v>700000</v>
      </c>
      <c r="E22" s="138">
        <v>0</v>
      </c>
      <c r="F22" s="95">
        <v>300000</v>
      </c>
      <c r="G22" s="128">
        <v>500000</v>
      </c>
      <c r="H22" s="95"/>
      <c r="I22" s="95"/>
      <c r="J22" s="95"/>
      <c r="K22" s="119">
        <f t="shared" ref="K22:K85" si="1" xml:space="preserve"> (K21 + G22 + F22) + ((K21 + G22 + F22) * L22 )</f>
        <v>10356306.726980027</v>
      </c>
      <c r="L22" s="117">
        <v>1.7999999999999999E-2</v>
      </c>
      <c r="M22" s="118">
        <v>100000</v>
      </c>
      <c r="N22" s="119">
        <f xml:space="preserve"> (N21 + D22 - E22 - M22) + ((N21 + D22 - E22 - M22) * O22)</f>
        <v>27227718</v>
      </c>
      <c r="O22" s="120">
        <v>0.08</v>
      </c>
      <c r="P22" s="184">
        <f t="shared" ref="P22:P85" si="2" xml:space="preserve"> M22 + N22</f>
        <v>27327718</v>
      </c>
      <c r="Q22" s="116">
        <f t="shared" ref="Q22:Q85" si="3" xml:space="preserve"> K22 + P22</f>
        <v>37684024.726980031</v>
      </c>
      <c r="T22" s="82"/>
    </row>
    <row r="23" spans="1:20" s="22" customFormat="1" x14ac:dyDescent="0.3">
      <c r="B23" s="294"/>
      <c r="C23" s="106">
        <v>8</v>
      </c>
      <c r="D23" s="144">
        <v>1100000</v>
      </c>
      <c r="E23" s="138">
        <v>17450000</v>
      </c>
      <c r="F23" s="95">
        <v>300000</v>
      </c>
      <c r="G23" s="128">
        <v>100000</v>
      </c>
      <c r="H23" s="95"/>
      <c r="I23" s="95"/>
      <c r="J23" s="95"/>
      <c r="K23" s="119">
        <f t="shared" si="1"/>
        <v>10853113.487522848</v>
      </c>
      <c r="L23" s="117">
        <v>8.9999999999999993E-3</v>
      </c>
      <c r="M23" s="118">
        <v>50000</v>
      </c>
      <c r="N23" s="119">
        <f xml:space="preserve"> (N22 + D23 - E23 - M23) + ((N22 + D23 - E23 - M23) * O23)</f>
        <v>9095283.1199999992</v>
      </c>
      <c r="O23" s="120">
        <v>-0.16</v>
      </c>
      <c r="P23" s="184">
        <f t="shared" si="2"/>
        <v>9145283.1199999992</v>
      </c>
      <c r="Q23" s="116">
        <f t="shared" si="3"/>
        <v>19998396.607522845</v>
      </c>
      <c r="T23" s="82"/>
    </row>
    <row r="24" spans="1:20" s="22" customFormat="1" x14ac:dyDescent="0.3">
      <c r="B24" s="294"/>
      <c r="C24" s="106">
        <v>9</v>
      </c>
      <c r="D24" s="144">
        <v>1100000</v>
      </c>
      <c r="E24" s="138">
        <v>0</v>
      </c>
      <c r="F24" s="95">
        <v>300000</v>
      </c>
      <c r="G24" s="128">
        <v>100000</v>
      </c>
      <c r="H24" s="95"/>
      <c r="I24" s="95"/>
      <c r="J24" s="95"/>
      <c r="K24" s="119">
        <f t="shared" si="1"/>
        <v>11050557.444747437</v>
      </c>
      <c r="L24" s="117">
        <v>-1.7999999999999999E-2</v>
      </c>
      <c r="M24" s="118">
        <v>50000</v>
      </c>
      <c r="N24" s="119">
        <f t="shared" ref="N24:N87" si="4" xml:space="preserve"> (N23 + D24 - E24 - M24) + ((N23 + D24 - E24 - M24) * O24)</f>
        <v>7507509.5088</v>
      </c>
      <c r="O24" s="120">
        <v>-0.26</v>
      </c>
      <c r="P24" s="184">
        <f t="shared" si="2"/>
        <v>7557509.5088</v>
      </c>
      <c r="Q24" s="116">
        <f t="shared" si="3"/>
        <v>18608066.953547437</v>
      </c>
      <c r="T24" s="82"/>
    </row>
    <row r="25" spans="1:20" s="22" customFormat="1" x14ac:dyDescent="0.3">
      <c r="B25" s="294"/>
      <c r="C25" s="106">
        <v>10</v>
      </c>
      <c r="D25" s="144">
        <v>7100000</v>
      </c>
      <c r="E25" s="138">
        <v>0</v>
      </c>
      <c r="F25" s="95">
        <v>300000</v>
      </c>
      <c r="G25" s="128">
        <v>100000</v>
      </c>
      <c r="H25" s="95">
        <v>16000000</v>
      </c>
      <c r="I25" s="95">
        <v>70000000</v>
      </c>
      <c r="J25" s="95">
        <v>54000000</v>
      </c>
      <c r="K25" s="119">
        <f t="shared" si="1"/>
        <v>11656667.478752891</v>
      </c>
      <c r="L25" s="117">
        <v>1.7999999999999999E-2</v>
      </c>
      <c r="M25" s="118">
        <v>50000</v>
      </c>
      <c r="N25" s="119">
        <f t="shared" si="4"/>
        <v>9316806.0856320001</v>
      </c>
      <c r="O25" s="120">
        <v>-0.36</v>
      </c>
      <c r="P25" s="184">
        <f t="shared" si="2"/>
        <v>9366806.0856320001</v>
      </c>
      <c r="Q25" s="116">
        <f t="shared" si="3"/>
        <v>21023473.564384893</v>
      </c>
      <c r="R25" s="95">
        <f xml:space="preserve"> H25 + I25</f>
        <v>86000000</v>
      </c>
      <c r="S25" s="95">
        <f xml:space="preserve"> J25 + Q25</f>
        <v>75023473.564384893</v>
      </c>
      <c r="T25" s="82"/>
    </row>
    <row r="26" spans="1:20" s="23" customFormat="1" ht="17.25" thickBot="1" x14ac:dyDescent="0.35">
      <c r="A26" s="22"/>
      <c r="B26" s="294"/>
      <c r="C26" s="106">
        <v>11</v>
      </c>
      <c r="D26" s="144">
        <v>4000000</v>
      </c>
      <c r="E26" s="138">
        <v>0</v>
      </c>
      <c r="F26" s="95">
        <v>300000</v>
      </c>
      <c r="G26" s="128">
        <v>100000</v>
      </c>
      <c r="H26" s="95">
        <v>10600000</v>
      </c>
      <c r="I26" s="95">
        <v>70000000</v>
      </c>
      <c r="J26" s="95">
        <v>54000000</v>
      </c>
      <c r="K26" s="119">
        <f t="shared" si="1"/>
        <v>11839647.464135339</v>
      </c>
      <c r="L26" s="117">
        <v>-1.7999999999999999E-2</v>
      </c>
      <c r="M26" s="118">
        <v>50000</v>
      </c>
      <c r="N26" s="119">
        <f t="shared" si="4"/>
        <v>8623423.9556608014</v>
      </c>
      <c r="O26" s="120">
        <v>-0.35</v>
      </c>
      <c r="P26" s="184">
        <f t="shared" si="2"/>
        <v>8673423.9556608014</v>
      </c>
      <c r="Q26" s="116">
        <f t="shared" si="3"/>
        <v>20513071.419796139</v>
      </c>
      <c r="R26" s="95">
        <f xml:space="preserve"> H26 + I26</f>
        <v>80600000</v>
      </c>
      <c r="S26" s="95">
        <f xml:space="preserve"> J26 + Q26</f>
        <v>74513071.419796139</v>
      </c>
      <c r="T26" s="83"/>
    </row>
    <row r="27" spans="1:20" s="161" customFormat="1" ht="17.25" thickBot="1" x14ac:dyDescent="0.35">
      <c r="A27" s="22"/>
      <c r="B27" s="294"/>
      <c r="C27" s="106">
        <v>12</v>
      </c>
      <c r="D27" s="144">
        <v>1400000</v>
      </c>
      <c r="E27" s="138">
        <v>0</v>
      </c>
      <c r="F27" s="95">
        <v>0</v>
      </c>
      <c r="G27" s="128">
        <v>100000</v>
      </c>
      <c r="H27" s="95">
        <v>10600000</v>
      </c>
      <c r="I27" s="95">
        <v>70000000</v>
      </c>
      <c r="J27" s="95">
        <v>54000000</v>
      </c>
      <c r="K27" s="119">
        <f t="shared" si="1"/>
        <v>12154561.118489776</v>
      </c>
      <c r="L27" s="117">
        <v>1.7999999999999999E-2</v>
      </c>
      <c r="M27" s="118">
        <v>50000</v>
      </c>
      <c r="N27" s="119">
        <f t="shared" si="4"/>
        <v>8377676.122755073</v>
      </c>
      <c r="O27" s="120">
        <v>-0.16</v>
      </c>
      <c r="P27" s="184">
        <f t="shared" si="2"/>
        <v>8427676.122755073</v>
      </c>
      <c r="Q27" s="116">
        <f t="shared" si="3"/>
        <v>20582237.241244849</v>
      </c>
      <c r="R27" s="95">
        <f t="shared" ref="R27:R90" si="5" xml:space="preserve"> H27 + I27</f>
        <v>80600000</v>
      </c>
      <c r="S27" s="95">
        <f t="shared" ref="S27:S90" si="6" xml:space="preserve"> J27 + Q27</f>
        <v>74582237.241244853</v>
      </c>
      <c r="T27" s="160"/>
    </row>
    <row r="28" spans="1:20" s="34" customFormat="1" x14ac:dyDescent="0.3">
      <c r="A28" s="34">
        <v>3</v>
      </c>
      <c r="B28" s="298">
        <v>2024</v>
      </c>
      <c r="C28" s="174">
        <v>1</v>
      </c>
      <c r="D28" s="138">
        <v>0</v>
      </c>
      <c r="E28" s="138">
        <v>8340000</v>
      </c>
      <c r="F28" s="138">
        <v>300000</v>
      </c>
      <c r="G28" s="128">
        <v>100000</v>
      </c>
      <c r="H28" s="95">
        <v>10600000</v>
      </c>
      <c r="I28" s="95">
        <v>70000000</v>
      </c>
      <c r="J28" s="95">
        <v>54000000</v>
      </c>
      <c r="K28" s="175">
        <f t="shared" si="1"/>
        <v>12680106.729674673</v>
      </c>
      <c r="L28" s="176">
        <v>0.01</v>
      </c>
      <c r="M28" s="118">
        <v>0</v>
      </c>
      <c r="N28" s="119">
        <f t="shared" si="4"/>
        <v>29387.375748956947</v>
      </c>
      <c r="O28" s="120">
        <v>-0.22</v>
      </c>
      <c r="P28" s="184">
        <f t="shared" si="2"/>
        <v>29387.375748956947</v>
      </c>
      <c r="Q28" s="116">
        <f t="shared" si="3"/>
        <v>12709494.105423629</v>
      </c>
      <c r="R28" s="95">
        <f t="shared" si="5"/>
        <v>80600000</v>
      </c>
      <c r="S28" s="95">
        <f t="shared" si="6"/>
        <v>66709494.105423629</v>
      </c>
      <c r="T28" s="84"/>
    </row>
    <row r="29" spans="1:20" s="22" customFormat="1" x14ac:dyDescent="0.3">
      <c r="B29" s="294"/>
      <c r="C29" s="106">
        <v>2</v>
      </c>
      <c r="D29" s="138">
        <v>0</v>
      </c>
      <c r="E29" s="138">
        <v>0</v>
      </c>
      <c r="F29" s="138">
        <v>0</v>
      </c>
      <c r="G29" s="128">
        <v>100000</v>
      </c>
      <c r="H29" s="95">
        <v>10600000</v>
      </c>
      <c r="I29" s="95">
        <v>70000000</v>
      </c>
      <c r="J29" s="95">
        <v>54000000</v>
      </c>
      <c r="K29" s="177">
        <f t="shared" si="1"/>
        <v>13010148.650808817</v>
      </c>
      <c r="L29" s="176">
        <v>1.7999999999999999E-2</v>
      </c>
      <c r="M29" s="118">
        <v>0</v>
      </c>
      <c r="N29" s="119">
        <f t="shared" si="4"/>
        <v>29916.348512438173</v>
      </c>
      <c r="O29" s="120">
        <v>1.7999999999999999E-2</v>
      </c>
      <c r="P29" s="184">
        <f t="shared" si="2"/>
        <v>29916.348512438173</v>
      </c>
      <c r="Q29" s="116">
        <f t="shared" si="3"/>
        <v>13040064.999321256</v>
      </c>
      <c r="R29" s="95">
        <f t="shared" si="5"/>
        <v>80600000</v>
      </c>
      <c r="S29" s="95">
        <f t="shared" si="6"/>
        <v>67040064.999321252</v>
      </c>
      <c r="T29" s="82"/>
    </row>
    <row r="30" spans="1:20" s="22" customFormat="1" x14ac:dyDescent="0.3">
      <c r="B30" s="294"/>
      <c r="C30" s="106">
        <v>3</v>
      </c>
      <c r="D30" s="138">
        <v>350000</v>
      </c>
      <c r="E30" s="138">
        <v>0</v>
      </c>
      <c r="F30" s="138">
        <v>0</v>
      </c>
      <c r="G30" s="128">
        <v>100000</v>
      </c>
      <c r="H30" s="95">
        <v>10600000</v>
      </c>
      <c r="I30" s="95">
        <v>70000000</v>
      </c>
      <c r="J30" s="95">
        <v>54000000</v>
      </c>
      <c r="K30" s="177">
        <f t="shared" si="1"/>
        <v>13346131.326523375</v>
      </c>
      <c r="L30" s="176">
        <v>1.7999999999999999E-2</v>
      </c>
      <c r="M30" s="118">
        <v>0</v>
      </c>
      <c r="N30" s="119">
        <f t="shared" si="4"/>
        <v>386754.8427856621</v>
      </c>
      <c r="O30" s="120">
        <v>1.7999999999999999E-2</v>
      </c>
      <c r="P30" s="118">
        <f t="shared" si="2"/>
        <v>386754.8427856621</v>
      </c>
      <c r="Q30" s="116">
        <f t="shared" si="3"/>
        <v>13732886.169309037</v>
      </c>
      <c r="R30" s="95">
        <f t="shared" si="5"/>
        <v>80600000</v>
      </c>
      <c r="S30" s="95">
        <f t="shared" si="6"/>
        <v>67732886.169309035</v>
      </c>
      <c r="T30" s="82"/>
    </row>
    <row r="31" spans="1:20" s="22" customFormat="1" x14ac:dyDescent="0.3">
      <c r="B31" s="294"/>
      <c r="C31" s="106">
        <v>4</v>
      </c>
      <c r="D31" s="138">
        <v>0</v>
      </c>
      <c r="E31" s="138">
        <v>0</v>
      </c>
      <c r="F31" s="138">
        <v>0</v>
      </c>
      <c r="G31" s="128">
        <v>100000</v>
      </c>
      <c r="H31" s="95">
        <v>5600000</v>
      </c>
      <c r="I31" s="95">
        <v>70000000</v>
      </c>
      <c r="J31" s="95">
        <v>54000000</v>
      </c>
      <c r="K31" s="177">
        <f t="shared" si="1"/>
        <v>13688161.690400796</v>
      </c>
      <c r="L31" s="176">
        <v>1.7999999999999999E-2</v>
      </c>
      <c r="M31" s="118">
        <v>0</v>
      </c>
      <c r="N31" s="119">
        <f t="shared" si="4"/>
        <v>421562.77863637172</v>
      </c>
      <c r="O31" s="120">
        <v>0.09</v>
      </c>
      <c r="P31" s="118">
        <f t="shared" si="2"/>
        <v>421562.77863637172</v>
      </c>
      <c r="Q31" s="116">
        <f t="shared" si="3"/>
        <v>14109724.469037168</v>
      </c>
      <c r="R31" s="95">
        <f t="shared" si="5"/>
        <v>75600000</v>
      </c>
      <c r="S31" s="95">
        <f t="shared" si="6"/>
        <v>68109724.469037175</v>
      </c>
      <c r="T31" s="82"/>
    </row>
    <row r="32" spans="1:20" s="22" customFormat="1" x14ac:dyDescent="0.3">
      <c r="B32" s="294"/>
      <c r="C32" s="106">
        <v>5</v>
      </c>
      <c r="D32" s="138">
        <v>14000000</v>
      </c>
      <c r="E32" s="138">
        <v>420000</v>
      </c>
      <c r="F32" s="138">
        <v>0</v>
      </c>
      <c r="G32" s="128">
        <v>100000</v>
      </c>
      <c r="H32" s="95">
        <v>18700000</v>
      </c>
      <c r="I32" s="95">
        <v>70000000</v>
      </c>
      <c r="J32" s="95">
        <v>54000000</v>
      </c>
      <c r="K32" s="177">
        <f t="shared" si="1"/>
        <v>13788161.690400796</v>
      </c>
      <c r="L32" s="176">
        <v>0</v>
      </c>
      <c r="M32" s="118">
        <v>0</v>
      </c>
      <c r="N32" s="119">
        <f t="shared" si="4"/>
        <v>14841656.545354554</v>
      </c>
      <c r="O32" s="120">
        <v>0.06</v>
      </c>
      <c r="P32" s="118">
        <f t="shared" si="2"/>
        <v>14841656.545354554</v>
      </c>
      <c r="Q32" s="116">
        <f t="shared" si="3"/>
        <v>28629818.23575535</v>
      </c>
      <c r="R32" s="95">
        <f t="shared" si="5"/>
        <v>88700000</v>
      </c>
      <c r="S32" s="95">
        <f t="shared" si="6"/>
        <v>82629818.235755354</v>
      </c>
      <c r="T32" s="82"/>
    </row>
    <row r="33" spans="1:21" s="149" customFormat="1" x14ac:dyDescent="0.3">
      <c r="B33" s="294"/>
      <c r="C33" s="230">
        <v>6</v>
      </c>
      <c r="D33" s="231">
        <v>0</v>
      </c>
      <c r="E33" s="231">
        <v>1500000</v>
      </c>
      <c r="F33" s="231">
        <v>300000</v>
      </c>
      <c r="G33" s="232">
        <v>300000</v>
      </c>
      <c r="H33" s="233">
        <f xml:space="preserve"> 18700000 - 1640000</f>
        <v>17060000</v>
      </c>
      <c r="I33" s="233">
        <v>70000000</v>
      </c>
      <c r="J33" s="233">
        <v>54000000</v>
      </c>
      <c r="K33" s="234">
        <f t="shared" si="1"/>
        <v>14244280.073496789</v>
      </c>
      <c r="L33" s="235">
        <v>-0.01</v>
      </c>
      <c r="M33" s="236">
        <v>0</v>
      </c>
      <c r="N33" s="237">
        <f t="shared" si="4"/>
        <v>12007490.890819099</v>
      </c>
      <c r="O33" s="238">
        <v>-0.1</v>
      </c>
      <c r="P33" s="236">
        <f t="shared" si="2"/>
        <v>12007490.890819099</v>
      </c>
      <c r="Q33" s="239">
        <f t="shared" si="3"/>
        <v>26251770.964315888</v>
      </c>
      <c r="R33" s="233">
        <f t="shared" si="5"/>
        <v>87060000</v>
      </c>
      <c r="S33" s="233">
        <f t="shared" si="6"/>
        <v>80251770.964315891</v>
      </c>
      <c r="T33" s="240"/>
    </row>
    <row r="34" spans="1:21" s="149" customFormat="1" x14ac:dyDescent="0.3">
      <c r="B34" s="294"/>
      <c r="C34" s="230">
        <v>7</v>
      </c>
      <c r="D34" s="231">
        <v>0</v>
      </c>
      <c r="E34" s="231">
        <v>12000000</v>
      </c>
      <c r="F34" s="231">
        <v>300000</v>
      </c>
      <c r="G34" s="232">
        <v>300000</v>
      </c>
      <c r="H34" s="233">
        <f t="shared" ref="H34:H35" si="7" xml:space="preserve"> H33 - 1640000</f>
        <v>15420000</v>
      </c>
      <c r="I34" s="233">
        <v>70000000</v>
      </c>
      <c r="J34" s="233">
        <v>54000000</v>
      </c>
      <c r="K34" s="234">
        <f t="shared" si="1"/>
        <v>14725525.832908815</v>
      </c>
      <c r="L34" s="235">
        <v>-8.0000000000000002E-3</v>
      </c>
      <c r="M34" s="236">
        <v>0</v>
      </c>
      <c r="N34" s="237">
        <f t="shared" si="4"/>
        <v>7625.7268538425787</v>
      </c>
      <c r="O34" s="238">
        <v>1.7999999999999999E-2</v>
      </c>
      <c r="P34" s="236">
        <f t="shared" si="2"/>
        <v>7625.7268538425787</v>
      </c>
      <c r="Q34" s="239">
        <f t="shared" si="3"/>
        <v>14733151.559762657</v>
      </c>
      <c r="R34" s="233">
        <f t="shared" si="5"/>
        <v>85420000</v>
      </c>
      <c r="S34" s="233">
        <f t="shared" si="6"/>
        <v>68733151.559762657</v>
      </c>
      <c r="T34" s="240"/>
    </row>
    <row r="35" spans="1:21" s="149" customFormat="1" x14ac:dyDescent="0.3">
      <c r="B35" s="294"/>
      <c r="C35" s="230">
        <v>8</v>
      </c>
      <c r="D35" s="231">
        <v>0</v>
      </c>
      <c r="E35" s="231">
        <v>0</v>
      </c>
      <c r="F35" s="231">
        <v>300000</v>
      </c>
      <c r="G35" s="232">
        <v>300000</v>
      </c>
      <c r="H35" s="233">
        <f t="shared" si="7"/>
        <v>13780000</v>
      </c>
      <c r="I35" s="233">
        <v>70000000</v>
      </c>
      <c r="J35" s="233">
        <v>54000000</v>
      </c>
      <c r="K35" s="234">
        <f t="shared" si="1"/>
        <v>15785291.607896078</v>
      </c>
      <c r="L35" s="235">
        <v>0.03</v>
      </c>
      <c r="M35" s="236">
        <v>0</v>
      </c>
      <c r="N35" s="237">
        <f t="shared" si="4"/>
        <v>7762.9899372117452</v>
      </c>
      <c r="O35" s="238">
        <v>1.7999999999999999E-2</v>
      </c>
      <c r="P35" s="236">
        <f t="shared" si="2"/>
        <v>7762.9899372117452</v>
      </c>
      <c r="Q35" s="239">
        <f t="shared" si="3"/>
        <v>15793054.597833291</v>
      </c>
      <c r="R35" s="233">
        <f t="shared" si="5"/>
        <v>83780000</v>
      </c>
      <c r="S35" s="233">
        <f t="shared" si="6"/>
        <v>69793054.597833291</v>
      </c>
      <c r="T35" s="240"/>
    </row>
    <row r="36" spans="1:21" s="256" customFormat="1" x14ac:dyDescent="0.3">
      <c r="B36" s="294"/>
      <c r="C36" s="257">
        <v>9</v>
      </c>
      <c r="D36" s="258">
        <v>0</v>
      </c>
      <c r="E36" s="258">
        <v>0</v>
      </c>
      <c r="F36" s="258">
        <v>0</v>
      </c>
      <c r="G36" s="259">
        <v>0</v>
      </c>
      <c r="H36" s="260">
        <v>0</v>
      </c>
      <c r="I36" s="260">
        <v>70000000</v>
      </c>
      <c r="J36" s="260">
        <v>54000000</v>
      </c>
      <c r="K36" s="261">
        <f xml:space="preserve"> (K35 + G36 + F36) + ((K35 + G36 + F36) * L36 ) - 12500000</f>
        <v>3569426.8568382077</v>
      </c>
      <c r="L36" s="262">
        <v>1.7999999999999999E-2</v>
      </c>
      <c r="M36" s="263">
        <v>0</v>
      </c>
      <c r="N36" s="264">
        <f t="shared" si="4"/>
        <v>7902.7237560815565</v>
      </c>
      <c r="O36" s="265">
        <v>1.7999999999999999E-2</v>
      </c>
      <c r="P36" s="263">
        <f t="shared" si="2"/>
        <v>7902.7237560815565</v>
      </c>
      <c r="Q36" s="266">
        <f t="shared" si="3"/>
        <v>3577329.5805942891</v>
      </c>
      <c r="R36" s="260">
        <f t="shared" si="5"/>
        <v>70000000</v>
      </c>
      <c r="S36" s="260">
        <f t="shared" si="6"/>
        <v>57577329.580594286</v>
      </c>
      <c r="T36" s="267"/>
    </row>
    <row r="37" spans="1:21" s="256" customFormat="1" x14ac:dyDescent="0.3">
      <c r="B37" s="294"/>
      <c r="C37" s="257">
        <v>10</v>
      </c>
      <c r="D37" s="258">
        <v>0</v>
      </c>
      <c r="E37" s="258">
        <v>0</v>
      </c>
      <c r="F37" s="258">
        <v>0</v>
      </c>
      <c r="G37" s="259">
        <v>0</v>
      </c>
      <c r="H37" s="260">
        <v>0</v>
      </c>
      <c r="I37" s="260">
        <v>70000000</v>
      </c>
      <c r="J37" s="260">
        <v>54000000</v>
      </c>
      <c r="K37" s="261">
        <f t="shared" si="1"/>
        <v>3633676.5402612956</v>
      </c>
      <c r="L37" s="262">
        <v>1.7999999999999999E-2</v>
      </c>
      <c r="M37" s="263">
        <v>0</v>
      </c>
      <c r="N37" s="264">
        <f t="shared" si="4"/>
        <v>8044.9727836910242</v>
      </c>
      <c r="O37" s="265">
        <v>1.7999999999999999E-2</v>
      </c>
      <c r="P37" s="263">
        <f t="shared" si="2"/>
        <v>8044.9727836910242</v>
      </c>
      <c r="Q37" s="266">
        <f t="shared" si="3"/>
        <v>3641721.5130449869</v>
      </c>
      <c r="R37" s="260">
        <f t="shared" si="5"/>
        <v>70000000</v>
      </c>
      <c r="S37" s="260">
        <f t="shared" si="6"/>
        <v>57641721.513044983</v>
      </c>
      <c r="T37" s="267"/>
    </row>
    <row r="38" spans="1:21" s="269" customFormat="1" ht="17.25" thickBot="1" x14ac:dyDescent="0.35">
      <c r="B38" s="294"/>
      <c r="C38" s="270">
        <v>11</v>
      </c>
      <c r="D38" s="231">
        <v>5000000</v>
      </c>
      <c r="E38" s="231">
        <v>0</v>
      </c>
      <c r="F38" s="231">
        <v>0</v>
      </c>
      <c r="G38" s="232">
        <v>0</v>
      </c>
      <c r="H38" s="233">
        <v>0</v>
      </c>
      <c r="I38" s="233">
        <v>70000000</v>
      </c>
      <c r="J38" s="233">
        <v>54000000</v>
      </c>
      <c r="K38" s="234">
        <f t="shared" si="1"/>
        <v>3699082.7179859988</v>
      </c>
      <c r="L38" s="235">
        <v>1.7999999999999999E-2</v>
      </c>
      <c r="M38" s="236">
        <v>0</v>
      </c>
      <c r="N38" s="237">
        <f t="shared" si="4"/>
        <v>5098189.7822937975</v>
      </c>
      <c r="O38" s="271">
        <v>1.7999999999999999E-2</v>
      </c>
      <c r="P38" s="236">
        <f t="shared" si="2"/>
        <v>5098189.7822937975</v>
      </c>
      <c r="Q38" s="239">
        <f t="shared" si="3"/>
        <v>8797272.5002797954</v>
      </c>
      <c r="R38" s="233">
        <f t="shared" si="5"/>
        <v>70000000</v>
      </c>
      <c r="S38" s="233">
        <f t="shared" si="6"/>
        <v>62797272.500279799</v>
      </c>
      <c r="T38" s="272"/>
    </row>
    <row r="39" spans="1:21" s="229" customFormat="1" ht="17.25" thickBot="1" x14ac:dyDescent="0.35">
      <c r="A39" s="217" t="s">
        <v>212</v>
      </c>
      <c r="B39" s="294"/>
      <c r="C39" s="218">
        <v>12</v>
      </c>
      <c r="D39" s="219">
        <v>71000000</v>
      </c>
      <c r="E39" s="219">
        <v>6400000</v>
      </c>
      <c r="F39" s="219">
        <v>0</v>
      </c>
      <c r="G39" s="220">
        <v>0</v>
      </c>
      <c r="H39" s="96">
        <v>60000000</v>
      </c>
      <c r="I39" s="221">
        <v>70000000</v>
      </c>
      <c r="J39" s="221">
        <v>54000000</v>
      </c>
      <c r="K39" s="222">
        <f t="shared" si="1"/>
        <v>3765666.2069097469</v>
      </c>
      <c r="L39" s="223">
        <v>1.7999999999999999E-2</v>
      </c>
      <c r="M39" s="224">
        <v>0</v>
      </c>
      <c r="N39" s="225">
        <f t="shared" si="4"/>
        <v>71928531.855327204</v>
      </c>
      <c r="O39" s="226">
        <v>3.2000000000000001E-2</v>
      </c>
      <c r="P39" s="224">
        <f t="shared" si="2"/>
        <v>71928531.855327204</v>
      </c>
      <c r="Q39" s="227">
        <f t="shared" si="3"/>
        <v>75694198.06223695</v>
      </c>
      <c r="R39" s="221">
        <f t="shared" si="5"/>
        <v>130000000</v>
      </c>
      <c r="S39" s="221">
        <f t="shared" si="6"/>
        <v>129694198.06223695</v>
      </c>
      <c r="T39" s="228" t="s">
        <v>191</v>
      </c>
      <c r="U39" s="229" t="s">
        <v>193</v>
      </c>
    </row>
    <row r="40" spans="1:21" s="34" customFormat="1" x14ac:dyDescent="0.3">
      <c r="A40" s="34">
        <v>4</v>
      </c>
      <c r="B40" s="294">
        <v>2025</v>
      </c>
      <c r="C40" s="174">
        <v>1</v>
      </c>
      <c r="D40" s="138">
        <v>0</v>
      </c>
      <c r="E40" s="138">
        <v>0</v>
      </c>
      <c r="F40" s="138">
        <v>0</v>
      </c>
      <c r="G40" s="128">
        <v>0</v>
      </c>
      <c r="H40" s="95">
        <v>60000000</v>
      </c>
      <c r="I40" s="95">
        <v>70000000</v>
      </c>
      <c r="J40" s="95">
        <v>54000000</v>
      </c>
      <c r="K40" s="177">
        <f t="shared" si="1"/>
        <v>3833448.1986341225</v>
      </c>
      <c r="L40" s="176">
        <v>1.7999999999999999E-2</v>
      </c>
      <c r="M40" s="118">
        <v>0</v>
      </c>
      <c r="N40" s="119">
        <f t="shared" si="4"/>
        <v>74086387.810987025</v>
      </c>
      <c r="O40" s="293">
        <v>0.03</v>
      </c>
      <c r="P40" s="118">
        <f t="shared" si="2"/>
        <v>74086387.810987025</v>
      </c>
      <c r="Q40" s="116">
        <f t="shared" si="3"/>
        <v>77919836.009621143</v>
      </c>
      <c r="R40" s="95">
        <f t="shared" si="5"/>
        <v>130000000</v>
      </c>
      <c r="S40" s="95">
        <f t="shared" si="6"/>
        <v>131919836.00962114</v>
      </c>
      <c r="T40" s="84"/>
    </row>
    <row r="41" spans="1:21" s="18" customFormat="1" x14ac:dyDescent="0.3">
      <c r="B41" s="294"/>
      <c r="C41" s="28">
        <v>2</v>
      </c>
      <c r="D41" s="140">
        <v>0</v>
      </c>
      <c r="E41" s="140">
        <v>0</v>
      </c>
      <c r="F41" s="140">
        <v>0</v>
      </c>
      <c r="G41" s="126">
        <v>0</v>
      </c>
      <c r="H41" s="96">
        <v>60000000</v>
      </c>
      <c r="I41" s="96">
        <v>70000000</v>
      </c>
      <c r="J41" s="96">
        <v>54000000</v>
      </c>
      <c r="K41" s="132">
        <f t="shared" si="1"/>
        <v>3641775.7887024162</v>
      </c>
      <c r="L41" s="99">
        <v>-0.05</v>
      </c>
      <c r="M41" s="38">
        <v>0</v>
      </c>
      <c r="N41" s="111">
        <f t="shared" si="4"/>
        <v>55564790.858240269</v>
      </c>
      <c r="O41" s="81">
        <v>-0.25</v>
      </c>
      <c r="P41" s="184">
        <f t="shared" si="2"/>
        <v>55564790.858240269</v>
      </c>
      <c r="Q41" s="146">
        <f t="shared" si="3"/>
        <v>59206566.646942683</v>
      </c>
      <c r="R41" s="98">
        <f t="shared" si="5"/>
        <v>130000000</v>
      </c>
      <c r="S41" s="98">
        <f t="shared" si="6"/>
        <v>113206566.64694268</v>
      </c>
      <c r="T41" s="85"/>
    </row>
    <row r="42" spans="1:21" s="18" customFormat="1" x14ac:dyDescent="0.3">
      <c r="B42" s="294"/>
      <c r="C42" s="28">
        <v>3</v>
      </c>
      <c r="D42" s="140">
        <v>0</v>
      </c>
      <c r="E42" s="140">
        <v>0</v>
      </c>
      <c r="F42" s="140">
        <v>0</v>
      </c>
      <c r="G42" s="126">
        <v>0</v>
      </c>
      <c r="H42" s="96">
        <v>60000000</v>
      </c>
      <c r="I42" s="96">
        <v>70000000</v>
      </c>
      <c r="J42" s="96">
        <v>54000000</v>
      </c>
      <c r="K42" s="132">
        <v>0</v>
      </c>
      <c r="L42" s="99">
        <v>1.7999999999999999E-2</v>
      </c>
      <c r="M42" s="38">
        <v>0</v>
      </c>
      <c r="N42" s="111">
        <f t="shared" si="4"/>
        <v>56676086.675405078</v>
      </c>
      <c r="O42" s="81">
        <v>0.02</v>
      </c>
      <c r="P42" s="184">
        <f t="shared" si="2"/>
        <v>56676086.675405078</v>
      </c>
      <c r="Q42" s="146">
        <f t="shared" si="3"/>
        <v>56676086.675405078</v>
      </c>
      <c r="R42" s="98">
        <f t="shared" si="5"/>
        <v>130000000</v>
      </c>
      <c r="S42" s="98">
        <f t="shared" si="6"/>
        <v>110676086.67540509</v>
      </c>
      <c r="T42" s="85"/>
    </row>
    <row r="43" spans="1:21" s="18" customFormat="1" x14ac:dyDescent="0.3">
      <c r="B43" s="294"/>
      <c r="C43" s="28">
        <v>4</v>
      </c>
      <c r="D43" s="140">
        <v>0</v>
      </c>
      <c r="E43" s="140">
        <v>0</v>
      </c>
      <c r="F43" s="140">
        <v>0</v>
      </c>
      <c r="G43" s="126">
        <v>0</v>
      </c>
      <c r="H43" s="96">
        <v>60000000</v>
      </c>
      <c r="I43" s="96">
        <v>70000000</v>
      </c>
      <c r="J43" s="96">
        <v>54000000</v>
      </c>
      <c r="K43" s="132">
        <f t="shared" si="1"/>
        <v>0</v>
      </c>
      <c r="L43" s="99">
        <v>1.7999999999999999E-2</v>
      </c>
      <c r="M43" s="38">
        <v>0</v>
      </c>
      <c r="N43" s="111">
        <f t="shared" si="4"/>
        <v>57809608.40891318</v>
      </c>
      <c r="O43" s="81">
        <v>0.02</v>
      </c>
      <c r="P43" s="184">
        <f t="shared" si="2"/>
        <v>57809608.40891318</v>
      </c>
      <c r="Q43" s="146">
        <f t="shared" si="3"/>
        <v>57809608.40891318</v>
      </c>
      <c r="R43" s="98">
        <f t="shared" si="5"/>
        <v>130000000</v>
      </c>
      <c r="S43" s="98">
        <f t="shared" si="6"/>
        <v>111809608.40891318</v>
      </c>
      <c r="T43" s="85"/>
    </row>
    <row r="44" spans="1:21" s="18" customFormat="1" x14ac:dyDescent="0.3">
      <c r="B44" s="294"/>
      <c r="C44" s="28">
        <v>5</v>
      </c>
      <c r="D44" s="140">
        <v>0</v>
      </c>
      <c r="E44" s="140">
        <v>0</v>
      </c>
      <c r="F44" s="140">
        <v>0</v>
      </c>
      <c r="G44" s="126">
        <v>0</v>
      </c>
      <c r="H44" s="96">
        <v>60000000</v>
      </c>
      <c r="I44" s="96">
        <v>70000000</v>
      </c>
      <c r="J44" s="96">
        <v>54000000</v>
      </c>
      <c r="K44" s="132">
        <f t="shared" si="1"/>
        <v>0</v>
      </c>
      <c r="L44" s="99">
        <v>1.7999999999999999E-2</v>
      </c>
      <c r="M44" s="38">
        <v>0</v>
      </c>
      <c r="N44" s="111">
        <f t="shared" si="4"/>
        <v>58965800.577091441</v>
      </c>
      <c r="O44" s="81">
        <v>0.02</v>
      </c>
      <c r="P44" s="184">
        <f t="shared" si="2"/>
        <v>58965800.577091441</v>
      </c>
      <c r="Q44" s="146">
        <f t="shared" si="3"/>
        <v>58965800.577091441</v>
      </c>
      <c r="R44" s="98">
        <f t="shared" si="5"/>
        <v>130000000</v>
      </c>
      <c r="S44" s="98">
        <f t="shared" si="6"/>
        <v>112965800.57709144</v>
      </c>
      <c r="T44" s="85"/>
    </row>
    <row r="45" spans="1:21" s="18" customFormat="1" x14ac:dyDescent="0.3">
      <c r="B45" s="294"/>
      <c r="C45" s="28">
        <v>6</v>
      </c>
      <c r="D45" s="140">
        <v>0</v>
      </c>
      <c r="E45" s="140">
        <v>0</v>
      </c>
      <c r="F45" s="140">
        <v>0</v>
      </c>
      <c r="G45" s="126">
        <v>0</v>
      </c>
      <c r="H45" s="96">
        <v>60000000</v>
      </c>
      <c r="I45" s="96">
        <v>70000000</v>
      </c>
      <c r="J45" s="96">
        <v>54000000</v>
      </c>
      <c r="K45" s="132">
        <f t="shared" si="1"/>
        <v>0</v>
      </c>
      <c r="L45" s="99">
        <v>1.7999999999999999E-2</v>
      </c>
      <c r="M45" s="38">
        <v>0</v>
      </c>
      <c r="N45" s="111">
        <f t="shared" si="4"/>
        <v>60145116.588633269</v>
      </c>
      <c r="O45" s="81">
        <v>0.02</v>
      </c>
      <c r="P45" s="184">
        <f t="shared" si="2"/>
        <v>60145116.588633269</v>
      </c>
      <c r="Q45" s="146">
        <f t="shared" si="3"/>
        <v>60145116.588633269</v>
      </c>
      <c r="R45" s="98">
        <f t="shared" si="5"/>
        <v>130000000</v>
      </c>
      <c r="S45" s="98">
        <f t="shared" si="6"/>
        <v>114145116.58863327</v>
      </c>
      <c r="T45" s="85"/>
    </row>
    <row r="46" spans="1:21" s="18" customFormat="1" x14ac:dyDescent="0.3">
      <c r="B46" s="294"/>
      <c r="C46" s="28">
        <v>7</v>
      </c>
      <c r="D46" s="140">
        <v>0</v>
      </c>
      <c r="E46" s="140">
        <v>0</v>
      </c>
      <c r="F46" s="140">
        <v>0</v>
      </c>
      <c r="G46" s="126">
        <v>0</v>
      </c>
      <c r="H46" s="96">
        <v>60000000</v>
      </c>
      <c r="I46" s="96">
        <v>70000000</v>
      </c>
      <c r="J46" s="96">
        <v>54000000</v>
      </c>
      <c r="K46" s="132">
        <f t="shared" si="1"/>
        <v>0</v>
      </c>
      <c r="L46" s="99">
        <v>1.7999999999999999E-2</v>
      </c>
      <c r="M46" s="38">
        <v>0</v>
      </c>
      <c r="N46" s="111">
        <f t="shared" si="4"/>
        <v>61348018.920405932</v>
      </c>
      <c r="O46" s="81">
        <v>0.02</v>
      </c>
      <c r="P46" s="184">
        <f t="shared" si="2"/>
        <v>61348018.920405932</v>
      </c>
      <c r="Q46" s="146">
        <f t="shared" si="3"/>
        <v>61348018.920405932</v>
      </c>
      <c r="R46" s="98">
        <f t="shared" si="5"/>
        <v>130000000</v>
      </c>
      <c r="S46" s="98">
        <f t="shared" si="6"/>
        <v>115348018.92040592</v>
      </c>
      <c r="T46" s="85"/>
    </row>
    <row r="47" spans="1:21" s="18" customFormat="1" x14ac:dyDescent="0.3">
      <c r="A47" s="18" t="s">
        <v>194</v>
      </c>
      <c r="B47" s="294"/>
      <c r="C47" s="28">
        <v>8</v>
      </c>
      <c r="D47" s="140">
        <v>0</v>
      </c>
      <c r="E47" s="140">
        <v>10500000</v>
      </c>
      <c r="F47" s="140">
        <v>0</v>
      </c>
      <c r="G47" s="126">
        <v>0</v>
      </c>
      <c r="H47" s="96">
        <v>60000000</v>
      </c>
      <c r="I47" s="96">
        <v>70000000</v>
      </c>
      <c r="J47" s="96">
        <v>54000000</v>
      </c>
      <c r="K47" s="132">
        <f t="shared" si="1"/>
        <v>0</v>
      </c>
      <c r="L47" s="99">
        <v>1.7999999999999999E-2</v>
      </c>
      <c r="M47" s="38">
        <v>0</v>
      </c>
      <c r="N47" s="111">
        <f t="shared" si="4"/>
        <v>51864979.298814051</v>
      </c>
      <c r="O47" s="81">
        <v>0.02</v>
      </c>
      <c r="P47" s="184">
        <f t="shared" si="2"/>
        <v>51864979.298814051</v>
      </c>
      <c r="Q47" s="146">
        <f t="shared" si="3"/>
        <v>51864979.298814051</v>
      </c>
      <c r="R47" s="98">
        <f t="shared" si="5"/>
        <v>130000000</v>
      </c>
      <c r="S47" s="98">
        <f t="shared" si="6"/>
        <v>105864979.29881406</v>
      </c>
      <c r="T47" s="85"/>
    </row>
    <row r="48" spans="1:21" s="77" customFormat="1" x14ac:dyDescent="0.3">
      <c r="A48" s="77" t="s">
        <v>195</v>
      </c>
      <c r="B48" s="294"/>
      <c r="C48" s="101">
        <v>9</v>
      </c>
      <c r="D48" s="140">
        <v>0</v>
      </c>
      <c r="E48" s="140">
        <v>63700000</v>
      </c>
      <c r="F48" s="140">
        <v>0</v>
      </c>
      <c r="G48" s="126">
        <v>0</v>
      </c>
      <c r="H48" s="96">
        <v>60000000</v>
      </c>
      <c r="I48" s="96">
        <v>70000000</v>
      </c>
      <c r="J48" s="96">
        <v>54000000</v>
      </c>
      <c r="K48" s="132">
        <f t="shared" si="1"/>
        <v>0</v>
      </c>
      <c r="L48" s="76">
        <v>1.7999999999999999E-2</v>
      </c>
      <c r="M48" s="38">
        <v>0</v>
      </c>
      <c r="N48" s="111">
        <f t="shared" si="4"/>
        <v>-12071721.115209669</v>
      </c>
      <c r="O48" s="81">
        <v>0.02</v>
      </c>
      <c r="P48" s="184">
        <f t="shared" si="2"/>
        <v>-12071721.115209669</v>
      </c>
      <c r="Q48" s="146">
        <f t="shared" si="3"/>
        <v>-12071721.115209669</v>
      </c>
      <c r="R48" s="98">
        <f t="shared" si="5"/>
        <v>130000000</v>
      </c>
      <c r="S48" s="98">
        <f t="shared" si="6"/>
        <v>41928278.884790331</v>
      </c>
      <c r="T48" s="102"/>
    </row>
    <row r="49" spans="1:20" s="148" customFormat="1" x14ac:dyDescent="0.3">
      <c r="B49" s="294"/>
      <c r="C49" s="206">
        <v>10</v>
      </c>
      <c r="D49" s="207">
        <v>0</v>
      </c>
      <c r="E49" s="207">
        <v>0</v>
      </c>
      <c r="F49" s="209">
        <v>0</v>
      </c>
      <c r="G49" s="208">
        <v>0</v>
      </c>
      <c r="H49" s="209">
        <v>0</v>
      </c>
      <c r="I49" s="209">
        <v>210000000</v>
      </c>
      <c r="J49" s="209">
        <v>50000000</v>
      </c>
      <c r="K49" s="210">
        <f t="shared" si="1"/>
        <v>0</v>
      </c>
      <c r="L49" s="211">
        <v>1.7999999999999999E-2</v>
      </c>
      <c r="M49" s="212">
        <v>0</v>
      </c>
      <c r="N49" s="213">
        <f t="shared" si="4"/>
        <v>-12313155.537513861</v>
      </c>
      <c r="O49" s="81">
        <v>0.02</v>
      </c>
      <c r="P49" s="212">
        <f t="shared" si="2"/>
        <v>-12313155.537513861</v>
      </c>
      <c r="Q49" s="214">
        <f t="shared" si="3"/>
        <v>-12313155.537513861</v>
      </c>
      <c r="R49" s="209">
        <f t="shared" si="5"/>
        <v>210000000</v>
      </c>
      <c r="S49" s="209">
        <f t="shared" si="6"/>
        <v>37686844.46248614</v>
      </c>
      <c r="T49" s="215"/>
    </row>
    <row r="50" spans="1:20" s="29" customFormat="1" ht="17.25" thickBot="1" x14ac:dyDescent="0.35">
      <c r="B50" s="294"/>
      <c r="C50" s="30">
        <v>11</v>
      </c>
      <c r="D50" s="140">
        <v>0</v>
      </c>
      <c r="E50" s="140">
        <v>0</v>
      </c>
      <c r="F50" s="96">
        <v>300000</v>
      </c>
      <c r="G50" s="126">
        <v>300000</v>
      </c>
      <c r="H50" s="96">
        <v>0</v>
      </c>
      <c r="I50" s="96">
        <v>210000000</v>
      </c>
      <c r="J50" s="96">
        <v>50000000</v>
      </c>
      <c r="K50" s="132">
        <f t="shared" si="1"/>
        <v>610800</v>
      </c>
      <c r="L50" s="99">
        <v>1.7999999999999999E-2</v>
      </c>
      <c r="M50" s="38">
        <v>0</v>
      </c>
      <c r="N50" s="111">
        <f t="shared" si="4"/>
        <v>-12559418.648264138</v>
      </c>
      <c r="O50" s="81">
        <v>0.02</v>
      </c>
      <c r="P50" s="184">
        <f t="shared" si="2"/>
        <v>-12559418.648264138</v>
      </c>
      <c r="Q50" s="146">
        <f t="shared" si="3"/>
        <v>-11948618.648264138</v>
      </c>
      <c r="R50" s="98">
        <f t="shared" si="5"/>
        <v>210000000</v>
      </c>
      <c r="S50" s="98">
        <f t="shared" si="6"/>
        <v>38051381.35173586</v>
      </c>
      <c r="T50" s="86"/>
    </row>
    <row r="51" spans="1:20" s="255" customFormat="1" ht="17.25" thickBot="1" x14ac:dyDescent="0.35">
      <c r="A51" s="244"/>
      <c r="B51" s="294"/>
      <c r="C51" s="245">
        <v>12</v>
      </c>
      <c r="D51" s="246">
        <v>0</v>
      </c>
      <c r="E51" s="246">
        <v>0</v>
      </c>
      <c r="F51" s="247">
        <v>300000</v>
      </c>
      <c r="G51" s="248">
        <v>300000</v>
      </c>
      <c r="H51" s="247">
        <v>0</v>
      </c>
      <c r="I51" s="247">
        <v>210000000</v>
      </c>
      <c r="J51" s="247">
        <v>50000000</v>
      </c>
      <c r="K51" s="249">
        <f t="shared" si="1"/>
        <v>1232594.3999999999</v>
      </c>
      <c r="L51" s="250">
        <v>1.7999999999999999E-2</v>
      </c>
      <c r="M51" s="251">
        <v>0</v>
      </c>
      <c r="N51" s="252">
        <f t="shared" si="4"/>
        <v>-12810607.02122942</v>
      </c>
      <c r="O51" s="81">
        <v>0.02</v>
      </c>
      <c r="P51" s="251">
        <f t="shared" si="2"/>
        <v>-12810607.02122942</v>
      </c>
      <c r="Q51" s="253">
        <f t="shared" si="3"/>
        <v>-11578012.621229419</v>
      </c>
      <c r="R51" s="247">
        <f t="shared" si="5"/>
        <v>210000000</v>
      </c>
      <c r="S51" s="247">
        <f t="shared" si="6"/>
        <v>38421987.378770582</v>
      </c>
      <c r="T51" s="254"/>
    </row>
    <row r="52" spans="1:20" s="26" customFormat="1" x14ac:dyDescent="0.3">
      <c r="A52" s="26">
        <v>4</v>
      </c>
      <c r="B52" s="294">
        <v>2026</v>
      </c>
      <c r="C52" s="27">
        <v>1</v>
      </c>
      <c r="D52" s="140">
        <v>0</v>
      </c>
      <c r="E52" s="140">
        <v>0</v>
      </c>
      <c r="F52" s="96">
        <v>300000</v>
      </c>
      <c r="G52" s="126">
        <v>300000</v>
      </c>
      <c r="H52" s="96">
        <v>0</v>
      </c>
      <c r="I52" s="96">
        <v>210000000</v>
      </c>
      <c r="J52" s="96">
        <v>50000000</v>
      </c>
      <c r="K52" s="132">
        <f t="shared" si="1"/>
        <v>1865581.0991999998</v>
      </c>
      <c r="L52" s="99">
        <v>1.7999999999999999E-2</v>
      </c>
      <c r="M52" s="38">
        <v>0</v>
      </c>
      <c r="N52" s="111">
        <f t="shared" si="4"/>
        <v>-13066819.161654009</v>
      </c>
      <c r="O52" s="81">
        <v>0.02</v>
      </c>
      <c r="P52" s="184">
        <f t="shared" si="2"/>
        <v>-13066819.161654009</v>
      </c>
      <c r="Q52" s="146">
        <f t="shared" si="3"/>
        <v>-11201238.062454009</v>
      </c>
      <c r="R52" s="98">
        <f t="shared" si="5"/>
        <v>210000000</v>
      </c>
      <c r="S52" s="98">
        <f t="shared" si="6"/>
        <v>38798761.937545992</v>
      </c>
      <c r="T52" s="87"/>
    </row>
    <row r="53" spans="1:20" s="31" customFormat="1" x14ac:dyDescent="0.3">
      <c r="B53" s="294"/>
      <c r="C53" s="32">
        <v>2</v>
      </c>
      <c r="D53" s="140">
        <v>0</v>
      </c>
      <c r="E53" s="140">
        <v>0</v>
      </c>
      <c r="F53" s="96">
        <v>300000</v>
      </c>
      <c r="G53" s="126">
        <v>300000</v>
      </c>
      <c r="H53" s="96">
        <v>0</v>
      </c>
      <c r="I53" s="96">
        <v>210000000</v>
      </c>
      <c r="J53" s="96">
        <v>50000000</v>
      </c>
      <c r="K53" s="132">
        <f t="shared" si="1"/>
        <v>2509961.5589856002</v>
      </c>
      <c r="L53" s="99">
        <v>1.7999999999999999E-2</v>
      </c>
      <c r="M53" s="38">
        <v>0</v>
      </c>
      <c r="N53" s="111">
        <f t="shared" si="4"/>
        <v>-13328155.544887088</v>
      </c>
      <c r="O53" s="81">
        <v>0.02</v>
      </c>
      <c r="P53" s="184">
        <f t="shared" si="2"/>
        <v>-13328155.544887088</v>
      </c>
      <c r="Q53" s="146">
        <f t="shared" si="3"/>
        <v>-10818193.985901488</v>
      </c>
      <c r="R53" s="98">
        <f t="shared" si="5"/>
        <v>210000000</v>
      </c>
      <c r="S53" s="98">
        <f t="shared" si="6"/>
        <v>39181806.01409851</v>
      </c>
      <c r="T53" s="88"/>
    </row>
    <row r="54" spans="1:20" s="18" customFormat="1" x14ac:dyDescent="0.3">
      <c r="B54" s="294"/>
      <c r="C54" s="28">
        <v>3</v>
      </c>
      <c r="D54" s="140">
        <v>0</v>
      </c>
      <c r="E54" s="140">
        <v>0</v>
      </c>
      <c r="F54" s="96">
        <v>300000</v>
      </c>
      <c r="G54" s="126">
        <v>300000</v>
      </c>
      <c r="H54" s="96">
        <v>0</v>
      </c>
      <c r="I54" s="96">
        <v>210000000</v>
      </c>
      <c r="J54" s="96">
        <v>50000000</v>
      </c>
      <c r="K54" s="132">
        <f t="shared" si="1"/>
        <v>3165940.8670473411</v>
      </c>
      <c r="L54" s="99">
        <v>1.7999999999999999E-2</v>
      </c>
      <c r="M54" s="38">
        <v>0</v>
      </c>
      <c r="N54" s="111">
        <f t="shared" si="4"/>
        <v>-13594718.65578483</v>
      </c>
      <c r="O54" s="81">
        <v>0.02</v>
      </c>
      <c r="P54" s="184">
        <f t="shared" si="2"/>
        <v>-13594718.65578483</v>
      </c>
      <c r="Q54" s="146">
        <f t="shared" si="3"/>
        <v>-10428777.788737489</v>
      </c>
      <c r="R54" s="98">
        <f t="shared" si="5"/>
        <v>210000000</v>
      </c>
      <c r="S54" s="98">
        <f t="shared" si="6"/>
        <v>39571222.211262509</v>
      </c>
      <c r="T54" s="85"/>
    </row>
    <row r="55" spans="1:20" s="18" customFormat="1" x14ac:dyDescent="0.3">
      <c r="B55" s="294"/>
      <c r="C55" s="28">
        <v>4</v>
      </c>
      <c r="D55" s="140">
        <v>0</v>
      </c>
      <c r="E55" s="140">
        <v>0</v>
      </c>
      <c r="F55" s="96">
        <v>300000</v>
      </c>
      <c r="G55" s="126">
        <v>300000</v>
      </c>
      <c r="H55" s="96">
        <v>0</v>
      </c>
      <c r="I55" s="96">
        <v>210000000</v>
      </c>
      <c r="J55" s="96">
        <v>50000000</v>
      </c>
      <c r="K55" s="132">
        <f t="shared" si="1"/>
        <v>3833727.8026541932</v>
      </c>
      <c r="L55" s="99">
        <v>1.7999999999999999E-2</v>
      </c>
      <c r="M55" s="38">
        <v>0</v>
      </c>
      <c r="N55" s="111">
        <f t="shared" si="4"/>
        <v>-13866613.028900526</v>
      </c>
      <c r="O55" s="81">
        <v>0.02</v>
      </c>
      <c r="P55" s="184">
        <f t="shared" si="2"/>
        <v>-13866613.028900526</v>
      </c>
      <c r="Q55" s="146">
        <f t="shared" si="3"/>
        <v>-10032885.226246333</v>
      </c>
      <c r="R55" s="98">
        <f t="shared" si="5"/>
        <v>210000000</v>
      </c>
      <c r="S55" s="98">
        <f t="shared" si="6"/>
        <v>39967114.773753665</v>
      </c>
      <c r="T55" s="85"/>
    </row>
    <row r="56" spans="1:20" s="18" customFormat="1" x14ac:dyDescent="0.3">
      <c r="B56" s="294"/>
      <c r="C56" s="28">
        <v>5</v>
      </c>
      <c r="D56" s="140">
        <v>0</v>
      </c>
      <c r="E56" s="140">
        <v>0</v>
      </c>
      <c r="F56" s="96">
        <v>300000</v>
      </c>
      <c r="G56" s="126">
        <v>300000</v>
      </c>
      <c r="H56" s="96">
        <v>0</v>
      </c>
      <c r="I56" s="96">
        <v>210000000</v>
      </c>
      <c r="J56" s="96">
        <v>50000000</v>
      </c>
      <c r="K56" s="132">
        <f t="shared" si="1"/>
        <v>4513534.9031019695</v>
      </c>
      <c r="L56" s="99">
        <v>1.7999999999999999E-2</v>
      </c>
      <c r="M56" s="38">
        <v>0</v>
      </c>
      <c r="N56" s="111">
        <f t="shared" si="4"/>
        <v>-14143945.289478537</v>
      </c>
      <c r="O56" s="81">
        <v>0.02</v>
      </c>
      <c r="P56" s="184">
        <f t="shared" si="2"/>
        <v>-14143945.289478537</v>
      </c>
      <c r="Q56" s="146">
        <f t="shared" si="3"/>
        <v>-9630410.3863765672</v>
      </c>
      <c r="R56" s="98">
        <f t="shared" si="5"/>
        <v>210000000</v>
      </c>
      <c r="S56" s="98">
        <f t="shared" si="6"/>
        <v>40369589.613623433</v>
      </c>
      <c r="T56" s="85"/>
    </row>
    <row r="57" spans="1:20" s="18" customFormat="1" x14ac:dyDescent="0.3">
      <c r="B57" s="294"/>
      <c r="C57" s="28">
        <v>6</v>
      </c>
      <c r="D57" s="140">
        <v>0</v>
      </c>
      <c r="E57" s="140">
        <v>0</v>
      </c>
      <c r="F57" s="96">
        <v>300000</v>
      </c>
      <c r="G57" s="126">
        <v>300000</v>
      </c>
      <c r="H57" s="96">
        <v>0</v>
      </c>
      <c r="I57" s="96">
        <v>210000000</v>
      </c>
      <c r="J57" s="96">
        <v>50000000</v>
      </c>
      <c r="K57" s="132">
        <f t="shared" si="1"/>
        <v>5205578.5313578052</v>
      </c>
      <c r="L57" s="99">
        <v>1.7999999999999999E-2</v>
      </c>
      <c r="M57" s="38">
        <v>0</v>
      </c>
      <c r="N57" s="111">
        <f t="shared" si="4"/>
        <v>-14426824.195268108</v>
      </c>
      <c r="O57" s="81">
        <v>0.02</v>
      </c>
      <c r="P57" s="184">
        <f t="shared" si="2"/>
        <v>-14426824.195268108</v>
      </c>
      <c r="Q57" s="146">
        <f t="shared" si="3"/>
        <v>-9221245.6639103033</v>
      </c>
      <c r="R57" s="98">
        <f t="shared" si="5"/>
        <v>210000000</v>
      </c>
      <c r="S57" s="98">
        <f t="shared" si="6"/>
        <v>40778754.3360897</v>
      </c>
      <c r="T57" s="85"/>
    </row>
    <row r="58" spans="1:20" s="18" customFormat="1" x14ac:dyDescent="0.3">
      <c r="B58" s="294"/>
      <c r="C58" s="28">
        <v>7</v>
      </c>
      <c r="D58" s="140">
        <v>0</v>
      </c>
      <c r="E58" s="140">
        <v>0</v>
      </c>
      <c r="F58" s="96">
        <v>300000</v>
      </c>
      <c r="G58" s="126">
        <v>300000</v>
      </c>
      <c r="H58" s="96">
        <v>0</v>
      </c>
      <c r="I58" s="96">
        <v>210000000</v>
      </c>
      <c r="J58" s="96">
        <v>50000000</v>
      </c>
      <c r="K58" s="132">
        <f t="shared" si="1"/>
        <v>5910078.944922246</v>
      </c>
      <c r="L58" s="99">
        <v>1.7999999999999999E-2</v>
      </c>
      <c r="M58" s="38">
        <v>0</v>
      </c>
      <c r="N58" s="111">
        <f t="shared" si="4"/>
        <v>-14715360.67917347</v>
      </c>
      <c r="O58" s="81">
        <v>0.02</v>
      </c>
      <c r="P58" s="184">
        <f t="shared" si="2"/>
        <v>-14715360.67917347</v>
      </c>
      <c r="Q58" s="146">
        <f t="shared" si="3"/>
        <v>-8805281.7342512235</v>
      </c>
      <c r="R58" s="98">
        <f t="shared" si="5"/>
        <v>210000000</v>
      </c>
      <c r="S58" s="98">
        <f t="shared" si="6"/>
        <v>41194718.265748776</v>
      </c>
      <c r="T58" s="85"/>
    </row>
    <row r="59" spans="1:20" s="18" customFormat="1" x14ac:dyDescent="0.3">
      <c r="B59" s="294"/>
      <c r="C59" s="28">
        <v>8</v>
      </c>
      <c r="D59" s="140">
        <v>0</v>
      </c>
      <c r="E59" s="140">
        <v>0</v>
      </c>
      <c r="F59" s="96">
        <v>300000</v>
      </c>
      <c r="G59" s="126">
        <v>300000</v>
      </c>
      <c r="H59" s="96">
        <v>0</v>
      </c>
      <c r="I59" s="96">
        <v>210000000</v>
      </c>
      <c r="J59" s="96">
        <v>50000000</v>
      </c>
      <c r="K59" s="132">
        <f t="shared" si="1"/>
        <v>6627260.3659308469</v>
      </c>
      <c r="L59" s="99">
        <v>1.7999999999999999E-2</v>
      </c>
      <c r="M59" s="38">
        <v>0</v>
      </c>
      <c r="N59" s="111">
        <f t="shared" si="4"/>
        <v>-15009667.892756939</v>
      </c>
      <c r="O59" s="81">
        <v>0.02</v>
      </c>
      <c r="P59" s="184">
        <f t="shared" si="2"/>
        <v>-15009667.892756939</v>
      </c>
      <c r="Q59" s="146">
        <f t="shared" si="3"/>
        <v>-8382407.526826092</v>
      </c>
      <c r="R59" s="98">
        <f t="shared" si="5"/>
        <v>210000000</v>
      </c>
      <c r="S59" s="98">
        <f t="shared" si="6"/>
        <v>41617592.473173909</v>
      </c>
      <c r="T59" s="85"/>
    </row>
    <row r="60" spans="1:20" s="18" customFormat="1" x14ac:dyDescent="0.3">
      <c r="B60" s="294"/>
      <c r="C60" s="28">
        <v>9</v>
      </c>
      <c r="D60" s="140">
        <v>0</v>
      </c>
      <c r="E60" s="140">
        <v>0</v>
      </c>
      <c r="F60" s="96">
        <v>300000</v>
      </c>
      <c r="G60" s="126">
        <v>300000</v>
      </c>
      <c r="H60" s="96">
        <v>0</v>
      </c>
      <c r="I60" s="96">
        <v>210000000</v>
      </c>
      <c r="J60" s="96">
        <v>50000000</v>
      </c>
      <c r="K60" s="132">
        <f t="shared" si="1"/>
        <v>7357351.0525176022</v>
      </c>
      <c r="L60" s="99">
        <v>1.7999999999999999E-2</v>
      </c>
      <c r="M60" s="38">
        <v>0</v>
      </c>
      <c r="N60" s="111">
        <f t="shared" si="4"/>
        <v>-15309861.250612078</v>
      </c>
      <c r="O60" s="81">
        <v>0.02</v>
      </c>
      <c r="P60" s="184">
        <f t="shared" si="2"/>
        <v>-15309861.250612078</v>
      </c>
      <c r="Q60" s="146">
        <f t="shared" si="3"/>
        <v>-7952510.198094476</v>
      </c>
      <c r="R60" s="98">
        <f t="shared" si="5"/>
        <v>210000000</v>
      </c>
      <c r="S60" s="98">
        <f t="shared" si="6"/>
        <v>42047489.801905528</v>
      </c>
      <c r="T60" s="85"/>
    </row>
    <row r="61" spans="1:20" s="18" customFormat="1" x14ac:dyDescent="0.3">
      <c r="B61" s="294"/>
      <c r="C61" s="28">
        <v>10</v>
      </c>
      <c r="D61" s="140">
        <v>0</v>
      </c>
      <c r="E61" s="140">
        <v>0</v>
      </c>
      <c r="F61" s="96">
        <v>300000</v>
      </c>
      <c r="G61" s="126">
        <v>300000</v>
      </c>
      <c r="H61" s="96">
        <v>0</v>
      </c>
      <c r="I61" s="96">
        <v>210000000</v>
      </c>
      <c r="J61" s="96">
        <v>50000000</v>
      </c>
      <c r="K61" s="132">
        <f t="shared" si="1"/>
        <v>8100583.3714629188</v>
      </c>
      <c r="L61" s="99">
        <v>1.7999999999999999E-2</v>
      </c>
      <c r="M61" s="38">
        <v>0</v>
      </c>
      <c r="N61" s="111">
        <f t="shared" si="4"/>
        <v>-15616058.475624319</v>
      </c>
      <c r="O61" s="81">
        <v>0.02</v>
      </c>
      <c r="P61" s="184">
        <f t="shared" si="2"/>
        <v>-15616058.475624319</v>
      </c>
      <c r="Q61" s="146">
        <f t="shared" si="3"/>
        <v>-7515475.1041614003</v>
      </c>
      <c r="R61" s="98">
        <f t="shared" si="5"/>
        <v>210000000</v>
      </c>
      <c r="S61" s="98">
        <f t="shared" si="6"/>
        <v>42484524.895838603</v>
      </c>
      <c r="T61" s="85"/>
    </row>
    <row r="62" spans="1:20" s="29" customFormat="1" ht="17.25" thickBot="1" x14ac:dyDescent="0.35">
      <c r="B62" s="294"/>
      <c r="C62" s="30">
        <v>11</v>
      </c>
      <c r="D62" s="140">
        <v>0</v>
      </c>
      <c r="E62" s="140">
        <v>0</v>
      </c>
      <c r="F62" s="96">
        <v>300000</v>
      </c>
      <c r="G62" s="126">
        <v>300000</v>
      </c>
      <c r="H62" s="96">
        <v>0</v>
      </c>
      <c r="I62" s="96">
        <v>210000000</v>
      </c>
      <c r="J62" s="96">
        <v>50000000</v>
      </c>
      <c r="K62" s="132">
        <f t="shared" si="1"/>
        <v>8857193.8721492514</v>
      </c>
      <c r="L62" s="99">
        <v>1.7999999999999999E-2</v>
      </c>
      <c r="M62" s="38">
        <v>0</v>
      </c>
      <c r="N62" s="111">
        <f t="shared" si="4"/>
        <v>-15928379.645136805</v>
      </c>
      <c r="O62" s="81">
        <v>0.02</v>
      </c>
      <c r="P62" s="184">
        <f t="shared" si="2"/>
        <v>-15928379.645136805</v>
      </c>
      <c r="Q62" s="146">
        <f t="shared" si="3"/>
        <v>-7071185.7729875538</v>
      </c>
      <c r="R62" s="98">
        <f t="shared" si="5"/>
        <v>210000000</v>
      </c>
      <c r="S62" s="98">
        <f t="shared" si="6"/>
        <v>42928814.227012448</v>
      </c>
      <c r="T62" s="86"/>
    </row>
    <row r="63" spans="1:20" s="255" customFormat="1" ht="17.25" thickBot="1" x14ac:dyDescent="0.35">
      <c r="A63" s="244"/>
      <c r="B63" s="294"/>
      <c r="C63" s="245">
        <v>12</v>
      </c>
      <c r="D63" s="246">
        <v>0</v>
      </c>
      <c r="E63" s="246">
        <v>0</v>
      </c>
      <c r="F63" s="247">
        <v>300000</v>
      </c>
      <c r="G63" s="248">
        <v>300000</v>
      </c>
      <c r="H63" s="247">
        <v>0</v>
      </c>
      <c r="I63" s="247">
        <v>210000000</v>
      </c>
      <c r="J63" s="247">
        <v>50000000</v>
      </c>
      <c r="K63" s="249">
        <f t="shared" si="1"/>
        <v>9627423.3618479371</v>
      </c>
      <c r="L63" s="250">
        <v>1.7999999999999999E-2</v>
      </c>
      <c r="M63" s="251">
        <v>0</v>
      </c>
      <c r="N63" s="252">
        <f t="shared" si="4"/>
        <v>-16246947.238039542</v>
      </c>
      <c r="O63" s="81">
        <v>0.02</v>
      </c>
      <c r="P63" s="251">
        <f t="shared" si="2"/>
        <v>-16246947.238039542</v>
      </c>
      <c r="Q63" s="253">
        <f t="shared" si="3"/>
        <v>-6619523.8761916049</v>
      </c>
      <c r="R63" s="247">
        <f t="shared" si="5"/>
        <v>210000000</v>
      </c>
      <c r="S63" s="247">
        <f t="shared" si="6"/>
        <v>43380476.123808399</v>
      </c>
      <c r="T63" s="254"/>
    </row>
    <row r="64" spans="1:20" s="26" customFormat="1" x14ac:dyDescent="0.3">
      <c r="A64" s="26">
        <v>6</v>
      </c>
      <c r="B64" s="294">
        <v>2027</v>
      </c>
      <c r="C64" s="27">
        <v>1</v>
      </c>
      <c r="D64" s="140">
        <v>0</v>
      </c>
      <c r="E64" s="140">
        <v>0</v>
      </c>
      <c r="F64" s="96">
        <v>300000</v>
      </c>
      <c r="G64" s="126">
        <v>300000</v>
      </c>
      <c r="H64" s="96">
        <v>0</v>
      </c>
      <c r="I64" s="96">
        <v>210000000</v>
      </c>
      <c r="J64" s="96">
        <v>50000000</v>
      </c>
      <c r="K64" s="132">
        <f t="shared" si="1"/>
        <v>10411516.982361199</v>
      </c>
      <c r="L64" s="99">
        <v>1.7999999999999999E-2</v>
      </c>
      <c r="M64" s="38">
        <v>0</v>
      </c>
      <c r="N64" s="111">
        <f t="shared" si="4"/>
        <v>-16571886.182800332</v>
      </c>
      <c r="O64" s="81">
        <v>0.02</v>
      </c>
      <c r="P64" s="184">
        <f t="shared" si="2"/>
        <v>-16571886.182800332</v>
      </c>
      <c r="Q64" s="146">
        <f t="shared" si="3"/>
        <v>-6160369.2004391328</v>
      </c>
      <c r="R64" s="98">
        <f t="shared" si="5"/>
        <v>210000000</v>
      </c>
      <c r="S64" s="98">
        <f t="shared" si="6"/>
        <v>43839630.799560867</v>
      </c>
      <c r="T64" s="87"/>
    </row>
    <row r="65" spans="1:20" s="18" customFormat="1" x14ac:dyDescent="0.3">
      <c r="B65" s="294"/>
      <c r="C65" s="28">
        <v>2</v>
      </c>
      <c r="D65" s="140">
        <v>0</v>
      </c>
      <c r="E65" s="140">
        <v>0</v>
      </c>
      <c r="F65" s="96">
        <v>300000</v>
      </c>
      <c r="G65" s="126">
        <v>300000</v>
      </c>
      <c r="H65" s="96">
        <v>0</v>
      </c>
      <c r="I65" s="96">
        <v>210000000</v>
      </c>
      <c r="J65" s="96">
        <v>50000000</v>
      </c>
      <c r="K65" s="132">
        <f t="shared" si="1"/>
        <v>11209724.2880437</v>
      </c>
      <c r="L65" s="99">
        <v>1.7999999999999999E-2</v>
      </c>
      <c r="M65" s="38">
        <v>0</v>
      </c>
      <c r="N65" s="111">
        <f t="shared" si="4"/>
        <v>-16903323.90645634</v>
      </c>
      <c r="O65" s="81">
        <v>0.02</v>
      </c>
      <c r="P65" s="184">
        <f t="shared" si="2"/>
        <v>-16903323.90645634</v>
      </c>
      <c r="Q65" s="146">
        <f t="shared" si="3"/>
        <v>-5693599.6184126399</v>
      </c>
      <c r="R65" s="98">
        <f t="shared" si="5"/>
        <v>210000000</v>
      </c>
      <c r="S65" s="98">
        <f t="shared" si="6"/>
        <v>44306400.381587356</v>
      </c>
      <c r="T65" s="85"/>
    </row>
    <row r="66" spans="1:20" s="18" customFormat="1" x14ac:dyDescent="0.3">
      <c r="B66" s="294"/>
      <c r="C66" s="28">
        <v>3</v>
      </c>
      <c r="D66" s="140">
        <v>0</v>
      </c>
      <c r="E66" s="140">
        <v>0</v>
      </c>
      <c r="F66" s="96">
        <v>300000</v>
      </c>
      <c r="G66" s="126">
        <v>300000</v>
      </c>
      <c r="H66" s="96">
        <v>0</v>
      </c>
      <c r="I66" s="96">
        <v>210000000</v>
      </c>
      <c r="J66" s="96">
        <v>50000000</v>
      </c>
      <c r="K66" s="132">
        <f t="shared" si="1"/>
        <v>12022299.325228486</v>
      </c>
      <c r="L66" s="99">
        <v>1.7999999999999999E-2</v>
      </c>
      <c r="M66" s="38">
        <v>0</v>
      </c>
      <c r="N66" s="111">
        <f t="shared" si="4"/>
        <v>-17241390.384585466</v>
      </c>
      <c r="O66" s="81">
        <v>0.02</v>
      </c>
      <c r="P66" s="184">
        <f t="shared" si="2"/>
        <v>-17241390.384585466</v>
      </c>
      <c r="Q66" s="146">
        <f t="shared" si="3"/>
        <v>-5219091.05935698</v>
      </c>
      <c r="R66" s="98">
        <f t="shared" si="5"/>
        <v>210000000</v>
      </c>
      <c r="S66" s="98">
        <f t="shared" si="6"/>
        <v>44780908.94064302</v>
      </c>
      <c r="T66" s="85"/>
    </row>
    <row r="67" spans="1:20" s="18" customFormat="1" x14ac:dyDescent="0.3">
      <c r="B67" s="294"/>
      <c r="C67" s="28">
        <v>4</v>
      </c>
      <c r="D67" s="140">
        <v>0</v>
      </c>
      <c r="E67" s="140">
        <v>0</v>
      </c>
      <c r="F67" s="96">
        <v>300000</v>
      </c>
      <c r="G67" s="126">
        <v>300000</v>
      </c>
      <c r="H67" s="96">
        <v>0</v>
      </c>
      <c r="I67" s="96">
        <v>210000000</v>
      </c>
      <c r="J67" s="96">
        <v>50000000</v>
      </c>
      <c r="K67" s="132">
        <f t="shared" si="1"/>
        <v>12849500.713082599</v>
      </c>
      <c r="L67" s="99">
        <v>1.7999999999999999E-2</v>
      </c>
      <c r="M67" s="38">
        <v>0</v>
      </c>
      <c r="N67" s="111">
        <f t="shared" si="4"/>
        <v>-17586218.192277174</v>
      </c>
      <c r="O67" s="81">
        <v>0.02</v>
      </c>
      <c r="P67" s="184">
        <f t="shared" si="2"/>
        <v>-17586218.192277174</v>
      </c>
      <c r="Q67" s="146">
        <f t="shared" si="3"/>
        <v>-4736717.4791945759</v>
      </c>
      <c r="R67" s="98">
        <f t="shared" si="5"/>
        <v>210000000</v>
      </c>
      <c r="S67" s="98">
        <f t="shared" si="6"/>
        <v>45263282.520805426</v>
      </c>
      <c r="T67" s="85"/>
    </row>
    <row r="68" spans="1:20" s="18" customFormat="1" x14ac:dyDescent="0.3">
      <c r="B68" s="294"/>
      <c r="C68" s="28">
        <v>5</v>
      </c>
      <c r="D68" s="140">
        <v>0</v>
      </c>
      <c r="E68" s="140">
        <v>0</v>
      </c>
      <c r="F68" s="96">
        <v>300000</v>
      </c>
      <c r="G68" s="126">
        <v>300000</v>
      </c>
      <c r="H68" s="96">
        <v>0</v>
      </c>
      <c r="I68" s="96">
        <v>210000000</v>
      </c>
      <c r="J68" s="96">
        <v>50000000</v>
      </c>
      <c r="K68" s="132">
        <f t="shared" si="1"/>
        <v>13691591.725918084</v>
      </c>
      <c r="L68" s="99">
        <v>1.7999999999999999E-2</v>
      </c>
      <c r="M68" s="38">
        <v>0</v>
      </c>
      <c r="N68" s="111">
        <f t="shared" si="4"/>
        <v>-17937942.556122717</v>
      </c>
      <c r="O68" s="81">
        <v>0.02</v>
      </c>
      <c r="P68" s="184">
        <f t="shared" si="2"/>
        <v>-17937942.556122717</v>
      </c>
      <c r="Q68" s="146">
        <f t="shared" si="3"/>
        <v>-4246350.8302046321</v>
      </c>
      <c r="R68" s="98">
        <f t="shared" si="5"/>
        <v>210000000</v>
      </c>
      <c r="S68" s="98">
        <f t="shared" si="6"/>
        <v>45753649.169795364</v>
      </c>
      <c r="T68" s="85"/>
    </row>
    <row r="69" spans="1:20" s="18" customFormat="1" x14ac:dyDescent="0.3">
      <c r="B69" s="294"/>
      <c r="C69" s="28">
        <v>6</v>
      </c>
      <c r="D69" s="140">
        <v>0</v>
      </c>
      <c r="E69" s="140">
        <v>0</v>
      </c>
      <c r="F69" s="96">
        <v>300000</v>
      </c>
      <c r="G69" s="126">
        <v>300000</v>
      </c>
      <c r="H69" s="96">
        <v>0</v>
      </c>
      <c r="I69" s="96">
        <v>210000000</v>
      </c>
      <c r="J69" s="96">
        <v>50000000</v>
      </c>
      <c r="K69" s="132">
        <f t="shared" si="1"/>
        <v>14548840.376984609</v>
      </c>
      <c r="L69" s="99">
        <v>1.7999999999999999E-2</v>
      </c>
      <c r="M69" s="38">
        <v>0</v>
      </c>
      <c r="N69" s="111">
        <f t="shared" si="4"/>
        <v>-18296701.40724517</v>
      </c>
      <c r="O69" s="81">
        <v>0.02</v>
      </c>
      <c r="P69" s="184">
        <f t="shared" si="2"/>
        <v>-18296701.40724517</v>
      </c>
      <c r="Q69" s="146">
        <f t="shared" si="3"/>
        <v>-3747861.030260561</v>
      </c>
      <c r="R69" s="98">
        <f t="shared" si="5"/>
        <v>210000000</v>
      </c>
      <c r="S69" s="98">
        <f t="shared" si="6"/>
        <v>46252138.969739437</v>
      </c>
      <c r="T69" s="85"/>
    </row>
    <row r="70" spans="1:20" s="18" customFormat="1" x14ac:dyDescent="0.3">
      <c r="B70" s="294"/>
      <c r="C70" s="28">
        <v>7</v>
      </c>
      <c r="D70" s="140">
        <v>0</v>
      </c>
      <c r="E70" s="140">
        <v>0</v>
      </c>
      <c r="F70" s="96">
        <v>300000</v>
      </c>
      <c r="G70" s="126">
        <v>300000</v>
      </c>
      <c r="H70" s="96">
        <v>0</v>
      </c>
      <c r="I70" s="96">
        <v>210000000</v>
      </c>
      <c r="J70" s="96">
        <v>50000000</v>
      </c>
      <c r="K70" s="132">
        <f t="shared" si="1"/>
        <v>15421519.503770333</v>
      </c>
      <c r="L70" s="99">
        <v>1.7999999999999999E-2</v>
      </c>
      <c r="M70" s="38">
        <v>0</v>
      </c>
      <c r="N70" s="111">
        <f t="shared" si="4"/>
        <v>-18662635.435390074</v>
      </c>
      <c r="O70" s="81">
        <v>0.02</v>
      </c>
      <c r="P70" s="184">
        <f t="shared" si="2"/>
        <v>-18662635.435390074</v>
      </c>
      <c r="Q70" s="146">
        <f t="shared" si="3"/>
        <v>-3241115.931619741</v>
      </c>
      <c r="R70" s="98">
        <f t="shared" si="5"/>
        <v>210000000</v>
      </c>
      <c r="S70" s="98">
        <f t="shared" si="6"/>
        <v>46758884.068380259</v>
      </c>
      <c r="T70" s="85"/>
    </row>
    <row r="71" spans="1:20" s="18" customFormat="1" x14ac:dyDescent="0.3">
      <c r="B71" s="294"/>
      <c r="C71" s="28">
        <v>8</v>
      </c>
      <c r="D71" s="140">
        <v>0</v>
      </c>
      <c r="E71" s="140">
        <v>0</v>
      </c>
      <c r="F71" s="96">
        <v>300000</v>
      </c>
      <c r="G71" s="126">
        <v>300000</v>
      </c>
      <c r="H71" s="96">
        <v>0</v>
      </c>
      <c r="I71" s="96">
        <v>210000000</v>
      </c>
      <c r="J71" s="96">
        <v>50000000</v>
      </c>
      <c r="K71" s="132">
        <f t="shared" si="1"/>
        <v>16309906.854838198</v>
      </c>
      <c r="L71" s="99">
        <v>1.7999999999999999E-2</v>
      </c>
      <c r="M71" s="38">
        <v>0</v>
      </c>
      <c r="N71" s="111">
        <f t="shared" si="4"/>
        <v>-19035888.144097876</v>
      </c>
      <c r="O71" s="81">
        <v>0.02</v>
      </c>
      <c r="P71" s="184">
        <f t="shared" si="2"/>
        <v>-19035888.144097876</v>
      </c>
      <c r="Q71" s="146">
        <f t="shared" si="3"/>
        <v>-2725981.2892596778</v>
      </c>
      <c r="R71" s="98">
        <f t="shared" si="5"/>
        <v>210000000</v>
      </c>
      <c r="S71" s="98">
        <f t="shared" si="6"/>
        <v>47274018.71074032</v>
      </c>
      <c r="T71" s="85"/>
    </row>
    <row r="72" spans="1:20" s="18" customFormat="1" x14ac:dyDescent="0.3">
      <c r="B72" s="294"/>
      <c r="C72" s="28">
        <v>9</v>
      </c>
      <c r="D72" s="140">
        <v>0</v>
      </c>
      <c r="E72" s="140">
        <v>0</v>
      </c>
      <c r="F72" s="96">
        <v>300000</v>
      </c>
      <c r="G72" s="126">
        <v>300000</v>
      </c>
      <c r="H72" s="96">
        <v>0</v>
      </c>
      <c r="I72" s="96">
        <v>210000000</v>
      </c>
      <c r="J72" s="96">
        <v>50000000</v>
      </c>
      <c r="K72" s="132">
        <f t="shared" si="1"/>
        <v>17214285.178225286</v>
      </c>
      <c r="L72" s="99">
        <v>1.7999999999999999E-2</v>
      </c>
      <c r="M72" s="38">
        <v>0</v>
      </c>
      <c r="N72" s="111">
        <f t="shared" si="4"/>
        <v>-19416605.906979833</v>
      </c>
      <c r="O72" s="81">
        <v>0.02</v>
      </c>
      <c r="P72" s="184">
        <f t="shared" si="2"/>
        <v>-19416605.906979833</v>
      </c>
      <c r="Q72" s="146">
        <f t="shared" si="3"/>
        <v>-2202320.7287545465</v>
      </c>
      <c r="R72" s="98">
        <f t="shared" si="5"/>
        <v>210000000</v>
      </c>
      <c r="S72" s="98">
        <f t="shared" si="6"/>
        <v>47797679.27124545</v>
      </c>
      <c r="T72" s="85"/>
    </row>
    <row r="73" spans="1:20" s="162" customFormat="1" x14ac:dyDescent="0.3">
      <c r="B73" s="294"/>
      <c r="C73" s="163">
        <v>10</v>
      </c>
      <c r="D73" s="140">
        <v>0</v>
      </c>
      <c r="E73" s="164">
        <v>0</v>
      </c>
      <c r="F73" s="165">
        <v>300000</v>
      </c>
      <c r="G73" s="126">
        <v>300000</v>
      </c>
      <c r="H73" s="96">
        <v>0</v>
      </c>
      <c r="I73" s="96">
        <v>210000000</v>
      </c>
      <c r="J73" s="96">
        <v>50000000</v>
      </c>
      <c r="K73" s="166">
        <f t="shared" si="1"/>
        <v>18134942.311433341</v>
      </c>
      <c r="L73" s="167">
        <v>1.7999999999999999E-2</v>
      </c>
      <c r="M73" s="168">
        <v>0</v>
      </c>
      <c r="N73" s="169">
        <f t="shared" si="4"/>
        <v>-19804938.025119431</v>
      </c>
      <c r="O73" s="81">
        <v>0.02</v>
      </c>
      <c r="P73" s="184">
        <f t="shared" si="2"/>
        <v>-19804938.025119431</v>
      </c>
      <c r="Q73" s="170">
        <f t="shared" si="3"/>
        <v>-1669995.71368609</v>
      </c>
      <c r="R73" s="165">
        <f t="shared" si="5"/>
        <v>210000000</v>
      </c>
      <c r="S73" s="165">
        <f t="shared" si="6"/>
        <v>48330004.286313906</v>
      </c>
      <c r="T73" s="171"/>
    </row>
    <row r="74" spans="1:20" s="29" customFormat="1" ht="17.25" thickBot="1" x14ac:dyDescent="0.35">
      <c r="B74" s="294"/>
      <c r="C74" s="30">
        <v>11</v>
      </c>
      <c r="D74" s="140">
        <v>0</v>
      </c>
      <c r="E74" s="140">
        <v>0</v>
      </c>
      <c r="F74" s="96">
        <v>300000</v>
      </c>
      <c r="G74" s="126">
        <v>300000</v>
      </c>
      <c r="H74" s="96">
        <v>0</v>
      </c>
      <c r="I74" s="96">
        <v>210000000</v>
      </c>
      <c r="J74" s="96">
        <v>50000000</v>
      </c>
      <c r="K74" s="132">
        <f t="shared" si="1"/>
        <v>19072171.27303914</v>
      </c>
      <c r="L74" s="99">
        <v>1.7999999999999999E-2</v>
      </c>
      <c r="M74" s="38">
        <v>0</v>
      </c>
      <c r="N74" s="111">
        <f t="shared" si="4"/>
        <v>-20201036.785621818</v>
      </c>
      <c r="O74" s="81">
        <v>0.02</v>
      </c>
      <c r="P74" s="184">
        <f t="shared" si="2"/>
        <v>-20201036.785621818</v>
      </c>
      <c r="Q74" s="146">
        <f t="shared" si="3"/>
        <v>-1128865.5125826783</v>
      </c>
      <c r="R74" s="98">
        <f t="shared" si="5"/>
        <v>210000000</v>
      </c>
      <c r="S74" s="98">
        <f t="shared" si="6"/>
        <v>48871134.487417325</v>
      </c>
      <c r="T74" s="86"/>
    </row>
    <row r="75" spans="1:20" s="255" customFormat="1" ht="17.25" thickBot="1" x14ac:dyDescent="0.35">
      <c r="A75" s="244"/>
      <c r="B75" s="294"/>
      <c r="C75" s="245">
        <v>12</v>
      </c>
      <c r="D75" s="246">
        <v>0</v>
      </c>
      <c r="E75" s="246">
        <v>0</v>
      </c>
      <c r="F75" s="247">
        <v>300000</v>
      </c>
      <c r="G75" s="248">
        <v>300000</v>
      </c>
      <c r="H75" s="247">
        <v>0</v>
      </c>
      <c r="I75" s="247">
        <v>210000000</v>
      </c>
      <c r="J75" s="247">
        <v>50000000</v>
      </c>
      <c r="K75" s="249">
        <f t="shared" si="1"/>
        <v>20026270.355953846</v>
      </c>
      <c r="L75" s="250">
        <v>1.7999999999999999E-2</v>
      </c>
      <c r="M75" s="251">
        <v>0</v>
      </c>
      <c r="N75" s="252">
        <f t="shared" si="4"/>
        <v>-20605057.521334253</v>
      </c>
      <c r="O75" s="81">
        <v>0.02</v>
      </c>
      <c r="P75" s="251">
        <f t="shared" si="2"/>
        <v>-20605057.521334253</v>
      </c>
      <c r="Q75" s="253">
        <f t="shared" si="3"/>
        <v>-578787.16538040712</v>
      </c>
      <c r="R75" s="247">
        <f t="shared" si="5"/>
        <v>210000000</v>
      </c>
      <c r="S75" s="247">
        <f t="shared" si="6"/>
        <v>49421212.834619597</v>
      </c>
      <c r="T75" s="254"/>
    </row>
    <row r="76" spans="1:20" s="26" customFormat="1" x14ac:dyDescent="0.3">
      <c r="A76" s="26">
        <v>7</v>
      </c>
      <c r="B76" s="294">
        <v>2028</v>
      </c>
      <c r="C76" s="27">
        <v>1</v>
      </c>
      <c r="D76" s="140">
        <v>0</v>
      </c>
      <c r="E76" s="140">
        <v>0</v>
      </c>
      <c r="F76" s="96">
        <v>300000</v>
      </c>
      <c r="G76" s="126">
        <v>300000</v>
      </c>
      <c r="H76" s="96">
        <v>0</v>
      </c>
      <c r="I76" s="96">
        <v>210000000</v>
      </c>
      <c r="J76" s="96">
        <v>50000000</v>
      </c>
      <c r="K76" s="132">
        <f t="shared" si="1"/>
        <v>20997543.222361017</v>
      </c>
      <c r="L76" s="99">
        <v>1.7999999999999999E-2</v>
      </c>
      <c r="M76" s="38">
        <v>0</v>
      </c>
      <c r="N76" s="111">
        <f t="shared" si="4"/>
        <v>-21017158.671760939</v>
      </c>
      <c r="O76" s="81">
        <v>0.02</v>
      </c>
      <c r="P76" s="184">
        <f t="shared" si="2"/>
        <v>-21017158.671760939</v>
      </c>
      <c r="Q76" s="146">
        <f t="shared" si="3"/>
        <v>-19615.449399922043</v>
      </c>
      <c r="R76" s="98">
        <f t="shared" si="5"/>
        <v>210000000</v>
      </c>
      <c r="S76" s="98">
        <f t="shared" si="6"/>
        <v>49980384.550600082</v>
      </c>
      <c r="T76" s="87"/>
    </row>
    <row r="77" spans="1:20" s="18" customFormat="1" x14ac:dyDescent="0.3">
      <c r="B77" s="294"/>
      <c r="C77" s="28">
        <v>2</v>
      </c>
      <c r="D77" s="140">
        <v>0</v>
      </c>
      <c r="E77" s="140">
        <v>0</v>
      </c>
      <c r="F77" s="96">
        <v>300000</v>
      </c>
      <c r="G77" s="126">
        <v>300000</v>
      </c>
      <c r="H77" s="96">
        <v>0</v>
      </c>
      <c r="I77" s="96">
        <v>210000000</v>
      </c>
      <c r="J77" s="96">
        <v>50000000</v>
      </c>
      <c r="K77" s="132">
        <f t="shared" si="1"/>
        <v>21986299.000363514</v>
      </c>
      <c r="L77" s="99">
        <v>1.7999999999999999E-2</v>
      </c>
      <c r="M77" s="38">
        <v>0</v>
      </c>
      <c r="N77" s="111">
        <f t="shared" si="4"/>
        <v>-21437501.845196158</v>
      </c>
      <c r="O77" s="81">
        <v>0.02</v>
      </c>
      <c r="P77" s="184">
        <f t="shared" si="2"/>
        <v>-21437501.845196158</v>
      </c>
      <c r="Q77" s="146">
        <f t="shared" si="3"/>
        <v>548797.15516735613</v>
      </c>
      <c r="R77" s="98">
        <f t="shared" si="5"/>
        <v>210000000</v>
      </c>
      <c r="S77" s="98">
        <f t="shared" si="6"/>
        <v>50548797.155167356</v>
      </c>
      <c r="T77" s="85"/>
    </row>
    <row r="78" spans="1:20" s="18" customFormat="1" x14ac:dyDescent="0.3">
      <c r="B78" s="294"/>
      <c r="C78" s="28">
        <v>3</v>
      </c>
      <c r="D78" s="140">
        <v>0</v>
      </c>
      <c r="E78" s="140">
        <v>0</v>
      </c>
      <c r="F78" s="96">
        <v>300000</v>
      </c>
      <c r="G78" s="126">
        <v>300000</v>
      </c>
      <c r="H78" s="96">
        <v>0</v>
      </c>
      <c r="I78" s="96">
        <v>210000000</v>
      </c>
      <c r="J78" s="96">
        <v>50000000</v>
      </c>
      <c r="K78" s="132">
        <f t="shared" si="1"/>
        <v>22992852.382370058</v>
      </c>
      <c r="L78" s="99">
        <v>1.7999999999999999E-2</v>
      </c>
      <c r="M78" s="38">
        <v>0</v>
      </c>
      <c r="N78" s="111">
        <f t="shared" si="4"/>
        <v>-21866251.882100079</v>
      </c>
      <c r="O78" s="81">
        <v>0.02</v>
      </c>
      <c r="P78" s="184">
        <f t="shared" si="2"/>
        <v>-21866251.882100079</v>
      </c>
      <c r="Q78" s="146">
        <f t="shared" si="3"/>
        <v>1126600.5002699792</v>
      </c>
      <c r="R78" s="98">
        <f t="shared" si="5"/>
        <v>210000000</v>
      </c>
      <c r="S78" s="98">
        <f t="shared" si="6"/>
        <v>51126600.500269979</v>
      </c>
      <c r="T78" s="85"/>
    </row>
    <row r="79" spans="1:20" s="18" customFormat="1" x14ac:dyDescent="0.3">
      <c r="B79" s="294"/>
      <c r="C79" s="28">
        <v>4</v>
      </c>
      <c r="D79" s="140">
        <v>0</v>
      </c>
      <c r="E79" s="140">
        <v>0</v>
      </c>
      <c r="F79" s="96">
        <v>300000</v>
      </c>
      <c r="G79" s="126">
        <v>300000</v>
      </c>
      <c r="H79" s="96">
        <v>0</v>
      </c>
      <c r="I79" s="96">
        <v>210000000</v>
      </c>
      <c r="J79" s="96">
        <v>50000000</v>
      </c>
      <c r="K79" s="132">
        <f t="shared" si="1"/>
        <v>24017523.725252718</v>
      </c>
      <c r="L79" s="99">
        <v>1.7999999999999999E-2</v>
      </c>
      <c r="M79" s="38">
        <v>0</v>
      </c>
      <c r="N79" s="111">
        <f t="shared" si="4"/>
        <v>-22303576.919742081</v>
      </c>
      <c r="O79" s="81">
        <v>0.02</v>
      </c>
      <c r="P79" s="184">
        <f t="shared" si="2"/>
        <v>-22303576.919742081</v>
      </c>
      <c r="Q79" s="146">
        <f t="shared" si="3"/>
        <v>1713946.8055106364</v>
      </c>
      <c r="R79" s="98">
        <f t="shared" si="5"/>
        <v>210000000</v>
      </c>
      <c r="S79" s="98">
        <f t="shared" si="6"/>
        <v>51713946.80551064</v>
      </c>
      <c r="T79" s="85"/>
    </row>
    <row r="80" spans="1:20" s="18" customFormat="1" x14ac:dyDescent="0.3">
      <c r="B80" s="294"/>
      <c r="C80" s="28">
        <v>5</v>
      </c>
      <c r="D80" s="140">
        <v>0</v>
      </c>
      <c r="E80" s="140">
        <v>0</v>
      </c>
      <c r="F80" s="96">
        <v>300000</v>
      </c>
      <c r="G80" s="126">
        <v>300000</v>
      </c>
      <c r="H80" s="96">
        <v>0</v>
      </c>
      <c r="I80" s="96">
        <v>210000000</v>
      </c>
      <c r="J80" s="96">
        <v>50000000</v>
      </c>
      <c r="K80" s="132">
        <f t="shared" si="1"/>
        <v>25060639.152307268</v>
      </c>
      <c r="L80" s="99">
        <v>1.7999999999999999E-2</v>
      </c>
      <c r="M80" s="38">
        <v>0</v>
      </c>
      <c r="N80" s="111">
        <f t="shared" si="4"/>
        <v>-22749648.458136924</v>
      </c>
      <c r="O80" s="81">
        <v>0.02</v>
      </c>
      <c r="P80" s="184">
        <f t="shared" si="2"/>
        <v>-22749648.458136924</v>
      </c>
      <c r="Q80" s="146">
        <f t="shared" si="3"/>
        <v>2310990.6941703446</v>
      </c>
      <c r="R80" s="98">
        <f t="shared" si="5"/>
        <v>210000000</v>
      </c>
      <c r="S80" s="98">
        <f t="shared" si="6"/>
        <v>52310990.694170341</v>
      </c>
      <c r="T80" s="85"/>
    </row>
    <row r="81" spans="1:20" s="18" customFormat="1" x14ac:dyDescent="0.3">
      <c r="B81" s="294"/>
      <c r="C81" s="28">
        <v>6</v>
      </c>
      <c r="D81" s="140">
        <v>0</v>
      </c>
      <c r="E81" s="140">
        <v>0</v>
      </c>
      <c r="F81" s="96">
        <v>300000</v>
      </c>
      <c r="G81" s="126">
        <v>300000</v>
      </c>
      <c r="H81" s="96">
        <v>0</v>
      </c>
      <c r="I81" s="96">
        <v>210000000</v>
      </c>
      <c r="J81" s="96">
        <v>50000000</v>
      </c>
      <c r="K81" s="132">
        <f t="shared" si="1"/>
        <v>26122530.657048799</v>
      </c>
      <c r="L81" s="99">
        <v>1.7999999999999999E-2</v>
      </c>
      <c r="M81" s="38">
        <v>0</v>
      </c>
      <c r="N81" s="111">
        <f t="shared" si="4"/>
        <v>-23204641.427299663</v>
      </c>
      <c r="O81" s="81">
        <v>0.02</v>
      </c>
      <c r="P81" s="184">
        <f t="shared" si="2"/>
        <v>-23204641.427299663</v>
      </c>
      <c r="Q81" s="146">
        <f t="shared" si="3"/>
        <v>2917889.2297491357</v>
      </c>
      <c r="R81" s="98">
        <f t="shared" si="5"/>
        <v>210000000</v>
      </c>
      <c r="S81" s="98">
        <f t="shared" si="6"/>
        <v>52917889.229749136</v>
      </c>
      <c r="T81" s="85"/>
    </row>
    <row r="82" spans="1:20" s="18" customFormat="1" x14ac:dyDescent="0.3">
      <c r="B82" s="294"/>
      <c r="C82" s="28">
        <v>7</v>
      </c>
      <c r="D82" s="140">
        <v>0</v>
      </c>
      <c r="E82" s="140">
        <v>0</v>
      </c>
      <c r="F82" s="96">
        <v>300000</v>
      </c>
      <c r="G82" s="126">
        <v>300000</v>
      </c>
      <c r="H82" s="96">
        <v>0</v>
      </c>
      <c r="I82" s="96">
        <v>210000000</v>
      </c>
      <c r="J82" s="96">
        <v>50000000</v>
      </c>
      <c r="K82" s="132">
        <f t="shared" si="1"/>
        <v>27203536.208875678</v>
      </c>
      <c r="L82" s="99">
        <v>1.7999999999999999E-2</v>
      </c>
      <c r="M82" s="38">
        <v>0</v>
      </c>
      <c r="N82" s="111">
        <f t="shared" si="4"/>
        <v>-23668734.255845658</v>
      </c>
      <c r="O82" s="81">
        <v>0.02</v>
      </c>
      <c r="P82" s="184">
        <f t="shared" si="2"/>
        <v>-23668734.255845658</v>
      </c>
      <c r="Q82" s="146">
        <f t="shared" si="3"/>
        <v>3534801.95303002</v>
      </c>
      <c r="R82" s="98">
        <f t="shared" si="5"/>
        <v>210000000</v>
      </c>
      <c r="S82" s="98">
        <f t="shared" si="6"/>
        <v>53534801.95303002</v>
      </c>
      <c r="T82" s="85"/>
    </row>
    <row r="83" spans="1:20" s="18" customFormat="1" x14ac:dyDescent="0.3">
      <c r="B83" s="294"/>
      <c r="C83" s="28">
        <v>8</v>
      </c>
      <c r="D83" s="140">
        <v>0</v>
      </c>
      <c r="E83" s="140">
        <v>0</v>
      </c>
      <c r="F83" s="96">
        <v>300000</v>
      </c>
      <c r="G83" s="126">
        <v>300000</v>
      </c>
      <c r="H83" s="96">
        <v>0</v>
      </c>
      <c r="I83" s="96">
        <v>210000000</v>
      </c>
      <c r="J83" s="96">
        <v>50000000</v>
      </c>
      <c r="K83" s="132">
        <f t="shared" si="1"/>
        <v>28303999.860635441</v>
      </c>
      <c r="L83" s="99">
        <v>1.7999999999999999E-2</v>
      </c>
      <c r="M83" s="38">
        <v>0</v>
      </c>
      <c r="N83" s="111">
        <f t="shared" si="4"/>
        <v>-24142108.940962572</v>
      </c>
      <c r="O83" s="81">
        <v>0.02</v>
      </c>
      <c r="P83" s="184">
        <f t="shared" si="2"/>
        <v>-24142108.940962572</v>
      </c>
      <c r="Q83" s="146">
        <f t="shared" si="3"/>
        <v>4161890.9196728691</v>
      </c>
      <c r="R83" s="98">
        <f t="shared" si="5"/>
        <v>210000000</v>
      </c>
      <c r="S83" s="98">
        <f t="shared" si="6"/>
        <v>54161890.919672869</v>
      </c>
      <c r="T83" s="85"/>
    </row>
    <row r="84" spans="1:20" s="18" customFormat="1" x14ac:dyDescent="0.3">
      <c r="B84" s="294"/>
      <c r="C84" s="28">
        <v>9</v>
      </c>
      <c r="D84" s="140">
        <v>0</v>
      </c>
      <c r="E84" s="140">
        <v>0</v>
      </c>
      <c r="F84" s="96">
        <v>300000</v>
      </c>
      <c r="G84" s="126">
        <v>300000</v>
      </c>
      <c r="H84" s="96">
        <v>0</v>
      </c>
      <c r="I84" s="96">
        <v>210000000</v>
      </c>
      <c r="J84" s="96">
        <v>50000000</v>
      </c>
      <c r="K84" s="132">
        <f t="shared" si="1"/>
        <v>29424271.858126879</v>
      </c>
      <c r="L84" s="99">
        <v>1.7999999999999999E-2</v>
      </c>
      <c r="M84" s="38">
        <v>0</v>
      </c>
      <c r="N84" s="111">
        <f t="shared" si="4"/>
        <v>-24624951.119781822</v>
      </c>
      <c r="O84" s="81">
        <v>0.02</v>
      </c>
      <c r="P84" s="184">
        <f t="shared" si="2"/>
        <v>-24624951.119781822</v>
      </c>
      <c r="Q84" s="146">
        <f t="shared" si="3"/>
        <v>4799320.7383450568</v>
      </c>
      <c r="R84" s="98">
        <f t="shared" si="5"/>
        <v>210000000</v>
      </c>
      <c r="S84" s="98">
        <f t="shared" si="6"/>
        <v>54799320.738345057</v>
      </c>
      <c r="T84" s="85"/>
    </row>
    <row r="85" spans="1:20" s="18" customFormat="1" x14ac:dyDescent="0.3">
      <c r="B85" s="294"/>
      <c r="C85" s="28">
        <v>10</v>
      </c>
      <c r="D85" s="140">
        <v>0</v>
      </c>
      <c r="E85" s="140">
        <v>0</v>
      </c>
      <c r="F85" s="96">
        <v>300000</v>
      </c>
      <c r="G85" s="126">
        <v>300000</v>
      </c>
      <c r="H85" s="96">
        <v>0</v>
      </c>
      <c r="I85" s="96">
        <v>210000000</v>
      </c>
      <c r="J85" s="96">
        <v>50000000</v>
      </c>
      <c r="K85" s="132">
        <f t="shared" si="1"/>
        <v>30564708.751573164</v>
      </c>
      <c r="L85" s="99">
        <v>1.7999999999999999E-2</v>
      </c>
      <c r="M85" s="38">
        <v>0</v>
      </c>
      <c r="N85" s="111">
        <f t="shared" si="4"/>
        <v>-25117450.142177459</v>
      </c>
      <c r="O85" s="81">
        <v>0.02</v>
      </c>
      <c r="P85" s="184">
        <f t="shared" si="2"/>
        <v>-25117450.142177459</v>
      </c>
      <c r="Q85" s="146">
        <f t="shared" si="3"/>
        <v>5447258.6093957052</v>
      </c>
      <c r="R85" s="98">
        <f t="shared" si="5"/>
        <v>210000000</v>
      </c>
      <c r="S85" s="98">
        <f t="shared" si="6"/>
        <v>55447258.609395705</v>
      </c>
      <c r="T85" s="85"/>
    </row>
    <row r="86" spans="1:20" s="18" customFormat="1" ht="17.25" thickBot="1" x14ac:dyDescent="0.35">
      <c r="B86" s="294"/>
      <c r="C86" s="30">
        <v>11</v>
      </c>
      <c r="D86" s="140">
        <v>0</v>
      </c>
      <c r="E86" s="140">
        <v>0</v>
      </c>
      <c r="F86" s="96">
        <v>300000</v>
      </c>
      <c r="G86" s="126">
        <v>300000</v>
      </c>
      <c r="H86" s="96">
        <v>0</v>
      </c>
      <c r="I86" s="96">
        <v>210000000</v>
      </c>
      <c r="J86" s="96">
        <v>50000000</v>
      </c>
      <c r="K86" s="132">
        <f t="shared" ref="K86:K147" si="8" xml:space="preserve"> (K85 + G86 + F86) + ((K85 + G86 + F86) * L86 )</f>
        <v>31725673.50910148</v>
      </c>
      <c r="L86" s="99">
        <v>1.7999999999999999E-2</v>
      </c>
      <c r="M86" s="38">
        <v>0</v>
      </c>
      <c r="N86" s="111">
        <f t="shared" si="4"/>
        <v>-25619799.145021006</v>
      </c>
      <c r="O86" s="81">
        <v>0.02</v>
      </c>
      <c r="P86" s="184">
        <f t="shared" ref="P86:P147" si="9" xml:space="preserve"> M86 + N86</f>
        <v>-25619799.145021006</v>
      </c>
      <c r="Q86" s="146">
        <f t="shared" ref="Q86:Q147" si="10" xml:space="preserve"> K86 + P86</f>
        <v>6105874.3640804738</v>
      </c>
      <c r="R86" s="98">
        <f t="shared" si="5"/>
        <v>210000000</v>
      </c>
      <c r="S86" s="98">
        <f t="shared" si="6"/>
        <v>56105874.364080474</v>
      </c>
      <c r="T86" s="85"/>
    </row>
    <row r="87" spans="1:20" s="91" customFormat="1" ht="17.25" thickBot="1" x14ac:dyDescent="0.35">
      <c r="B87" s="294"/>
      <c r="C87" s="89">
        <v>12</v>
      </c>
      <c r="D87" s="140">
        <v>0</v>
      </c>
      <c r="E87" s="141">
        <v>0</v>
      </c>
      <c r="F87" s="96">
        <v>300000</v>
      </c>
      <c r="G87" s="126">
        <v>300000</v>
      </c>
      <c r="H87" s="96">
        <v>0</v>
      </c>
      <c r="I87" s="96">
        <v>210000000</v>
      </c>
      <c r="J87" s="96">
        <v>50000000</v>
      </c>
      <c r="K87" s="133">
        <f t="shared" si="8"/>
        <v>32907535.632265307</v>
      </c>
      <c r="L87" s="90">
        <v>1.7999999999999999E-2</v>
      </c>
      <c r="M87" s="38">
        <v>0</v>
      </c>
      <c r="N87" s="111">
        <f t="shared" si="4"/>
        <v>-26132195.127921425</v>
      </c>
      <c r="O87" s="81">
        <v>0.02</v>
      </c>
      <c r="P87" s="184">
        <f t="shared" si="9"/>
        <v>-26132195.127921425</v>
      </c>
      <c r="Q87" s="146">
        <f t="shared" si="10"/>
        <v>6775340.5043438822</v>
      </c>
      <c r="R87" s="98">
        <f t="shared" si="5"/>
        <v>210000000</v>
      </c>
      <c r="S87" s="98">
        <f t="shared" si="6"/>
        <v>56775340.504343882</v>
      </c>
      <c r="T87" s="103"/>
    </row>
    <row r="88" spans="1:20" s="18" customFormat="1" x14ac:dyDescent="0.3">
      <c r="A88" s="18">
        <v>8</v>
      </c>
      <c r="B88" s="294">
        <v>2029</v>
      </c>
      <c r="C88" s="27">
        <v>1</v>
      </c>
      <c r="D88" s="140">
        <v>0</v>
      </c>
      <c r="E88" s="140">
        <v>0</v>
      </c>
      <c r="F88" s="96">
        <v>300000</v>
      </c>
      <c r="G88" s="126">
        <v>300000</v>
      </c>
      <c r="H88" s="96">
        <v>0</v>
      </c>
      <c r="I88" s="96">
        <v>210000000</v>
      </c>
      <c r="J88" s="96">
        <v>50000000</v>
      </c>
      <c r="K88" s="132">
        <f t="shared" si="8"/>
        <v>34110671.273646079</v>
      </c>
      <c r="L88" s="99">
        <v>1.7999999999999999E-2</v>
      </c>
      <c r="M88" s="38">
        <v>0</v>
      </c>
      <c r="N88" s="111">
        <f t="shared" ref="N88:N147" si="11" xml:space="preserve"> (N87 + D88 - E88 - M88) + ((N87 + D88 - E88 - M88) * O88)</f>
        <v>-26654839.030479852</v>
      </c>
      <c r="O88" s="81">
        <v>0.02</v>
      </c>
      <c r="P88" s="184">
        <f t="shared" si="9"/>
        <v>-26654839.030479852</v>
      </c>
      <c r="Q88" s="146">
        <f t="shared" si="10"/>
        <v>7455832.2431662269</v>
      </c>
      <c r="R88" s="98">
        <f t="shared" si="5"/>
        <v>210000000</v>
      </c>
      <c r="S88" s="98">
        <f t="shared" si="6"/>
        <v>57455832.243166223</v>
      </c>
      <c r="T88" s="85"/>
    </row>
    <row r="89" spans="1:20" s="18" customFormat="1" x14ac:dyDescent="0.3">
      <c r="B89" s="294"/>
      <c r="C89" s="28">
        <v>2</v>
      </c>
      <c r="D89" s="140">
        <v>0</v>
      </c>
      <c r="E89" s="140">
        <v>0</v>
      </c>
      <c r="F89" s="96">
        <v>300000</v>
      </c>
      <c r="G89" s="126">
        <v>300000</v>
      </c>
      <c r="H89" s="96">
        <v>0</v>
      </c>
      <c r="I89" s="96">
        <v>210000000</v>
      </c>
      <c r="J89" s="96">
        <v>50000000</v>
      </c>
      <c r="K89" s="132">
        <f t="shared" si="8"/>
        <v>35335463.356571712</v>
      </c>
      <c r="L89" s="99">
        <v>1.7999999999999999E-2</v>
      </c>
      <c r="M89" s="38">
        <v>0</v>
      </c>
      <c r="N89" s="111">
        <f t="shared" si="11"/>
        <v>-27187935.811089449</v>
      </c>
      <c r="O89" s="81">
        <v>0.02</v>
      </c>
      <c r="P89" s="184">
        <f t="shared" si="9"/>
        <v>-27187935.811089449</v>
      </c>
      <c r="Q89" s="146">
        <f t="shared" si="10"/>
        <v>8147527.545482263</v>
      </c>
      <c r="R89" s="98">
        <f t="shared" si="5"/>
        <v>210000000</v>
      </c>
      <c r="S89" s="98">
        <f t="shared" si="6"/>
        <v>58147527.545482263</v>
      </c>
      <c r="T89" s="85"/>
    </row>
    <row r="90" spans="1:20" s="18" customFormat="1" x14ac:dyDescent="0.3">
      <c r="B90" s="294"/>
      <c r="C90" s="28">
        <v>3</v>
      </c>
      <c r="D90" s="140">
        <v>0</v>
      </c>
      <c r="E90" s="140">
        <v>0</v>
      </c>
      <c r="F90" s="96">
        <v>300000</v>
      </c>
      <c r="G90" s="126">
        <v>300000</v>
      </c>
      <c r="H90" s="96">
        <v>0</v>
      </c>
      <c r="I90" s="96">
        <v>210000000</v>
      </c>
      <c r="J90" s="96">
        <v>50000000</v>
      </c>
      <c r="K90" s="132">
        <f t="shared" si="8"/>
        <v>36582301.696990006</v>
      </c>
      <c r="L90" s="99">
        <v>1.7999999999999999E-2</v>
      </c>
      <c r="M90" s="38">
        <v>0</v>
      </c>
      <c r="N90" s="111">
        <f t="shared" si="11"/>
        <v>-27731694.527311239</v>
      </c>
      <c r="O90" s="81">
        <v>0.02</v>
      </c>
      <c r="P90" s="184">
        <f t="shared" si="9"/>
        <v>-27731694.527311239</v>
      </c>
      <c r="Q90" s="146">
        <f t="shared" si="10"/>
        <v>8850607.1696787663</v>
      </c>
      <c r="R90" s="98">
        <f t="shared" si="5"/>
        <v>210000000</v>
      </c>
      <c r="S90" s="98">
        <f t="shared" si="6"/>
        <v>58850607.169678763</v>
      </c>
      <c r="T90" s="85"/>
    </row>
    <row r="91" spans="1:20" s="18" customFormat="1" x14ac:dyDescent="0.3">
      <c r="B91" s="294"/>
      <c r="C91" s="28">
        <v>4</v>
      </c>
      <c r="D91" s="140">
        <v>0</v>
      </c>
      <c r="E91" s="140">
        <v>0</v>
      </c>
      <c r="F91" s="96">
        <v>300000</v>
      </c>
      <c r="G91" s="126">
        <v>300000</v>
      </c>
      <c r="H91" s="96">
        <v>0</v>
      </c>
      <c r="I91" s="96">
        <v>210000000</v>
      </c>
      <c r="J91" s="96">
        <v>50000000</v>
      </c>
      <c r="K91" s="132">
        <f t="shared" si="8"/>
        <v>37851583.127535827</v>
      </c>
      <c r="L91" s="99">
        <v>1.7999999999999999E-2</v>
      </c>
      <c r="M91" s="38">
        <v>0</v>
      </c>
      <c r="N91" s="111">
        <f t="shared" si="11"/>
        <v>-28286328.417857464</v>
      </c>
      <c r="O91" s="81">
        <v>0.02</v>
      </c>
      <c r="P91" s="184">
        <f t="shared" si="9"/>
        <v>-28286328.417857464</v>
      </c>
      <c r="Q91" s="146">
        <f t="shared" si="10"/>
        <v>9565254.7096783631</v>
      </c>
      <c r="R91" s="98">
        <f t="shared" ref="R91:R147" si="12" xml:space="preserve"> H91 + I91</f>
        <v>210000000</v>
      </c>
      <c r="S91" s="98">
        <f t="shared" ref="S91:S147" si="13" xml:space="preserve"> J91 + Q91</f>
        <v>59565254.709678367</v>
      </c>
      <c r="T91" s="85"/>
    </row>
    <row r="92" spans="1:20" s="18" customFormat="1" x14ac:dyDescent="0.3">
      <c r="B92" s="294"/>
      <c r="C92" s="28">
        <v>5</v>
      </c>
      <c r="D92" s="140">
        <v>0</v>
      </c>
      <c r="E92" s="140">
        <v>0</v>
      </c>
      <c r="F92" s="96">
        <v>300000</v>
      </c>
      <c r="G92" s="126">
        <v>300000</v>
      </c>
      <c r="H92" s="96">
        <v>0</v>
      </c>
      <c r="I92" s="96">
        <v>210000000</v>
      </c>
      <c r="J92" s="96">
        <v>50000000</v>
      </c>
      <c r="K92" s="132">
        <f t="shared" si="8"/>
        <v>39143711.623831473</v>
      </c>
      <c r="L92" s="99">
        <v>1.7999999999999999E-2</v>
      </c>
      <c r="M92" s="38">
        <v>0</v>
      </c>
      <c r="N92" s="111">
        <f t="shared" si="11"/>
        <v>-28852054.986214615</v>
      </c>
      <c r="O92" s="81">
        <v>0.02</v>
      </c>
      <c r="P92" s="184">
        <f t="shared" si="9"/>
        <v>-28852054.986214615</v>
      </c>
      <c r="Q92" s="146">
        <f t="shared" si="10"/>
        <v>10291656.637616858</v>
      </c>
      <c r="R92" s="98">
        <f t="shared" si="12"/>
        <v>210000000</v>
      </c>
      <c r="S92" s="98">
        <f t="shared" si="13"/>
        <v>60291656.637616858</v>
      </c>
      <c r="T92" s="85"/>
    </row>
    <row r="93" spans="1:20" s="18" customFormat="1" x14ac:dyDescent="0.3">
      <c r="B93" s="294"/>
      <c r="C93" s="28">
        <v>6</v>
      </c>
      <c r="D93" s="140">
        <v>0</v>
      </c>
      <c r="E93" s="140">
        <v>0</v>
      </c>
      <c r="F93" s="96">
        <v>300000</v>
      </c>
      <c r="G93" s="126">
        <v>300000</v>
      </c>
      <c r="H93" s="96">
        <v>0</v>
      </c>
      <c r="I93" s="96">
        <v>210000000</v>
      </c>
      <c r="J93" s="96">
        <v>50000000</v>
      </c>
      <c r="K93" s="132">
        <f t="shared" si="8"/>
        <v>40459098.433060437</v>
      </c>
      <c r="L93" s="99">
        <v>1.7999999999999999E-2</v>
      </c>
      <c r="M93" s="38">
        <v>0</v>
      </c>
      <c r="N93" s="111">
        <f t="shared" si="11"/>
        <v>-29429096.085938908</v>
      </c>
      <c r="O93" s="81">
        <v>0.02</v>
      </c>
      <c r="P93" s="184">
        <f t="shared" si="9"/>
        <v>-29429096.085938908</v>
      </c>
      <c r="Q93" s="146">
        <f t="shared" si="10"/>
        <v>11030002.347121529</v>
      </c>
      <c r="R93" s="98">
        <f t="shared" si="12"/>
        <v>210000000</v>
      </c>
      <c r="S93" s="98">
        <f t="shared" si="13"/>
        <v>61030002.347121529</v>
      </c>
      <c r="T93" s="85"/>
    </row>
    <row r="94" spans="1:20" s="18" customFormat="1" x14ac:dyDescent="0.3">
      <c r="B94" s="294"/>
      <c r="C94" s="28">
        <v>7</v>
      </c>
      <c r="D94" s="140">
        <v>0</v>
      </c>
      <c r="E94" s="140">
        <v>0</v>
      </c>
      <c r="F94" s="96">
        <v>300000</v>
      </c>
      <c r="G94" s="126">
        <v>300000</v>
      </c>
      <c r="H94" s="96">
        <v>0</v>
      </c>
      <c r="I94" s="96">
        <v>210000000</v>
      </c>
      <c r="J94" s="96">
        <v>50000000</v>
      </c>
      <c r="K94" s="132">
        <f t="shared" si="8"/>
        <v>41798162.204855524</v>
      </c>
      <c r="L94" s="99">
        <v>1.7999999999999999E-2</v>
      </c>
      <c r="M94" s="38">
        <v>0</v>
      </c>
      <c r="N94" s="111">
        <f t="shared" si="11"/>
        <v>-30017678.007657688</v>
      </c>
      <c r="O94" s="81">
        <v>0.02</v>
      </c>
      <c r="P94" s="184">
        <f t="shared" si="9"/>
        <v>-30017678.007657688</v>
      </c>
      <c r="Q94" s="146">
        <f t="shared" si="10"/>
        <v>11780484.197197836</v>
      </c>
      <c r="R94" s="98">
        <f t="shared" si="12"/>
        <v>210000000</v>
      </c>
      <c r="S94" s="98">
        <f t="shared" si="13"/>
        <v>61780484.19719784</v>
      </c>
      <c r="T94" s="85"/>
    </row>
    <row r="95" spans="1:20" s="18" customFormat="1" x14ac:dyDescent="0.3">
      <c r="B95" s="294"/>
      <c r="C95" s="28">
        <v>8</v>
      </c>
      <c r="D95" s="140">
        <v>0</v>
      </c>
      <c r="E95" s="140">
        <v>0</v>
      </c>
      <c r="F95" s="96">
        <v>300000</v>
      </c>
      <c r="G95" s="126">
        <v>300000</v>
      </c>
      <c r="H95" s="96">
        <v>0</v>
      </c>
      <c r="I95" s="96">
        <v>210000000</v>
      </c>
      <c r="J95" s="96">
        <v>50000000</v>
      </c>
      <c r="K95" s="132">
        <f t="shared" si="8"/>
        <v>43161329.124542922</v>
      </c>
      <c r="L95" s="99">
        <v>1.7999999999999999E-2</v>
      </c>
      <c r="M95" s="38">
        <v>0</v>
      </c>
      <c r="N95" s="111">
        <f t="shared" si="11"/>
        <v>-30618031.567810841</v>
      </c>
      <c r="O95" s="81">
        <v>0.02</v>
      </c>
      <c r="P95" s="184">
        <f t="shared" si="9"/>
        <v>-30618031.567810841</v>
      </c>
      <c r="Q95" s="146">
        <f t="shared" si="10"/>
        <v>12543297.556732081</v>
      </c>
      <c r="R95" s="98">
        <f t="shared" si="12"/>
        <v>210000000</v>
      </c>
      <c r="S95" s="98">
        <f t="shared" si="13"/>
        <v>62543297.556732081</v>
      </c>
      <c r="T95" s="85"/>
    </row>
    <row r="96" spans="1:20" s="18" customFormat="1" x14ac:dyDescent="0.3">
      <c r="B96" s="294"/>
      <c r="C96" s="28">
        <v>9</v>
      </c>
      <c r="D96" s="140">
        <v>0</v>
      </c>
      <c r="E96" s="140">
        <v>0</v>
      </c>
      <c r="F96" s="96">
        <v>300000</v>
      </c>
      <c r="G96" s="126">
        <v>300000</v>
      </c>
      <c r="H96" s="96">
        <v>0</v>
      </c>
      <c r="I96" s="96">
        <v>210000000</v>
      </c>
      <c r="J96" s="96">
        <v>50000000</v>
      </c>
      <c r="K96" s="132">
        <f t="shared" si="8"/>
        <v>44549033.048784696</v>
      </c>
      <c r="L96" s="99">
        <v>1.7999999999999999E-2</v>
      </c>
      <c r="M96" s="38">
        <v>0</v>
      </c>
      <c r="N96" s="111">
        <f t="shared" si="11"/>
        <v>-31230392.199167058</v>
      </c>
      <c r="O96" s="81">
        <v>0.02</v>
      </c>
      <c r="P96" s="184">
        <f t="shared" si="9"/>
        <v>-31230392.199167058</v>
      </c>
      <c r="Q96" s="146">
        <f t="shared" si="10"/>
        <v>13318640.849617638</v>
      </c>
      <c r="R96" s="98">
        <f t="shared" si="12"/>
        <v>210000000</v>
      </c>
      <c r="S96" s="98">
        <f t="shared" si="13"/>
        <v>63318640.849617638</v>
      </c>
      <c r="T96" s="85"/>
    </row>
    <row r="97" spans="1:20" s="18" customFormat="1" x14ac:dyDescent="0.3">
      <c r="B97" s="294"/>
      <c r="C97" s="28">
        <v>10</v>
      </c>
      <c r="D97" s="140">
        <v>0</v>
      </c>
      <c r="E97" s="140">
        <v>0</v>
      </c>
      <c r="F97" s="96">
        <v>300000</v>
      </c>
      <c r="G97" s="126">
        <v>300000</v>
      </c>
      <c r="H97" s="96">
        <v>0</v>
      </c>
      <c r="I97" s="96">
        <v>210000000</v>
      </c>
      <c r="J97" s="96">
        <v>50000000</v>
      </c>
      <c r="K97" s="132">
        <f t="shared" si="8"/>
        <v>45961715.643662818</v>
      </c>
      <c r="L97" s="99">
        <v>1.7999999999999999E-2</v>
      </c>
      <c r="M97" s="38">
        <v>0</v>
      </c>
      <c r="N97" s="111">
        <f t="shared" si="11"/>
        <v>-31855000.043150399</v>
      </c>
      <c r="O97" s="81">
        <v>0.02</v>
      </c>
      <c r="P97" s="184">
        <f t="shared" si="9"/>
        <v>-31855000.043150399</v>
      </c>
      <c r="Q97" s="146">
        <f t="shared" si="10"/>
        <v>14106715.600512419</v>
      </c>
      <c r="R97" s="98">
        <f t="shared" si="12"/>
        <v>210000000</v>
      </c>
      <c r="S97" s="98">
        <f t="shared" si="13"/>
        <v>64106715.600512415</v>
      </c>
      <c r="T97" s="85"/>
    </row>
    <row r="98" spans="1:20" s="18" customFormat="1" ht="17.25" thickBot="1" x14ac:dyDescent="0.35">
      <c r="B98" s="294"/>
      <c r="C98" s="30">
        <v>11</v>
      </c>
      <c r="D98" s="140">
        <v>0</v>
      </c>
      <c r="E98" s="140">
        <v>0</v>
      </c>
      <c r="F98" s="96">
        <v>300000</v>
      </c>
      <c r="G98" s="126">
        <v>300000</v>
      </c>
      <c r="H98" s="96">
        <v>0</v>
      </c>
      <c r="I98" s="96">
        <v>210000000</v>
      </c>
      <c r="J98" s="96">
        <v>50000000</v>
      </c>
      <c r="K98" s="132">
        <f t="shared" si="8"/>
        <v>47399826.525248751</v>
      </c>
      <c r="L98" s="99">
        <v>1.7999999999999999E-2</v>
      </c>
      <c r="M98" s="38">
        <v>0</v>
      </c>
      <c r="N98" s="111">
        <f t="shared" si="11"/>
        <v>-32492100.044013407</v>
      </c>
      <c r="O98" s="81">
        <v>0.02</v>
      </c>
      <c r="P98" s="184">
        <f t="shared" si="9"/>
        <v>-32492100.044013407</v>
      </c>
      <c r="Q98" s="146">
        <f t="shared" si="10"/>
        <v>14907726.481235344</v>
      </c>
      <c r="R98" s="98">
        <f t="shared" si="12"/>
        <v>210000000</v>
      </c>
      <c r="S98" s="98">
        <f t="shared" si="13"/>
        <v>64907726.48123534</v>
      </c>
      <c r="T98" s="85"/>
    </row>
    <row r="99" spans="1:20" s="91" customFormat="1" ht="17.25" thickBot="1" x14ac:dyDescent="0.35">
      <c r="B99" s="294"/>
      <c r="C99" s="89">
        <v>12</v>
      </c>
      <c r="D99" s="140">
        <v>0</v>
      </c>
      <c r="E99" s="141">
        <v>0</v>
      </c>
      <c r="F99" s="96">
        <v>300000</v>
      </c>
      <c r="G99" s="126">
        <v>300000</v>
      </c>
      <c r="H99" s="96">
        <v>0</v>
      </c>
      <c r="I99" s="96">
        <v>210000000</v>
      </c>
      <c r="J99" s="96">
        <v>50000000</v>
      </c>
      <c r="K99" s="133">
        <f t="shared" si="8"/>
        <v>48863823.402703226</v>
      </c>
      <c r="L99" s="90">
        <v>1.7999999999999999E-2</v>
      </c>
      <c r="M99" s="38">
        <v>0</v>
      </c>
      <c r="N99" s="111">
        <f t="shared" si="11"/>
        <v>-33141942.044893675</v>
      </c>
      <c r="O99" s="81">
        <v>0.02</v>
      </c>
      <c r="P99" s="184">
        <f t="shared" si="9"/>
        <v>-33141942.044893675</v>
      </c>
      <c r="Q99" s="146">
        <f t="shared" si="10"/>
        <v>15721881.357809551</v>
      </c>
      <c r="R99" s="98">
        <f t="shared" si="12"/>
        <v>210000000</v>
      </c>
      <c r="S99" s="98">
        <f t="shared" si="13"/>
        <v>65721881.357809551</v>
      </c>
      <c r="T99" s="103"/>
    </row>
    <row r="100" spans="1:20" s="18" customFormat="1" x14ac:dyDescent="0.3">
      <c r="A100" s="18">
        <v>9</v>
      </c>
      <c r="B100" s="294">
        <v>2030</v>
      </c>
      <c r="C100" s="27">
        <v>1</v>
      </c>
      <c r="D100" s="140">
        <v>0</v>
      </c>
      <c r="E100" s="140">
        <v>0</v>
      </c>
      <c r="F100" s="96">
        <v>300000</v>
      </c>
      <c r="G100" s="126">
        <v>300000</v>
      </c>
      <c r="H100" s="96">
        <v>0</v>
      </c>
      <c r="I100" s="96">
        <v>210000000</v>
      </c>
      <c r="J100" s="96">
        <v>50000000</v>
      </c>
      <c r="K100" s="132">
        <f t="shared" si="8"/>
        <v>50354172.223951884</v>
      </c>
      <c r="L100" s="99">
        <v>1.7999999999999999E-2</v>
      </c>
      <c r="M100" s="38">
        <v>0</v>
      </c>
      <c r="N100" s="111">
        <f t="shared" si="11"/>
        <v>-33804780.885791548</v>
      </c>
      <c r="O100" s="81">
        <v>0.02</v>
      </c>
      <c r="P100" s="184">
        <f t="shared" si="9"/>
        <v>-33804780.885791548</v>
      </c>
      <c r="Q100" s="146">
        <f t="shared" si="10"/>
        <v>16549391.338160336</v>
      </c>
      <c r="R100" s="98">
        <f t="shared" si="12"/>
        <v>210000000</v>
      </c>
      <c r="S100" s="98">
        <f t="shared" si="13"/>
        <v>66549391.338160336</v>
      </c>
      <c r="T100" s="85"/>
    </row>
    <row r="101" spans="1:20" s="18" customFormat="1" x14ac:dyDescent="0.3">
      <c r="B101" s="294"/>
      <c r="C101" s="28">
        <v>2</v>
      </c>
      <c r="D101" s="140">
        <v>0</v>
      </c>
      <c r="E101" s="140">
        <v>0</v>
      </c>
      <c r="F101" s="96">
        <v>300000</v>
      </c>
      <c r="G101" s="126">
        <v>300000</v>
      </c>
      <c r="H101" s="96">
        <v>0</v>
      </c>
      <c r="I101" s="96">
        <v>210000000</v>
      </c>
      <c r="J101" s="96">
        <v>50000000</v>
      </c>
      <c r="K101" s="132">
        <f t="shared" si="8"/>
        <v>51871347.323983021</v>
      </c>
      <c r="L101" s="99">
        <v>1.7999999999999999E-2</v>
      </c>
      <c r="M101" s="38">
        <v>0</v>
      </c>
      <c r="N101" s="111">
        <f t="shared" si="11"/>
        <v>-34480876.503507376</v>
      </c>
      <c r="O101" s="81">
        <v>0.02</v>
      </c>
      <c r="P101" s="184">
        <f t="shared" si="9"/>
        <v>-34480876.503507376</v>
      </c>
      <c r="Q101" s="146">
        <f t="shared" si="10"/>
        <v>17390470.820475645</v>
      </c>
      <c r="R101" s="98">
        <f t="shared" si="12"/>
        <v>210000000</v>
      </c>
      <c r="S101" s="98">
        <f t="shared" si="13"/>
        <v>67390470.820475638</v>
      </c>
      <c r="T101" s="85"/>
    </row>
    <row r="102" spans="1:20" s="18" customFormat="1" x14ac:dyDescent="0.3">
      <c r="B102" s="294"/>
      <c r="C102" s="28">
        <v>3</v>
      </c>
      <c r="D102" s="140">
        <v>0</v>
      </c>
      <c r="E102" s="140">
        <v>0</v>
      </c>
      <c r="F102" s="96">
        <v>300000</v>
      </c>
      <c r="G102" s="126">
        <v>300000</v>
      </c>
      <c r="H102" s="96">
        <v>0</v>
      </c>
      <c r="I102" s="96">
        <v>210000000</v>
      </c>
      <c r="J102" s="96">
        <v>50000000</v>
      </c>
      <c r="K102" s="132">
        <f t="shared" si="8"/>
        <v>53415831.575814717</v>
      </c>
      <c r="L102" s="99">
        <v>1.7999999999999999E-2</v>
      </c>
      <c r="M102" s="38">
        <v>0</v>
      </c>
      <c r="N102" s="111">
        <f t="shared" si="11"/>
        <v>-35170494.033577524</v>
      </c>
      <c r="O102" s="81">
        <v>0.02</v>
      </c>
      <c r="P102" s="184">
        <f t="shared" si="9"/>
        <v>-35170494.033577524</v>
      </c>
      <c r="Q102" s="146">
        <f t="shared" si="10"/>
        <v>18245337.542237192</v>
      </c>
      <c r="R102" s="98">
        <f t="shared" si="12"/>
        <v>210000000</v>
      </c>
      <c r="S102" s="98">
        <f t="shared" si="13"/>
        <v>68245337.542237192</v>
      </c>
      <c r="T102" s="85"/>
    </row>
    <row r="103" spans="1:20" s="18" customFormat="1" x14ac:dyDescent="0.3">
      <c r="B103" s="294"/>
      <c r="C103" s="28">
        <v>4</v>
      </c>
      <c r="D103" s="140">
        <v>0</v>
      </c>
      <c r="E103" s="140">
        <v>0</v>
      </c>
      <c r="F103" s="96">
        <v>300000</v>
      </c>
      <c r="G103" s="126">
        <v>300000</v>
      </c>
      <c r="H103" s="96">
        <v>0</v>
      </c>
      <c r="I103" s="96">
        <v>210000000</v>
      </c>
      <c r="J103" s="96">
        <v>50000000</v>
      </c>
      <c r="K103" s="132">
        <f t="shared" si="8"/>
        <v>54988116.54417938</v>
      </c>
      <c r="L103" s="99">
        <v>1.7999999999999999E-2</v>
      </c>
      <c r="M103" s="38">
        <v>0</v>
      </c>
      <c r="N103" s="111">
        <f t="shared" si="11"/>
        <v>-35873903.914249077</v>
      </c>
      <c r="O103" s="81">
        <v>0.02</v>
      </c>
      <c r="P103" s="184">
        <f t="shared" si="9"/>
        <v>-35873903.914249077</v>
      </c>
      <c r="Q103" s="146">
        <f t="shared" si="10"/>
        <v>19114212.629930303</v>
      </c>
      <c r="R103" s="98">
        <f t="shared" si="12"/>
        <v>210000000</v>
      </c>
      <c r="S103" s="98">
        <f t="shared" si="13"/>
        <v>69114212.629930303</v>
      </c>
      <c r="T103" s="85"/>
    </row>
    <row r="104" spans="1:20" s="18" customFormat="1" x14ac:dyDescent="0.3">
      <c r="B104" s="294"/>
      <c r="C104" s="28">
        <v>5</v>
      </c>
      <c r="D104" s="140">
        <v>0</v>
      </c>
      <c r="E104" s="140">
        <v>0</v>
      </c>
      <c r="F104" s="96">
        <v>300000</v>
      </c>
      <c r="G104" s="126">
        <v>300000</v>
      </c>
      <c r="H104" s="96">
        <v>0</v>
      </c>
      <c r="I104" s="96">
        <v>210000000</v>
      </c>
      <c r="J104" s="96">
        <v>50000000</v>
      </c>
      <c r="K104" s="132">
        <f t="shared" si="8"/>
        <v>56588702.641974606</v>
      </c>
      <c r="L104" s="99">
        <v>1.7999999999999999E-2</v>
      </c>
      <c r="M104" s="38">
        <v>0</v>
      </c>
      <c r="N104" s="111">
        <f t="shared" si="11"/>
        <v>-36591381.992534056</v>
      </c>
      <c r="O104" s="81">
        <v>0.02</v>
      </c>
      <c r="P104" s="184">
        <f t="shared" si="9"/>
        <v>-36591381.992534056</v>
      </c>
      <c r="Q104" s="146">
        <f t="shared" si="10"/>
        <v>19997320.649440549</v>
      </c>
      <c r="R104" s="98">
        <f t="shared" si="12"/>
        <v>210000000</v>
      </c>
      <c r="S104" s="98">
        <f t="shared" si="13"/>
        <v>69997320.649440557</v>
      </c>
      <c r="T104" s="85"/>
    </row>
    <row r="105" spans="1:20" s="18" customFormat="1" x14ac:dyDescent="0.3">
      <c r="B105" s="294"/>
      <c r="C105" s="28">
        <v>6</v>
      </c>
      <c r="D105" s="140">
        <v>0</v>
      </c>
      <c r="E105" s="140">
        <v>0</v>
      </c>
      <c r="F105" s="96">
        <v>300000</v>
      </c>
      <c r="G105" s="126">
        <v>300000</v>
      </c>
      <c r="H105" s="96">
        <v>0</v>
      </c>
      <c r="I105" s="96">
        <v>210000000</v>
      </c>
      <c r="J105" s="96">
        <v>50000000</v>
      </c>
      <c r="K105" s="132">
        <f t="shared" si="8"/>
        <v>58218099.289530151</v>
      </c>
      <c r="L105" s="99">
        <v>1.7999999999999999E-2</v>
      </c>
      <c r="M105" s="38">
        <v>0</v>
      </c>
      <c r="N105" s="111">
        <f t="shared" si="11"/>
        <v>-37323209.63238474</v>
      </c>
      <c r="O105" s="81">
        <v>0.02</v>
      </c>
      <c r="P105" s="184">
        <f t="shared" si="9"/>
        <v>-37323209.63238474</v>
      </c>
      <c r="Q105" s="146">
        <f t="shared" si="10"/>
        <v>20894889.657145411</v>
      </c>
      <c r="R105" s="98">
        <f t="shared" si="12"/>
        <v>210000000</v>
      </c>
      <c r="S105" s="98">
        <f t="shared" si="13"/>
        <v>70894889.657145411</v>
      </c>
      <c r="T105" s="85"/>
    </row>
    <row r="106" spans="1:20" s="18" customFormat="1" x14ac:dyDescent="0.3">
      <c r="B106" s="294"/>
      <c r="C106" s="28">
        <v>7</v>
      </c>
      <c r="D106" s="140">
        <v>0</v>
      </c>
      <c r="E106" s="140">
        <v>0</v>
      </c>
      <c r="F106" s="96">
        <v>300000</v>
      </c>
      <c r="G106" s="126">
        <v>300000</v>
      </c>
      <c r="H106" s="96">
        <v>0</v>
      </c>
      <c r="I106" s="96">
        <v>210000000</v>
      </c>
      <c r="J106" s="96">
        <v>50000000</v>
      </c>
      <c r="K106" s="132">
        <f t="shared" si="8"/>
        <v>59876825.076741695</v>
      </c>
      <c r="L106" s="99">
        <v>1.7999999999999999E-2</v>
      </c>
      <c r="M106" s="38">
        <v>0</v>
      </c>
      <c r="N106" s="111">
        <f t="shared" si="11"/>
        <v>-38069673.825032435</v>
      </c>
      <c r="O106" s="81">
        <v>0.02</v>
      </c>
      <c r="P106" s="184">
        <f t="shared" si="9"/>
        <v>-38069673.825032435</v>
      </c>
      <c r="Q106" s="146">
        <f t="shared" si="10"/>
        <v>21807151.25170926</v>
      </c>
      <c r="R106" s="98">
        <f t="shared" si="12"/>
        <v>210000000</v>
      </c>
      <c r="S106" s="98">
        <f t="shared" si="13"/>
        <v>71807151.251709253</v>
      </c>
      <c r="T106" s="85"/>
    </row>
    <row r="107" spans="1:20" s="18" customFormat="1" x14ac:dyDescent="0.3">
      <c r="B107" s="294"/>
      <c r="C107" s="28">
        <v>8</v>
      </c>
      <c r="D107" s="140">
        <v>0</v>
      </c>
      <c r="E107" s="140">
        <v>0</v>
      </c>
      <c r="F107" s="96">
        <v>300000</v>
      </c>
      <c r="G107" s="126">
        <v>300000</v>
      </c>
      <c r="H107" s="96">
        <v>0</v>
      </c>
      <c r="I107" s="96">
        <v>210000000</v>
      </c>
      <c r="J107" s="96">
        <v>50000000</v>
      </c>
      <c r="K107" s="132">
        <f t="shared" si="8"/>
        <v>61565407.928123049</v>
      </c>
      <c r="L107" s="99">
        <v>1.7999999999999999E-2</v>
      </c>
      <c r="M107" s="38">
        <v>0</v>
      </c>
      <c r="N107" s="111">
        <f t="shared" si="11"/>
        <v>-38831067.301533081</v>
      </c>
      <c r="O107" s="81">
        <v>0.02</v>
      </c>
      <c r="P107" s="184">
        <f t="shared" si="9"/>
        <v>-38831067.301533081</v>
      </c>
      <c r="Q107" s="146">
        <f t="shared" si="10"/>
        <v>22734340.626589969</v>
      </c>
      <c r="R107" s="98">
        <f t="shared" si="12"/>
        <v>210000000</v>
      </c>
      <c r="S107" s="98">
        <f t="shared" si="13"/>
        <v>72734340.626589969</v>
      </c>
      <c r="T107" s="85"/>
    </row>
    <row r="108" spans="1:20" s="18" customFormat="1" x14ac:dyDescent="0.3">
      <c r="B108" s="294"/>
      <c r="C108" s="28">
        <v>9</v>
      </c>
      <c r="D108" s="140">
        <v>0</v>
      </c>
      <c r="E108" s="140">
        <v>0</v>
      </c>
      <c r="F108" s="96">
        <v>300000</v>
      </c>
      <c r="G108" s="126">
        <v>300000</v>
      </c>
      <c r="H108" s="96">
        <v>0</v>
      </c>
      <c r="I108" s="96">
        <v>210000000</v>
      </c>
      <c r="J108" s="96">
        <v>50000000</v>
      </c>
      <c r="K108" s="132">
        <f t="shared" si="8"/>
        <v>63284385.270829268</v>
      </c>
      <c r="L108" s="99">
        <v>1.7999999999999999E-2</v>
      </c>
      <c r="M108" s="38">
        <v>0</v>
      </c>
      <c r="N108" s="111">
        <f t="shared" si="11"/>
        <v>-39607688.647563741</v>
      </c>
      <c r="O108" s="81">
        <v>0.02</v>
      </c>
      <c r="P108" s="184">
        <f t="shared" si="9"/>
        <v>-39607688.647563741</v>
      </c>
      <c r="Q108" s="146">
        <f t="shared" si="10"/>
        <v>23676696.623265527</v>
      </c>
      <c r="R108" s="98">
        <f t="shared" si="12"/>
        <v>210000000</v>
      </c>
      <c r="S108" s="98">
        <f t="shared" si="13"/>
        <v>73676696.623265535</v>
      </c>
      <c r="T108" s="85"/>
    </row>
    <row r="109" spans="1:20" s="18" customFormat="1" x14ac:dyDescent="0.3">
      <c r="B109" s="294"/>
      <c r="C109" s="28">
        <v>10</v>
      </c>
      <c r="D109" s="140">
        <v>0</v>
      </c>
      <c r="E109" s="140">
        <v>0</v>
      </c>
      <c r="F109" s="96">
        <v>300000</v>
      </c>
      <c r="G109" s="126">
        <v>300000</v>
      </c>
      <c r="H109" s="96">
        <v>0</v>
      </c>
      <c r="I109" s="96">
        <v>210000000</v>
      </c>
      <c r="J109" s="96">
        <v>50000000</v>
      </c>
      <c r="K109" s="132">
        <f t="shared" si="8"/>
        <v>65034304.205704197</v>
      </c>
      <c r="L109" s="99">
        <v>1.7999999999999999E-2</v>
      </c>
      <c r="M109" s="38">
        <v>0</v>
      </c>
      <c r="N109" s="111">
        <f t="shared" si="11"/>
        <v>-40399842.420515016</v>
      </c>
      <c r="O109" s="81">
        <v>0.02</v>
      </c>
      <c r="P109" s="184">
        <f t="shared" si="9"/>
        <v>-40399842.420515016</v>
      </c>
      <c r="Q109" s="146">
        <f t="shared" si="10"/>
        <v>24634461.785189182</v>
      </c>
      <c r="R109" s="98">
        <f t="shared" si="12"/>
        <v>210000000</v>
      </c>
      <c r="S109" s="98">
        <f t="shared" si="13"/>
        <v>74634461.785189182</v>
      </c>
      <c r="T109" s="85"/>
    </row>
    <row r="110" spans="1:20" s="18" customFormat="1" ht="17.25" thickBot="1" x14ac:dyDescent="0.35">
      <c r="B110" s="294"/>
      <c r="C110" s="30">
        <v>11</v>
      </c>
      <c r="D110" s="140">
        <v>0</v>
      </c>
      <c r="E110" s="140">
        <v>0</v>
      </c>
      <c r="F110" s="96">
        <v>300000</v>
      </c>
      <c r="G110" s="126">
        <v>300000</v>
      </c>
      <c r="H110" s="96">
        <v>0</v>
      </c>
      <c r="I110" s="96">
        <v>210000000</v>
      </c>
      <c r="J110" s="96">
        <v>50000000</v>
      </c>
      <c r="K110" s="132">
        <f t="shared" si="8"/>
        <v>66815721.68140687</v>
      </c>
      <c r="L110" s="99">
        <v>1.7999999999999999E-2</v>
      </c>
      <c r="M110" s="38">
        <v>0</v>
      </c>
      <c r="N110" s="111">
        <f t="shared" si="11"/>
        <v>-41207839.268925317</v>
      </c>
      <c r="O110" s="81">
        <v>0.02</v>
      </c>
      <c r="P110" s="184">
        <f t="shared" si="9"/>
        <v>-41207839.268925317</v>
      </c>
      <c r="Q110" s="146">
        <f t="shared" si="10"/>
        <v>25607882.412481554</v>
      </c>
      <c r="R110" s="98">
        <f t="shared" si="12"/>
        <v>210000000</v>
      </c>
      <c r="S110" s="98">
        <f t="shared" si="13"/>
        <v>75607882.412481546</v>
      </c>
      <c r="T110" s="85"/>
    </row>
    <row r="111" spans="1:20" s="91" customFormat="1" ht="17.25" thickBot="1" x14ac:dyDescent="0.35">
      <c r="B111" s="294"/>
      <c r="C111" s="89">
        <v>12</v>
      </c>
      <c r="D111" s="140">
        <v>0</v>
      </c>
      <c r="E111" s="141">
        <v>0</v>
      </c>
      <c r="F111" s="96">
        <v>300000</v>
      </c>
      <c r="G111" s="126">
        <v>300000</v>
      </c>
      <c r="H111" s="96">
        <v>0</v>
      </c>
      <c r="I111" s="96">
        <v>210000000</v>
      </c>
      <c r="J111" s="96">
        <v>50000000</v>
      </c>
      <c r="K111" s="133">
        <f t="shared" si="8"/>
        <v>68629204.671672195</v>
      </c>
      <c r="L111" s="90">
        <v>1.7999999999999999E-2</v>
      </c>
      <c r="M111" s="38">
        <v>0</v>
      </c>
      <c r="N111" s="111">
        <f t="shared" si="11"/>
        <v>-42031996.054303825</v>
      </c>
      <c r="O111" s="81">
        <v>0.02</v>
      </c>
      <c r="P111" s="184">
        <f t="shared" si="9"/>
        <v>-42031996.054303825</v>
      </c>
      <c r="Q111" s="146">
        <f t="shared" si="10"/>
        <v>26597208.61736837</v>
      </c>
      <c r="R111" s="98">
        <f t="shared" si="12"/>
        <v>210000000</v>
      </c>
      <c r="S111" s="98">
        <f t="shared" si="13"/>
        <v>76597208.61736837</v>
      </c>
      <c r="T111" s="103"/>
    </row>
    <row r="112" spans="1:20" s="18" customFormat="1" x14ac:dyDescent="0.3">
      <c r="A112" s="18">
        <v>10</v>
      </c>
      <c r="B112" s="294">
        <v>2031</v>
      </c>
      <c r="C112" s="27">
        <v>1</v>
      </c>
      <c r="D112" s="140">
        <v>0</v>
      </c>
      <c r="E112" s="140">
        <v>0</v>
      </c>
      <c r="F112" s="96">
        <v>300000</v>
      </c>
      <c r="G112" s="126">
        <v>300000</v>
      </c>
      <c r="H112" s="96">
        <v>0</v>
      </c>
      <c r="I112" s="96">
        <v>210000000</v>
      </c>
      <c r="J112" s="96">
        <v>50000000</v>
      </c>
      <c r="K112" s="132">
        <f t="shared" si="8"/>
        <v>70475330.355762288</v>
      </c>
      <c r="L112" s="99">
        <v>1.7999999999999999E-2</v>
      </c>
      <c r="M112" s="38">
        <v>0</v>
      </c>
      <c r="N112" s="111">
        <f t="shared" si="11"/>
        <v>-42872635.975389898</v>
      </c>
      <c r="O112" s="81">
        <v>0.02</v>
      </c>
      <c r="P112" s="184">
        <f t="shared" si="9"/>
        <v>-42872635.975389898</v>
      </c>
      <c r="Q112" s="146">
        <f t="shared" si="10"/>
        <v>27602694.38037239</v>
      </c>
      <c r="R112" s="98">
        <f t="shared" si="12"/>
        <v>210000000</v>
      </c>
      <c r="S112" s="98">
        <f t="shared" si="13"/>
        <v>77602694.38037239</v>
      </c>
      <c r="T112" s="85"/>
    </row>
    <row r="113" spans="1:20" s="18" customFormat="1" x14ac:dyDescent="0.3">
      <c r="B113" s="294"/>
      <c r="C113" s="28">
        <v>2</v>
      </c>
      <c r="D113" s="140">
        <v>0</v>
      </c>
      <c r="E113" s="140">
        <v>0</v>
      </c>
      <c r="F113" s="96">
        <v>300000</v>
      </c>
      <c r="G113" s="126">
        <v>300000</v>
      </c>
      <c r="H113" s="96">
        <v>0</v>
      </c>
      <c r="I113" s="96">
        <v>210000000</v>
      </c>
      <c r="J113" s="96">
        <v>50000000</v>
      </c>
      <c r="K113" s="132">
        <f t="shared" si="8"/>
        <v>72354686.302166015</v>
      </c>
      <c r="L113" s="99">
        <v>1.7999999999999999E-2</v>
      </c>
      <c r="M113" s="38">
        <v>0</v>
      </c>
      <c r="N113" s="111">
        <f t="shared" si="11"/>
        <v>-43730088.694897696</v>
      </c>
      <c r="O113" s="81">
        <v>0.02</v>
      </c>
      <c r="P113" s="184">
        <f t="shared" si="9"/>
        <v>-43730088.694897696</v>
      </c>
      <c r="Q113" s="146">
        <f t="shared" si="10"/>
        <v>28624597.607268319</v>
      </c>
      <c r="R113" s="98">
        <f t="shared" si="12"/>
        <v>210000000</v>
      </c>
      <c r="S113" s="98">
        <f t="shared" si="13"/>
        <v>78624597.607268319</v>
      </c>
      <c r="T113" s="85"/>
    </row>
    <row r="114" spans="1:20" s="18" customFormat="1" x14ac:dyDescent="0.3">
      <c r="B114" s="294"/>
      <c r="C114" s="28">
        <v>3</v>
      </c>
      <c r="D114" s="140">
        <v>0</v>
      </c>
      <c r="E114" s="140">
        <v>0</v>
      </c>
      <c r="F114" s="96">
        <v>300000</v>
      </c>
      <c r="G114" s="126">
        <v>300000</v>
      </c>
      <c r="H114" s="96">
        <v>0</v>
      </c>
      <c r="I114" s="96">
        <v>210000000</v>
      </c>
      <c r="J114" s="96">
        <v>50000000</v>
      </c>
      <c r="K114" s="132">
        <f t="shared" si="8"/>
        <v>74267870.655605003</v>
      </c>
      <c r="L114" s="99">
        <v>1.7999999999999999E-2</v>
      </c>
      <c r="M114" s="38">
        <v>0</v>
      </c>
      <c r="N114" s="111">
        <f t="shared" si="11"/>
        <v>-44604690.46879565</v>
      </c>
      <c r="O114" s="81">
        <v>0.02</v>
      </c>
      <c r="P114" s="184">
        <f t="shared" si="9"/>
        <v>-44604690.46879565</v>
      </c>
      <c r="Q114" s="146">
        <f t="shared" si="10"/>
        <v>29663180.186809354</v>
      </c>
      <c r="R114" s="98">
        <f t="shared" si="12"/>
        <v>210000000</v>
      </c>
      <c r="S114" s="98">
        <f t="shared" si="13"/>
        <v>79663180.186809361</v>
      </c>
      <c r="T114" s="85"/>
    </row>
    <row r="115" spans="1:20" s="18" customFormat="1" x14ac:dyDescent="0.3">
      <c r="B115" s="294"/>
      <c r="C115" s="28">
        <v>4</v>
      </c>
      <c r="D115" s="140">
        <v>0</v>
      </c>
      <c r="E115" s="140">
        <v>0</v>
      </c>
      <c r="F115" s="96">
        <v>300000</v>
      </c>
      <c r="G115" s="126">
        <v>300000</v>
      </c>
      <c r="H115" s="96">
        <v>0</v>
      </c>
      <c r="I115" s="96">
        <v>210000000</v>
      </c>
      <c r="J115" s="96">
        <v>50000000</v>
      </c>
      <c r="K115" s="132">
        <f t="shared" si="8"/>
        <v>76215492.3274059</v>
      </c>
      <c r="L115" s="99">
        <v>1.7999999999999999E-2</v>
      </c>
      <c r="M115" s="38">
        <v>0</v>
      </c>
      <c r="N115" s="111">
        <f t="shared" si="11"/>
        <v>-45496784.278171562</v>
      </c>
      <c r="O115" s="81">
        <v>0.02</v>
      </c>
      <c r="P115" s="184">
        <f t="shared" si="9"/>
        <v>-45496784.278171562</v>
      </c>
      <c r="Q115" s="146">
        <f t="shared" si="10"/>
        <v>30718708.049234338</v>
      </c>
      <c r="R115" s="98">
        <f t="shared" si="12"/>
        <v>210000000</v>
      </c>
      <c r="S115" s="98">
        <f t="shared" si="13"/>
        <v>80718708.049234331</v>
      </c>
      <c r="T115" s="85"/>
    </row>
    <row r="116" spans="1:20" s="18" customFormat="1" x14ac:dyDescent="0.3">
      <c r="B116" s="294"/>
      <c r="C116" s="28">
        <v>5</v>
      </c>
      <c r="D116" s="140">
        <v>0</v>
      </c>
      <c r="E116" s="140">
        <v>0</v>
      </c>
      <c r="F116" s="96">
        <v>300000</v>
      </c>
      <c r="G116" s="126">
        <v>300000</v>
      </c>
      <c r="H116" s="96">
        <v>0</v>
      </c>
      <c r="I116" s="96">
        <v>210000000</v>
      </c>
      <c r="J116" s="96">
        <v>50000000</v>
      </c>
      <c r="K116" s="132">
        <f t="shared" si="8"/>
        <v>78198171.189299211</v>
      </c>
      <c r="L116" s="99">
        <v>1.7999999999999999E-2</v>
      </c>
      <c r="M116" s="38">
        <v>0</v>
      </c>
      <c r="N116" s="111">
        <f t="shared" si="11"/>
        <v>-46406719.963734992</v>
      </c>
      <c r="O116" s="81">
        <v>0.02</v>
      </c>
      <c r="P116" s="184">
        <f t="shared" si="9"/>
        <v>-46406719.963734992</v>
      </c>
      <c r="Q116" s="146">
        <f t="shared" si="10"/>
        <v>31791451.225564219</v>
      </c>
      <c r="R116" s="98">
        <f t="shared" si="12"/>
        <v>210000000</v>
      </c>
      <c r="S116" s="98">
        <f t="shared" si="13"/>
        <v>81791451.225564212</v>
      </c>
      <c r="T116" s="85"/>
    </row>
    <row r="117" spans="1:20" s="18" customFormat="1" x14ac:dyDescent="0.3">
      <c r="B117" s="294"/>
      <c r="C117" s="28">
        <v>6</v>
      </c>
      <c r="D117" s="140">
        <v>0</v>
      </c>
      <c r="E117" s="140">
        <v>0</v>
      </c>
      <c r="F117" s="96">
        <v>300000</v>
      </c>
      <c r="G117" s="126">
        <v>300000</v>
      </c>
      <c r="H117" s="96">
        <v>0</v>
      </c>
      <c r="I117" s="96">
        <v>210000000</v>
      </c>
      <c r="J117" s="96">
        <v>50000000</v>
      </c>
      <c r="K117" s="132">
        <f t="shared" si="8"/>
        <v>80216538.270706594</v>
      </c>
      <c r="L117" s="99">
        <v>1.7999999999999999E-2</v>
      </c>
      <c r="M117" s="38">
        <v>0</v>
      </c>
      <c r="N117" s="111">
        <f t="shared" si="11"/>
        <v>-47334854.363009691</v>
      </c>
      <c r="O117" s="81">
        <v>0.02</v>
      </c>
      <c r="P117" s="184">
        <f t="shared" si="9"/>
        <v>-47334854.363009691</v>
      </c>
      <c r="Q117" s="146">
        <f t="shared" si="10"/>
        <v>32881683.907696903</v>
      </c>
      <c r="R117" s="98">
        <f t="shared" si="12"/>
        <v>210000000</v>
      </c>
      <c r="S117" s="98">
        <f t="shared" si="13"/>
        <v>82881683.907696903</v>
      </c>
      <c r="T117" s="85"/>
    </row>
    <row r="118" spans="1:20" s="18" customFormat="1" x14ac:dyDescent="0.3">
      <c r="B118" s="294"/>
      <c r="C118" s="28">
        <v>7</v>
      </c>
      <c r="D118" s="140">
        <v>0</v>
      </c>
      <c r="E118" s="140">
        <v>0</v>
      </c>
      <c r="F118" s="96">
        <v>300000</v>
      </c>
      <c r="G118" s="126">
        <v>300000</v>
      </c>
      <c r="H118" s="96">
        <v>0</v>
      </c>
      <c r="I118" s="96">
        <v>210000000</v>
      </c>
      <c r="J118" s="96">
        <v>50000000</v>
      </c>
      <c r="K118" s="132">
        <f t="shared" si="8"/>
        <v>82271235.959579319</v>
      </c>
      <c r="L118" s="99">
        <v>1.7999999999999999E-2</v>
      </c>
      <c r="M118" s="38">
        <v>0</v>
      </c>
      <c r="N118" s="111">
        <f t="shared" si="11"/>
        <v>-48281551.450269885</v>
      </c>
      <c r="O118" s="81">
        <v>0.02</v>
      </c>
      <c r="P118" s="184">
        <f t="shared" si="9"/>
        <v>-48281551.450269885</v>
      </c>
      <c r="Q118" s="146">
        <f t="shared" si="10"/>
        <v>33989684.509309433</v>
      </c>
      <c r="R118" s="98">
        <f t="shared" si="12"/>
        <v>210000000</v>
      </c>
      <c r="S118" s="98">
        <f t="shared" si="13"/>
        <v>83989684.509309441</v>
      </c>
      <c r="T118" s="85"/>
    </row>
    <row r="119" spans="1:20" s="18" customFormat="1" x14ac:dyDescent="0.3">
      <c r="B119" s="294"/>
      <c r="C119" s="28">
        <v>8</v>
      </c>
      <c r="D119" s="140">
        <v>0</v>
      </c>
      <c r="E119" s="140">
        <v>0</v>
      </c>
      <c r="F119" s="96">
        <v>300000</v>
      </c>
      <c r="G119" s="126">
        <v>300000</v>
      </c>
      <c r="H119" s="96">
        <v>0</v>
      </c>
      <c r="I119" s="96">
        <v>210000000</v>
      </c>
      <c r="J119" s="96">
        <v>50000000</v>
      </c>
      <c r="K119" s="132">
        <f t="shared" si="8"/>
        <v>84362918.206851751</v>
      </c>
      <c r="L119" s="99">
        <v>1.7999999999999999E-2</v>
      </c>
      <c r="M119" s="38">
        <v>0</v>
      </c>
      <c r="N119" s="111">
        <f t="shared" si="11"/>
        <v>-49247182.479275286</v>
      </c>
      <c r="O119" s="81">
        <v>0.02</v>
      </c>
      <c r="P119" s="184">
        <f t="shared" si="9"/>
        <v>-49247182.479275286</v>
      </c>
      <c r="Q119" s="146">
        <f t="shared" si="10"/>
        <v>35115735.727576464</v>
      </c>
      <c r="R119" s="98">
        <f t="shared" si="12"/>
        <v>210000000</v>
      </c>
      <c r="S119" s="98">
        <f t="shared" si="13"/>
        <v>85115735.727576464</v>
      </c>
      <c r="T119" s="85"/>
    </row>
    <row r="120" spans="1:20" s="18" customFormat="1" x14ac:dyDescent="0.3">
      <c r="B120" s="294"/>
      <c r="C120" s="28">
        <v>9</v>
      </c>
      <c r="D120" s="140">
        <v>0</v>
      </c>
      <c r="E120" s="140">
        <v>0</v>
      </c>
      <c r="F120" s="96">
        <v>300000</v>
      </c>
      <c r="G120" s="126">
        <v>300000</v>
      </c>
      <c r="H120" s="96">
        <v>0</v>
      </c>
      <c r="I120" s="96">
        <v>210000000</v>
      </c>
      <c r="J120" s="96">
        <v>50000000</v>
      </c>
      <c r="K120" s="132">
        <f t="shared" si="8"/>
        <v>86492250.734575078</v>
      </c>
      <c r="L120" s="99">
        <v>1.7999999999999999E-2</v>
      </c>
      <c r="M120" s="38">
        <v>0</v>
      </c>
      <c r="N120" s="111">
        <f t="shared" si="11"/>
        <v>-50232126.128860794</v>
      </c>
      <c r="O120" s="81">
        <v>0.02</v>
      </c>
      <c r="P120" s="184">
        <f t="shared" si="9"/>
        <v>-50232126.128860794</v>
      </c>
      <c r="Q120" s="146">
        <f t="shared" si="10"/>
        <v>36260124.605714284</v>
      </c>
      <c r="R120" s="98">
        <f t="shared" si="12"/>
        <v>210000000</v>
      </c>
      <c r="S120" s="98">
        <f t="shared" si="13"/>
        <v>86260124.605714291</v>
      </c>
      <c r="T120" s="85"/>
    </row>
    <row r="121" spans="1:20" s="18" customFormat="1" x14ac:dyDescent="0.3">
      <c r="B121" s="294"/>
      <c r="C121" s="28">
        <v>10</v>
      </c>
      <c r="D121" s="140">
        <v>0</v>
      </c>
      <c r="E121" s="140">
        <v>0</v>
      </c>
      <c r="F121" s="96">
        <v>300000</v>
      </c>
      <c r="G121" s="126">
        <v>300000</v>
      </c>
      <c r="H121" s="96">
        <v>0</v>
      </c>
      <c r="I121" s="96">
        <v>210000000</v>
      </c>
      <c r="J121" s="96">
        <v>50000000</v>
      </c>
      <c r="K121" s="132">
        <f t="shared" si="8"/>
        <v>88659911.24779743</v>
      </c>
      <c r="L121" s="99">
        <v>1.7999999999999999E-2</v>
      </c>
      <c r="M121" s="38">
        <v>0</v>
      </c>
      <c r="N121" s="111">
        <f t="shared" si="11"/>
        <v>-51236768.651438013</v>
      </c>
      <c r="O121" s="81">
        <v>0.02</v>
      </c>
      <c r="P121" s="184">
        <f t="shared" si="9"/>
        <v>-51236768.651438013</v>
      </c>
      <c r="Q121" s="146">
        <f t="shared" si="10"/>
        <v>37423142.596359417</v>
      </c>
      <c r="R121" s="98">
        <f t="shared" si="12"/>
        <v>210000000</v>
      </c>
      <c r="S121" s="98">
        <f t="shared" si="13"/>
        <v>87423142.596359417</v>
      </c>
      <c r="T121" s="85"/>
    </row>
    <row r="122" spans="1:20" s="18" customFormat="1" ht="17.25" thickBot="1" x14ac:dyDescent="0.35">
      <c r="B122" s="294"/>
      <c r="C122" s="30">
        <v>11</v>
      </c>
      <c r="D122" s="140">
        <v>0</v>
      </c>
      <c r="E122" s="140">
        <v>0</v>
      </c>
      <c r="F122" s="96">
        <v>300000</v>
      </c>
      <c r="G122" s="126">
        <v>300000</v>
      </c>
      <c r="H122" s="96">
        <v>0</v>
      </c>
      <c r="I122" s="96">
        <v>210000000</v>
      </c>
      <c r="J122" s="96">
        <v>50000000</v>
      </c>
      <c r="K122" s="132">
        <f t="shared" si="8"/>
        <v>90866589.650257781</v>
      </c>
      <c r="L122" s="99">
        <v>1.7999999999999999E-2</v>
      </c>
      <c r="M122" s="38">
        <v>0</v>
      </c>
      <c r="N122" s="111">
        <f t="shared" si="11"/>
        <v>-52261504.024466775</v>
      </c>
      <c r="O122" s="81">
        <v>0.02</v>
      </c>
      <c r="P122" s="184">
        <f t="shared" si="9"/>
        <v>-52261504.024466775</v>
      </c>
      <c r="Q122" s="146">
        <f t="shared" si="10"/>
        <v>38605085.625791006</v>
      </c>
      <c r="R122" s="98">
        <f t="shared" si="12"/>
        <v>210000000</v>
      </c>
      <c r="S122" s="98">
        <f t="shared" si="13"/>
        <v>88605085.625791013</v>
      </c>
      <c r="T122" s="85"/>
    </row>
    <row r="123" spans="1:20" s="91" customFormat="1" ht="17.25" thickBot="1" x14ac:dyDescent="0.35">
      <c r="B123" s="294"/>
      <c r="C123" s="89">
        <v>12</v>
      </c>
      <c r="D123" s="140">
        <v>0</v>
      </c>
      <c r="E123" s="141">
        <v>0</v>
      </c>
      <c r="F123" s="96">
        <v>300000</v>
      </c>
      <c r="G123" s="126">
        <v>300000</v>
      </c>
      <c r="H123" s="96">
        <v>0</v>
      </c>
      <c r="I123" s="96">
        <v>210000000</v>
      </c>
      <c r="J123" s="96">
        <v>50000000</v>
      </c>
      <c r="K123" s="133">
        <f t="shared" si="8"/>
        <v>93112988.263962418</v>
      </c>
      <c r="L123" s="90">
        <v>1.7999999999999999E-2</v>
      </c>
      <c r="M123" s="38">
        <v>0</v>
      </c>
      <c r="N123" s="111">
        <f t="shared" si="11"/>
        <v>-53306734.104956113</v>
      </c>
      <c r="O123" s="81">
        <v>0.02</v>
      </c>
      <c r="P123" s="184">
        <f t="shared" si="9"/>
        <v>-53306734.104956113</v>
      </c>
      <c r="Q123" s="146">
        <f t="shared" si="10"/>
        <v>39806254.159006305</v>
      </c>
      <c r="R123" s="98">
        <f t="shared" si="12"/>
        <v>210000000</v>
      </c>
      <c r="S123" s="98">
        <f t="shared" si="13"/>
        <v>89806254.159006298</v>
      </c>
      <c r="T123" s="103"/>
    </row>
    <row r="124" spans="1:20" s="18" customFormat="1" x14ac:dyDescent="0.3">
      <c r="A124" s="18">
        <v>11</v>
      </c>
      <c r="B124" s="294">
        <v>2032</v>
      </c>
      <c r="C124" s="27">
        <v>1</v>
      </c>
      <c r="D124" s="140">
        <v>0</v>
      </c>
      <c r="E124" s="140">
        <v>0</v>
      </c>
      <c r="F124" s="96">
        <v>300000</v>
      </c>
      <c r="G124" s="126">
        <v>300000</v>
      </c>
      <c r="H124" s="96">
        <v>0</v>
      </c>
      <c r="I124" s="96">
        <v>210000000</v>
      </c>
      <c r="J124" s="96">
        <v>50000000</v>
      </c>
      <c r="K124" s="132">
        <f t="shared" si="8"/>
        <v>95399822.052713737</v>
      </c>
      <c r="L124" s="99">
        <v>1.7999999999999999E-2</v>
      </c>
      <c r="M124" s="38">
        <v>0</v>
      </c>
      <c r="N124" s="111">
        <f t="shared" si="11"/>
        <v>-54372868.787055232</v>
      </c>
      <c r="O124" s="81">
        <v>0.02</v>
      </c>
      <c r="P124" s="184">
        <f t="shared" si="9"/>
        <v>-54372868.787055232</v>
      </c>
      <c r="Q124" s="146">
        <f t="shared" si="10"/>
        <v>41026953.265658505</v>
      </c>
      <c r="R124" s="98">
        <f t="shared" si="12"/>
        <v>210000000</v>
      </c>
      <c r="S124" s="98">
        <f t="shared" si="13"/>
        <v>91026953.265658498</v>
      </c>
      <c r="T124" s="85"/>
    </row>
    <row r="125" spans="1:20" s="18" customFormat="1" x14ac:dyDescent="0.3">
      <c r="B125" s="294"/>
      <c r="C125" s="28">
        <v>2</v>
      </c>
      <c r="D125" s="140">
        <v>0</v>
      </c>
      <c r="E125" s="140">
        <v>0</v>
      </c>
      <c r="F125" s="96">
        <v>300000</v>
      </c>
      <c r="G125" s="126">
        <v>300000</v>
      </c>
      <c r="H125" s="96">
        <v>0</v>
      </c>
      <c r="I125" s="96">
        <v>210000000</v>
      </c>
      <c r="J125" s="96">
        <v>50000000</v>
      </c>
      <c r="K125" s="132">
        <f t="shared" si="8"/>
        <v>97727818.849662587</v>
      </c>
      <c r="L125" s="99">
        <v>1.7999999999999999E-2</v>
      </c>
      <c r="M125" s="38">
        <v>0</v>
      </c>
      <c r="N125" s="111">
        <f t="shared" si="11"/>
        <v>-55460326.162796333</v>
      </c>
      <c r="O125" s="81">
        <v>0.02</v>
      </c>
      <c r="P125" s="184">
        <f t="shared" si="9"/>
        <v>-55460326.162796333</v>
      </c>
      <c r="Q125" s="146">
        <f t="shared" si="10"/>
        <v>42267492.686866254</v>
      </c>
      <c r="R125" s="98">
        <f t="shared" si="12"/>
        <v>210000000</v>
      </c>
      <c r="S125" s="98">
        <f t="shared" si="13"/>
        <v>92267492.686866254</v>
      </c>
      <c r="T125" s="85"/>
    </row>
    <row r="126" spans="1:20" s="18" customFormat="1" x14ac:dyDescent="0.3">
      <c r="B126" s="294"/>
      <c r="C126" s="28">
        <v>3</v>
      </c>
      <c r="D126" s="140">
        <v>0</v>
      </c>
      <c r="E126" s="140">
        <v>0</v>
      </c>
      <c r="F126" s="96">
        <v>300000</v>
      </c>
      <c r="G126" s="126">
        <v>300000</v>
      </c>
      <c r="H126" s="96">
        <v>0</v>
      </c>
      <c r="I126" s="96">
        <v>210000000</v>
      </c>
      <c r="J126" s="96">
        <v>50000000</v>
      </c>
      <c r="K126" s="132">
        <f t="shared" si="8"/>
        <v>100097719.58895652</v>
      </c>
      <c r="L126" s="99">
        <v>1.7999999999999999E-2</v>
      </c>
      <c r="M126" s="38">
        <v>0</v>
      </c>
      <c r="N126" s="111">
        <f t="shared" si="11"/>
        <v>-56569532.686052263</v>
      </c>
      <c r="O126" s="81">
        <v>0.02</v>
      </c>
      <c r="P126" s="184">
        <f t="shared" si="9"/>
        <v>-56569532.686052263</v>
      </c>
      <c r="Q126" s="146">
        <f t="shared" si="10"/>
        <v>43528186.902904257</v>
      </c>
      <c r="R126" s="98">
        <f t="shared" si="12"/>
        <v>210000000</v>
      </c>
      <c r="S126" s="98">
        <f t="shared" si="13"/>
        <v>93528186.902904257</v>
      </c>
      <c r="T126" s="85"/>
    </row>
    <row r="127" spans="1:20" s="18" customFormat="1" x14ac:dyDescent="0.3">
      <c r="B127" s="294"/>
      <c r="C127" s="28">
        <v>4</v>
      </c>
      <c r="D127" s="140">
        <v>0</v>
      </c>
      <c r="E127" s="140">
        <v>0</v>
      </c>
      <c r="F127" s="96">
        <v>300000</v>
      </c>
      <c r="G127" s="126">
        <v>300000</v>
      </c>
      <c r="H127" s="96">
        <v>0</v>
      </c>
      <c r="I127" s="96">
        <v>210000000</v>
      </c>
      <c r="J127" s="96">
        <v>50000000</v>
      </c>
      <c r="K127" s="132">
        <f t="shared" si="8"/>
        <v>102510278.54155774</v>
      </c>
      <c r="L127" s="99">
        <v>1.7999999999999999E-2</v>
      </c>
      <c r="M127" s="38">
        <v>0</v>
      </c>
      <c r="N127" s="111">
        <f t="shared" si="11"/>
        <v>-57700923.339773305</v>
      </c>
      <c r="O127" s="81">
        <v>0.02</v>
      </c>
      <c r="P127" s="184">
        <f t="shared" si="9"/>
        <v>-57700923.339773305</v>
      </c>
      <c r="Q127" s="146">
        <f t="shared" si="10"/>
        <v>44809355.201784439</v>
      </c>
      <c r="R127" s="98">
        <f t="shared" si="12"/>
        <v>210000000</v>
      </c>
      <c r="S127" s="98">
        <f t="shared" si="13"/>
        <v>94809355.201784432</v>
      </c>
      <c r="T127" s="85"/>
    </row>
    <row r="128" spans="1:20" s="18" customFormat="1" x14ac:dyDescent="0.3">
      <c r="B128" s="294"/>
      <c r="C128" s="28">
        <v>5</v>
      </c>
      <c r="D128" s="140">
        <v>0</v>
      </c>
      <c r="E128" s="140">
        <v>0</v>
      </c>
      <c r="F128" s="96">
        <v>300000</v>
      </c>
      <c r="G128" s="126">
        <v>300000</v>
      </c>
      <c r="H128" s="96">
        <v>0</v>
      </c>
      <c r="I128" s="96">
        <v>210000000</v>
      </c>
      <c r="J128" s="96">
        <v>50000000</v>
      </c>
      <c r="K128" s="132">
        <f t="shared" si="8"/>
        <v>104966263.55530578</v>
      </c>
      <c r="L128" s="99">
        <v>1.7999999999999999E-2</v>
      </c>
      <c r="M128" s="38">
        <v>0</v>
      </c>
      <c r="N128" s="111">
        <f t="shared" si="11"/>
        <v>-58854941.806568772</v>
      </c>
      <c r="O128" s="81">
        <v>0.02</v>
      </c>
      <c r="P128" s="184">
        <f t="shared" si="9"/>
        <v>-58854941.806568772</v>
      </c>
      <c r="Q128" s="146">
        <f t="shared" si="10"/>
        <v>46111321.748737007</v>
      </c>
      <c r="R128" s="98">
        <f t="shared" si="12"/>
        <v>210000000</v>
      </c>
      <c r="S128" s="98">
        <f t="shared" si="13"/>
        <v>96111321.748737007</v>
      </c>
      <c r="T128" s="85"/>
    </row>
    <row r="129" spans="1:20" s="18" customFormat="1" x14ac:dyDescent="0.3">
      <c r="B129" s="294"/>
      <c r="C129" s="28">
        <v>6</v>
      </c>
      <c r="D129" s="140">
        <v>0</v>
      </c>
      <c r="E129" s="140">
        <v>0</v>
      </c>
      <c r="F129" s="96">
        <v>300000</v>
      </c>
      <c r="G129" s="126">
        <v>300000</v>
      </c>
      <c r="H129" s="96">
        <v>0</v>
      </c>
      <c r="I129" s="96">
        <v>210000000</v>
      </c>
      <c r="J129" s="96">
        <v>50000000</v>
      </c>
      <c r="K129" s="132">
        <f t="shared" si="8"/>
        <v>107466456.29930128</v>
      </c>
      <c r="L129" s="99">
        <v>1.7999999999999999E-2</v>
      </c>
      <c r="M129" s="38">
        <v>0</v>
      </c>
      <c r="N129" s="111">
        <f t="shared" si="11"/>
        <v>-60032040.642700151</v>
      </c>
      <c r="O129" s="81">
        <v>0.02</v>
      </c>
      <c r="P129" s="184">
        <f t="shared" si="9"/>
        <v>-60032040.642700151</v>
      </c>
      <c r="Q129" s="146">
        <f t="shared" si="10"/>
        <v>47434415.656601131</v>
      </c>
      <c r="R129" s="98">
        <f t="shared" si="12"/>
        <v>210000000</v>
      </c>
      <c r="S129" s="98">
        <f t="shared" si="13"/>
        <v>97434415.656601131</v>
      </c>
      <c r="T129" s="85"/>
    </row>
    <row r="130" spans="1:20" s="18" customFormat="1" x14ac:dyDescent="0.3">
      <c r="B130" s="294"/>
      <c r="C130" s="28">
        <v>7</v>
      </c>
      <c r="D130" s="140">
        <v>0</v>
      </c>
      <c r="E130" s="140">
        <v>0</v>
      </c>
      <c r="F130" s="96">
        <v>300000</v>
      </c>
      <c r="G130" s="126">
        <v>300000</v>
      </c>
      <c r="H130" s="96">
        <v>0</v>
      </c>
      <c r="I130" s="96">
        <v>210000000</v>
      </c>
      <c r="J130" s="96">
        <v>50000000</v>
      </c>
      <c r="K130" s="132">
        <f t="shared" si="8"/>
        <v>110011652.51268871</v>
      </c>
      <c r="L130" s="99">
        <v>1.7999999999999999E-2</v>
      </c>
      <c r="M130" s="38">
        <v>0</v>
      </c>
      <c r="N130" s="111">
        <f t="shared" si="11"/>
        <v>-61232681.45555415</v>
      </c>
      <c r="O130" s="81">
        <v>0.02</v>
      </c>
      <c r="P130" s="184">
        <f t="shared" si="9"/>
        <v>-61232681.45555415</v>
      </c>
      <c r="Q130" s="146">
        <f t="shared" si="10"/>
        <v>48778971.057134561</v>
      </c>
      <c r="R130" s="98">
        <f t="shared" si="12"/>
        <v>210000000</v>
      </c>
      <c r="S130" s="98">
        <f t="shared" si="13"/>
        <v>98778971.057134569</v>
      </c>
      <c r="T130" s="85"/>
    </row>
    <row r="131" spans="1:20" s="18" customFormat="1" x14ac:dyDescent="0.3">
      <c r="B131" s="294"/>
      <c r="C131" s="28">
        <v>8</v>
      </c>
      <c r="D131" s="140">
        <v>0</v>
      </c>
      <c r="E131" s="140">
        <v>0</v>
      </c>
      <c r="F131" s="96">
        <v>300000</v>
      </c>
      <c r="G131" s="126">
        <v>300000</v>
      </c>
      <c r="H131" s="96">
        <v>0</v>
      </c>
      <c r="I131" s="96">
        <v>210000000</v>
      </c>
      <c r="J131" s="96">
        <v>50000000</v>
      </c>
      <c r="K131" s="132">
        <f t="shared" si="8"/>
        <v>112602662.25791711</v>
      </c>
      <c r="L131" s="99">
        <v>1.7999999999999999E-2</v>
      </c>
      <c r="M131" s="38">
        <v>0</v>
      </c>
      <c r="N131" s="111">
        <f t="shared" si="11"/>
        <v>-62457335.084665231</v>
      </c>
      <c r="O131" s="81">
        <v>0.02</v>
      </c>
      <c r="P131" s="184">
        <f t="shared" si="9"/>
        <v>-62457335.084665231</v>
      </c>
      <c r="Q131" s="146">
        <f t="shared" si="10"/>
        <v>50145327.173251875</v>
      </c>
      <c r="R131" s="98">
        <f t="shared" si="12"/>
        <v>210000000</v>
      </c>
      <c r="S131" s="98">
        <f t="shared" si="13"/>
        <v>100145327.17325187</v>
      </c>
      <c r="T131" s="85"/>
    </row>
    <row r="132" spans="1:20" s="18" customFormat="1" x14ac:dyDescent="0.3">
      <c r="B132" s="294"/>
      <c r="C132" s="28">
        <v>9</v>
      </c>
      <c r="D132" s="140">
        <v>0</v>
      </c>
      <c r="E132" s="140">
        <v>0</v>
      </c>
      <c r="F132" s="96">
        <v>300000</v>
      </c>
      <c r="G132" s="126">
        <v>300000</v>
      </c>
      <c r="H132" s="96">
        <v>0</v>
      </c>
      <c r="I132" s="96">
        <v>210000000</v>
      </c>
      <c r="J132" s="96">
        <v>50000000</v>
      </c>
      <c r="K132" s="132">
        <f t="shared" si="8"/>
        <v>115240310.17855962</v>
      </c>
      <c r="L132" s="99">
        <v>1.7999999999999999E-2</v>
      </c>
      <c r="M132" s="38">
        <v>0</v>
      </c>
      <c r="N132" s="111">
        <f t="shared" si="11"/>
        <v>-63706481.786358535</v>
      </c>
      <c r="O132" s="81">
        <v>0.02</v>
      </c>
      <c r="P132" s="184">
        <f t="shared" si="9"/>
        <v>-63706481.786358535</v>
      </c>
      <c r="Q132" s="146">
        <f t="shared" si="10"/>
        <v>51533828.392201081</v>
      </c>
      <c r="R132" s="98">
        <f t="shared" si="12"/>
        <v>210000000</v>
      </c>
      <c r="S132" s="98">
        <f t="shared" si="13"/>
        <v>101533828.39220108</v>
      </c>
      <c r="T132" s="85"/>
    </row>
    <row r="133" spans="1:20" s="18" customFormat="1" x14ac:dyDescent="0.3">
      <c r="B133" s="294"/>
      <c r="C133" s="28">
        <v>10</v>
      </c>
      <c r="D133" s="140">
        <v>0</v>
      </c>
      <c r="E133" s="140">
        <v>0</v>
      </c>
      <c r="F133" s="96">
        <v>300000</v>
      </c>
      <c r="G133" s="126">
        <v>300000</v>
      </c>
      <c r="H133" s="96">
        <v>0</v>
      </c>
      <c r="I133" s="96">
        <v>210000000</v>
      </c>
      <c r="J133" s="96">
        <v>50000000</v>
      </c>
      <c r="K133" s="132">
        <f t="shared" si="8"/>
        <v>117925435.76177369</v>
      </c>
      <c r="L133" s="99">
        <v>1.7999999999999999E-2</v>
      </c>
      <c r="M133" s="38">
        <v>0</v>
      </c>
      <c r="N133" s="111">
        <f t="shared" si="11"/>
        <v>-64980611.422085702</v>
      </c>
      <c r="O133" s="81">
        <v>0.02</v>
      </c>
      <c r="P133" s="184">
        <f t="shared" si="9"/>
        <v>-64980611.422085702</v>
      </c>
      <c r="Q133" s="146">
        <f t="shared" si="10"/>
        <v>52944824.339687988</v>
      </c>
      <c r="R133" s="98">
        <f t="shared" si="12"/>
        <v>210000000</v>
      </c>
      <c r="S133" s="98">
        <f t="shared" si="13"/>
        <v>102944824.33968799</v>
      </c>
      <c r="T133" s="85"/>
    </row>
    <row r="134" spans="1:20" s="18" customFormat="1" ht="18" customHeight="1" thickBot="1" x14ac:dyDescent="0.35">
      <c r="B134" s="294"/>
      <c r="C134" s="30">
        <v>11</v>
      </c>
      <c r="D134" s="140">
        <v>0</v>
      </c>
      <c r="E134" s="140">
        <v>0</v>
      </c>
      <c r="F134" s="96">
        <v>300000</v>
      </c>
      <c r="G134" s="126">
        <v>300000</v>
      </c>
      <c r="H134" s="96">
        <v>0</v>
      </c>
      <c r="I134" s="96">
        <v>210000000</v>
      </c>
      <c r="J134" s="96">
        <v>50000000</v>
      </c>
      <c r="K134" s="132">
        <f t="shared" si="8"/>
        <v>120658893.60548562</v>
      </c>
      <c r="L134" s="99">
        <v>1.7999999999999999E-2</v>
      </c>
      <c r="M134" s="38">
        <v>0</v>
      </c>
      <c r="N134" s="111">
        <f t="shared" si="11"/>
        <v>-66280223.650527418</v>
      </c>
      <c r="O134" s="81">
        <v>0.02</v>
      </c>
      <c r="P134" s="184">
        <f t="shared" si="9"/>
        <v>-66280223.650527418</v>
      </c>
      <c r="Q134" s="146">
        <f t="shared" si="10"/>
        <v>54378669.9549582</v>
      </c>
      <c r="R134" s="98">
        <f t="shared" si="12"/>
        <v>210000000</v>
      </c>
      <c r="S134" s="98">
        <f t="shared" si="13"/>
        <v>104378669.9549582</v>
      </c>
      <c r="T134" s="85"/>
    </row>
    <row r="135" spans="1:20" s="39" customFormat="1" ht="17.25" thickBot="1" x14ac:dyDescent="0.35">
      <c r="B135" s="294"/>
      <c r="C135" s="20">
        <v>12</v>
      </c>
      <c r="D135" s="140">
        <v>0</v>
      </c>
      <c r="E135" s="139">
        <v>0</v>
      </c>
      <c r="F135" s="97">
        <v>300000</v>
      </c>
      <c r="G135" s="126">
        <v>300000</v>
      </c>
      <c r="H135" s="97">
        <v>0</v>
      </c>
      <c r="I135" s="96">
        <v>210000000</v>
      </c>
      <c r="J135" s="96">
        <v>50000000</v>
      </c>
      <c r="K135" s="178">
        <f t="shared" si="8"/>
        <v>123441553.69038436</v>
      </c>
      <c r="L135" s="179">
        <v>1.7999999999999999E-2</v>
      </c>
      <c r="M135" s="180">
        <v>0</v>
      </c>
      <c r="N135" s="111">
        <f t="shared" si="11"/>
        <v>-67605828.123537973</v>
      </c>
      <c r="O135" s="81">
        <v>0.02</v>
      </c>
      <c r="P135" s="184">
        <f t="shared" si="9"/>
        <v>-67605828.123537973</v>
      </c>
      <c r="Q135" s="181">
        <f t="shared" si="10"/>
        <v>55835725.566846386</v>
      </c>
      <c r="R135" s="97">
        <f t="shared" si="12"/>
        <v>210000000</v>
      </c>
      <c r="S135" s="97">
        <f t="shared" si="13"/>
        <v>105835725.56684639</v>
      </c>
      <c r="T135" s="182"/>
    </row>
    <row r="136" spans="1:20" s="36" customFormat="1" x14ac:dyDescent="0.3">
      <c r="A136" s="31">
        <v>12</v>
      </c>
      <c r="B136" s="294">
        <v>2033</v>
      </c>
      <c r="C136" s="35">
        <v>1</v>
      </c>
      <c r="D136" s="140">
        <v>0</v>
      </c>
      <c r="E136" s="140">
        <v>0</v>
      </c>
      <c r="F136" s="96">
        <v>300000</v>
      </c>
      <c r="G136" s="126">
        <v>300000</v>
      </c>
      <c r="H136" s="96">
        <v>0</v>
      </c>
      <c r="I136" s="96">
        <v>210000000</v>
      </c>
      <c r="J136" s="96">
        <v>50000000</v>
      </c>
      <c r="K136" s="132">
        <f t="shared" si="8"/>
        <v>126274301.65681128</v>
      </c>
      <c r="L136" s="99">
        <v>1.7999999999999999E-2</v>
      </c>
      <c r="M136" s="38">
        <v>0</v>
      </c>
      <c r="N136" s="111">
        <f t="shared" si="11"/>
        <v>-68957944.686008736</v>
      </c>
      <c r="O136" s="81">
        <v>0.02</v>
      </c>
      <c r="P136" s="184">
        <f t="shared" si="9"/>
        <v>-68957944.686008736</v>
      </c>
      <c r="Q136" s="146">
        <f t="shared" si="10"/>
        <v>57316356.970802546</v>
      </c>
      <c r="R136" s="98">
        <f t="shared" si="12"/>
        <v>210000000</v>
      </c>
      <c r="S136" s="98">
        <f t="shared" si="13"/>
        <v>107316356.97080255</v>
      </c>
    </row>
    <row r="137" spans="1:20" x14ac:dyDescent="0.3">
      <c r="A137" s="18"/>
      <c r="B137" s="294"/>
      <c r="C137" s="28">
        <v>2</v>
      </c>
      <c r="D137" s="140">
        <v>0</v>
      </c>
      <c r="E137" s="140">
        <v>0</v>
      </c>
      <c r="F137" s="96">
        <v>300000</v>
      </c>
      <c r="G137" s="126">
        <v>300000</v>
      </c>
      <c r="H137" s="96">
        <v>0</v>
      </c>
      <c r="I137" s="96">
        <v>210000000</v>
      </c>
      <c r="J137" s="96">
        <v>50000000</v>
      </c>
      <c r="K137" s="132">
        <f t="shared" si="8"/>
        <v>129158039.08663389</v>
      </c>
      <c r="L137" s="99">
        <v>1.7999999999999999E-2</v>
      </c>
      <c r="M137" s="38">
        <v>0</v>
      </c>
      <c r="N137" s="111">
        <f t="shared" si="11"/>
        <v>-70337103.579728916</v>
      </c>
      <c r="O137" s="81">
        <v>0.02</v>
      </c>
      <c r="P137" s="184">
        <f t="shared" si="9"/>
        <v>-70337103.579728916</v>
      </c>
      <c r="Q137" s="146">
        <f t="shared" si="10"/>
        <v>58820935.506904975</v>
      </c>
      <c r="R137" s="98">
        <f t="shared" si="12"/>
        <v>210000000</v>
      </c>
      <c r="S137" s="98">
        <f t="shared" si="13"/>
        <v>108820935.50690497</v>
      </c>
    </row>
    <row r="138" spans="1:20" x14ac:dyDescent="0.3">
      <c r="A138" s="18"/>
      <c r="B138" s="294"/>
      <c r="C138" s="28">
        <v>3</v>
      </c>
      <c r="D138" s="140">
        <v>0</v>
      </c>
      <c r="E138" s="140">
        <v>0</v>
      </c>
      <c r="F138" s="96">
        <v>300000</v>
      </c>
      <c r="G138" s="126">
        <v>300000</v>
      </c>
      <c r="H138" s="96">
        <v>0</v>
      </c>
      <c r="I138" s="96">
        <v>210000000</v>
      </c>
      <c r="J138" s="96">
        <v>50000000</v>
      </c>
      <c r="K138" s="132">
        <f t="shared" si="8"/>
        <v>132093683.7901933</v>
      </c>
      <c r="L138" s="99">
        <v>1.7999999999999999E-2</v>
      </c>
      <c r="M138" s="38">
        <v>0</v>
      </c>
      <c r="N138" s="111">
        <f t="shared" si="11"/>
        <v>-71743845.651323497</v>
      </c>
      <c r="O138" s="81">
        <v>0.02</v>
      </c>
      <c r="P138" s="184">
        <f t="shared" si="9"/>
        <v>-71743845.651323497</v>
      </c>
      <c r="Q138" s="146">
        <f t="shared" si="10"/>
        <v>60349838.138869807</v>
      </c>
      <c r="R138" s="98">
        <f t="shared" si="12"/>
        <v>210000000</v>
      </c>
      <c r="S138" s="98">
        <f t="shared" si="13"/>
        <v>110349838.13886981</v>
      </c>
    </row>
    <row r="139" spans="1:20" x14ac:dyDescent="0.3">
      <c r="A139" s="18"/>
      <c r="B139" s="294"/>
      <c r="C139" s="28">
        <v>4</v>
      </c>
      <c r="D139" s="140">
        <v>0</v>
      </c>
      <c r="E139" s="140">
        <v>0</v>
      </c>
      <c r="F139" s="96">
        <v>300000</v>
      </c>
      <c r="G139" s="126">
        <v>300000</v>
      </c>
      <c r="H139" s="96">
        <v>0</v>
      </c>
      <c r="I139" s="96">
        <v>210000000</v>
      </c>
      <c r="J139" s="96">
        <v>50000000</v>
      </c>
      <c r="K139" s="132">
        <f t="shared" si="8"/>
        <v>135082170.09841678</v>
      </c>
      <c r="L139" s="99">
        <v>1.7999999999999999E-2</v>
      </c>
      <c r="M139" s="38">
        <v>0</v>
      </c>
      <c r="N139" s="111">
        <f t="shared" si="11"/>
        <v>-73178722.564349964</v>
      </c>
      <c r="O139" s="81">
        <v>0.02</v>
      </c>
      <c r="P139" s="184">
        <f t="shared" si="9"/>
        <v>-73178722.564349964</v>
      </c>
      <c r="Q139" s="146">
        <f t="shared" si="10"/>
        <v>61903447.534066811</v>
      </c>
      <c r="R139" s="98">
        <f t="shared" si="12"/>
        <v>210000000</v>
      </c>
      <c r="S139" s="98">
        <f t="shared" si="13"/>
        <v>111903447.53406681</v>
      </c>
    </row>
    <row r="140" spans="1:20" x14ac:dyDescent="0.3">
      <c r="A140" s="18"/>
      <c r="B140" s="294"/>
      <c r="C140" s="28">
        <v>5</v>
      </c>
      <c r="D140" s="140">
        <v>0</v>
      </c>
      <c r="E140" s="140">
        <v>0</v>
      </c>
      <c r="F140" s="96">
        <v>300000</v>
      </c>
      <c r="G140" s="126">
        <v>300000</v>
      </c>
      <c r="H140" s="96">
        <v>0</v>
      </c>
      <c r="I140" s="96">
        <v>210000000</v>
      </c>
      <c r="J140" s="96">
        <v>50000000</v>
      </c>
      <c r="K140" s="132">
        <f t="shared" si="8"/>
        <v>138124449.16018829</v>
      </c>
      <c r="L140" s="99">
        <v>1.7999999999999999E-2</v>
      </c>
      <c r="M140" s="38">
        <v>0</v>
      </c>
      <c r="N140" s="111">
        <f t="shared" si="11"/>
        <v>-74642297.015636966</v>
      </c>
      <c r="O140" s="81">
        <v>0.02</v>
      </c>
      <c r="P140" s="184">
        <f t="shared" si="9"/>
        <v>-74642297.015636966</v>
      </c>
      <c r="Q140" s="146">
        <f t="shared" si="10"/>
        <v>63482152.144551322</v>
      </c>
      <c r="R140" s="98">
        <f t="shared" si="12"/>
        <v>210000000</v>
      </c>
      <c r="S140" s="98">
        <f t="shared" si="13"/>
        <v>113482152.14455132</v>
      </c>
    </row>
    <row r="141" spans="1:20" x14ac:dyDescent="0.3">
      <c r="A141" s="18"/>
      <c r="B141" s="294"/>
      <c r="C141" s="28">
        <v>6</v>
      </c>
      <c r="D141" s="140">
        <v>0</v>
      </c>
      <c r="E141" s="140">
        <v>0</v>
      </c>
      <c r="F141" s="96">
        <v>300000</v>
      </c>
      <c r="G141" s="126">
        <v>300000</v>
      </c>
      <c r="H141" s="96">
        <v>0</v>
      </c>
      <c r="I141" s="96">
        <v>210000000</v>
      </c>
      <c r="J141" s="96">
        <v>50000000</v>
      </c>
      <c r="K141" s="132">
        <f t="shared" si="8"/>
        <v>141221489.24507168</v>
      </c>
      <c r="L141" s="99">
        <v>1.7999999999999999E-2</v>
      </c>
      <c r="M141" s="38">
        <v>0</v>
      </c>
      <c r="N141" s="111">
        <f t="shared" si="11"/>
        <v>-76135142.955949709</v>
      </c>
      <c r="O141" s="81">
        <v>0.02</v>
      </c>
      <c r="P141" s="184">
        <f t="shared" si="9"/>
        <v>-76135142.955949709</v>
      </c>
      <c r="Q141" s="146">
        <f t="shared" si="10"/>
        <v>65086346.289121971</v>
      </c>
      <c r="R141" s="98">
        <f t="shared" si="12"/>
        <v>210000000</v>
      </c>
      <c r="S141" s="98">
        <f t="shared" si="13"/>
        <v>115086346.28912197</v>
      </c>
    </row>
    <row r="142" spans="1:20" x14ac:dyDescent="0.3">
      <c r="A142" s="18"/>
      <c r="B142" s="294"/>
      <c r="C142" s="28">
        <v>7</v>
      </c>
      <c r="D142" s="140">
        <v>0</v>
      </c>
      <c r="E142" s="140">
        <v>0</v>
      </c>
      <c r="F142" s="96">
        <v>300000</v>
      </c>
      <c r="G142" s="126">
        <v>300000</v>
      </c>
      <c r="H142" s="96">
        <v>0</v>
      </c>
      <c r="I142" s="96">
        <v>210000000</v>
      </c>
      <c r="J142" s="96">
        <v>50000000</v>
      </c>
      <c r="K142" s="132">
        <f t="shared" si="8"/>
        <v>144374276.05148298</v>
      </c>
      <c r="L142" s="99">
        <v>1.7999999999999999E-2</v>
      </c>
      <c r="M142" s="38">
        <v>0</v>
      </c>
      <c r="N142" s="111">
        <f t="shared" si="11"/>
        <v>-77657845.815068707</v>
      </c>
      <c r="O142" s="81">
        <v>0.02</v>
      </c>
      <c r="P142" s="184">
        <f t="shared" si="9"/>
        <v>-77657845.815068707</v>
      </c>
      <c r="Q142" s="146">
        <f t="shared" si="10"/>
        <v>66716430.236414269</v>
      </c>
      <c r="R142" s="98">
        <f t="shared" si="12"/>
        <v>210000000</v>
      </c>
      <c r="S142" s="98">
        <f t="shared" si="13"/>
        <v>116716430.23641427</v>
      </c>
    </row>
    <row r="143" spans="1:20" x14ac:dyDescent="0.3">
      <c r="A143" s="18"/>
      <c r="B143" s="294"/>
      <c r="C143" s="28">
        <v>8</v>
      </c>
      <c r="D143" s="140">
        <v>0</v>
      </c>
      <c r="E143" s="140">
        <v>0</v>
      </c>
      <c r="F143" s="96">
        <v>300000</v>
      </c>
      <c r="G143" s="126">
        <v>300000</v>
      </c>
      <c r="H143" s="96">
        <v>0</v>
      </c>
      <c r="I143" s="96">
        <v>210000000</v>
      </c>
      <c r="J143" s="96">
        <v>50000000</v>
      </c>
      <c r="K143" s="132">
        <f t="shared" si="8"/>
        <v>147583813.02040967</v>
      </c>
      <c r="L143" s="99">
        <v>1.7999999999999999E-2</v>
      </c>
      <c r="M143" s="38">
        <v>0</v>
      </c>
      <c r="N143" s="111">
        <f t="shared" si="11"/>
        <v>-79211002.731370077</v>
      </c>
      <c r="O143" s="81">
        <v>0.02</v>
      </c>
      <c r="P143" s="184">
        <f t="shared" si="9"/>
        <v>-79211002.731370077</v>
      </c>
      <c r="Q143" s="146">
        <f t="shared" si="10"/>
        <v>68372810.289039597</v>
      </c>
      <c r="R143" s="98">
        <f t="shared" si="12"/>
        <v>210000000</v>
      </c>
      <c r="S143" s="98">
        <f t="shared" si="13"/>
        <v>118372810.2890396</v>
      </c>
    </row>
    <row r="144" spans="1:20" x14ac:dyDescent="0.3">
      <c r="A144" s="18"/>
      <c r="B144" s="294"/>
      <c r="C144" s="28">
        <v>9</v>
      </c>
      <c r="D144" s="140">
        <v>0</v>
      </c>
      <c r="E144" s="140">
        <v>0</v>
      </c>
      <c r="F144" s="96">
        <v>300000</v>
      </c>
      <c r="G144" s="126">
        <v>300000</v>
      </c>
      <c r="H144" s="96">
        <v>0</v>
      </c>
      <c r="I144" s="96">
        <v>210000000</v>
      </c>
      <c r="J144" s="96">
        <v>50000000</v>
      </c>
      <c r="K144" s="132">
        <f t="shared" si="8"/>
        <v>150851121.65477705</v>
      </c>
      <c r="L144" s="99">
        <v>1.7999999999999999E-2</v>
      </c>
      <c r="M144" s="38">
        <v>0</v>
      </c>
      <c r="N144" s="111">
        <f t="shared" si="11"/>
        <v>-80795222.78599748</v>
      </c>
      <c r="O144" s="81">
        <v>0.02</v>
      </c>
      <c r="P144" s="184">
        <f t="shared" si="9"/>
        <v>-80795222.78599748</v>
      </c>
      <c r="Q144" s="146">
        <f t="shared" si="10"/>
        <v>70055898.86877957</v>
      </c>
      <c r="R144" s="98">
        <f t="shared" si="12"/>
        <v>210000000</v>
      </c>
      <c r="S144" s="98">
        <f t="shared" si="13"/>
        <v>120055898.86877957</v>
      </c>
    </row>
    <row r="145" spans="1:19" x14ac:dyDescent="0.3">
      <c r="A145" s="18"/>
      <c r="B145" s="294"/>
      <c r="C145" s="28">
        <v>10</v>
      </c>
      <c r="D145" s="140">
        <v>0</v>
      </c>
      <c r="E145" s="140">
        <v>0</v>
      </c>
      <c r="F145" s="96">
        <v>300000</v>
      </c>
      <c r="G145" s="126">
        <v>300000</v>
      </c>
      <c r="H145" s="96">
        <v>0</v>
      </c>
      <c r="I145" s="96">
        <v>210000000</v>
      </c>
      <c r="J145" s="96">
        <v>50000000</v>
      </c>
      <c r="K145" s="132">
        <f t="shared" si="8"/>
        <v>154177241.84456304</v>
      </c>
      <c r="L145" s="99">
        <v>1.7999999999999999E-2</v>
      </c>
      <c r="M145" s="38">
        <v>0</v>
      </c>
      <c r="N145" s="111">
        <f t="shared" si="11"/>
        <v>-82411127.241717428</v>
      </c>
      <c r="O145" s="81">
        <v>0.02</v>
      </c>
      <c r="P145" s="184">
        <f t="shared" si="9"/>
        <v>-82411127.241717428</v>
      </c>
      <c r="Q145" s="146">
        <f t="shared" si="10"/>
        <v>71766114.602845609</v>
      </c>
      <c r="R145" s="98">
        <f t="shared" si="12"/>
        <v>210000000</v>
      </c>
      <c r="S145" s="98">
        <f t="shared" si="13"/>
        <v>121766114.60284561</v>
      </c>
    </row>
    <row r="146" spans="1:19" ht="17.25" thickBot="1" x14ac:dyDescent="0.35">
      <c r="A146" s="18"/>
      <c r="B146" s="294"/>
      <c r="C146" s="30">
        <v>11</v>
      </c>
      <c r="D146" s="140">
        <v>0</v>
      </c>
      <c r="E146" s="140">
        <v>0</v>
      </c>
      <c r="F146" s="96">
        <v>300000</v>
      </c>
      <c r="G146" s="126">
        <v>300000</v>
      </c>
      <c r="H146" s="96">
        <v>0</v>
      </c>
      <c r="I146" s="96">
        <v>210000000</v>
      </c>
      <c r="J146" s="96">
        <v>50000000</v>
      </c>
      <c r="K146" s="132">
        <f t="shared" si="8"/>
        <v>157563232.19776517</v>
      </c>
      <c r="L146" s="99">
        <v>1.7999999999999999E-2</v>
      </c>
      <c r="M146" s="38">
        <v>0</v>
      </c>
      <c r="N146" s="111">
        <f t="shared" si="11"/>
        <v>-84059349.786551774</v>
      </c>
      <c r="O146" s="81">
        <v>0.02</v>
      </c>
      <c r="P146" s="184">
        <f t="shared" si="9"/>
        <v>-84059349.786551774</v>
      </c>
      <c r="Q146" s="146">
        <f t="shared" si="10"/>
        <v>73503882.411213398</v>
      </c>
      <c r="R146" s="98">
        <f t="shared" si="12"/>
        <v>210000000</v>
      </c>
      <c r="S146" s="98">
        <f t="shared" si="13"/>
        <v>123503882.4112134</v>
      </c>
    </row>
    <row r="147" spans="1:19" s="104" customFormat="1" ht="17.25" thickBot="1" x14ac:dyDescent="0.35">
      <c r="A147" s="91"/>
      <c r="B147" s="294"/>
      <c r="C147" s="89">
        <v>12</v>
      </c>
      <c r="D147" s="140">
        <v>0</v>
      </c>
      <c r="E147" s="141">
        <v>0</v>
      </c>
      <c r="F147" s="96">
        <v>300000</v>
      </c>
      <c r="G147" s="126">
        <v>300000</v>
      </c>
      <c r="H147" s="96">
        <v>0</v>
      </c>
      <c r="I147" s="96">
        <v>210000000</v>
      </c>
      <c r="J147" s="96">
        <v>50000000</v>
      </c>
      <c r="K147" s="133">
        <f t="shared" si="8"/>
        <v>161010170.37732494</v>
      </c>
      <c r="L147" s="90">
        <v>1.7999999999999999E-2</v>
      </c>
      <c r="M147" s="38">
        <v>0</v>
      </c>
      <c r="N147" s="111">
        <f t="shared" si="11"/>
        <v>-85740536.782282814</v>
      </c>
      <c r="O147" s="81">
        <v>0.02</v>
      </c>
      <c r="P147" s="184">
        <f t="shared" si="9"/>
        <v>-85740536.782282814</v>
      </c>
      <c r="Q147" s="146">
        <f t="shared" si="10"/>
        <v>75269633.595042124</v>
      </c>
      <c r="R147" s="98">
        <f t="shared" si="12"/>
        <v>210000000</v>
      </c>
      <c r="S147" s="98">
        <f t="shared" si="13"/>
        <v>125269633.59504212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abSelected="1" topLeftCell="K25" zoomScale="110" zoomScaleNormal="110" workbookViewId="0">
      <selection activeCell="S29" sqref="S29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0.625" style="1" bestFit="1" customWidth="1"/>
    <col min="5" max="5" width="11" style="18" customWidth="1"/>
    <col min="6" max="6" width="13.125" style="77" bestFit="1" customWidth="1"/>
    <col min="7" max="7" width="18.875" style="1" bestFit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10.6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9.7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10" t="s">
        <v>159</v>
      </c>
      <c r="I1" s="310"/>
    </row>
    <row r="2" spans="1:24" s="114" customFormat="1" x14ac:dyDescent="0.3">
      <c r="C2" s="114" t="s">
        <v>178</v>
      </c>
      <c r="D2" s="114" t="s">
        <v>234</v>
      </c>
      <c r="E2" s="114" t="s">
        <v>0</v>
      </c>
      <c r="F2" s="114" t="s">
        <v>1</v>
      </c>
      <c r="G2" s="114" t="s">
        <v>162</v>
      </c>
      <c r="H2" s="114" t="s">
        <v>163</v>
      </c>
      <c r="I2" s="114" t="s">
        <v>158</v>
      </c>
      <c r="J2" s="114" t="s">
        <v>2</v>
      </c>
      <c r="K2" s="114" t="s">
        <v>180</v>
      </c>
      <c r="L2" s="114" t="s">
        <v>3</v>
      </c>
      <c r="M2" s="114" t="s">
        <v>181</v>
      </c>
      <c r="N2" s="114" t="s">
        <v>4</v>
      </c>
      <c r="O2" s="114" t="s">
        <v>5</v>
      </c>
      <c r="P2" s="114" t="s">
        <v>8</v>
      </c>
      <c r="Q2" s="114" t="s">
        <v>6</v>
      </c>
      <c r="R2" s="114" t="s">
        <v>182</v>
      </c>
      <c r="S2" s="114" t="s">
        <v>183</v>
      </c>
      <c r="T2" s="114" t="s">
        <v>187</v>
      </c>
      <c r="U2" s="114" t="s">
        <v>213</v>
      </c>
      <c r="V2" s="114" t="s">
        <v>9</v>
      </c>
      <c r="W2" s="114" t="s">
        <v>7</v>
      </c>
      <c r="X2" s="114" t="s">
        <v>185</v>
      </c>
    </row>
    <row r="3" spans="1:24" s="149" customFormat="1" x14ac:dyDescent="0.3">
      <c r="A3" s="311">
        <v>2023</v>
      </c>
      <c r="B3" s="149" t="s">
        <v>72</v>
      </c>
      <c r="C3" s="150">
        <v>8340000</v>
      </c>
      <c r="D3" s="150">
        <v>0</v>
      </c>
      <c r="E3" s="150">
        <v>0</v>
      </c>
      <c r="F3" s="150">
        <v>2500000</v>
      </c>
      <c r="G3" s="150"/>
      <c r="H3" s="144"/>
      <c r="I3" s="144"/>
      <c r="J3" s="144">
        <v>300000</v>
      </c>
      <c r="K3" s="144">
        <v>100000</v>
      </c>
      <c r="L3" s="144">
        <v>450000</v>
      </c>
      <c r="M3" s="144">
        <v>100000</v>
      </c>
      <c r="N3" s="144">
        <v>170000</v>
      </c>
      <c r="O3" s="144">
        <v>0</v>
      </c>
      <c r="P3" s="144">
        <v>100000</v>
      </c>
      <c r="Q3" s="144">
        <v>0</v>
      </c>
      <c r="R3" s="144">
        <v>3300000</v>
      </c>
      <c r="S3" s="144">
        <v>0</v>
      </c>
      <c r="T3" s="144"/>
      <c r="U3" s="144">
        <v>1300000</v>
      </c>
      <c r="V3" s="144">
        <f t="shared" ref="V3:V34" si="0">SUM(E3:U3)</f>
        <v>8320000</v>
      </c>
      <c r="W3" s="144">
        <f xml:space="preserve"> C3 - V3</f>
        <v>20000</v>
      </c>
      <c r="X3" s="200"/>
    </row>
    <row r="4" spans="1:24" s="149" customFormat="1" x14ac:dyDescent="0.3">
      <c r="A4" s="311"/>
      <c r="B4" s="149" t="s">
        <v>73</v>
      </c>
      <c r="C4" s="150"/>
      <c r="D4" s="150">
        <v>0</v>
      </c>
      <c r="E4" s="150">
        <v>0</v>
      </c>
      <c r="F4" s="150">
        <v>2500000</v>
      </c>
      <c r="G4" s="150"/>
      <c r="H4" s="144"/>
      <c r="I4" s="144"/>
      <c r="J4" s="144">
        <v>300000</v>
      </c>
      <c r="K4" s="144">
        <v>100000</v>
      </c>
      <c r="L4" s="144">
        <v>450000</v>
      </c>
      <c r="M4" s="144">
        <v>100000</v>
      </c>
      <c r="N4" s="144">
        <v>170000</v>
      </c>
      <c r="O4" s="144">
        <v>0</v>
      </c>
      <c r="P4" s="144">
        <v>100000</v>
      </c>
      <c r="Q4" s="144">
        <v>0</v>
      </c>
      <c r="R4" s="144">
        <v>3500000</v>
      </c>
      <c r="S4" s="144">
        <v>0</v>
      </c>
      <c r="T4" s="144"/>
      <c r="U4" s="144">
        <v>0</v>
      </c>
      <c r="V4" s="144">
        <f t="shared" si="0"/>
        <v>7220000</v>
      </c>
      <c r="W4" s="22"/>
      <c r="X4" s="200"/>
    </row>
    <row r="5" spans="1:24" s="151" customFormat="1" x14ac:dyDescent="0.3">
      <c r="A5" s="311"/>
      <c r="B5" s="151" t="s">
        <v>74</v>
      </c>
      <c r="C5" s="152"/>
      <c r="D5" s="150">
        <v>0</v>
      </c>
      <c r="E5" s="152">
        <v>650000</v>
      </c>
      <c r="F5" s="152">
        <v>2500000</v>
      </c>
      <c r="G5" s="152"/>
      <c r="H5" s="194"/>
      <c r="I5" s="194"/>
      <c r="J5" s="194">
        <v>300000</v>
      </c>
      <c r="K5" s="194">
        <v>100000</v>
      </c>
      <c r="L5" s="194">
        <v>450000</v>
      </c>
      <c r="M5" s="194">
        <v>100000</v>
      </c>
      <c r="N5" s="194">
        <v>170000</v>
      </c>
      <c r="O5" s="194">
        <v>0</v>
      </c>
      <c r="P5" s="194">
        <v>100000</v>
      </c>
      <c r="Q5" s="194">
        <v>0</v>
      </c>
      <c r="R5" s="194">
        <v>2500000</v>
      </c>
      <c r="S5" s="194">
        <v>0</v>
      </c>
      <c r="T5" s="194"/>
      <c r="U5" s="194">
        <v>0</v>
      </c>
      <c r="V5" s="194">
        <f t="shared" si="0"/>
        <v>6870000</v>
      </c>
      <c r="W5" s="195"/>
      <c r="X5" s="201"/>
    </row>
    <row r="6" spans="1:24" s="149" customFormat="1" x14ac:dyDescent="0.3">
      <c r="A6" s="311"/>
      <c r="B6" s="149" t="s">
        <v>75</v>
      </c>
      <c r="C6" s="150"/>
      <c r="D6" s="150">
        <v>0</v>
      </c>
      <c r="E6" s="150">
        <v>1885000</v>
      </c>
      <c r="F6" s="150">
        <v>500000</v>
      </c>
      <c r="G6" s="150"/>
      <c r="H6" s="144"/>
      <c r="I6" s="144"/>
      <c r="J6" s="144">
        <v>500000</v>
      </c>
      <c r="K6" s="144">
        <v>100000</v>
      </c>
      <c r="L6" s="144">
        <v>450000</v>
      </c>
      <c r="M6" s="144">
        <v>100000</v>
      </c>
      <c r="N6" s="144">
        <v>170000</v>
      </c>
      <c r="O6" s="144">
        <v>0</v>
      </c>
      <c r="P6" s="144">
        <v>100000</v>
      </c>
      <c r="Q6" s="144">
        <v>0</v>
      </c>
      <c r="R6" s="144">
        <v>2550000</v>
      </c>
      <c r="S6" s="144">
        <v>0</v>
      </c>
      <c r="T6" s="144"/>
      <c r="U6" s="144">
        <v>0</v>
      </c>
      <c r="V6" s="144">
        <f t="shared" si="0"/>
        <v>6355000</v>
      </c>
      <c r="W6" s="22"/>
      <c r="X6" s="200"/>
    </row>
    <row r="7" spans="1:24" s="149" customFormat="1" x14ac:dyDescent="0.3">
      <c r="A7" s="311"/>
      <c r="B7" s="149" t="s">
        <v>76</v>
      </c>
      <c r="C7" s="150"/>
      <c r="D7" s="150">
        <v>0</v>
      </c>
      <c r="E7" s="150">
        <v>1000000</v>
      </c>
      <c r="F7" s="150">
        <v>100000</v>
      </c>
      <c r="G7" s="150">
        <v>420000</v>
      </c>
      <c r="H7" s="144">
        <v>100000</v>
      </c>
      <c r="I7" s="144">
        <v>400000</v>
      </c>
      <c r="J7" s="144">
        <v>500000</v>
      </c>
      <c r="K7" s="144">
        <v>100000</v>
      </c>
      <c r="L7" s="144">
        <v>630000</v>
      </c>
      <c r="M7" s="144">
        <v>100000</v>
      </c>
      <c r="N7" s="144">
        <v>170000</v>
      </c>
      <c r="O7" s="144">
        <v>0</v>
      </c>
      <c r="P7" s="144">
        <v>100000</v>
      </c>
      <c r="Q7" s="144">
        <v>0</v>
      </c>
      <c r="R7" s="144">
        <v>2800000</v>
      </c>
      <c r="S7" s="144">
        <v>0</v>
      </c>
      <c r="T7" s="144"/>
      <c r="U7" s="144">
        <v>400000</v>
      </c>
      <c r="V7" s="144">
        <f t="shared" si="0"/>
        <v>6820000</v>
      </c>
      <c r="W7" s="22"/>
      <c r="X7" s="200"/>
    </row>
    <row r="8" spans="1:24" s="149" customFormat="1" x14ac:dyDescent="0.3">
      <c r="A8" s="311"/>
      <c r="B8" s="149" t="s">
        <v>77</v>
      </c>
      <c r="C8" s="150"/>
      <c r="D8" s="150">
        <v>0</v>
      </c>
      <c r="E8" s="150">
        <v>1000000</v>
      </c>
      <c r="F8" s="150">
        <v>1000000</v>
      </c>
      <c r="G8" s="150">
        <v>420000</v>
      </c>
      <c r="H8" s="144">
        <v>750000</v>
      </c>
      <c r="I8" s="144">
        <v>500000</v>
      </c>
      <c r="J8" s="144">
        <v>500000</v>
      </c>
      <c r="K8" s="144">
        <v>100000</v>
      </c>
      <c r="L8" s="144">
        <v>630000</v>
      </c>
      <c r="M8" s="144">
        <v>100000</v>
      </c>
      <c r="N8" s="144">
        <v>170000</v>
      </c>
      <c r="O8" s="144">
        <v>0</v>
      </c>
      <c r="P8" s="144">
        <v>100000</v>
      </c>
      <c r="Q8" s="144">
        <v>0</v>
      </c>
      <c r="R8" s="144">
        <v>2900000</v>
      </c>
      <c r="S8" s="144">
        <v>0</v>
      </c>
      <c r="T8" s="144"/>
      <c r="U8" s="144">
        <v>0</v>
      </c>
      <c r="V8" s="144">
        <f t="shared" si="0"/>
        <v>8170000</v>
      </c>
      <c r="W8" s="22"/>
      <c r="X8" s="200"/>
    </row>
    <row r="9" spans="1:24" s="149" customFormat="1" x14ac:dyDescent="0.3">
      <c r="A9" s="311"/>
      <c r="B9" s="149" t="s">
        <v>78</v>
      </c>
      <c r="C9" s="150"/>
      <c r="D9" s="150">
        <v>0</v>
      </c>
      <c r="E9" s="150">
        <v>1000000</v>
      </c>
      <c r="F9" s="150">
        <v>1000000</v>
      </c>
      <c r="G9" s="150">
        <v>420000</v>
      </c>
      <c r="H9" s="144">
        <v>750000</v>
      </c>
      <c r="I9" s="144">
        <v>500000</v>
      </c>
      <c r="J9" s="144">
        <v>500000</v>
      </c>
      <c r="K9" s="144">
        <v>100000</v>
      </c>
      <c r="L9" s="144">
        <v>630000</v>
      </c>
      <c r="M9" s="144">
        <v>100000</v>
      </c>
      <c r="N9" s="144">
        <v>170000</v>
      </c>
      <c r="O9" s="144">
        <v>0</v>
      </c>
      <c r="P9" s="144">
        <v>100000</v>
      </c>
      <c r="Q9" s="144">
        <v>0</v>
      </c>
      <c r="R9" s="144">
        <v>2000000</v>
      </c>
      <c r="S9" s="144">
        <v>0</v>
      </c>
      <c r="T9" s="144"/>
      <c r="U9" s="144">
        <v>0</v>
      </c>
      <c r="V9" s="144">
        <f t="shared" si="0"/>
        <v>7270000</v>
      </c>
      <c r="W9" s="22"/>
      <c r="X9" s="200"/>
    </row>
    <row r="10" spans="1:24" s="149" customFormat="1" x14ac:dyDescent="0.3">
      <c r="A10" s="311"/>
      <c r="B10" s="149" t="s">
        <v>79</v>
      </c>
      <c r="C10" s="150"/>
      <c r="D10" s="150">
        <v>0</v>
      </c>
      <c r="E10" s="150">
        <v>1000000</v>
      </c>
      <c r="F10" s="150">
        <v>1000000</v>
      </c>
      <c r="G10" s="150">
        <v>420000</v>
      </c>
      <c r="H10" s="144">
        <v>750000</v>
      </c>
      <c r="I10" s="144">
        <v>500000</v>
      </c>
      <c r="J10" s="144">
        <v>500000</v>
      </c>
      <c r="K10" s="144">
        <v>100000</v>
      </c>
      <c r="L10" s="144">
        <v>630000</v>
      </c>
      <c r="M10" s="144">
        <v>100000</v>
      </c>
      <c r="N10" s="144">
        <v>170000</v>
      </c>
      <c r="O10" s="144">
        <v>0</v>
      </c>
      <c r="P10" s="144">
        <v>100000</v>
      </c>
      <c r="Q10" s="144">
        <v>0</v>
      </c>
      <c r="R10" s="144">
        <v>2000000</v>
      </c>
      <c r="S10" s="144">
        <v>0</v>
      </c>
      <c r="T10" s="144"/>
      <c r="U10" s="144">
        <v>0</v>
      </c>
      <c r="V10" s="144">
        <f t="shared" si="0"/>
        <v>7270000</v>
      </c>
      <c r="W10" s="22"/>
      <c r="X10" s="200"/>
    </row>
    <row r="11" spans="1:24" s="149" customFormat="1" x14ac:dyDescent="0.3">
      <c r="A11" s="311"/>
      <c r="B11" s="149" t="s">
        <v>80</v>
      </c>
      <c r="C11" s="150"/>
      <c r="D11" s="150">
        <v>0</v>
      </c>
      <c r="E11" s="150">
        <v>1000000</v>
      </c>
      <c r="F11" s="150">
        <v>1000000</v>
      </c>
      <c r="G11" s="150">
        <v>420000</v>
      </c>
      <c r="H11" s="144">
        <v>400000</v>
      </c>
      <c r="I11" s="144">
        <v>100000</v>
      </c>
      <c r="J11" s="144">
        <v>400000</v>
      </c>
      <c r="K11" s="144">
        <v>100000</v>
      </c>
      <c r="L11" s="144">
        <v>630000</v>
      </c>
      <c r="M11" s="144">
        <v>100000</v>
      </c>
      <c r="N11" s="144">
        <v>150000</v>
      </c>
      <c r="O11" s="144">
        <v>0</v>
      </c>
      <c r="P11" s="144">
        <v>100000</v>
      </c>
      <c r="Q11" s="144">
        <v>0</v>
      </c>
      <c r="R11" s="144">
        <v>3000000</v>
      </c>
      <c r="S11" s="144">
        <v>0</v>
      </c>
      <c r="T11" s="144"/>
      <c r="U11" s="144">
        <v>3580000</v>
      </c>
      <c r="V11" s="144">
        <f t="shared" si="0"/>
        <v>10980000</v>
      </c>
      <c r="W11" s="22"/>
      <c r="X11" s="200"/>
    </row>
    <row r="12" spans="1:24" s="149" customFormat="1" x14ac:dyDescent="0.3">
      <c r="A12" s="311"/>
      <c r="B12" s="149" t="s">
        <v>81</v>
      </c>
      <c r="C12" s="150"/>
      <c r="D12" s="150">
        <v>0</v>
      </c>
      <c r="E12" s="150">
        <v>0</v>
      </c>
      <c r="F12" s="150">
        <v>7000000</v>
      </c>
      <c r="G12" s="150">
        <v>420000</v>
      </c>
      <c r="H12" s="144">
        <v>400000</v>
      </c>
      <c r="I12" s="144">
        <v>100000</v>
      </c>
      <c r="J12" s="144">
        <v>400000</v>
      </c>
      <c r="K12" s="144">
        <v>100000</v>
      </c>
      <c r="L12" s="144">
        <v>630000</v>
      </c>
      <c r="M12" s="144">
        <v>100000</v>
      </c>
      <c r="N12" s="144">
        <v>1000000</v>
      </c>
      <c r="O12" s="144">
        <v>0</v>
      </c>
      <c r="P12" s="144">
        <v>100000</v>
      </c>
      <c r="Q12" s="144">
        <v>0</v>
      </c>
      <c r="R12" s="144">
        <v>3000000</v>
      </c>
      <c r="S12" s="144">
        <v>0</v>
      </c>
      <c r="T12" s="144"/>
      <c r="U12" s="144">
        <v>580000</v>
      </c>
      <c r="V12" s="144">
        <f t="shared" si="0"/>
        <v>13830000</v>
      </c>
      <c r="W12" s="144">
        <v>11500000</v>
      </c>
      <c r="X12" s="200"/>
    </row>
    <row r="13" spans="1:24" s="149" customFormat="1" x14ac:dyDescent="0.3">
      <c r="A13" s="311"/>
      <c r="B13" s="149" t="s">
        <v>82</v>
      </c>
      <c r="C13" s="150">
        <f xml:space="preserve"> W12 + 7150000</f>
        <v>18650000</v>
      </c>
      <c r="D13" s="150">
        <v>0</v>
      </c>
      <c r="E13" s="150">
        <v>0</v>
      </c>
      <c r="F13" s="150">
        <v>4000000</v>
      </c>
      <c r="G13" s="150">
        <v>420000</v>
      </c>
      <c r="H13" s="144">
        <v>300000</v>
      </c>
      <c r="I13" s="144">
        <v>100000</v>
      </c>
      <c r="J13" s="144">
        <v>200000</v>
      </c>
      <c r="K13" s="144">
        <v>100000</v>
      </c>
      <c r="L13" s="144">
        <v>630000</v>
      </c>
      <c r="M13" s="144">
        <v>100000</v>
      </c>
      <c r="N13" s="144">
        <v>1000000</v>
      </c>
      <c r="O13" s="144">
        <v>0</v>
      </c>
      <c r="P13" s="144">
        <v>100000</v>
      </c>
      <c r="Q13" s="144">
        <v>750000</v>
      </c>
      <c r="R13" s="144">
        <v>3000000</v>
      </c>
      <c r="S13" s="194">
        <v>0</v>
      </c>
      <c r="T13" s="194"/>
      <c r="U13" s="144">
        <f xml:space="preserve"> 580000 + 5400000 +700000</f>
        <v>6680000</v>
      </c>
      <c r="V13" s="144">
        <f t="shared" si="0"/>
        <v>17380000</v>
      </c>
      <c r="W13" s="144">
        <f t="shared" ref="W13:W25" si="1" xml:space="preserve"> C13 - V13</f>
        <v>1270000</v>
      </c>
      <c r="X13" s="200"/>
    </row>
    <row r="14" spans="1:24" s="172" customFormat="1" ht="17.25" thickBot="1" x14ac:dyDescent="0.35">
      <c r="A14" s="311"/>
      <c r="B14" s="196" t="s">
        <v>83</v>
      </c>
      <c r="C14" s="197">
        <f xml:space="preserve"> W13 + 7150000</f>
        <v>8420000</v>
      </c>
      <c r="D14" s="150">
        <v>0</v>
      </c>
      <c r="E14" s="197">
        <v>0</v>
      </c>
      <c r="F14" s="197">
        <v>1400000</v>
      </c>
      <c r="G14" s="197">
        <v>420000</v>
      </c>
      <c r="H14" s="198">
        <v>0</v>
      </c>
      <c r="I14" s="198">
        <v>100000</v>
      </c>
      <c r="J14" s="198">
        <v>200000</v>
      </c>
      <c r="K14" s="198">
        <v>100000</v>
      </c>
      <c r="L14" s="198">
        <v>630000</v>
      </c>
      <c r="M14" s="198">
        <v>100000</v>
      </c>
      <c r="N14" s="198">
        <v>600000</v>
      </c>
      <c r="O14" s="198">
        <v>0</v>
      </c>
      <c r="P14" s="198">
        <v>100000</v>
      </c>
      <c r="Q14" s="198">
        <v>300000</v>
      </c>
      <c r="R14" s="198">
        <v>3000000</v>
      </c>
      <c r="S14" s="194">
        <v>0</v>
      </c>
      <c r="T14" s="194"/>
      <c r="U14" s="198">
        <v>1580000</v>
      </c>
      <c r="V14" s="198">
        <f t="shared" si="0"/>
        <v>8530000</v>
      </c>
      <c r="W14" s="198">
        <f xml:space="preserve"> C14 - V14 +1000000</f>
        <v>890000</v>
      </c>
      <c r="X14" s="202"/>
    </row>
    <row r="15" spans="1:24" s="173" customFormat="1" x14ac:dyDescent="0.3">
      <c r="A15" s="311">
        <v>2024</v>
      </c>
      <c r="B15" s="149" t="s">
        <v>72</v>
      </c>
      <c r="C15" s="150">
        <f xml:space="preserve"> W14 + 7150000 +340000</f>
        <v>8380000</v>
      </c>
      <c r="D15" s="150">
        <v>0</v>
      </c>
      <c r="E15" s="150">
        <v>0</v>
      </c>
      <c r="F15" s="150">
        <v>0</v>
      </c>
      <c r="G15" s="150">
        <v>420000</v>
      </c>
      <c r="H15" s="144">
        <v>300000</v>
      </c>
      <c r="I15" s="144">
        <v>100000</v>
      </c>
      <c r="J15" s="144">
        <v>200000</v>
      </c>
      <c r="K15" s="144">
        <v>100000</v>
      </c>
      <c r="L15" s="144">
        <v>630000</v>
      </c>
      <c r="M15" s="144">
        <v>100000</v>
      </c>
      <c r="N15" s="144">
        <v>230000</v>
      </c>
      <c r="O15" s="144">
        <v>0</v>
      </c>
      <c r="P15" s="144">
        <v>100000</v>
      </c>
      <c r="Q15" s="144">
        <v>1500000</v>
      </c>
      <c r="R15" s="144">
        <v>3100000</v>
      </c>
      <c r="S15" s="144">
        <v>0</v>
      </c>
      <c r="T15" s="144"/>
      <c r="U15" s="144">
        <v>890000</v>
      </c>
      <c r="V15" s="144">
        <f t="shared" si="0"/>
        <v>7670000</v>
      </c>
      <c r="W15" s="144">
        <f t="shared" si="1"/>
        <v>710000</v>
      </c>
      <c r="X15" s="203"/>
    </row>
    <row r="16" spans="1:24" s="149" customFormat="1" x14ac:dyDescent="0.3">
      <c r="A16" s="311"/>
      <c r="B16" s="149" t="s">
        <v>73</v>
      </c>
      <c r="C16" s="150">
        <f xml:space="preserve"> W15 + 7370000 + 1800000 + 1500000</f>
        <v>11380000</v>
      </c>
      <c r="D16" s="150">
        <v>0</v>
      </c>
      <c r="E16" s="150">
        <v>0</v>
      </c>
      <c r="F16" s="150">
        <v>0</v>
      </c>
      <c r="G16" s="150">
        <v>420000</v>
      </c>
      <c r="H16" s="144">
        <v>0</v>
      </c>
      <c r="I16" s="144">
        <v>100000</v>
      </c>
      <c r="J16" s="144">
        <v>200000</v>
      </c>
      <c r="K16" s="144">
        <v>100000</v>
      </c>
      <c r="L16" s="144">
        <v>630000</v>
      </c>
      <c r="M16" s="144">
        <v>100000</v>
      </c>
      <c r="N16" s="144">
        <v>150000</v>
      </c>
      <c r="O16" s="144">
        <v>0</v>
      </c>
      <c r="P16" s="144">
        <v>100000</v>
      </c>
      <c r="Q16" s="144">
        <v>2000000</v>
      </c>
      <c r="R16" s="144">
        <v>3000000</v>
      </c>
      <c r="S16" s="144">
        <v>0</v>
      </c>
      <c r="T16" s="144"/>
      <c r="U16" s="144">
        <v>0</v>
      </c>
      <c r="V16" s="144">
        <f t="shared" si="0"/>
        <v>6800000</v>
      </c>
      <c r="W16" s="144">
        <f t="shared" si="1"/>
        <v>4580000</v>
      </c>
      <c r="X16" s="200"/>
    </row>
    <row r="17" spans="1:27" s="149" customFormat="1" x14ac:dyDescent="0.3">
      <c r="A17" s="311"/>
      <c r="B17" s="149" t="s">
        <v>74</v>
      </c>
      <c r="C17" s="150">
        <f xml:space="preserve"> W16 + 7370000</f>
        <v>11950000</v>
      </c>
      <c r="D17" s="150">
        <v>0</v>
      </c>
      <c r="E17" s="150">
        <v>0</v>
      </c>
      <c r="F17" s="150">
        <v>350000</v>
      </c>
      <c r="G17" s="150">
        <v>420000</v>
      </c>
      <c r="H17" s="144">
        <v>0</v>
      </c>
      <c r="I17" s="144">
        <v>100000</v>
      </c>
      <c r="J17" s="144">
        <v>200000</v>
      </c>
      <c r="K17" s="144">
        <v>100000</v>
      </c>
      <c r="L17" s="144">
        <v>630000</v>
      </c>
      <c r="M17" s="144">
        <v>100000</v>
      </c>
      <c r="N17" s="144">
        <v>190000</v>
      </c>
      <c r="O17" s="144">
        <v>0</v>
      </c>
      <c r="P17" s="144">
        <v>100000</v>
      </c>
      <c r="Q17" s="144">
        <v>0</v>
      </c>
      <c r="R17" s="144">
        <v>2000000</v>
      </c>
      <c r="S17" s="144">
        <v>0</v>
      </c>
      <c r="T17" s="144"/>
      <c r="U17" s="144">
        <f xml:space="preserve"> 5000000</f>
        <v>5000000</v>
      </c>
      <c r="V17" s="144">
        <f t="shared" si="0"/>
        <v>9190000</v>
      </c>
      <c r="W17" s="144">
        <f t="shared" si="1"/>
        <v>2760000</v>
      </c>
      <c r="X17" s="200"/>
    </row>
    <row r="18" spans="1:27" s="149" customFormat="1" ht="17.25" customHeight="1" x14ac:dyDescent="0.3">
      <c r="A18" s="311"/>
      <c r="B18" s="149" t="s">
        <v>75</v>
      </c>
      <c r="C18" s="150">
        <f xml:space="preserve"> W17 + 7370000</f>
        <v>10130000</v>
      </c>
      <c r="D18" s="150">
        <v>0</v>
      </c>
      <c r="E18" s="150">
        <v>0</v>
      </c>
      <c r="F18" s="150">
        <v>0</v>
      </c>
      <c r="G18" s="150">
        <v>420000</v>
      </c>
      <c r="H18" s="144">
        <v>0</v>
      </c>
      <c r="I18" s="144">
        <v>100000</v>
      </c>
      <c r="J18" s="144">
        <v>200000</v>
      </c>
      <c r="K18" s="144">
        <v>100000</v>
      </c>
      <c r="L18" s="144">
        <v>630000</v>
      </c>
      <c r="M18" s="144">
        <v>100000</v>
      </c>
      <c r="N18" s="144">
        <v>190000</v>
      </c>
      <c r="O18" s="144">
        <v>0</v>
      </c>
      <c r="P18" s="144">
        <v>100000</v>
      </c>
      <c r="Q18" s="144">
        <v>400000</v>
      </c>
      <c r="R18" s="144">
        <v>4500000</v>
      </c>
      <c r="S18" s="144">
        <v>0</v>
      </c>
      <c r="T18" s="144"/>
      <c r="U18" s="144">
        <v>1500000</v>
      </c>
      <c r="V18" s="144">
        <f t="shared" si="0"/>
        <v>8240000</v>
      </c>
      <c r="W18" s="144">
        <f t="shared" si="1"/>
        <v>1890000</v>
      </c>
      <c r="X18" s="200"/>
    </row>
    <row r="19" spans="1:27" s="149" customFormat="1" x14ac:dyDescent="0.3">
      <c r="A19" s="311"/>
      <c r="B19" s="149" t="s">
        <v>76</v>
      </c>
      <c r="C19" s="150">
        <f xml:space="preserve"> W18 + 7370000 +18700000</f>
        <v>27960000</v>
      </c>
      <c r="D19" s="150">
        <v>0</v>
      </c>
      <c r="E19" s="150">
        <v>1900000</v>
      </c>
      <c r="F19" s="150">
        <v>14000000</v>
      </c>
      <c r="G19" s="150">
        <v>420000</v>
      </c>
      <c r="H19" s="150">
        <v>0</v>
      </c>
      <c r="I19" s="150">
        <v>100000</v>
      </c>
      <c r="J19" s="150">
        <v>200000</v>
      </c>
      <c r="K19" s="150">
        <v>100000</v>
      </c>
      <c r="L19" s="150">
        <v>630000</v>
      </c>
      <c r="M19" s="150">
        <v>100000</v>
      </c>
      <c r="N19" s="150">
        <v>190000</v>
      </c>
      <c r="O19" s="150">
        <v>0</v>
      </c>
      <c r="P19" s="150">
        <v>100000</v>
      </c>
      <c r="Q19" s="150">
        <v>0</v>
      </c>
      <c r="R19" s="150">
        <v>3100000</v>
      </c>
      <c r="S19" s="150">
        <v>400000</v>
      </c>
      <c r="T19" s="150"/>
      <c r="U19" s="150">
        <v>5800000</v>
      </c>
      <c r="V19" s="150">
        <f t="shared" si="0"/>
        <v>27040000</v>
      </c>
      <c r="W19" s="150">
        <f t="shared" si="1"/>
        <v>920000</v>
      </c>
      <c r="X19" s="216"/>
    </row>
    <row r="20" spans="1:27" s="149" customFormat="1" ht="15.75" customHeight="1" x14ac:dyDescent="0.3">
      <c r="A20" s="311"/>
      <c r="B20" s="149" t="s">
        <v>77</v>
      </c>
      <c r="C20" s="150">
        <f xml:space="preserve"> W19 + 7370000 +1000000 + 900000 + 12000000</f>
        <v>22190000</v>
      </c>
      <c r="D20" s="150">
        <v>0</v>
      </c>
      <c r="E20" s="150">
        <v>0</v>
      </c>
      <c r="F20" s="150">
        <v>0</v>
      </c>
      <c r="G20" s="150">
        <v>420000</v>
      </c>
      <c r="H20" s="150">
        <v>0</v>
      </c>
      <c r="I20" s="150">
        <v>100000</v>
      </c>
      <c r="J20" s="150">
        <v>200000</v>
      </c>
      <c r="K20" s="150">
        <v>100000</v>
      </c>
      <c r="L20" s="150">
        <v>630000</v>
      </c>
      <c r="M20" s="150">
        <v>100000</v>
      </c>
      <c r="N20" s="150">
        <v>190000</v>
      </c>
      <c r="O20" s="150">
        <v>0</v>
      </c>
      <c r="P20" s="150">
        <v>100000</v>
      </c>
      <c r="Q20" s="150">
        <v>500000</v>
      </c>
      <c r="R20" s="150">
        <v>3000000</v>
      </c>
      <c r="S20" s="150">
        <v>0</v>
      </c>
      <c r="T20" s="150"/>
      <c r="U20" s="150">
        <v>1640000</v>
      </c>
      <c r="V20" s="150">
        <f>SUM(E20:U20)</f>
        <v>6980000</v>
      </c>
      <c r="W20" s="150">
        <f t="shared" si="1"/>
        <v>15210000</v>
      </c>
      <c r="X20" s="216"/>
    </row>
    <row r="21" spans="1:27" s="149" customFormat="1" x14ac:dyDescent="0.3">
      <c r="A21" s="311"/>
      <c r="B21" s="149" t="s">
        <v>78</v>
      </c>
      <c r="C21" s="150">
        <f xml:space="preserve"> W20 + 7370000 + 550000</f>
        <v>23130000</v>
      </c>
      <c r="D21" s="150">
        <v>0</v>
      </c>
      <c r="E21" s="150">
        <v>1800000</v>
      </c>
      <c r="F21" s="150">
        <v>0</v>
      </c>
      <c r="G21" s="150">
        <v>420000</v>
      </c>
      <c r="H21" s="150">
        <v>300000</v>
      </c>
      <c r="I21" s="150">
        <v>300000</v>
      </c>
      <c r="J21" s="150">
        <v>200000</v>
      </c>
      <c r="K21" s="150">
        <v>100000</v>
      </c>
      <c r="L21" s="150">
        <v>630000</v>
      </c>
      <c r="M21" s="150">
        <v>100000</v>
      </c>
      <c r="N21" s="150">
        <v>190000</v>
      </c>
      <c r="O21" s="150">
        <v>0</v>
      </c>
      <c r="P21" s="150">
        <v>100000</v>
      </c>
      <c r="Q21" s="150">
        <v>650000</v>
      </c>
      <c r="R21" s="150">
        <v>6300000</v>
      </c>
      <c r="S21" s="152">
        <v>3300000</v>
      </c>
      <c r="T21" s="152"/>
      <c r="U21" s="150">
        <v>1640000</v>
      </c>
      <c r="V21" s="150">
        <f t="shared" si="0"/>
        <v>16030000</v>
      </c>
      <c r="W21" s="150">
        <f t="shared" si="1"/>
        <v>7100000</v>
      </c>
      <c r="X21" s="216"/>
    </row>
    <row r="22" spans="1:27" s="149" customFormat="1" x14ac:dyDescent="0.3">
      <c r="A22" s="311"/>
      <c r="B22" s="149" t="s">
        <v>79</v>
      </c>
      <c r="C22" s="150">
        <f xml:space="preserve"> W21 + 7370000 +1400000</f>
        <v>15870000</v>
      </c>
      <c r="D22" s="150">
        <v>0</v>
      </c>
      <c r="E22" s="150">
        <v>0</v>
      </c>
      <c r="F22" s="150">
        <v>0</v>
      </c>
      <c r="G22" s="150">
        <v>420000</v>
      </c>
      <c r="H22" s="150">
        <v>300000</v>
      </c>
      <c r="I22" s="150">
        <v>300000</v>
      </c>
      <c r="J22" s="150">
        <v>200000</v>
      </c>
      <c r="K22" s="150">
        <v>100000</v>
      </c>
      <c r="L22" s="150">
        <v>630000</v>
      </c>
      <c r="M22" s="150">
        <v>100000</v>
      </c>
      <c r="N22" s="150">
        <v>190000</v>
      </c>
      <c r="O22" s="150">
        <v>0</v>
      </c>
      <c r="P22" s="150">
        <v>100000</v>
      </c>
      <c r="Q22" s="150">
        <v>0</v>
      </c>
      <c r="R22" s="150">
        <v>2200000</v>
      </c>
      <c r="S22" s="150">
        <v>1200000</v>
      </c>
      <c r="T22" s="150"/>
      <c r="U22" s="150">
        <v>1640000</v>
      </c>
      <c r="V22" s="150">
        <f t="shared" si="0"/>
        <v>7380000</v>
      </c>
      <c r="W22" s="150">
        <f t="shared" si="1"/>
        <v>8490000</v>
      </c>
      <c r="X22" s="216"/>
    </row>
    <row r="23" spans="1:27" s="149" customFormat="1" x14ac:dyDescent="0.3">
      <c r="A23" s="311"/>
      <c r="B23" s="149" t="s">
        <v>80</v>
      </c>
      <c r="C23" s="150">
        <f t="shared" ref="C23" si="2" xml:space="preserve"> W22 + 7370000</f>
        <v>15860000</v>
      </c>
      <c r="D23" s="150">
        <v>0</v>
      </c>
      <c r="E23" s="150">
        <v>0</v>
      </c>
      <c r="F23" s="150">
        <v>0</v>
      </c>
      <c r="G23" s="150">
        <v>420000</v>
      </c>
      <c r="H23" s="150">
        <v>0</v>
      </c>
      <c r="I23" s="150">
        <v>0</v>
      </c>
      <c r="J23" s="150">
        <v>200000</v>
      </c>
      <c r="K23" s="150">
        <v>100000</v>
      </c>
      <c r="L23" s="150">
        <v>630000</v>
      </c>
      <c r="M23" s="150">
        <v>100000</v>
      </c>
      <c r="N23" s="150">
        <v>190000</v>
      </c>
      <c r="O23" s="150">
        <v>0</v>
      </c>
      <c r="P23" s="150">
        <v>100000</v>
      </c>
      <c r="Q23" s="150">
        <v>0</v>
      </c>
      <c r="R23" s="150">
        <v>1500000</v>
      </c>
      <c r="S23" s="150">
        <v>400000</v>
      </c>
      <c r="T23" s="150">
        <f xml:space="preserve"> 69000 +45000 +600000</f>
        <v>714000</v>
      </c>
      <c r="U23" s="150">
        <v>1300000</v>
      </c>
      <c r="V23" s="150">
        <f t="shared" si="0"/>
        <v>5654000</v>
      </c>
      <c r="W23" s="150">
        <f t="shared" si="1"/>
        <v>10206000</v>
      </c>
      <c r="X23" s="216"/>
    </row>
    <row r="24" spans="1:27" s="149" customFormat="1" x14ac:dyDescent="0.3">
      <c r="A24" s="311"/>
      <c r="B24" s="149" t="s">
        <v>81</v>
      </c>
      <c r="C24" s="150">
        <f xml:space="preserve"> W23 + 7370000 + 5000000 + 5000000</f>
        <v>27576000</v>
      </c>
      <c r="D24" s="150">
        <v>0</v>
      </c>
      <c r="E24" s="150">
        <v>1459000</v>
      </c>
      <c r="F24" s="150">
        <v>0</v>
      </c>
      <c r="G24" s="150">
        <v>420000</v>
      </c>
      <c r="H24" s="150">
        <v>0</v>
      </c>
      <c r="I24" s="150">
        <v>0</v>
      </c>
      <c r="J24" s="150">
        <v>200000</v>
      </c>
      <c r="K24" s="150">
        <v>100000</v>
      </c>
      <c r="L24" s="150">
        <v>630000</v>
      </c>
      <c r="M24" s="150">
        <v>100000</v>
      </c>
      <c r="N24" s="150">
        <v>190000</v>
      </c>
      <c r="O24" s="150">
        <v>0</v>
      </c>
      <c r="P24" s="150">
        <v>100000</v>
      </c>
      <c r="Q24" s="150">
        <v>0</v>
      </c>
      <c r="R24" s="150">
        <v>1700000</v>
      </c>
      <c r="S24" s="150">
        <v>2800000</v>
      </c>
      <c r="T24" s="150">
        <v>5000000</v>
      </c>
      <c r="U24" s="150">
        <v>12500000</v>
      </c>
      <c r="V24" s="150">
        <f>SUM(E24:U24)</f>
        <v>25199000</v>
      </c>
      <c r="W24" s="150">
        <f t="shared" si="1"/>
        <v>2377000</v>
      </c>
      <c r="X24" s="216">
        <v>5000000</v>
      </c>
      <c r="Y24" s="149" t="s">
        <v>188</v>
      </c>
    </row>
    <row r="25" spans="1:27" s="149" customFormat="1" x14ac:dyDescent="0.3">
      <c r="A25" s="311"/>
      <c r="B25" s="149" t="s">
        <v>82</v>
      </c>
      <c r="C25" s="150">
        <f xml:space="preserve"> W24 + 7370000 +10700000 + 1000000 + 1200000</f>
        <v>22647000</v>
      </c>
      <c r="D25" s="150">
        <v>0</v>
      </c>
      <c r="E25" s="150">
        <v>1090000</v>
      </c>
      <c r="F25" s="150">
        <v>5000000</v>
      </c>
      <c r="G25" s="150">
        <v>420000</v>
      </c>
      <c r="H25" s="150">
        <v>0</v>
      </c>
      <c r="I25" s="150">
        <v>0</v>
      </c>
      <c r="J25" s="150">
        <v>200000</v>
      </c>
      <c r="K25" s="150">
        <v>100000</v>
      </c>
      <c r="L25" s="150">
        <v>630000</v>
      </c>
      <c r="M25" s="150">
        <v>100000</v>
      </c>
      <c r="N25" s="150">
        <v>190000</v>
      </c>
      <c r="O25" s="150">
        <v>0</v>
      </c>
      <c r="P25" s="150">
        <v>100000</v>
      </c>
      <c r="Q25" s="150">
        <v>0</v>
      </c>
      <c r="R25" s="150">
        <v>0</v>
      </c>
      <c r="S25" s="150">
        <v>8000000</v>
      </c>
      <c r="T25" s="150">
        <v>0</v>
      </c>
      <c r="U25" s="150">
        <v>5000000</v>
      </c>
      <c r="V25" s="150">
        <f t="shared" si="0"/>
        <v>20830000</v>
      </c>
      <c r="W25" s="150">
        <f t="shared" si="1"/>
        <v>1817000</v>
      </c>
      <c r="X25" s="216"/>
      <c r="Y25" s="149" t="s">
        <v>189</v>
      </c>
      <c r="AA25" s="149" t="s">
        <v>211</v>
      </c>
    </row>
    <row r="26" spans="1:27" s="290" customFormat="1" ht="17.25" thickBot="1" x14ac:dyDescent="0.35">
      <c r="A26" s="311"/>
      <c r="B26" s="288" t="s">
        <v>83</v>
      </c>
      <c r="C26" s="197">
        <f xml:space="preserve"> W25 + 7370000 + 10200000 + 60000000 + 1200000 + 300000 +6400000</f>
        <v>87287000</v>
      </c>
      <c r="D26" s="152">
        <v>0</v>
      </c>
      <c r="E26" s="197">
        <v>0</v>
      </c>
      <c r="F26" s="152">
        <v>71000000</v>
      </c>
      <c r="G26" s="197">
        <v>420000</v>
      </c>
      <c r="H26" s="152">
        <v>0</v>
      </c>
      <c r="I26" s="152">
        <v>0</v>
      </c>
      <c r="J26" s="197">
        <v>200000</v>
      </c>
      <c r="K26" s="197">
        <v>100000</v>
      </c>
      <c r="L26" s="152">
        <v>770000</v>
      </c>
      <c r="M26" s="152">
        <v>150000</v>
      </c>
      <c r="N26" s="152">
        <v>250000</v>
      </c>
      <c r="O26" s="197">
        <v>0</v>
      </c>
      <c r="P26" s="152">
        <v>200000</v>
      </c>
      <c r="Q26" s="152">
        <v>400000</v>
      </c>
      <c r="R26" s="152">
        <v>2500000</v>
      </c>
      <c r="S26" s="152">
        <v>1900000</v>
      </c>
      <c r="T26" s="152">
        <v>0</v>
      </c>
      <c r="U26" s="152">
        <v>600000</v>
      </c>
      <c r="V26" s="197">
        <f t="shared" si="0"/>
        <v>78490000</v>
      </c>
      <c r="W26" s="197">
        <f xml:space="preserve"> (C26+D26) - V26</f>
        <v>8797000</v>
      </c>
      <c r="X26" s="289"/>
      <c r="Y26" s="290" t="s">
        <v>192</v>
      </c>
    </row>
    <row r="27" spans="1:27" s="173" customFormat="1" x14ac:dyDescent="0.3">
      <c r="A27" s="311">
        <v>2025</v>
      </c>
      <c r="B27" s="149" t="s">
        <v>72</v>
      </c>
      <c r="C27" s="150">
        <f xml:space="preserve"> W26 + 7590000 +600000 + 2000000</f>
        <v>18987000</v>
      </c>
      <c r="D27" s="150">
        <v>1200000</v>
      </c>
      <c r="E27" s="150">
        <v>3240000</v>
      </c>
      <c r="F27" s="150">
        <v>0</v>
      </c>
      <c r="G27" s="150">
        <v>420000</v>
      </c>
      <c r="H27" s="150">
        <v>0</v>
      </c>
      <c r="I27" s="150">
        <v>0</v>
      </c>
      <c r="J27" s="150">
        <v>200000</v>
      </c>
      <c r="K27" s="150">
        <v>100000</v>
      </c>
      <c r="L27" s="150">
        <v>900000</v>
      </c>
      <c r="M27" s="150">
        <v>150000</v>
      </c>
      <c r="N27" s="150">
        <v>250000</v>
      </c>
      <c r="O27" s="150">
        <v>0</v>
      </c>
      <c r="P27" s="150">
        <v>300000</v>
      </c>
      <c r="Q27" s="150">
        <v>400000</v>
      </c>
      <c r="R27" s="150">
        <v>2100000</v>
      </c>
      <c r="S27" s="150">
        <v>1300000</v>
      </c>
      <c r="T27" s="150">
        <v>8000000</v>
      </c>
      <c r="U27" s="150">
        <v>600000</v>
      </c>
      <c r="V27" s="150">
        <f>SUM(E27:U27)</f>
        <v>17960000</v>
      </c>
      <c r="W27" s="287">
        <f xml:space="preserve"> (C27+D27) - V27</f>
        <v>2227000</v>
      </c>
      <c r="X27" s="216"/>
    </row>
    <row r="28" spans="1:27" x14ac:dyDescent="0.3">
      <c r="A28" s="311"/>
      <c r="B28" s="1" t="s">
        <v>73</v>
      </c>
      <c r="C28" s="153">
        <f t="shared" ref="C28:C34" si="3" xml:space="preserve"> W27 + 7590000</f>
        <v>9817000</v>
      </c>
      <c r="D28" s="154">
        <v>2600000</v>
      </c>
      <c r="E28" s="154">
        <v>0</v>
      </c>
      <c r="F28" s="154">
        <v>0</v>
      </c>
      <c r="G28" s="2">
        <v>420000</v>
      </c>
      <c r="H28" s="154">
        <v>0</v>
      </c>
      <c r="I28" s="154">
        <v>0</v>
      </c>
      <c r="J28" s="2">
        <v>200000</v>
      </c>
      <c r="K28" s="2">
        <v>100000</v>
      </c>
      <c r="L28" s="2">
        <v>1100000</v>
      </c>
      <c r="M28" s="2">
        <v>150000</v>
      </c>
      <c r="N28" s="190">
        <v>250000</v>
      </c>
      <c r="O28" s="2">
        <v>0</v>
      </c>
      <c r="P28" s="2">
        <v>500000</v>
      </c>
      <c r="Q28" s="2">
        <v>0</v>
      </c>
      <c r="R28" s="2">
        <v>3000000</v>
      </c>
      <c r="S28" s="2">
        <v>450000</v>
      </c>
      <c r="T28" s="2">
        <v>0</v>
      </c>
      <c r="U28" s="2">
        <v>600000</v>
      </c>
      <c r="V28" s="2">
        <f t="shared" si="0"/>
        <v>6770000</v>
      </c>
      <c r="W28" s="273">
        <f xml:space="preserve"> (C28+D28) - V28</f>
        <v>5647000</v>
      </c>
      <c r="X28" s="204"/>
    </row>
    <row r="29" spans="1:27" x14ac:dyDescent="0.3">
      <c r="A29" s="311"/>
      <c r="B29" s="1" t="s">
        <v>74</v>
      </c>
      <c r="C29" s="153">
        <f t="shared" si="3"/>
        <v>13237000</v>
      </c>
      <c r="D29" s="154">
        <v>3100000</v>
      </c>
      <c r="E29" s="154">
        <v>0</v>
      </c>
      <c r="F29" s="154">
        <v>0</v>
      </c>
      <c r="G29" s="2">
        <v>420000</v>
      </c>
      <c r="H29" s="154">
        <v>0</v>
      </c>
      <c r="I29" s="154">
        <v>0</v>
      </c>
      <c r="J29" s="2">
        <v>200000</v>
      </c>
      <c r="K29" s="2">
        <v>100000</v>
      </c>
      <c r="L29" s="2">
        <v>1100000</v>
      </c>
      <c r="M29" s="2">
        <v>150000</v>
      </c>
      <c r="N29" s="190">
        <v>250000</v>
      </c>
      <c r="O29" s="2">
        <v>0</v>
      </c>
      <c r="P29" s="2">
        <v>500000</v>
      </c>
      <c r="Q29" s="2">
        <v>0</v>
      </c>
      <c r="R29" s="2">
        <v>3600000</v>
      </c>
      <c r="S29" s="2">
        <v>0</v>
      </c>
      <c r="T29" s="2">
        <v>0</v>
      </c>
      <c r="U29" s="2">
        <v>600000</v>
      </c>
      <c r="V29" s="2">
        <f t="shared" si="0"/>
        <v>6920000</v>
      </c>
      <c r="W29" s="273">
        <f t="shared" ref="W29:W92" si="4" xml:space="preserve"> (C29+D29) - V29</f>
        <v>9417000</v>
      </c>
      <c r="X29" s="204"/>
    </row>
    <row r="30" spans="1:27" x14ac:dyDescent="0.3">
      <c r="A30" s="311"/>
      <c r="B30" s="1" t="s">
        <v>75</v>
      </c>
      <c r="C30" s="153">
        <f t="shared" si="3"/>
        <v>17007000</v>
      </c>
      <c r="D30" s="154">
        <v>0</v>
      </c>
      <c r="E30" s="2">
        <v>1500000</v>
      </c>
      <c r="F30" s="154">
        <v>0</v>
      </c>
      <c r="G30" s="2">
        <v>420000</v>
      </c>
      <c r="H30" s="154">
        <v>0</v>
      </c>
      <c r="I30" s="154">
        <v>0</v>
      </c>
      <c r="J30" s="2">
        <v>200000</v>
      </c>
      <c r="K30" s="2">
        <v>100000</v>
      </c>
      <c r="L30" s="2">
        <v>1100000</v>
      </c>
      <c r="M30" s="2">
        <v>150000</v>
      </c>
      <c r="N30" s="190">
        <v>250000</v>
      </c>
      <c r="O30" s="2">
        <v>0</v>
      </c>
      <c r="P30" s="2">
        <v>500000</v>
      </c>
      <c r="Q30" s="2">
        <v>0</v>
      </c>
      <c r="R30" s="2">
        <v>2000000</v>
      </c>
      <c r="S30" s="2">
        <v>0</v>
      </c>
      <c r="T30" s="2">
        <v>0</v>
      </c>
      <c r="U30" s="2">
        <v>600000</v>
      </c>
      <c r="V30" s="2">
        <f t="shared" si="0"/>
        <v>6820000</v>
      </c>
      <c r="W30" s="273">
        <f t="shared" si="4"/>
        <v>10187000</v>
      </c>
      <c r="X30" s="204"/>
    </row>
    <row r="31" spans="1:27" x14ac:dyDescent="0.3">
      <c r="A31" s="311"/>
      <c r="B31" s="1" t="s">
        <v>76</v>
      </c>
      <c r="C31" s="153">
        <f t="shared" si="3"/>
        <v>17777000</v>
      </c>
      <c r="D31" s="154">
        <v>0</v>
      </c>
      <c r="E31" s="154">
        <v>3000000</v>
      </c>
      <c r="F31" s="154">
        <v>0</v>
      </c>
      <c r="G31" s="2">
        <v>420000</v>
      </c>
      <c r="H31" s="154">
        <v>0</v>
      </c>
      <c r="I31" s="154">
        <v>0</v>
      </c>
      <c r="J31" s="2">
        <v>200000</v>
      </c>
      <c r="K31" s="2">
        <v>100000</v>
      </c>
      <c r="L31" s="2">
        <v>1100000</v>
      </c>
      <c r="M31" s="2">
        <v>150000</v>
      </c>
      <c r="N31" s="190">
        <v>250000</v>
      </c>
      <c r="O31" s="2">
        <v>0</v>
      </c>
      <c r="P31" s="2">
        <v>500000</v>
      </c>
      <c r="Q31" s="2">
        <v>0</v>
      </c>
      <c r="R31" s="2">
        <v>1500000</v>
      </c>
      <c r="S31" s="2">
        <v>200000</v>
      </c>
      <c r="T31" s="2">
        <v>0</v>
      </c>
      <c r="U31" s="2">
        <v>600000</v>
      </c>
      <c r="V31" s="2">
        <f t="shared" si="0"/>
        <v>8020000</v>
      </c>
      <c r="W31" s="273">
        <f t="shared" si="4"/>
        <v>9757000</v>
      </c>
      <c r="X31" s="204"/>
    </row>
    <row r="32" spans="1:27" x14ac:dyDescent="0.3">
      <c r="A32" s="311"/>
      <c r="B32" s="1" t="s">
        <v>77</v>
      </c>
      <c r="C32" s="153">
        <f t="shared" si="3"/>
        <v>17347000</v>
      </c>
      <c r="D32" s="154">
        <v>0</v>
      </c>
      <c r="E32" s="154">
        <v>0</v>
      </c>
      <c r="F32" s="154">
        <v>0</v>
      </c>
      <c r="G32" s="2">
        <v>420000</v>
      </c>
      <c r="H32" s="154">
        <v>0</v>
      </c>
      <c r="I32" s="155">
        <v>0</v>
      </c>
      <c r="J32" s="2">
        <v>200000</v>
      </c>
      <c r="K32" s="2">
        <v>100000</v>
      </c>
      <c r="L32" s="2">
        <v>1100000</v>
      </c>
      <c r="M32" s="2">
        <v>150000</v>
      </c>
      <c r="N32" s="190">
        <v>250000</v>
      </c>
      <c r="O32" s="2">
        <v>0</v>
      </c>
      <c r="P32" s="2">
        <v>500000</v>
      </c>
      <c r="Q32" s="2">
        <v>0</v>
      </c>
      <c r="R32" s="2">
        <v>1500000</v>
      </c>
      <c r="S32" s="2">
        <v>0</v>
      </c>
      <c r="T32" s="2">
        <v>0</v>
      </c>
      <c r="U32" s="2">
        <v>600000</v>
      </c>
      <c r="V32" s="2">
        <f t="shared" si="0"/>
        <v>4820000</v>
      </c>
      <c r="W32" s="273">
        <f t="shared" si="4"/>
        <v>12527000</v>
      </c>
      <c r="X32" s="204"/>
    </row>
    <row r="33" spans="1:24" x14ac:dyDescent="0.3">
      <c r="A33" s="311"/>
      <c r="B33" s="1" t="s">
        <v>78</v>
      </c>
      <c r="C33" s="153">
        <f t="shared" si="3"/>
        <v>20117000</v>
      </c>
      <c r="D33" s="154">
        <v>0</v>
      </c>
      <c r="E33" s="2">
        <v>2900000</v>
      </c>
      <c r="F33" s="154">
        <v>0</v>
      </c>
      <c r="G33" s="2">
        <v>420000</v>
      </c>
      <c r="H33" s="154">
        <v>0</v>
      </c>
      <c r="I33" s="155">
        <v>0</v>
      </c>
      <c r="J33" s="2">
        <v>200000</v>
      </c>
      <c r="K33" s="2">
        <v>100000</v>
      </c>
      <c r="L33" s="2">
        <v>1100000</v>
      </c>
      <c r="M33" s="2">
        <v>150000</v>
      </c>
      <c r="N33" s="190">
        <v>250000</v>
      </c>
      <c r="O33" s="2">
        <v>0</v>
      </c>
      <c r="P33" s="2">
        <v>500000</v>
      </c>
      <c r="Q33" s="2">
        <v>0</v>
      </c>
      <c r="R33" s="2">
        <v>1500000</v>
      </c>
      <c r="S33" s="2">
        <v>0</v>
      </c>
      <c r="T33" s="2">
        <v>0</v>
      </c>
      <c r="U33" s="2">
        <v>600000</v>
      </c>
      <c r="V33" s="2">
        <f t="shared" si="0"/>
        <v>7720000</v>
      </c>
      <c r="W33" s="273">
        <f t="shared" si="4"/>
        <v>12397000</v>
      </c>
      <c r="X33" s="204"/>
    </row>
    <row r="34" spans="1:24" x14ac:dyDescent="0.3">
      <c r="A34" s="311"/>
      <c r="B34" s="1" t="s">
        <v>79</v>
      </c>
      <c r="C34" s="153">
        <f t="shared" si="3"/>
        <v>19987000</v>
      </c>
      <c r="D34" s="154">
        <v>1400000</v>
      </c>
      <c r="E34" s="154">
        <v>0</v>
      </c>
      <c r="F34" s="154">
        <v>0</v>
      </c>
      <c r="G34" s="2">
        <v>420000</v>
      </c>
      <c r="H34" s="154">
        <v>0</v>
      </c>
      <c r="I34" s="155">
        <v>0</v>
      </c>
      <c r="J34" s="2">
        <v>200000</v>
      </c>
      <c r="K34" s="2">
        <v>100000</v>
      </c>
      <c r="L34" s="2">
        <v>1100000</v>
      </c>
      <c r="M34" s="2">
        <v>150000</v>
      </c>
      <c r="N34" s="190">
        <v>250000</v>
      </c>
      <c r="O34" s="2">
        <v>0</v>
      </c>
      <c r="P34" s="2">
        <v>500000</v>
      </c>
      <c r="Q34" s="2">
        <v>0</v>
      </c>
      <c r="R34" s="2">
        <v>1500000</v>
      </c>
      <c r="S34" s="2">
        <v>0</v>
      </c>
      <c r="T34" s="2">
        <v>0</v>
      </c>
      <c r="U34" s="2">
        <v>600000</v>
      </c>
      <c r="V34" s="2">
        <f t="shared" si="0"/>
        <v>4820000</v>
      </c>
      <c r="W34" s="273">
        <f t="shared" si="4"/>
        <v>16567000</v>
      </c>
      <c r="X34" s="204"/>
    </row>
    <row r="35" spans="1:24" s="157" customFormat="1" ht="17.25" customHeight="1" x14ac:dyDescent="0.3">
      <c r="A35" s="311"/>
      <c r="B35" s="157" t="s">
        <v>80</v>
      </c>
      <c r="C35" s="153">
        <f xml:space="preserve"> W34 + 7590000 + 60000000</f>
        <v>84157000</v>
      </c>
      <c r="D35" s="154">
        <v>0</v>
      </c>
      <c r="E35" s="154">
        <v>0</v>
      </c>
      <c r="F35" s="154">
        <v>0</v>
      </c>
      <c r="G35" s="2">
        <v>420000</v>
      </c>
      <c r="H35" s="154">
        <v>0</v>
      </c>
      <c r="I35" s="155">
        <v>0</v>
      </c>
      <c r="J35" s="2">
        <v>200000</v>
      </c>
      <c r="K35" s="2">
        <v>100000</v>
      </c>
      <c r="L35" s="2">
        <v>1100000</v>
      </c>
      <c r="M35" s="2">
        <v>150000</v>
      </c>
      <c r="N35" s="190">
        <v>250000</v>
      </c>
      <c r="O35" s="2">
        <v>0</v>
      </c>
      <c r="P35" s="2">
        <v>500000</v>
      </c>
      <c r="Q35" s="2">
        <v>0</v>
      </c>
      <c r="R35" s="2">
        <v>1500000</v>
      </c>
      <c r="S35" s="2">
        <v>500000</v>
      </c>
      <c r="T35" s="2">
        <v>15000000</v>
      </c>
      <c r="U35" s="2">
        <v>60600000</v>
      </c>
      <c r="V35" s="158">
        <f t="shared" ref="V35:V66" si="5">SUM(E35:U35)</f>
        <v>80320000</v>
      </c>
      <c r="W35" s="273">
        <f t="shared" si="4"/>
        <v>3837000</v>
      </c>
      <c r="X35" s="205" t="s">
        <v>235</v>
      </c>
    </row>
    <row r="36" spans="1:24" s="77" customFormat="1" x14ac:dyDescent="0.3">
      <c r="A36" s="311"/>
      <c r="B36" s="77" t="s">
        <v>81</v>
      </c>
      <c r="C36" s="155">
        <f xml:space="preserve"> W35 + 7590000 + 7000000 + 54000000</f>
        <v>72427000</v>
      </c>
      <c r="D36" s="155">
        <v>0</v>
      </c>
      <c r="E36" s="155">
        <v>1500000</v>
      </c>
      <c r="F36" s="155">
        <v>0</v>
      </c>
      <c r="G36" s="155">
        <v>420000</v>
      </c>
      <c r="H36" s="155">
        <v>0</v>
      </c>
      <c r="I36" s="155">
        <v>0</v>
      </c>
      <c r="J36" s="155">
        <v>200000</v>
      </c>
      <c r="K36" s="155">
        <v>100000</v>
      </c>
      <c r="L36" s="155">
        <v>1100000</v>
      </c>
      <c r="M36" s="155">
        <v>150000</v>
      </c>
      <c r="N36" s="155">
        <v>250000</v>
      </c>
      <c r="O36" s="155">
        <v>0</v>
      </c>
      <c r="P36" s="155">
        <v>500000</v>
      </c>
      <c r="Q36" s="155">
        <v>0</v>
      </c>
      <c r="R36" s="2">
        <v>1500000</v>
      </c>
      <c r="S36" s="155">
        <v>0</v>
      </c>
      <c r="T36" s="155">
        <v>65000000</v>
      </c>
      <c r="U36" s="155">
        <v>0</v>
      </c>
      <c r="V36" s="155">
        <f t="shared" si="5"/>
        <v>70720000</v>
      </c>
      <c r="W36" s="291">
        <f t="shared" si="4"/>
        <v>1707000</v>
      </c>
      <c r="X36" s="77" t="s">
        <v>218</v>
      </c>
    </row>
    <row r="37" spans="1:24" x14ac:dyDescent="0.3">
      <c r="A37" s="311"/>
      <c r="B37" s="1" t="s">
        <v>82</v>
      </c>
      <c r="C37" s="153">
        <f xml:space="preserve"> W36 + 7590000</f>
        <v>9297000</v>
      </c>
      <c r="D37" s="154">
        <v>0</v>
      </c>
      <c r="E37" s="154">
        <v>0</v>
      </c>
      <c r="F37" s="154">
        <v>0</v>
      </c>
      <c r="G37" s="2">
        <v>420000</v>
      </c>
      <c r="H37" s="154">
        <v>200000</v>
      </c>
      <c r="I37" s="155">
        <v>200000</v>
      </c>
      <c r="J37" s="2">
        <v>1200000</v>
      </c>
      <c r="K37" s="2">
        <v>0</v>
      </c>
      <c r="L37" s="2">
        <v>1100000</v>
      </c>
      <c r="M37" s="2">
        <v>150000</v>
      </c>
      <c r="N37" s="190">
        <v>250000</v>
      </c>
      <c r="O37" s="2">
        <v>0</v>
      </c>
      <c r="P37" s="2">
        <v>500000</v>
      </c>
      <c r="Q37" s="2">
        <v>0</v>
      </c>
      <c r="R37" s="2">
        <v>1500000</v>
      </c>
      <c r="S37" s="154">
        <v>200000</v>
      </c>
      <c r="T37" s="2">
        <v>0</v>
      </c>
      <c r="U37" s="2">
        <v>0</v>
      </c>
      <c r="V37" s="2">
        <f t="shared" si="5"/>
        <v>5720000</v>
      </c>
      <c r="W37" s="273">
        <f t="shared" si="4"/>
        <v>3577000</v>
      </c>
    </row>
    <row r="38" spans="1:24" s="189" customFormat="1" ht="17.25" thickBot="1" x14ac:dyDescent="0.35">
      <c r="A38" s="311"/>
      <c r="B38" s="191" t="s">
        <v>83</v>
      </c>
      <c r="C38" s="190">
        <f xml:space="preserve"> W37 + 7590000</f>
        <v>11167000</v>
      </c>
      <c r="D38" s="190">
        <v>0</v>
      </c>
      <c r="E38" s="192">
        <v>0</v>
      </c>
      <c r="F38" s="190">
        <v>0</v>
      </c>
      <c r="G38" s="192">
        <v>420000</v>
      </c>
      <c r="H38" s="190">
        <v>200000</v>
      </c>
      <c r="I38" s="190">
        <v>200000</v>
      </c>
      <c r="J38" s="190">
        <v>1200000</v>
      </c>
      <c r="K38" s="190">
        <v>0</v>
      </c>
      <c r="L38" s="190">
        <v>1100000</v>
      </c>
      <c r="M38" s="190">
        <v>150000</v>
      </c>
      <c r="N38" s="190">
        <v>250000</v>
      </c>
      <c r="O38" s="192">
        <v>0</v>
      </c>
      <c r="P38" s="190">
        <v>500000</v>
      </c>
      <c r="Q38" s="190">
        <v>0</v>
      </c>
      <c r="R38" s="2">
        <v>1500000</v>
      </c>
      <c r="S38" s="190">
        <v>0</v>
      </c>
      <c r="T38" s="190">
        <v>0</v>
      </c>
      <c r="U38" s="190">
        <v>0</v>
      </c>
      <c r="V38" s="192">
        <f t="shared" si="5"/>
        <v>5520000</v>
      </c>
      <c r="W38" s="292">
        <f t="shared" si="4"/>
        <v>5647000</v>
      </c>
    </row>
    <row r="39" spans="1:24" s="187" customFormat="1" x14ac:dyDescent="0.3">
      <c r="A39" s="311">
        <v>2026</v>
      </c>
      <c r="B39" s="193" t="s">
        <v>72</v>
      </c>
      <c r="C39" s="188">
        <f xml:space="preserve"> W38 + 7700000</f>
        <v>13347000</v>
      </c>
      <c r="D39" s="154">
        <v>0</v>
      </c>
      <c r="E39" s="2">
        <v>3240000</v>
      </c>
      <c r="F39" s="154">
        <v>0</v>
      </c>
      <c r="G39" s="188">
        <v>420000</v>
      </c>
      <c r="H39" s="154">
        <v>200000</v>
      </c>
      <c r="I39" s="155">
        <v>200000</v>
      </c>
      <c r="J39" s="2">
        <v>1200000</v>
      </c>
      <c r="K39" s="188">
        <v>0</v>
      </c>
      <c r="L39" s="2">
        <v>1100000</v>
      </c>
      <c r="M39" s="2">
        <v>150000</v>
      </c>
      <c r="N39" s="190">
        <v>250000</v>
      </c>
      <c r="O39" s="188">
        <v>0</v>
      </c>
      <c r="P39" s="2">
        <v>500000</v>
      </c>
      <c r="Q39" s="2">
        <v>0</v>
      </c>
      <c r="R39" s="2">
        <v>1500000</v>
      </c>
      <c r="S39" s="188">
        <v>0</v>
      </c>
      <c r="T39" s="2">
        <v>0</v>
      </c>
      <c r="U39" s="2">
        <v>0</v>
      </c>
      <c r="V39" s="188">
        <f t="shared" si="5"/>
        <v>8760000</v>
      </c>
      <c r="W39" s="273">
        <f t="shared" si="4"/>
        <v>4587000</v>
      </c>
    </row>
    <row r="40" spans="1:24" s="77" customFormat="1" x14ac:dyDescent="0.3">
      <c r="A40" s="311"/>
      <c r="B40" s="77" t="s">
        <v>73</v>
      </c>
      <c r="C40" s="155">
        <f xml:space="preserve"> W39 + 7700000 +1400000</f>
        <v>13687000</v>
      </c>
      <c r="D40" s="154">
        <v>0</v>
      </c>
      <c r="E40" s="154">
        <v>0</v>
      </c>
      <c r="F40" s="155">
        <v>0</v>
      </c>
      <c r="G40" s="155">
        <v>420000</v>
      </c>
      <c r="H40" s="154">
        <v>200000</v>
      </c>
      <c r="I40" s="155">
        <v>200000</v>
      </c>
      <c r="J40" s="2">
        <v>1200000</v>
      </c>
      <c r="K40" s="155">
        <v>0</v>
      </c>
      <c r="L40" s="2">
        <v>1100000</v>
      </c>
      <c r="M40" s="155">
        <v>150000</v>
      </c>
      <c r="N40" s="190">
        <v>250000</v>
      </c>
      <c r="O40" s="155">
        <v>0</v>
      </c>
      <c r="P40" s="2">
        <v>500000</v>
      </c>
      <c r="Q40" s="2">
        <v>0</v>
      </c>
      <c r="R40" s="2">
        <v>1500000</v>
      </c>
      <c r="S40" s="2">
        <v>400000</v>
      </c>
      <c r="T40" s="2">
        <v>0</v>
      </c>
      <c r="U40" s="2">
        <v>0</v>
      </c>
      <c r="V40" s="155">
        <f t="shared" si="5"/>
        <v>5920000</v>
      </c>
      <c r="W40" s="273">
        <f t="shared" si="4"/>
        <v>7767000</v>
      </c>
    </row>
    <row r="41" spans="1:24" s="159" customFormat="1" x14ac:dyDescent="0.3">
      <c r="A41" s="311"/>
      <c r="B41" s="159" t="s">
        <v>74</v>
      </c>
      <c r="C41" s="153">
        <f xml:space="preserve"> W40 + 7700000</f>
        <v>15467000</v>
      </c>
      <c r="D41" s="154">
        <v>0</v>
      </c>
      <c r="E41" s="154">
        <v>0</v>
      </c>
      <c r="F41" s="154">
        <v>0</v>
      </c>
      <c r="G41" s="2">
        <v>420000</v>
      </c>
      <c r="H41" s="154">
        <v>200000</v>
      </c>
      <c r="I41" s="155">
        <v>200000</v>
      </c>
      <c r="J41" s="2">
        <v>1200000</v>
      </c>
      <c r="K41" s="2">
        <v>0</v>
      </c>
      <c r="L41" s="2">
        <v>1100000</v>
      </c>
      <c r="M41" s="2">
        <v>150000</v>
      </c>
      <c r="N41" s="190">
        <v>250000</v>
      </c>
      <c r="O41" s="156">
        <v>0</v>
      </c>
      <c r="P41" s="2">
        <v>500000</v>
      </c>
      <c r="Q41" s="2">
        <v>0</v>
      </c>
      <c r="R41" s="2">
        <v>1500000</v>
      </c>
      <c r="S41" s="2">
        <v>0</v>
      </c>
      <c r="T41" s="2">
        <v>0</v>
      </c>
      <c r="U41" s="2">
        <v>0</v>
      </c>
      <c r="V41" s="156">
        <f t="shared" si="5"/>
        <v>5520000</v>
      </c>
      <c r="W41" s="273">
        <f t="shared" si="4"/>
        <v>9947000</v>
      </c>
    </row>
    <row r="42" spans="1:24" s="159" customFormat="1" x14ac:dyDescent="0.3">
      <c r="A42" s="311"/>
      <c r="B42" s="159" t="s">
        <v>75</v>
      </c>
      <c r="C42" s="153">
        <f xml:space="preserve"> W41 + 7700000</f>
        <v>17647000</v>
      </c>
      <c r="D42" s="154">
        <v>0</v>
      </c>
      <c r="E42" s="2">
        <v>1500000</v>
      </c>
      <c r="F42" s="154">
        <v>0</v>
      </c>
      <c r="G42" s="2">
        <v>420000</v>
      </c>
      <c r="H42" s="154">
        <v>200000</v>
      </c>
      <c r="I42" s="155">
        <v>200000</v>
      </c>
      <c r="J42" s="2">
        <v>1200000</v>
      </c>
      <c r="K42" s="2">
        <v>0</v>
      </c>
      <c r="L42" s="2">
        <v>1100000</v>
      </c>
      <c r="M42" s="2">
        <v>150000</v>
      </c>
      <c r="N42" s="190">
        <v>250000</v>
      </c>
      <c r="O42" s="156">
        <v>0</v>
      </c>
      <c r="P42" s="2">
        <v>500000</v>
      </c>
      <c r="Q42" s="2">
        <v>0</v>
      </c>
      <c r="R42" s="2">
        <v>1500000</v>
      </c>
      <c r="S42" s="2">
        <v>0</v>
      </c>
      <c r="T42" s="2">
        <v>0</v>
      </c>
      <c r="U42" s="2">
        <v>0</v>
      </c>
      <c r="V42" s="156">
        <f t="shared" si="5"/>
        <v>7020000</v>
      </c>
      <c r="W42" s="273">
        <f t="shared" si="4"/>
        <v>10627000</v>
      </c>
    </row>
    <row r="43" spans="1:24" s="159" customFormat="1" x14ac:dyDescent="0.3">
      <c r="A43" s="311"/>
      <c r="B43" s="159" t="s">
        <v>76</v>
      </c>
      <c r="C43" s="153">
        <f xml:space="preserve"> W42 + 7700000</f>
        <v>18327000</v>
      </c>
      <c r="D43" s="154">
        <v>0</v>
      </c>
      <c r="E43" s="154">
        <v>3000000</v>
      </c>
      <c r="F43" s="154">
        <v>0</v>
      </c>
      <c r="G43" s="2">
        <v>420000</v>
      </c>
      <c r="H43" s="154">
        <v>200000</v>
      </c>
      <c r="I43" s="155">
        <v>200000</v>
      </c>
      <c r="J43" s="2">
        <v>1200000</v>
      </c>
      <c r="K43" s="2">
        <v>0</v>
      </c>
      <c r="L43" s="2">
        <v>1100000</v>
      </c>
      <c r="M43" s="2">
        <v>150000</v>
      </c>
      <c r="N43" s="190">
        <v>250000</v>
      </c>
      <c r="O43" s="156">
        <v>0</v>
      </c>
      <c r="P43" s="2">
        <v>500000</v>
      </c>
      <c r="Q43" s="2">
        <v>0</v>
      </c>
      <c r="R43" s="2">
        <v>1500000</v>
      </c>
      <c r="S43" s="2">
        <v>400000</v>
      </c>
      <c r="T43" s="2">
        <v>0</v>
      </c>
      <c r="U43" s="2">
        <v>0</v>
      </c>
      <c r="V43" s="156">
        <f t="shared" si="5"/>
        <v>8920000</v>
      </c>
      <c r="W43" s="273">
        <f t="shared" si="4"/>
        <v>9407000</v>
      </c>
    </row>
    <row r="44" spans="1:24" s="159" customFormat="1" x14ac:dyDescent="0.3">
      <c r="A44" s="311"/>
      <c r="B44" s="159" t="s">
        <v>77</v>
      </c>
      <c r="C44" s="153">
        <f xml:space="preserve"> W43 + 7700000</f>
        <v>17107000</v>
      </c>
      <c r="D44" s="154">
        <v>0</v>
      </c>
      <c r="E44" s="154">
        <v>0</v>
      </c>
      <c r="F44" s="154">
        <v>0</v>
      </c>
      <c r="G44" s="2">
        <v>420000</v>
      </c>
      <c r="H44" s="154">
        <v>200000</v>
      </c>
      <c r="I44" s="155">
        <v>200000</v>
      </c>
      <c r="J44" s="2">
        <v>1200000</v>
      </c>
      <c r="K44" s="2">
        <v>0</v>
      </c>
      <c r="L44" s="2">
        <v>1100000</v>
      </c>
      <c r="M44" s="2">
        <v>150000</v>
      </c>
      <c r="N44" s="190">
        <v>250000</v>
      </c>
      <c r="O44" s="156">
        <v>0</v>
      </c>
      <c r="P44" s="2">
        <v>500000</v>
      </c>
      <c r="Q44" s="2">
        <v>0</v>
      </c>
      <c r="R44" s="2">
        <v>1500000</v>
      </c>
      <c r="S44" s="2">
        <v>0</v>
      </c>
      <c r="T44" s="2">
        <v>0</v>
      </c>
      <c r="U44" s="2">
        <v>0</v>
      </c>
      <c r="V44" s="156">
        <f t="shared" si="5"/>
        <v>5520000</v>
      </c>
      <c r="W44" s="273">
        <f t="shared" si="4"/>
        <v>11587000</v>
      </c>
    </row>
    <row r="45" spans="1:24" s="159" customFormat="1" x14ac:dyDescent="0.3">
      <c r="A45" s="311"/>
      <c r="B45" s="159" t="s">
        <v>78</v>
      </c>
      <c r="C45" s="153">
        <f xml:space="preserve"> W44 + 7700000</f>
        <v>19287000</v>
      </c>
      <c r="D45" s="154">
        <v>0</v>
      </c>
      <c r="E45" s="2">
        <v>2900000</v>
      </c>
      <c r="F45" s="154">
        <v>0</v>
      </c>
      <c r="G45" s="2">
        <v>420000</v>
      </c>
      <c r="H45" s="154">
        <v>200000</v>
      </c>
      <c r="I45" s="155">
        <v>200000</v>
      </c>
      <c r="J45" s="2">
        <v>1200000</v>
      </c>
      <c r="K45" s="2">
        <v>0</v>
      </c>
      <c r="L45" s="2">
        <v>1100000</v>
      </c>
      <c r="M45" s="2">
        <v>150000</v>
      </c>
      <c r="N45" s="190">
        <v>250000</v>
      </c>
      <c r="O45" s="156">
        <v>0</v>
      </c>
      <c r="P45" s="2">
        <v>500000</v>
      </c>
      <c r="Q45" s="2">
        <v>0</v>
      </c>
      <c r="R45" s="2">
        <v>1500000</v>
      </c>
      <c r="S45" s="2">
        <v>400000</v>
      </c>
      <c r="T45" s="2">
        <v>0</v>
      </c>
      <c r="U45" s="2">
        <v>0</v>
      </c>
      <c r="V45" s="156">
        <f t="shared" si="5"/>
        <v>8820000</v>
      </c>
      <c r="W45" s="273">
        <f t="shared" si="4"/>
        <v>10467000</v>
      </c>
    </row>
    <row r="46" spans="1:24" s="159" customFormat="1" x14ac:dyDescent="0.3">
      <c r="A46" s="311"/>
      <c r="B46" s="159" t="s">
        <v>79</v>
      </c>
      <c r="C46" s="153">
        <f xml:space="preserve"> W45 + 7700000 +1400000</f>
        <v>19567000</v>
      </c>
      <c r="D46" s="154">
        <v>0</v>
      </c>
      <c r="E46" s="154">
        <v>0</v>
      </c>
      <c r="F46" s="154">
        <v>0</v>
      </c>
      <c r="G46" s="2">
        <v>420000</v>
      </c>
      <c r="H46" s="154">
        <v>200000</v>
      </c>
      <c r="I46" s="155">
        <v>200000</v>
      </c>
      <c r="J46" s="2">
        <v>1200000</v>
      </c>
      <c r="K46" s="2">
        <v>0</v>
      </c>
      <c r="L46" s="2">
        <v>1100000</v>
      </c>
      <c r="M46" s="2">
        <v>150000</v>
      </c>
      <c r="N46" s="190">
        <v>250000</v>
      </c>
      <c r="O46" s="156">
        <v>0</v>
      </c>
      <c r="P46" s="2">
        <v>500000</v>
      </c>
      <c r="Q46" s="2">
        <v>0</v>
      </c>
      <c r="R46" s="2">
        <v>1500000</v>
      </c>
      <c r="S46" s="2">
        <v>400000</v>
      </c>
      <c r="T46" s="2">
        <v>0</v>
      </c>
      <c r="U46" s="2">
        <v>0</v>
      </c>
      <c r="V46" s="156">
        <f t="shared" si="5"/>
        <v>5920000</v>
      </c>
      <c r="W46" s="273">
        <f t="shared" si="4"/>
        <v>13647000</v>
      </c>
    </row>
    <row r="47" spans="1:24" s="159" customFormat="1" x14ac:dyDescent="0.3">
      <c r="A47" s="311"/>
      <c r="B47" s="159" t="s">
        <v>80</v>
      </c>
      <c r="C47" s="153">
        <f xml:space="preserve"> W46 + 7700000</f>
        <v>21347000</v>
      </c>
      <c r="D47" s="154">
        <v>0</v>
      </c>
      <c r="E47" s="154">
        <v>0</v>
      </c>
      <c r="F47" s="154">
        <v>0</v>
      </c>
      <c r="G47" s="2">
        <v>420000</v>
      </c>
      <c r="H47" s="154">
        <v>200000</v>
      </c>
      <c r="I47" s="155">
        <v>200000</v>
      </c>
      <c r="J47" s="2">
        <v>1200000</v>
      </c>
      <c r="K47" s="2">
        <v>0</v>
      </c>
      <c r="L47" s="2">
        <v>1100000</v>
      </c>
      <c r="M47" s="2">
        <v>150000</v>
      </c>
      <c r="N47" s="190">
        <v>250000</v>
      </c>
      <c r="O47" s="156">
        <v>0</v>
      </c>
      <c r="P47" s="2">
        <v>500000</v>
      </c>
      <c r="Q47" s="2">
        <v>0</v>
      </c>
      <c r="R47" s="2">
        <v>1500000</v>
      </c>
      <c r="S47" s="2">
        <v>0</v>
      </c>
      <c r="T47" s="2">
        <v>0</v>
      </c>
      <c r="U47" s="2">
        <v>0</v>
      </c>
      <c r="V47" s="156">
        <f t="shared" si="5"/>
        <v>5520000</v>
      </c>
      <c r="W47" s="273">
        <f t="shared" si="4"/>
        <v>15827000</v>
      </c>
    </row>
    <row r="48" spans="1:24" s="159" customFormat="1" x14ac:dyDescent="0.3">
      <c r="A48" s="311"/>
      <c r="B48" s="159" t="s">
        <v>81</v>
      </c>
      <c r="C48" s="153">
        <f xml:space="preserve"> W47 + 7700000</f>
        <v>23527000</v>
      </c>
      <c r="D48" s="154">
        <v>0</v>
      </c>
      <c r="E48" s="242">
        <v>1500000</v>
      </c>
      <c r="F48" s="154">
        <v>0</v>
      </c>
      <c r="G48" s="2">
        <v>420000</v>
      </c>
      <c r="H48" s="154">
        <v>200000</v>
      </c>
      <c r="I48" s="155">
        <v>200000</v>
      </c>
      <c r="J48" s="2">
        <v>1200000</v>
      </c>
      <c r="K48" s="2">
        <v>0</v>
      </c>
      <c r="L48" s="2">
        <v>1100000</v>
      </c>
      <c r="M48" s="2">
        <v>150000</v>
      </c>
      <c r="N48" s="190">
        <v>250000</v>
      </c>
      <c r="O48" s="156">
        <v>0</v>
      </c>
      <c r="P48" s="2">
        <v>500000</v>
      </c>
      <c r="Q48" s="2">
        <v>0</v>
      </c>
      <c r="R48" s="2">
        <v>1500000</v>
      </c>
      <c r="S48" s="2">
        <v>0</v>
      </c>
      <c r="T48" s="2">
        <v>0</v>
      </c>
      <c r="U48" s="2">
        <v>0</v>
      </c>
      <c r="V48" s="156">
        <f t="shared" si="5"/>
        <v>7020000</v>
      </c>
      <c r="W48" s="273">
        <f t="shared" si="4"/>
        <v>16507000</v>
      </c>
    </row>
    <row r="49" spans="1:24" s="159" customFormat="1" x14ac:dyDescent="0.3">
      <c r="A49" s="311"/>
      <c r="B49" s="159" t="s">
        <v>82</v>
      </c>
      <c r="C49" s="153">
        <f xml:space="preserve"> W48 + 7700000</f>
        <v>24207000</v>
      </c>
      <c r="D49" s="154">
        <v>0</v>
      </c>
      <c r="E49" s="154">
        <v>0</v>
      </c>
      <c r="F49" s="154">
        <v>0</v>
      </c>
      <c r="G49" s="2">
        <v>420000</v>
      </c>
      <c r="H49" s="154">
        <v>200000</v>
      </c>
      <c r="I49" s="155">
        <v>200000</v>
      </c>
      <c r="J49" s="2">
        <v>1200000</v>
      </c>
      <c r="K49" s="2">
        <v>0</v>
      </c>
      <c r="L49" s="2">
        <v>1100000</v>
      </c>
      <c r="M49" s="2">
        <v>150000</v>
      </c>
      <c r="N49" s="190">
        <v>250000</v>
      </c>
      <c r="O49" s="156">
        <v>0</v>
      </c>
      <c r="P49" s="2">
        <v>500000</v>
      </c>
      <c r="Q49" s="2">
        <v>0</v>
      </c>
      <c r="R49" s="2">
        <v>1500000</v>
      </c>
      <c r="S49" s="2">
        <v>200000</v>
      </c>
      <c r="T49" s="2">
        <v>0</v>
      </c>
      <c r="U49" s="2">
        <v>0</v>
      </c>
      <c r="V49" s="156">
        <f t="shared" si="5"/>
        <v>5720000</v>
      </c>
      <c r="W49" s="273">
        <f t="shared" si="4"/>
        <v>18487000</v>
      </c>
    </row>
    <row r="50" spans="1:24" s="189" customFormat="1" ht="17.25" thickBot="1" x14ac:dyDescent="0.35">
      <c r="A50" s="311"/>
      <c r="B50" s="191" t="s">
        <v>83</v>
      </c>
      <c r="C50" s="190">
        <f xml:space="preserve"> W49 + 7700000</f>
        <v>26187000</v>
      </c>
      <c r="D50" s="190">
        <v>0</v>
      </c>
      <c r="E50" s="192">
        <v>0</v>
      </c>
      <c r="F50" s="190">
        <v>0</v>
      </c>
      <c r="G50" s="192">
        <v>420000</v>
      </c>
      <c r="H50" s="190">
        <v>200000</v>
      </c>
      <c r="I50" s="190">
        <v>200000</v>
      </c>
      <c r="J50" s="190">
        <v>1200000</v>
      </c>
      <c r="K50" s="190">
        <v>0</v>
      </c>
      <c r="L50" s="190">
        <v>1100000</v>
      </c>
      <c r="M50" s="190">
        <v>150000</v>
      </c>
      <c r="N50" s="190">
        <v>250000</v>
      </c>
      <c r="O50" s="192">
        <v>0</v>
      </c>
      <c r="P50" s="190">
        <v>500000</v>
      </c>
      <c r="Q50" s="190">
        <v>0</v>
      </c>
      <c r="R50" s="2">
        <v>1500000</v>
      </c>
      <c r="S50" s="190">
        <v>0</v>
      </c>
      <c r="T50" s="190">
        <v>0</v>
      </c>
      <c r="U50" s="190">
        <v>0</v>
      </c>
      <c r="V50" s="192">
        <f t="shared" si="5"/>
        <v>5520000</v>
      </c>
      <c r="W50" s="292">
        <f t="shared" si="4"/>
        <v>20667000</v>
      </c>
      <c r="X50" s="241"/>
    </row>
    <row r="51" spans="1:24" s="187" customFormat="1" x14ac:dyDescent="0.3">
      <c r="A51" s="312">
        <v>2027</v>
      </c>
      <c r="B51" s="193" t="s">
        <v>72</v>
      </c>
      <c r="C51" s="188">
        <f xml:space="preserve"> W50 + 7700000</f>
        <v>28367000</v>
      </c>
      <c r="D51" s="154">
        <v>0</v>
      </c>
      <c r="E51" s="2">
        <v>3240000</v>
      </c>
      <c r="F51" s="188">
        <v>0</v>
      </c>
      <c r="G51" s="188">
        <v>420000</v>
      </c>
      <c r="H51" s="154">
        <v>200000</v>
      </c>
      <c r="I51" s="155">
        <v>200000</v>
      </c>
      <c r="J51" s="2">
        <v>1200000</v>
      </c>
      <c r="K51" s="188">
        <v>0</v>
      </c>
      <c r="L51" s="2">
        <v>1100000</v>
      </c>
      <c r="M51" s="188">
        <v>150000</v>
      </c>
      <c r="N51" s="190">
        <v>250000</v>
      </c>
      <c r="O51" s="188">
        <v>0</v>
      </c>
      <c r="P51" s="2">
        <v>500000</v>
      </c>
      <c r="Q51" s="2">
        <v>0</v>
      </c>
      <c r="R51" s="2">
        <v>1500000</v>
      </c>
      <c r="S51" s="188">
        <v>0</v>
      </c>
      <c r="T51" s="2">
        <v>0</v>
      </c>
      <c r="U51" s="2">
        <v>0</v>
      </c>
      <c r="V51" s="188">
        <f t="shared" si="5"/>
        <v>8760000</v>
      </c>
      <c r="W51" s="273">
        <f t="shared" si="4"/>
        <v>19607000</v>
      </c>
    </row>
    <row r="52" spans="1:24" s="159" customFormat="1" x14ac:dyDescent="0.3">
      <c r="A52" s="312"/>
      <c r="B52" s="159" t="s">
        <v>73</v>
      </c>
      <c r="C52" s="155">
        <f xml:space="preserve"> W51 + 7700000 +1400000</f>
        <v>28707000</v>
      </c>
      <c r="D52" s="154">
        <v>0</v>
      </c>
      <c r="E52" s="154">
        <v>0</v>
      </c>
      <c r="F52" s="154">
        <v>0</v>
      </c>
      <c r="G52" s="2">
        <v>420000</v>
      </c>
      <c r="H52" s="154">
        <v>200000</v>
      </c>
      <c r="I52" s="155">
        <v>200000</v>
      </c>
      <c r="J52" s="2">
        <v>1200000</v>
      </c>
      <c r="K52" s="2">
        <v>0</v>
      </c>
      <c r="L52" s="2">
        <v>1100000</v>
      </c>
      <c r="M52" s="2">
        <v>150000</v>
      </c>
      <c r="N52" s="190">
        <v>250000</v>
      </c>
      <c r="O52" s="156">
        <v>0</v>
      </c>
      <c r="P52" s="2">
        <v>500000</v>
      </c>
      <c r="Q52" s="2">
        <v>0</v>
      </c>
      <c r="R52" s="2">
        <v>1500000</v>
      </c>
      <c r="S52" s="2">
        <v>400000</v>
      </c>
      <c r="T52" s="2">
        <v>0</v>
      </c>
      <c r="U52" s="2">
        <v>0</v>
      </c>
      <c r="V52" s="156">
        <f t="shared" si="5"/>
        <v>5920000</v>
      </c>
      <c r="W52" s="273">
        <f t="shared" si="4"/>
        <v>22787000</v>
      </c>
    </row>
    <row r="53" spans="1:24" s="159" customFormat="1" x14ac:dyDescent="0.3">
      <c r="A53" s="312"/>
      <c r="B53" s="159" t="s">
        <v>74</v>
      </c>
      <c r="C53" s="153">
        <f xml:space="preserve"> W52 + 7700000</f>
        <v>30487000</v>
      </c>
      <c r="D53" s="154">
        <v>0</v>
      </c>
      <c r="E53" s="154">
        <v>0</v>
      </c>
      <c r="F53" s="154">
        <v>0</v>
      </c>
      <c r="G53" s="2">
        <v>420000</v>
      </c>
      <c r="H53" s="154">
        <v>200000</v>
      </c>
      <c r="I53" s="155">
        <v>200000</v>
      </c>
      <c r="J53" s="2">
        <v>1200000</v>
      </c>
      <c r="K53" s="2">
        <v>0</v>
      </c>
      <c r="L53" s="2">
        <v>1100000</v>
      </c>
      <c r="M53" s="2">
        <v>150000</v>
      </c>
      <c r="N53" s="190">
        <v>250000</v>
      </c>
      <c r="O53" s="156">
        <v>0</v>
      </c>
      <c r="P53" s="2">
        <v>500000</v>
      </c>
      <c r="Q53" s="2">
        <v>0</v>
      </c>
      <c r="R53" s="2">
        <v>1500000</v>
      </c>
      <c r="S53" s="2">
        <v>0</v>
      </c>
      <c r="T53" s="2">
        <v>0</v>
      </c>
      <c r="U53" s="2">
        <v>0</v>
      </c>
      <c r="V53" s="156">
        <f t="shared" si="5"/>
        <v>5520000</v>
      </c>
      <c r="W53" s="273">
        <f t="shared" si="4"/>
        <v>24967000</v>
      </c>
    </row>
    <row r="54" spans="1:24" s="159" customFormat="1" x14ac:dyDescent="0.3">
      <c r="A54" s="312"/>
      <c r="B54" s="159" t="s">
        <v>75</v>
      </c>
      <c r="C54" s="153">
        <f xml:space="preserve"> W53 + 7700000</f>
        <v>32667000</v>
      </c>
      <c r="D54" s="154">
        <v>0</v>
      </c>
      <c r="E54" s="2">
        <v>1500000</v>
      </c>
      <c r="F54" s="154">
        <v>0</v>
      </c>
      <c r="G54" s="2">
        <v>420000</v>
      </c>
      <c r="H54" s="154">
        <v>200000</v>
      </c>
      <c r="I54" s="155">
        <v>200000</v>
      </c>
      <c r="J54" s="2">
        <v>1200000</v>
      </c>
      <c r="K54" s="2">
        <v>0</v>
      </c>
      <c r="L54" s="2">
        <v>1100000</v>
      </c>
      <c r="M54" s="2">
        <v>150000</v>
      </c>
      <c r="N54" s="190">
        <v>250000</v>
      </c>
      <c r="O54" s="156">
        <v>0</v>
      </c>
      <c r="P54" s="2">
        <v>500000</v>
      </c>
      <c r="Q54" s="2">
        <v>0</v>
      </c>
      <c r="R54" s="2">
        <v>1500000</v>
      </c>
      <c r="S54" s="2">
        <v>0</v>
      </c>
      <c r="T54" s="2">
        <v>0</v>
      </c>
      <c r="U54" s="2">
        <v>0</v>
      </c>
      <c r="V54" s="156">
        <f t="shared" si="5"/>
        <v>7020000</v>
      </c>
      <c r="W54" s="273">
        <f t="shared" si="4"/>
        <v>25647000</v>
      </c>
    </row>
    <row r="55" spans="1:24" s="159" customFormat="1" x14ac:dyDescent="0.3">
      <c r="A55" s="312"/>
      <c r="B55" s="159" t="s">
        <v>76</v>
      </c>
      <c r="C55" s="153">
        <f xml:space="preserve"> W54 + 7700000</f>
        <v>33347000</v>
      </c>
      <c r="D55" s="154">
        <v>0</v>
      </c>
      <c r="E55" s="154">
        <v>3000000</v>
      </c>
      <c r="F55" s="154">
        <v>0</v>
      </c>
      <c r="G55" s="2">
        <v>420000</v>
      </c>
      <c r="H55" s="154">
        <v>200000</v>
      </c>
      <c r="I55" s="155">
        <v>200000</v>
      </c>
      <c r="J55" s="2">
        <v>1200000</v>
      </c>
      <c r="K55" s="2">
        <v>0</v>
      </c>
      <c r="L55" s="2">
        <v>1100000</v>
      </c>
      <c r="M55" s="2">
        <v>150000</v>
      </c>
      <c r="N55" s="190">
        <v>250000</v>
      </c>
      <c r="O55" s="156">
        <v>0</v>
      </c>
      <c r="P55" s="2">
        <v>500000</v>
      </c>
      <c r="Q55" s="2">
        <v>0</v>
      </c>
      <c r="R55" s="2">
        <v>1500000</v>
      </c>
      <c r="S55" s="2">
        <v>400000</v>
      </c>
      <c r="T55" s="2">
        <v>0</v>
      </c>
      <c r="U55" s="2">
        <v>0</v>
      </c>
      <c r="V55" s="156">
        <f t="shared" si="5"/>
        <v>8920000</v>
      </c>
      <c r="W55" s="273">
        <f t="shared" si="4"/>
        <v>24427000</v>
      </c>
    </row>
    <row r="56" spans="1:24" s="159" customFormat="1" x14ac:dyDescent="0.3">
      <c r="A56" s="312"/>
      <c r="B56" s="159" t="s">
        <v>77</v>
      </c>
      <c r="C56" s="153">
        <f xml:space="preserve"> W55 + 7700000</f>
        <v>32127000</v>
      </c>
      <c r="D56" s="154">
        <v>0</v>
      </c>
      <c r="E56" s="154">
        <v>0</v>
      </c>
      <c r="F56" s="154">
        <v>0</v>
      </c>
      <c r="G56" s="2">
        <v>420000</v>
      </c>
      <c r="H56" s="154">
        <v>200000</v>
      </c>
      <c r="I56" s="155">
        <v>200000</v>
      </c>
      <c r="J56" s="2">
        <v>1200000</v>
      </c>
      <c r="K56" s="2">
        <v>0</v>
      </c>
      <c r="L56" s="2">
        <v>1100000</v>
      </c>
      <c r="M56" s="2">
        <v>150000</v>
      </c>
      <c r="N56" s="190">
        <v>250000</v>
      </c>
      <c r="O56" s="156">
        <v>0</v>
      </c>
      <c r="P56" s="2">
        <v>500000</v>
      </c>
      <c r="Q56" s="2">
        <v>0</v>
      </c>
      <c r="R56" s="2">
        <v>1500000</v>
      </c>
      <c r="S56" s="2">
        <v>0</v>
      </c>
      <c r="T56" s="2">
        <v>0</v>
      </c>
      <c r="U56" s="2">
        <v>0</v>
      </c>
      <c r="V56" s="156">
        <f t="shared" si="5"/>
        <v>5520000</v>
      </c>
      <c r="W56" s="273">
        <f t="shared" si="4"/>
        <v>26607000</v>
      </c>
    </row>
    <row r="57" spans="1:24" s="159" customFormat="1" x14ac:dyDescent="0.3">
      <c r="A57" s="312"/>
      <c r="B57" s="159" t="s">
        <v>78</v>
      </c>
      <c r="C57" s="153">
        <f xml:space="preserve"> W56 + 7700000</f>
        <v>34307000</v>
      </c>
      <c r="D57" s="154">
        <v>0</v>
      </c>
      <c r="E57" s="2">
        <v>2900000</v>
      </c>
      <c r="F57" s="154">
        <v>0</v>
      </c>
      <c r="G57" s="2">
        <v>420000</v>
      </c>
      <c r="H57" s="154">
        <v>200000</v>
      </c>
      <c r="I57" s="155">
        <v>200000</v>
      </c>
      <c r="J57" s="2">
        <v>1200000</v>
      </c>
      <c r="K57" s="2">
        <v>0</v>
      </c>
      <c r="L57" s="2">
        <v>1100000</v>
      </c>
      <c r="M57" s="2">
        <v>150000</v>
      </c>
      <c r="N57" s="190">
        <v>250000</v>
      </c>
      <c r="O57" s="156">
        <v>0</v>
      </c>
      <c r="P57" s="2">
        <v>500000</v>
      </c>
      <c r="Q57" s="2">
        <v>0</v>
      </c>
      <c r="R57" s="2">
        <v>1500000</v>
      </c>
      <c r="S57" s="2">
        <v>400000</v>
      </c>
      <c r="T57" s="2">
        <v>0</v>
      </c>
      <c r="U57" s="2">
        <v>0</v>
      </c>
      <c r="V57" s="156">
        <f t="shared" si="5"/>
        <v>8820000</v>
      </c>
      <c r="W57" s="273">
        <f t="shared" si="4"/>
        <v>25487000</v>
      </c>
    </row>
    <row r="58" spans="1:24" s="159" customFormat="1" x14ac:dyDescent="0.3">
      <c r="A58" s="312"/>
      <c r="B58" s="159" t="s">
        <v>79</v>
      </c>
      <c r="C58" s="153">
        <f xml:space="preserve"> W57 + 7700000 +1400000</f>
        <v>34587000</v>
      </c>
      <c r="D58" s="154">
        <v>0</v>
      </c>
      <c r="E58" s="154">
        <v>0</v>
      </c>
      <c r="F58" s="154">
        <v>0</v>
      </c>
      <c r="G58" s="2">
        <v>420000</v>
      </c>
      <c r="H58" s="154">
        <v>200000</v>
      </c>
      <c r="I58" s="155">
        <v>200000</v>
      </c>
      <c r="J58" s="2">
        <v>1200000</v>
      </c>
      <c r="K58" s="2">
        <v>0</v>
      </c>
      <c r="L58" s="2">
        <v>1100000</v>
      </c>
      <c r="M58" s="2">
        <v>150000</v>
      </c>
      <c r="N58" s="190">
        <v>250000</v>
      </c>
      <c r="O58" s="156">
        <v>0</v>
      </c>
      <c r="P58" s="2">
        <v>500000</v>
      </c>
      <c r="Q58" s="2">
        <v>0</v>
      </c>
      <c r="R58" s="2">
        <v>1500000</v>
      </c>
      <c r="S58" s="2">
        <v>400000</v>
      </c>
      <c r="T58" s="2">
        <v>0</v>
      </c>
      <c r="U58" s="2">
        <v>0</v>
      </c>
      <c r="V58" s="156">
        <f t="shared" si="5"/>
        <v>5920000</v>
      </c>
      <c r="W58" s="273">
        <f t="shared" si="4"/>
        <v>28667000</v>
      </c>
    </row>
    <row r="59" spans="1:24" s="159" customFormat="1" x14ac:dyDescent="0.3">
      <c r="A59" s="312"/>
      <c r="B59" s="159" t="s">
        <v>80</v>
      </c>
      <c r="C59" s="153">
        <f xml:space="preserve"> W58 + 7700000</f>
        <v>36367000</v>
      </c>
      <c r="D59" s="154">
        <v>0</v>
      </c>
      <c r="E59" s="154">
        <v>0</v>
      </c>
      <c r="F59" s="154">
        <v>0</v>
      </c>
      <c r="G59" s="2">
        <v>420000</v>
      </c>
      <c r="H59" s="154">
        <v>200000</v>
      </c>
      <c r="I59" s="155">
        <v>200000</v>
      </c>
      <c r="J59" s="2">
        <v>1200000</v>
      </c>
      <c r="K59" s="2">
        <v>0</v>
      </c>
      <c r="L59" s="2">
        <v>1100000</v>
      </c>
      <c r="M59" s="2">
        <v>150000</v>
      </c>
      <c r="N59" s="190">
        <v>250000</v>
      </c>
      <c r="O59" s="156">
        <v>0</v>
      </c>
      <c r="P59" s="2">
        <v>500000</v>
      </c>
      <c r="Q59" s="2">
        <v>0</v>
      </c>
      <c r="R59" s="2">
        <v>1500000</v>
      </c>
      <c r="S59" s="2">
        <v>0</v>
      </c>
      <c r="T59" s="2">
        <v>0</v>
      </c>
      <c r="U59" s="2">
        <v>0</v>
      </c>
      <c r="V59" s="156">
        <f t="shared" si="5"/>
        <v>5520000</v>
      </c>
      <c r="W59" s="273">
        <f t="shared" si="4"/>
        <v>30847000</v>
      </c>
    </row>
    <row r="60" spans="1:24" s="159" customFormat="1" x14ac:dyDescent="0.3">
      <c r="A60" s="312"/>
      <c r="B60" s="159" t="s">
        <v>81</v>
      </c>
      <c r="C60" s="153">
        <f xml:space="preserve"> W59 + 7700000</f>
        <v>38547000</v>
      </c>
      <c r="D60" s="154">
        <v>0</v>
      </c>
      <c r="E60" s="242">
        <v>1500000</v>
      </c>
      <c r="F60" s="154">
        <v>0</v>
      </c>
      <c r="G60" s="2">
        <v>420000</v>
      </c>
      <c r="H60" s="154">
        <v>200000</v>
      </c>
      <c r="I60" s="155">
        <v>200000</v>
      </c>
      <c r="J60" s="2">
        <v>1200000</v>
      </c>
      <c r="K60" s="2">
        <v>0</v>
      </c>
      <c r="L60" s="2">
        <v>1100000</v>
      </c>
      <c r="M60" s="2">
        <v>150000</v>
      </c>
      <c r="N60" s="190">
        <v>250000</v>
      </c>
      <c r="O60" s="156">
        <v>0</v>
      </c>
      <c r="P60" s="2">
        <v>500000</v>
      </c>
      <c r="Q60" s="2">
        <v>0</v>
      </c>
      <c r="R60" s="2">
        <v>1500000</v>
      </c>
      <c r="S60" s="2">
        <v>0</v>
      </c>
      <c r="T60" s="2">
        <v>0</v>
      </c>
      <c r="U60" s="2">
        <v>0</v>
      </c>
      <c r="V60" s="156">
        <f>SUM(E60:U60)</f>
        <v>7020000</v>
      </c>
      <c r="W60" s="273">
        <f t="shared" si="4"/>
        <v>31527000</v>
      </c>
    </row>
    <row r="61" spans="1:24" s="159" customFormat="1" x14ac:dyDescent="0.3">
      <c r="A61" s="312"/>
      <c r="B61" s="159" t="s">
        <v>82</v>
      </c>
      <c r="C61" s="153">
        <f xml:space="preserve"> W60 + 7700000</f>
        <v>39227000</v>
      </c>
      <c r="D61" s="154">
        <v>0</v>
      </c>
      <c r="E61" s="154">
        <v>0</v>
      </c>
      <c r="F61" s="154">
        <v>0</v>
      </c>
      <c r="G61" s="2">
        <v>420000</v>
      </c>
      <c r="H61" s="154">
        <v>200000</v>
      </c>
      <c r="I61" s="155">
        <v>200000</v>
      </c>
      <c r="J61" s="2">
        <v>1200000</v>
      </c>
      <c r="K61" s="2">
        <v>0</v>
      </c>
      <c r="L61" s="2">
        <v>1100000</v>
      </c>
      <c r="M61" s="2">
        <v>150000</v>
      </c>
      <c r="N61" s="190">
        <v>250000</v>
      </c>
      <c r="O61" s="156">
        <v>0</v>
      </c>
      <c r="P61" s="2">
        <v>500000</v>
      </c>
      <c r="Q61" s="2">
        <v>0</v>
      </c>
      <c r="R61" s="2">
        <v>1500000</v>
      </c>
      <c r="S61" s="2">
        <v>200000</v>
      </c>
      <c r="T61" s="2">
        <v>0</v>
      </c>
      <c r="U61" s="2">
        <v>0</v>
      </c>
      <c r="V61" s="156">
        <f t="shared" si="5"/>
        <v>5720000</v>
      </c>
      <c r="W61" s="273">
        <f t="shared" si="4"/>
        <v>33507000</v>
      </c>
    </row>
    <row r="62" spans="1:24" s="241" customFormat="1" x14ac:dyDescent="0.3">
      <c r="A62" s="312"/>
      <c r="B62" s="241" t="s">
        <v>83</v>
      </c>
      <c r="C62" s="190">
        <f xml:space="preserve"> W61 + 7700000</f>
        <v>41207000</v>
      </c>
      <c r="D62" s="190">
        <v>0</v>
      </c>
      <c r="E62" s="192">
        <v>0</v>
      </c>
      <c r="F62" s="190">
        <v>0</v>
      </c>
      <c r="G62" s="190">
        <v>420000</v>
      </c>
      <c r="H62" s="190">
        <v>200000</v>
      </c>
      <c r="I62" s="190">
        <v>200000</v>
      </c>
      <c r="J62" s="190">
        <v>1200000</v>
      </c>
      <c r="K62" s="190">
        <v>0</v>
      </c>
      <c r="L62" s="190">
        <v>1100000</v>
      </c>
      <c r="M62" s="190">
        <v>150000</v>
      </c>
      <c r="N62" s="190">
        <v>250000</v>
      </c>
      <c r="O62" s="190">
        <v>0</v>
      </c>
      <c r="P62" s="190">
        <v>500000</v>
      </c>
      <c r="Q62" s="190">
        <v>0</v>
      </c>
      <c r="R62" s="2">
        <v>1500000</v>
      </c>
      <c r="S62" s="190">
        <v>0</v>
      </c>
      <c r="T62" s="190">
        <v>0</v>
      </c>
      <c r="U62" s="190">
        <v>0</v>
      </c>
      <c r="V62" s="190">
        <f t="shared" si="5"/>
        <v>5520000</v>
      </c>
      <c r="W62" s="292">
        <f t="shared" si="4"/>
        <v>35687000</v>
      </c>
    </row>
    <row r="63" spans="1:24" s="159" customFormat="1" x14ac:dyDescent="0.3">
      <c r="A63" s="312">
        <v>2028</v>
      </c>
      <c r="B63" s="159" t="s">
        <v>72</v>
      </c>
      <c r="C63" s="188">
        <f xml:space="preserve"> W62 + 7700000</f>
        <v>43387000</v>
      </c>
      <c r="D63" s="154">
        <v>0</v>
      </c>
      <c r="E63" s="2">
        <v>3240000</v>
      </c>
      <c r="F63" s="154">
        <v>0</v>
      </c>
      <c r="G63" s="2">
        <v>420000</v>
      </c>
      <c r="H63" s="154">
        <v>200000</v>
      </c>
      <c r="I63" s="155">
        <v>200000</v>
      </c>
      <c r="J63" s="2">
        <v>1200000</v>
      </c>
      <c r="K63" s="2">
        <v>0</v>
      </c>
      <c r="L63" s="2">
        <v>1100000</v>
      </c>
      <c r="M63" s="2">
        <v>150000</v>
      </c>
      <c r="N63" s="190">
        <v>250000</v>
      </c>
      <c r="O63" s="156">
        <v>0</v>
      </c>
      <c r="P63" s="2">
        <v>500000</v>
      </c>
      <c r="Q63" s="2">
        <v>0</v>
      </c>
      <c r="R63" s="2">
        <v>1500000</v>
      </c>
      <c r="S63" s="188">
        <v>0</v>
      </c>
      <c r="T63" s="2">
        <v>0</v>
      </c>
      <c r="U63" s="154">
        <v>0</v>
      </c>
      <c r="V63" s="156">
        <f t="shared" si="5"/>
        <v>8760000</v>
      </c>
      <c r="W63" s="273">
        <f t="shared" si="4"/>
        <v>34627000</v>
      </c>
    </row>
    <row r="64" spans="1:24" s="159" customFormat="1" x14ac:dyDescent="0.3">
      <c r="A64" s="312"/>
      <c r="B64" s="159" t="s">
        <v>73</v>
      </c>
      <c r="C64" s="155">
        <f xml:space="preserve"> W63 + 7700000 +1400000</f>
        <v>43727000</v>
      </c>
      <c r="D64" s="154">
        <v>0</v>
      </c>
      <c r="E64" s="154">
        <v>0</v>
      </c>
      <c r="F64" s="154">
        <v>0</v>
      </c>
      <c r="G64" s="2">
        <v>420000</v>
      </c>
      <c r="H64" s="154">
        <v>200000</v>
      </c>
      <c r="I64" s="155">
        <v>200000</v>
      </c>
      <c r="J64" s="2">
        <v>1200000</v>
      </c>
      <c r="K64" s="2">
        <v>0</v>
      </c>
      <c r="L64" s="2">
        <v>1100000</v>
      </c>
      <c r="M64" s="2">
        <v>150000</v>
      </c>
      <c r="N64" s="190">
        <v>250000</v>
      </c>
      <c r="O64" s="156">
        <v>0</v>
      </c>
      <c r="P64" s="2">
        <v>500000</v>
      </c>
      <c r="Q64" s="2">
        <v>0</v>
      </c>
      <c r="R64" s="2">
        <v>1500000</v>
      </c>
      <c r="S64" s="2">
        <v>400000</v>
      </c>
      <c r="T64" s="2">
        <v>0</v>
      </c>
      <c r="U64" s="2">
        <v>0</v>
      </c>
      <c r="V64" s="156">
        <f t="shared" si="5"/>
        <v>5920000</v>
      </c>
      <c r="W64" s="273">
        <f t="shared" si="4"/>
        <v>37807000</v>
      </c>
    </row>
    <row r="65" spans="1:23" s="159" customFormat="1" x14ac:dyDescent="0.3">
      <c r="A65" s="312"/>
      <c r="B65" s="159" t="s">
        <v>74</v>
      </c>
      <c r="C65" s="153">
        <f xml:space="preserve"> W64 + 7700000</f>
        <v>45507000</v>
      </c>
      <c r="D65" s="154">
        <v>0</v>
      </c>
      <c r="E65" s="154">
        <v>0</v>
      </c>
      <c r="F65" s="154">
        <v>0</v>
      </c>
      <c r="G65" s="2">
        <v>420000</v>
      </c>
      <c r="H65" s="154">
        <v>200000</v>
      </c>
      <c r="I65" s="155">
        <v>200000</v>
      </c>
      <c r="J65" s="2">
        <v>1200000</v>
      </c>
      <c r="K65" s="2">
        <v>0</v>
      </c>
      <c r="L65" s="2">
        <v>1100000</v>
      </c>
      <c r="M65" s="2">
        <v>150000</v>
      </c>
      <c r="N65" s="190">
        <v>250000</v>
      </c>
      <c r="O65" s="156">
        <v>0</v>
      </c>
      <c r="P65" s="2">
        <v>500000</v>
      </c>
      <c r="Q65" s="2">
        <v>0</v>
      </c>
      <c r="R65" s="2">
        <v>1500000</v>
      </c>
      <c r="S65" s="2">
        <v>0</v>
      </c>
      <c r="T65" s="2">
        <v>0</v>
      </c>
      <c r="U65" s="154">
        <v>0</v>
      </c>
      <c r="V65" s="156">
        <f t="shared" si="5"/>
        <v>5520000</v>
      </c>
      <c r="W65" s="273">
        <f t="shared" si="4"/>
        <v>39987000</v>
      </c>
    </row>
    <row r="66" spans="1:23" s="159" customFormat="1" x14ac:dyDescent="0.3">
      <c r="A66" s="312"/>
      <c r="B66" s="159" t="s">
        <v>75</v>
      </c>
      <c r="C66" s="153">
        <f xml:space="preserve"> W65 + 7700000</f>
        <v>47687000</v>
      </c>
      <c r="D66" s="154">
        <v>0</v>
      </c>
      <c r="E66" s="2">
        <v>1500000</v>
      </c>
      <c r="F66" s="154">
        <v>0</v>
      </c>
      <c r="G66" s="2">
        <v>420000</v>
      </c>
      <c r="H66" s="154">
        <v>200000</v>
      </c>
      <c r="I66" s="155">
        <v>200000</v>
      </c>
      <c r="J66" s="2">
        <v>1200000</v>
      </c>
      <c r="K66" s="2">
        <v>0</v>
      </c>
      <c r="L66" s="2">
        <v>1100000</v>
      </c>
      <c r="M66" s="2">
        <v>150000</v>
      </c>
      <c r="N66" s="190">
        <v>250000</v>
      </c>
      <c r="O66" s="156">
        <v>0</v>
      </c>
      <c r="P66" s="2">
        <v>500000</v>
      </c>
      <c r="Q66" s="2">
        <v>0</v>
      </c>
      <c r="R66" s="2">
        <v>1500000</v>
      </c>
      <c r="S66" s="2">
        <v>0</v>
      </c>
      <c r="T66" s="2">
        <v>0</v>
      </c>
      <c r="U66" s="154">
        <v>0</v>
      </c>
      <c r="V66" s="156">
        <f t="shared" si="5"/>
        <v>7020000</v>
      </c>
      <c r="W66" s="273">
        <f t="shared" si="4"/>
        <v>40667000</v>
      </c>
    </row>
    <row r="67" spans="1:23" s="159" customFormat="1" x14ac:dyDescent="0.3">
      <c r="A67" s="312"/>
      <c r="B67" s="159" t="s">
        <v>76</v>
      </c>
      <c r="C67" s="153">
        <f xml:space="preserve"> W66 + 7700000</f>
        <v>48367000</v>
      </c>
      <c r="D67" s="154">
        <v>0</v>
      </c>
      <c r="E67" s="154">
        <v>3000000</v>
      </c>
      <c r="F67" s="154">
        <v>0</v>
      </c>
      <c r="G67" s="2">
        <v>420000</v>
      </c>
      <c r="H67" s="154">
        <v>200000</v>
      </c>
      <c r="I67" s="155">
        <v>200000</v>
      </c>
      <c r="J67" s="2">
        <v>1200000</v>
      </c>
      <c r="K67" s="2">
        <v>0</v>
      </c>
      <c r="L67" s="2">
        <v>1100000</v>
      </c>
      <c r="M67" s="2">
        <v>150000</v>
      </c>
      <c r="N67" s="190">
        <v>250000</v>
      </c>
      <c r="O67" s="156">
        <v>0</v>
      </c>
      <c r="P67" s="2">
        <v>500000</v>
      </c>
      <c r="Q67" s="2">
        <v>0</v>
      </c>
      <c r="R67" s="2">
        <v>1500000</v>
      </c>
      <c r="S67" s="2">
        <v>400000</v>
      </c>
      <c r="T67" s="2">
        <v>0</v>
      </c>
      <c r="U67" s="2">
        <v>0</v>
      </c>
      <c r="V67" s="156">
        <f t="shared" ref="V67:V98" si="6">SUM(E67:U67)</f>
        <v>8920000</v>
      </c>
      <c r="W67" s="273">
        <f t="shared" si="4"/>
        <v>39447000</v>
      </c>
    </row>
    <row r="68" spans="1:23" s="159" customFormat="1" x14ac:dyDescent="0.3">
      <c r="A68" s="312"/>
      <c r="B68" s="159" t="s">
        <v>77</v>
      </c>
      <c r="C68" s="153">
        <f xml:space="preserve"> W67 + 7700000</f>
        <v>47147000</v>
      </c>
      <c r="D68" s="154">
        <v>0</v>
      </c>
      <c r="E68" s="154">
        <v>0</v>
      </c>
      <c r="F68" s="154">
        <v>0</v>
      </c>
      <c r="G68" s="2">
        <v>420000</v>
      </c>
      <c r="H68" s="154">
        <v>200000</v>
      </c>
      <c r="I68" s="155">
        <v>200000</v>
      </c>
      <c r="J68" s="2">
        <v>1200000</v>
      </c>
      <c r="K68" s="2">
        <v>0</v>
      </c>
      <c r="L68" s="2">
        <v>1100000</v>
      </c>
      <c r="M68" s="2">
        <v>150000</v>
      </c>
      <c r="N68" s="190">
        <v>250000</v>
      </c>
      <c r="O68" s="156">
        <v>0</v>
      </c>
      <c r="P68" s="2">
        <v>500000</v>
      </c>
      <c r="Q68" s="2">
        <v>0</v>
      </c>
      <c r="R68" s="2">
        <v>1500000</v>
      </c>
      <c r="S68" s="2">
        <v>0</v>
      </c>
      <c r="T68" s="2">
        <v>0</v>
      </c>
      <c r="U68" s="154">
        <v>0</v>
      </c>
      <c r="V68" s="156">
        <f t="shared" si="6"/>
        <v>5520000</v>
      </c>
      <c r="W68" s="273">
        <f t="shared" si="4"/>
        <v>41627000</v>
      </c>
    </row>
    <row r="69" spans="1:23" s="159" customFormat="1" x14ac:dyDescent="0.3">
      <c r="A69" s="312"/>
      <c r="B69" s="159" t="s">
        <v>78</v>
      </c>
      <c r="C69" s="153">
        <f xml:space="preserve"> W68 + 7700000</f>
        <v>49327000</v>
      </c>
      <c r="D69" s="154">
        <v>0</v>
      </c>
      <c r="E69" s="2">
        <v>2900000</v>
      </c>
      <c r="F69" s="154">
        <v>0</v>
      </c>
      <c r="G69" s="2">
        <v>420000</v>
      </c>
      <c r="H69" s="154">
        <v>200000</v>
      </c>
      <c r="I69" s="155">
        <v>200000</v>
      </c>
      <c r="J69" s="2">
        <v>1200000</v>
      </c>
      <c r="K69" s="2">
        <v>0</v>
      </c>
      <c r="L69" s="2">
        <v>1100000</v>
      </c>
      <c r="M69" s="2">
        <v>150000</v>
      </c>
      <c r="N69" s="190">
        <v>250000</v>
      </c>
      <c r="O69" s="156">
        <v>0</v>
      </c>
      <c r="P69" s="2">
        <v>500000</v>
      </c>
      <c r="Q69" s="2">
        <v>0</v>
      </c>
      <c r="R69" s="2">
        <v>1500000</v>
      </c>
      <c r="S69" s="2">
        <v>400000</v>
      </c>
      <c r="T69" s="2">
        <v>0</v>
      </c>
      <c r="U69" s="154">
        <v>0</v>
      </c>
      <c r="V69" s="156">
        <f t="shared" si="6"/>
        <v>8820000</v>
      </c>
      <c r="W69" s="273">
        <f t="shared" si="4"/>
        <v>40507000</v>
      </c>
    </row>
    <row r="70" spans="1:23" s="159" customFormat="1" x14ac:dyDescent="0.3">
      <c r="A70" s="312"/>
      <c r="B70" s="159" t="s">
        <v>79</v>
      </c>
      <c r="C70" s="153">
        <f xml:space="preserve"> W69 + 7700000 +1400000</f>
        <v>49607000</v>
      </c>
      <c r="D70" s="154">
        <v>0</v>
      </c>
      <c r="E70" s="154">
        <v>0</v>
      </c>
      <c r="F70" s="154">
        <v>0</v>
      </c>
      <c r="G70" s="2">
        <v>420000</v>
      </c>
      <c r="H70" s="154">
        <v>200000</v>
      </c>
      <c r="I70" s="155">
        <v>200000</v>
      </c>
      <c r="J70" s="2">
        <v>1200000</v>
      </c>
      <c r="K70" s="2">
        <v>0</v>
      </c>
      <c r="L70" s="2">
        <v>1100000</v>
      </c>
      <c r="M70" s="2">
        <v>150000</v>
      </c>
      <c r="N70" s="190">
        <v>250000</v>
      </c>
      <c r="O70" s="156">
        <v>0</v>
      </c>
      <c r="P70" s="2">
        <v>500000</v>
      </c>
      <c r="Q70" s="2">
        <v>0</v>
      </c>
      <c r="R70" s="2">
        <v>1500000</v>
      </c>
      <c r="S70" s="2">
        <v>400000</v>
      </c>
      <c r="T70" s="2">
        <v>0</v>
      </c>
      <c r="U70" s="2">
        <v>0</v>
      </c>
      <c r="V70" s="156">
        <f t="shared" si="6"/>
        <v>5920000</v>
      </c>
      <c r="W70" s="273">
        <f t="shared" si="4"/>
        <v>43687000</v>
      </c>
    </row>
    <row r="71" spans="1:23" s="159" customFormat="1" x14ac:dyDescent="0.3">
      <c r="A71" s="312"/>
      <c r="B71" s="159" t="s">
        <v>80</v>
      </c>
      <c r="C71" s="153">
        <f xml:space="preserve"> W70 + 7700000</f>
        <v>51387000</v>
      </c>
      <c r="D71" s="154">
        <v>0</v>
      </c>
      <c r="E71" s="154">
        <v>0</v>
      </c>
      <c r="F71" s="154">
        <v>0</v>
      </c>
      <c r="G71" s="2">
        <v>420000</v>
      </c>
      <c r="H71" s="154">
        <v>200000</v>
      </c>
      <c r="I71" s="155">
        <v>200000</v>
      </c>
      <c r="J71" s="2">
        <v>1200000</v>
      </c>
      <c r="K71" s="2">
        <v>0</v>
      </c>
      <c r="L71" s="2">
        <v>1100000</v>
      </c>
      <c r="M71" s="2">
        <v>150000</v>
      </c>
      <c r="N71" s="190">
        <v>250000</v>
      </c>
      <c r="O71" s="156">
        <v>0</v>
      </c>
      <c r="P71" s="2">
        <v>500000</v>
      </c>
      <c r="Q71" s="2">
        <v>0</v>
      </c>
      <c r="R71" s="2">
        <v>1500000</v>
      </c>
      <c r="S71" s="2">
        <v>0</v>
      </c>
      <c r="T71" s="2">
        <v>0</v>
      </c>
      <c r="U71" s="2">
        <v>0</v>
      </c>
      <c r="V71" s="156">
        <f t="shared" si="6"/>
        <v>5520000</v>
      </c>
      <c r="W71" s="273">
        <f t="shared" si="4"/>
        <v>45867000</v>
      </c>
    </row>
    <row r="72" spans="1:23" s="159" customFormat="1" x14ac:dyDescent="0.3">
      <c r="A72" s="312"/>
      <c r="B72" s="159" t="s">
        <v>81</v>
      </c>
      <c r="C72" s="153">
        <f xml:space="preserve"> W71 + 7700000</f>
        <v>53567000</v>
      </c>
      <c r="D72" s="154">
        <v>0</v>
      </c>
      <c r="E72" s="242">
        <v>1500000</v>
      </c>
      <c r="F72" s="154">
        <v>0</v>
      </c>
      <c r="G72" s="2">
        <v>420000</v>
      </c>
      <c r="H72" s="154">
        <v>200000</v>
      </c>
      <c r="I72" s="155">
        <v>200000</v>
      </c>
      <c r="J72" s="2">
        <v>1200000</v>
      </c>
      <c r="K72" s="2">
        <v>0</v>
      </c>
      <c r="L72" s="2">
        <v>1100000</v>
      </c>
      <c r="M72" s="2">
        <v>150000</v>
      </c>
      <c r="N72" s="190">
        <v>250000</v>
      </c>
      <c r="O72" s="156">
        <v>0</v>
      </c>
      <c r="P72" s="2">
        <v>500000</v>
      </c>
      <c r="Q72" s="2">
        <v>0</v>
      </c>
      <c r="R72" s="2">
        <v>1500000</v>
      </c>
      <c r="S72" s="2">
        <v>0</v>
      </c>
      <c r="T72" s="2">
        <v>0</v>
      </c>
      <c r="U72" s="2">
        <v>0</v>
      </c>
      <c r="V72" s="156">
        <f t="shared" si="6"/>
        <v>7020000</v>
      </c>
      <c r="W72" s="273">
        <f t="shared" si="4"/>
        <v>46547000</v>
      </c>
    </row>
    <row r="73" spans="1:23" s="159" customFormat="1" x14ac:dyDescent="0.3">
      <c r="A73" s="312"/>
      <c r="B73" s="159" t="s">
        <v>82</v>
      </c>
      <c r="C73" s="153">
        <f xml:space="preserve"> W72 + 7700000</f>
        <v>54247000</v>
      </c>
      <c r="D73" s="154">
        <v>0</v>
      </c>
      <c r="E73" s="154">
        <v>0</v>
      </c>
      <c r="F73" s="154">
        <v>0</v>
      </c>
      <c r="G73" s="2">
        <v>420000</v>
      </c>
      <c r="H73" s="154">
        <v>200000</v>
      </c>
      <c r="I73" s="155">
        <v>200000</v>
      </c>
      <c r="J73" s="2">
        <v>1200000</v>
      </c>
      <c r="K73" s="2">
        <v>0</v>
      </c>
      <c r="L73" s="2">
        <v>1100000</v>
      </c>
      <c r="M73" s="2">
        <v>150000</v>
      </c>
      <c r="N73" s="190">
        <v>250000</v>
      </c>
      <c r="O73" s="156">
        <v>0</v>
      </c>
      <c r="P73" s="2">
        <v>500000</v>
      </c>
      <c r="Q73" s="2">
        <v>0</v>
      </c>
      <c r="R73" s="2">
        <v>1500000</v>
      </c>
      <c r="S73" s="2">
        <v>200000</v>
      </c>
      <c r="T73" s="2">
        <v>0</v>
      </c>
      <c r="U73" s="2">
        <v>0</v>
      </c>
      <c r="V73" s="156">
        <f t="shared" si="6"/>
        <v>5720000</v>
      </c>
      <c r="W73" s="273">
        <f t="shared" si="4"/>
        <v>48527000</v>
      </c>
    </row>
    <row r="74" spans="1:23" s="241" customFormat="1" x14ac:dyDescent="0.3">
      <c r="A74" s="312"/>
      <c r="B74" s="241" t="s">
        <v>83</v>
      </c>
      <c r="C74" s="190">
        <f xml:space="preserve"> W73 + 7700000</f>
        <v>56227000</v>
      </c>
      <c r="D74" s="190">
        <v>0</v>
      </c>
      <c r="E74" s="192">
        <v>0</v>
      </c>
      <c r="F74" s="190">
        <v>0</v>
      </c>
      <c r="G74" s="190">
        <v>420000</v>
      </c>
      <c r="H74" s="190">
        <v>200000</v>
      </c>
      <c r="I74" s="190">
        <v>200000</v>
      </c>
      <c r="J74" s="190">
        <v>1200000</v>
      </c>
      <c r="K74" s="190">
        <v>0</v>
      </c>
      <c r="L74" s="190">
        <v>1100000</v>
      </c>
      <c r="M74" s="190">
        <v>150000</v>
      </c>
      <c r="N74" s="190">
        <v>250000</v>
      </c>
      <c r="O74" s="190">
        <v>0</v>
      </c>
      <c r="P74" s="190">
        <v>500000</v>
      </c>
      <c r="Q74" s="190">
        <v>0</v>
      </c>
      <c r="R74" s="2">
        <v>1500000</v>
      </c>
      <c r="S74" s="190">
        <v>0</v>
      </c>
      <c r="T74" s="190">
        <v>0</v>
      </c>
      <c r="U74" s="190">
        <v>0</v>
      </c>
      <c r="V74" s="190">
        <f t="shared" si="6"/>
        <v>5520000</v>
      </c>
      <c r="W74" s="292">
        <f t="shared" si="4"/>
        <v>50707000</v>
      </c>
    </row>
    <row r="75" spans="1:23" s="159" customFormat="1" x14ac:dyDescent="0.3">
      <c r="A75" s="312">
        <v>2029</v>
      </c>
      <c r="B75" s="159" t="s">
        <v>72</v>
      </c>
      <c r="C75" s="188">
        <f xml:space="preserve"> W74 + 7700000</f>
        <v>58407000</v>
      </c>
      <c r="D75" s="154">
        <v>0</v>
      </c>
      <c r="E75" s="2">
        <v>3240000</v>
      </c>
      <c r="F75" s="154">
        <v>0</v>
      </c>
      <c r="G75" s="2">
        <v>420000</v>
      </c>
      <c r="H75" s="154">
        <v>200000</v>
      </c>
      <c r="I75" s="155">
        <v>200000</v>
      </c>
      <c r="J75" s="2">
        <v>1200000</v>
      </c>
      <c r="K75" s="2">
        <v>0</v>
      </c>
      <c r="L75" s="2">
        <v>1100000</v>
      </c>
      <c r="M75" s="2">
        <v>150000</v>
      </c>
      <c r="N75" s="190">
        <v>250000</v>
      </c>
      <c r="O75" s="156">
        <v>0</v>
      </c>
      <c r="P75" s="2">
        <v>500000</v>
      </c>
      <c r="Q75" s="2">
        <v>0</v>
      </c>
      <c r="R75" s="2">
        <v>1500000</v>
      </c>
      <c r="S75" s="188">
        <v>0</v>
      </c>
      <c r="T75" s="2">
        <v>0</v>
      </c>
      <c r="U75" s="2">
        <v>0</v>
      </c>
      <c r="V75" s="156">
        <f t="shared" si="6"/>
        <v>8760000</v>
      </c>
      <c r="W75" s="273">
        <f t="shared" si="4"/>
        <v>49647000</v>
      </c>
    </row>
    <row r="76" spans="1:23" s="159" customFormat="1" x14ac:dyDescent="0.3">
      <c r="A76" s="312"/>
      <c r="B76" s="159" t="s">
        <v>73</v>
      </c>
      <c r="C76" s="155">
        <f xml:space="preserve"> W75 + 7700000 +1400000</f>
        <v>58747000</v>
      </c>
      <c r="D76" s="154">
        <v>0</v>
      </c>
      <c r="E76" s="154">
        <v>0</v>
      </c>
      <c r="F76" s="154">
        <v>0</v>
      </c>
      <c r="G76" s="2">
        <v>420000</v>
      </c>
      <c r="H76" s="154">
        <v>200000</v>
      </c>
      <c r="I76" s="155">
        <v>200000</v>
      </c>
      <c r="J76" s="2">
        <v>1200000</v>
      </c>
      <c r="K76" s="2">
        <v>0</v>
      </c>
      <c r="L76" s="2">
        <v>1100000</v>
      </c>
      <c r="M76" s="2">
        <v>150000</v>
      </c>
      <c r="N76" s="190">
        <v>250000</v>
      </c>
      <c r="O76" s="156">
        <v>0</v>
      </c>
      <c r="P76" s="2">
        <v>500000</v>
      </c>
      <c r="Q76" s="2">
        <v>0</v>
      </c>
      <c r="R76" s="2">
        <v>1500000</v>
      </c>
      <c r="S76" s="2">
        <v>400000</v>
      </c>
      <c r="T76" s="2">
        <v>0</v>
      </c>
      <c r="U76" s="154">
        <v>0</v>
      </c>
      <c r="V76" s="156">
        <f t="shared" si="6"/>
        <v>5920000</v>
      </c>
      <c r="W76" s="273">
        <f t="shared" si="4"/>
        <v>52827000</v>
      </c>
    </row>
    <row r="77" spans="1:23" s="159" customFormat="1" x14ac:dyDescent="0.3">
      <c r="A77" s="312"/>
      <c r="B77" s="159" t="s">
        <v>74</v>
      </c>
      <c r="C77" s="153">
        <f xml:space="preserve"> W76 + 7700000</f>
        <v>60527000</v>
      </c>
      <c r="D77" s="154">
        <v>0</v>
      </c>
      <c r="E77" s="154">
        <v>0</v>
      </c>
      <c r="F77" s="154">
        <v>0</v>
      </c>
      <c r="G77" s="2">
        <v>420000</v>
      </c>
      <c r="H77" s="154">
        <v>200000</v>
      </c>
      <c r="I77" s="155">
        <v>200000</v>
      </c>
      <c r="J77" s="2">
        <v>1200000</v>
      </c>
      <c r="K77" s="2">
        <v>0</v>
      </c>
      <c r="L77" s="2">
        <v>1100000</v>
      </c>
      <c r="M77" s="2">
        <v>150000</v>
      </c>
      <c r="N77" s="190">
        <v>250000</v>
      </c>
      <c r="O77" s="156">
        <v>0</v>
      </c>
      <c r="P77" s="2">
        <v>500000</v>
      </c>
      <c r="Q77" s="2">
        <v>0</v>
      </c>
      <c r="R77" s="2">
        <v>1500000</v>
      </c>
      <c r="S77" s="2">
        <v>0</v>
      </c>
      <c r="T77" s="2">
        <v>0</v>
      </c>
      <c r="U77" s="154">
        <v>0</v>
      </c>
      <c r="V77" s="156">
        <f t="shared" si="6"/>
        <v>5520000</v>
      </c>
      <c r="W77" s="273">
        <f t="shared" si="4"/>
        <v>55007000</v>
      </c>
    </row>
    <row r="78" spans="1:23" s="159" customFormat="1" x14ac:dyDescent="0.3">
      <c r="A78" s="312"/>
      <c r="B78" s="159" t="s">
        <v>75</v>
      </c>
      <c r="C78" s="153">
        <f xml:space="preserve"> W77 + 7700000</f>
        <v>62707000</v>
      </c>
      <c r="D78" s="154">
        <v>0</v>
      </c>
      <c r="E78" s="2">
        <v>1500000</v>
      </c>
      <c r="F78" s="154">
        <v>0</v>
      </c>
      <c r="G78" s="2">
        <v>420000</v>
      </c>
      <c r="H78" s="154">
        <v>200000</v>
      </c>
      <c r="I78" s="155">
        <v>200000</v>
      </c>
      <c r="J78" s="2">
        <v>1200000</v>
      </c>
      <c r="K78" s="2">
        <v>0</v>
      </c>
      <c r="L78" s="2">
        <v>1100000</v>
      </c>
      <c r="M78" s="2">
        <v>150000</v>
      </c>
      <c r="N78" s="190">
        <v>250000</v>
      </c>
      <c r="O78" s="156">
        <v>0</v>
      </c>
      <c r="P78" s="2">
        <v>500000</v>
      </c>
      <c r="Q78" s="2">
        <v>0</v>
      </c>
      <c r="R78" s="2">
        <v>1500000</v>
      </c>
      <c r="S78" s="2">
        <v>0</v>
      </c>
      <c r="T78" s="2">
        <v>0</v>
      </c>
      <c r="U78" s="2">
        <v>0</v>
      </c>
      <c r="V78" s="156">
        <f t="shared" si="6"/>
        <v>7020000</v>
      </c>
      <c r="W78" s="273">
        <f t="shared" si="4"/>
        <v>55687000</v>
      </c>
    </row>
    <row r="79" spans="1:23" s="159" customFormat="1" x14ac:dyDescent="0.3">
      <c r="A79" s="312"/>
      <c r="B79" s="159" t="s">
        <v>76</v>
      </c>
      <c r="C79" s="153">
        <f xml:space="preserve"> W78 + 7700000</f>
        <v>63387000</v>
      </c>
      <c r="D79" s="154">
        <v>0</v>
      </c>
      <c r="E79" s="154">
        <v>3000000</v>
      </c>
      <c r="F79" s="154">
        <v>0</v>
      </c>
      <c r="G79" s="2">
        <v>420000</v>
      </c>
      <c r="H79" s="154">
        <v>200000</v>
      </c>
      <c r="I79" s="155">
        <v>200000</v>
      </c>
      <c r="J79" s="2">
        <v>1200000</v>
      </c>
      <c r="K79" s="2">
        <v>0</v>
      </c>
      <c r="L79" s="2">
        <v>1100000</v>
      </c>
      <c r="M79" s="2">
        <v>150000</v>
      </c>
      <c r="N79" s="190">
        <v>250000</v>
      </c>
      <c r="O79" s="156">
        <v>0</v>
      </c>
      <c r="P79" s="2">
        <v>500000</v>
      </c>
      <c r="Q79" s="2">
        <v>0</v>
      </c>
      <c r="R79" s="2">
        <v>1500000</v>
      </c>
      <c r="S79" s="2">
        <v>400000</v>
      </c>
      <c r="T79" s="2">
        <v>0</v>
      </c>
      <c r="U79" s="154">
        <v>0</v>
      </c>
      <c r="V79" s="156">
        <f t="shared" si="6"/>
        <v>8920000</v>
      </c>
      <c r="W79" s="273">
        <f t="shared" si="4"/>
        <v>54467000</v>
      </c>
    </row>
    <row r="80" spans="1:23" s="159" customFormat="1" x14ac:dyDescent="0.3">
      <c r="A80" s="312"/>
      <c r="B80" s="159" t="s">
        <v>77</v>
      </c>
      <c r="C80" s="153">
        <f xml:space="preserve"> W79 + 7700000</f>
        <v>62167000</v>
      </c>
      <c r="D80" s="154">
        <v>0</v>
      </c>
      <c r="E80" s="154">
        <v>0</v>
      </c>
      <c r="F80" s="154">
        <v>0</v>
      </c>
      <c r="G80" s="2">
        <v>420000</v>
      </c>
      <c r="H80" s="154">
        <v>200000</v>
      </c>
      <c r="I80" s="155">
        <v>200000</v>
      </c>
      <c r="J80" s="2">
        <v>1200000</v>
      </c>
      <c r="K80" s="2">
        <v>0</v>
      </c>
      <c r="L80" s="2">
        <v>1100000</v>
      </c>
      <c r="M80" s="2">
        <v>150000</v>
      </c>
      <c r="N80" s="190">
        <v>250000</v>
      </c>
      <c r="O80" s="156">
        <v>0</v>
      </c>
      <c r="P80" s="2">
        <v>500000</v>
      </c>
      <c r="Q80" s="2">
        <v>0</v>
      </c>
      <c r="R80" s="2">
        <v>1500000</v>
      </c>
      <c r="S80" s="2">
        <v>0</v>
      </c>
      <c r="T80" s="2">
        <v>0</v>
      </c>
      <c r="U80" s="154">
        <v>0</v>
      </c>
      <c r="V80" s="156">
        <f t="shared" si="6"/>
        <v>5520000</v>
      </c>
      <c r="W80" s="273">
        <f t="shared" si="4"/>
        <v>56647000</v>
      </c>
    </row>
    <row r="81" spans="1:23" s="159" customFormat="1" x14ac:dyDescent="0.3">
      <c r="A81" s="312"/>
      <c r="B81" s="159" t="s">
        <v>78</v>
      </c>
      <c r="C81" s="153">
        <f xml:space="preserve"> W80 + 7700000</f>
        <v>64347000</v>
      </c>
      <c r="D81" s="154">
        <v>0</v>
      </c>
      <c r="E81" s="2">
        <v>2900000</v>
      </c>
      <c r="F81" s="154">
        <v>0</v>
      </c>
      <c r="G81" s="2">
        <v>420000</v>
      </c>
      <c r="H81" s="154">
        <v>200000</v>
      </c>
      <c r="I81" s="155">
        <v>200000</v>
      </c>
      <c r="J81" s="2">
        <v>1200000</v>
      </c>
      <c r="K81" s="2">
        <v>0</v>
      </c>
      <c r="L81" s="2">
        <v>1100000</v>
      </c>
      <c r="M81" s="2">
        <v>150000</v>
      </c>
      <c r="N81" s="190">
        <v>250000</v>
      </c>
      <c r="O81" s="156">
        <v>0</v>
      </c>
      <c r="P81" s="2">
        <v>500000</v>
      </c>
      <c r="Q81" s="2">
        <v>0</v>
      </c>
      <c r="R81" s="2">
        <v>1500000</v>
      </c>
      <c r="S81" s="2">
        <v>400000</v>
      </c>
      <c r="T81" s="2">
        <v>0</v>
      </c>
      <c r="U81" s="2">
        <v>0</v>
      </c>
      <c r="V81" s="156">
        <f t="shared" si="6"/>
        <v>8820000</v>
      </c>
      <c r="W81" s="273">
        <f t="shared" si="4"/>
        <v>55527000</v>
      </c>
    </row>
    <row r="82" spans="1:23" s="159" customFormat="1" x14ac:dyDescent="0.3">
      <c r="A82" s="312"/>
      <c r="B82" s="159" t="s">
        <v>79</v>
      </c>
      <c r="C82" s="153">
        <f xml:space="preserve"> W81 + 7700000 +1400000</f>
        <v>64627000</v>
      </c>
      <c r="D82" s="154">
        <v>0</v>
      </c>
      <c r="E82" s="154">
        <v>0</v>
      </c>
      <c r="F82" s="154">
        <v>0</v>
      </c>
      <c r="G82" s="2">
        <v>420000</v>
      </c>
      <c r="H82" s="154">
        <v>200000</v>
      </c>
      <c r="I82" s="155">
        <v>200000</v>
      </c>
      <c r="J82" s="2">
        <v>1200000</v>
      </c>
      <c r="K82" s="2">
        <v>0</v>
      </c>
      <c r="L82" s="2">
        <v>1100000</v>
      </c>
      <c r="M82" s="2">
        <v>150000</v>
      </c>
      <c r="N82" s="190">
        <v>250000</v>
      </c>
      <c r="O82" s="156">
        <v>0</v>
      </c>
      <c r="P82" s="2">
        <v>500000</v>
      </c>
      <c r="Q82" s="2">
        <v>0</v>
      </c>
      <c r="R82" s="2">
        <v>1500000</v>
      </c>
      <c r="S82" s="2">
        <v>400000</v>
      </c>
      <c r="T82" s="2">
        <v>0</v>
      </c>
      <c r="U82" s="2">
        <v>0</v>
      </c>
      <c r="V82" s="156">
        <f t="shared" si="6"/>
        <v>5920000</v>
      </c>
      <c r="W82" s="273">
        <f t="shared" si="4"/>
        <v>58707000</v>
      </c>
    </row>
    <row r="83" spans="1:23" s="159" customFormat="1" x14ac:dyDescent="0.3">
      <c r="A83" s="312"/>
      <c r="B83" s="159" t="s">
        <v>80</v>
      </c>
      <c r="C83" s="153">
        <f xml:space="preserve"> W82 + 7700000</f>
        <v>66407000</v>
      </c>
      <c r="D83" s="154">
        <v>0</v>
      </c>
      <c r="E83" s="154">
        <v>0</v>
      </c>
      <c r="F83" s="154">
        <v>0</v>
      </c>
      <c r="G83" s="2">
        <v>420000</v>
      </c>
      <c r="H83" s="154">
        <v>200000</v>
      </c>
      <c r="I83" s="155">
        <v>200000</v>
      </c>
      <c r="J83" s="2">
        <v>1200000</v>
      </c>
      <c r="K83" s="2">
        <v>0</v>
      </c>
      <c r="L83" s="2">
        <v>1100000</v>
      </c>
      <c r="M83" s="2">
        <v>150000</v>
      </c>
      <c r="N83" s="190">
        <v>250000</v>
      </c>
      <c r="O83" s="156">
        <v>0</v>
      </c>
      <c r="P83" s="2">
        <v>500000</v>
      </c>
      <c r="Q83" s="2">
        <v>0</v>
      </c>
      <c r="R83" s="2">
        <v>1500000</v>
      </c>
      <c r="S83" s="2">
        <v>0</v>
      </c>
      <c r="T83" s="2">
        <v>0</v>
      </c>
      <c r="U83" s="2">
        <v>0</v>
      </c>
      <c r="V83" s="156">
        <f t="shared" si="6"/>
        <v>5520000</v>
      </c>
      <c r="W83" s="273">
        <f t="shared" si="4"/>
        <v>60887000</v>
      </c>
    </row>
    <row r="84" spans="1:23" s="159" customFormat="1" x14ac:dyDescent="0.3">
      <c r="A84" s="312"/>
      <c r="B84" s="159" t="s">
        <v>81</v>
      </c>
      <c r="C84" s="153">
        <f xml:space="preserve"> W83 + 7700000</f>
        <v>68587000</v>
      </c>
      <c r="D84" s="154">
        <v>0</v>
      </c>
      <c r="E84" s="242">
        <v>1500000</v>
      </c>
      <c r="F84" s="154">
        <v>0</v>
      </c>
      <c r="G84" s="2">
        <v>420000</v>
      </c>
      <c r="H84" s="154">
        <v>200000</v>
      </c>
      <c r="I84" s="155">
        <v>200000</v>
      </c>
      <c r="J84" s="2">
        <v>1200000</v>
      </c>
      <c r="K84" s="2">
        <v>0</v>
      </c>
      <c r="L84" s="2">
        <v>1100000</v>
      </c>
      <c r="M84" s="2">
        <v>150000</v>
      </c>
      <c r="N84" s="190">
        <v>250000</v>
      </c>
      <c r="O84" s="156">
        <v>0</v>
      </c>
      <c r="P84" s="2">
        <v>500000</v>
      </c>
      <c r="Q84" s="2">
        <v>0</v>
      </c>
      <c r="R84" s="2">
        <v>1500000</v>
      </c>
      <c r="S84" s="2">
        <v>0</v>
      </c>
      <c r="T84" s="2">
        <v>0</v>
      </c>
      <c r="U84" s="2">
        <v>0</v>
      </c>
      <c r="V84" s="156">
        <f t="shared" si="6"/>
        <v>7020000</v>
      </c>
      <c r="W84" s="273">
        <f t="shared" si="4"/>
        <v>61567000</v>
      </c>
    </row>
    <row r="85" spans="1:23" s="159" customFormat="1" x14ac:dyDescent="0.3">
      <c r="A85" s="312"/>
      <c r="B85" s="159" t="s">
        <v>82</v>
      </c>
      <c r="C85" s="153">
        <f xml:space="preserve"> W84 + 7700000</f>
        <v>69267000</v>
      </c>
      <c r="D85" s="154">
        <v>0</v>
      </c>
      <c r="E85" s="154">
        <v>0</v>
      </c>
      <c r="F85" s="154">
        <v>0</v>
      </c>
      <c r="G85" s="2">
        <v>420000</v>
      </c>
      <c r="H85" s="154">
        <v>200000</v>
      </c>
      <c r="I85" s="155">
        <v>200000</v>
      </c>
      <c r="J85" s="2">
        <v>1200000</v>
      </c>
      <c r="K85" s="2">
        <v>0</v>
      </c>
      <c r="L85" s="2">
        <v>1100000</v>
      </c>
      <c r="M85" s="2">
        <v>150000</v>
      </c>
      <c r="N85" s="190">
        <v>250000</v>
      </c>
      <c r="O85" s="156">
        <v>0</v>
      </c>
      <c r="P85" s="2">
        <v>500000</v>
      </c>
      <c r="Q85" s="2">
        <v>0</v>
      </c>
      <c r="R85" s="2">
        <v>1500000</v>
      </c>
      <c r="S85" s="2">
        <v>200000</v>
      </c>
      <c r="T85" s="2">
        <v>0</v>
      </c>
      <c r="U85" s="154">
        <v>0</v>
      </c>
      <c r="V85" s="156">
        <f t="shared" si="6"/>
        <v>5720000</v>
      </c>
      <c r="W85" s="273">
        <f t="shared" si="4"/>
        <v>63547000</v>
      </c>
    </row>
    <row r="86" spans="1:23" s="241" customFormat="1" x14ac:dyDescent="0.3">
      <c r="A86" s="312"/>
      <c r="B86" s="241" t="s">
        <v>83</v>
      </c>
      <c r="C86" s="190">
        <f xml:space="preserve"> W85 + 7700000</f>
        <v>71247000</v>
      </c>
      <c r="D86" s="154">
        <v>0</v>
      </c>
      <c r="E86" s="243">
        <v>0</v>
      </c>
      <c r="F86" s="190">
        <v>0</v>
      </c>
      <c r="G86" s="190">
        <v>420000</v>
      </c>
      <c r="H86" s="154">
        <v>200000</v>
      </c>
      <c r="I86" s="155">
        <v>200000</v>
      </c>
      <c r="J86" s="2">
        <v>1200000</v>
      </c>
      <c r="K86" s="190">
        <v>0</v>
      </c>
      <c r="L86" s="2">
        <v>1100000</v>
      </c>
      <c r="M86" s="190">
        <v>150000</v>
      </c>
      <c r="N86" s="190">
        <v>250000</v>
      </c>
      <c r="O86" s="190">
        <v>0</v>
      </c>
      <c r="P86" s="2">
        <v>500000</v>
      </c>
      <c r="Q86" s="2">
        <v>0</v>
      </c>
      <c r="R86" s="2">
        <v>1500000</v>
      </c>
      <c r="S86" s="190">
        <v>0</v>
      </c>
      <c r="T86" s="2">
        <v>0</v>
      </c>
      <c r="U86" s="190">
        <v>0</v>
      </c>
      <c r="V86" s="190">
        <f t="shared" si="6"/>
        <v>5520000</v>
      </c>
      <c r="W86" s="273">
        <f t="shared" si="4"/>
        <v>65727000</v>
      </c>
    </row>
    <row r="87" spans="1:23" s="159" customFormat="1" x14ac:dyDescent="0.3">
      <c r="A87" s="312">
        <v>2030</v>
      </c>
      <c r="B87" s="159" t="s">
        <v>72</v>
      </c>
      <c r="C87" s="188">
        <f xml:space="preserve"> W86 + 7700000</f>
        <v>73427000</v>
      </c>
      <c r="D87" s="154">
        <v>0</v>
      </c>
      <c r="E87" s="2">
        <v>3240000</v>
      </c>
      <c r="F87" s="154">
        <v>0</v>
      </c>
      <c r="G87" s="2">
        <v>420000</v>
      </c>
      <c r="H87" s="154">
        <v>200000</v>
      </c>
      <c r="I87" s="155">
        <v>200000</v>
      </c>
      <c r="J87" s="2">
        <v>1200000</v>
      </c>
      <c r="K87" s="2">
        <v>0</v>
      </c>
      <c r="L87" s="2">
        <v>1100000</v>
      </c>
      <c r="M87" s="2">
        <v>150000</v>
      </c>
      <c r="N87" s="190">
        <v>250000</v>
      </c>
      <c r="O87" s="156">
        <v>0</v>
      </c>
      <c r="P87" s="2">
        <v>500000</v>
      </c>
      <c r="Q87" s="2">
        <v>0</v>
      </c>
      <c r="R87" s="2">
        <v>1500000</v>
      </c>
      <c r="S87" s="188">
        <v>0</v>
      </c>
      <c r="T87" s="2">
        <v>0</v>
      </c>
      <c r="U87" s="154">
        <v>0</v>
      </c>
      <c r="V87" s="156">
        <f t="shared" si="6"/>
        <v>8760000</v>
      </c>
      <c r="W87" s="273">
        <f t="shared" si="4"/>
        <v>64667000</v>
      </c>
    </row>
    <row r="88" spans="1:23" s="159" customFormat="1" x14ac:dyDescent="0.3">
      <c r="A88" s="312"/>
      <c r="B88" s="159" t="s">
        <v>73</v>
      </c>
      <c r="C88" s="155">
        <f xml:space="preserve"> W87 + 7700000 +1400000</f>
        <v>73767000</v>
      </c>
      <c r="D88" s="154">
        <v>0</v>
      </c>
      <c r="E88" s="154">
        <v>0</v>
      </c>
      <c r="F88" s="154">
        <v>0</v>
      </c>
      <c r="G88" s="2">
        <v>420000</v>
      </c>
      <c r="H88" s="154">
        <v>200000</v>
      </c>
      <c r="I88" s="155">
        <v>200000</v>
      </c>
      <c r="J88" s="2">
        <v>1200000</v>
      </c>
      <c r="K88" s="2">
        <v>0</v>
      </c>
      <c r="L88" s="2">
        <v>1100000</v>
      </c>
      <c r="M88" s="2">
        <v>150000</v>
      </c>
      <c r="N88" s="190">
        <v>250000</v>
      </c>
      <c r="O88" s="156">
        <v>0</v>
      </c>
      <c r="P88" s="2">
        <v>500000</v>
      </c>
      <c r="Q88" s="2">
        <v>0</v>
      </c>
      <c r="R88" s="2">
        <v>1500000</v>
      </c>
      <c r="S88" s="2">
        <v>400000</v>
      </c>
      <c r="T88" s="2">
        <v>0</v>
      </c>
      <c r="U88" s="154">
        <v>0</v>
      </c>
      <c r="V88" s="156">
        <f t="shared" si="6"/>
        <v>5920000</v>
      </c>
      <c r="W88" s="273">
        <f t="shared" si="4"/>
        <v>67847000</v>
      </c>
    </row>
    <row r="89" spans="1:23" s="159" customFormat="1" x14ac:dyDescent="0.3">
      <c r="A89" s="312"/>
      <c r="B89" s="159" t="s">
        <v>74</v>
      </c>
      <c r="C89" s="153">
        <f xml:space="preserve"> W88 + 7700000</f>
        <v>75547000</v>
      </c>
      <c r="D89" s="154">
        <v>0</v>
      </c>
      <c r="E89" s="154">
        <v>0</v>
      </c>
      <c r="F89" s="154">
        <v>0</v>
      </c>
      <c r="G89" s="2">
        <v>420000</v>
      </c>
      <c r="H89" s="154">
        <v>200000</v>
      </c>
      <c r="I89" s="155">
        <v>200000</v>
      </c>
      <c r="J89" s="2">
        <v>1200000</v>
      </c>
      <c r="K89" s="2">
        <v>0</v>
      </c>
      <c r="L89" s="2">
        <v>1100000</v>
      </c>
      <c r="M89" s="2">
        <v>150000</v>
      </c>
      <c r="N89" s="190">
        <v>250000</v>
      </c>
      <c r="O89" s="156">
        <v>0</v>
      </c>
      <c r="P89" s="2">
        <v>500000</v>
      </c>
      <c r="Q89" s="2">
        <v>0</v>
      </c>
      <c r="R89" s="2">
        <v>1500000</v>
      </c>
      <c r="S89" s="2">
        <v>0</v>
      </c>
      <c r="T89" s="2">
        <v>0</v>
      </c>
      <c r="U89" s="2">
        <v>0</v>
      </c>
      <c r="V89" s="156">
        <f t="shared" si="6"/>
        <v>5520000</v>
      </c>
      <c r="W89" s="273">
        <f t="shared" si="4"/>
        <v>70027000</v>
      </c>
    </row>
    <row r="90" spans="1:23" s="159" customFormat="1" x14ac:dyDescent="0.3">
      <c r="A90" s="312"/>
      <c r="B90" s="159" t="s">
        <v>75</v>
      </c>
      <c r="C90" s="153">
        <f xml:space="preserve"> W89 + 7700000</f>
        <v>77727000</v>
      </c>
      <c r="D90" s="154">
        <v>0</v>
      </c>
      <c r="E90" s="2">
        <v>1500000</v>
      </c>
      <c r="F90" s="154">
        <v>0</v>
      </c>
      <c r="G90" s="2">
        <v>420000</v>
      </c>
      <c r="H90" s="154">
        <v>200000</v>
      </c>
      <c r="I90" s="155">
        <v>200000</v>
      </c>
      <c r="J90" s="2">
        <v>1200000</v>
      </c>
      <c r="K90" s="2">
        <v>0</v>
      </c>
      <c r="L90" s="2">
        <v>1100000</v>
      </c>
      <c r="M90" s="2">
        <v>150000</v>
      </c>
      <c r="N90" s="190">
        <v>250000</v>
      </c>
      <c r="O90" s="156">
        <v>0</v>
      </c>
      <c r="P90" s="2">
        <v>500000</v>
      </c>
      <c r="Q90" s="2">
        <v>0</v>
      </c>
      <c r="R90" s="2">
        <v>1500000</v>
      </c>
      <c r="S90" s="2">
        <v>0</v>
      </c>
      <c r="T90" s="2">
        <v>0</v>
      </c>
      <c r="U90" s="154">
        <v>0</v>
      </c>
      <c r="V90" s="156">
        <f t="shared" si="6"/>
        <v>7020000</v>
      </c>
      <c r="W90" s="273">
        <f t="shared" si="4"/>
        <v>70707000</v>
      </c>
    </row>
    <row r="91" spans="1:23" s="159" customFormat="1" x14ac:dyDescent="0.3">
      <c r="A91" s="312"/>
      <c r="B91" s="159" t="s">
        <v>76</v>
      </c>
      <c r="C91" s="153">
        <f xml:space="preserve"> W90 + 7700000</f>
        <v>78407000</v>
      </c>
      <c r="D91" s="154">
        <v>0</v>
      </c>
      <c r="E91" s="154">
        <v>3000000</v>
      </c>
      <c r="F91" s="154">
        <v>0</v>
      </c>
      <c r="G91" s="2">
        <v>420000</v>
      </c>
      <c r="H91" s="154">
        <v>200000</v>
      </c>
      <c r="I91" s="155">
        <v>200000</v>
      </c>
      <c r="J91" s="2">
        <v>1200000</v>
      </c>
      <c r="K91" s="2">
        <v>0</v>
      </c>
      <c r="L91" s="2">
        <v>1100000</v>
      </c>
      <c r="M91" s="2">
        <v>150000</v>
      </c>
      <c r="N91" s="190">
        <v>250000</v>
      </c>
      <c r="O91" s="156">
        <v>0</v>
      </c>
      <c r="P91" s="2">
        <v>500000</v>
      </c>
      <c r="Q91" s="2">
        <v>0</v>
      </c>
      <c r="R91" s="2">
        <v>1500000</v>
      </c>
      <c r="S91" s="2">
        <v>400000</v>
      </c>
      <c r="T91" s="2">
        <v>0</v>
      </c>
      <c r="U91" s="154">
        <v>0</v>
      </c>
      <c r="V91" s="156">
        <f t="shared" si="6"/>
        <v>8920000</v>
      </c>
      <c r="W91" s="273">
        <f t="shared" si="4"/>
        <v>69487000</v>
      </c>
    </row>
    <row r="92" spans="1:23" s="159" customFormat="1" x14ac:dyDescent="0.3">
      <c r="A92" s="312"/>
      <c r="B92" s="159" t="s">
        <v>77</v>
      </c>
      <c r="C92" s="153">
        <f xml:space="preserve"> W91 + 7700000</f>
        <v>77187000</v>
      </c>
      <c r="D92" s="154">
        <v>0</v>
      </c>
      <c r="E92" s="154">
        <v>0</v>
      </c>
      <c r="F92" s="154">
        <v>0</v>
      </c>
      <c r="G92" s="2">
        <v>420000</v>
      </c>
      <c r="H92" s="154">
        <v>200000</v>
      </c>
      <c r="I92" s="155">
        <v>200000</v>
      </c>
      <c r="J92" s="2">
        <v>1200000</v>
      </c>
      <c r="K92" s="2">
        <v>0</v>
      </c>
      <c r="L92" s="2">
        <v>1100000</v>
      </c>
      <c r="M92" s="2">
        <v>150000</v>
      </c>
      <c r="N92" s="190">
        <v>250000</v>
      </c>
      <c r="O92" s="156">
        <v>0</v>
      </c>
      <c r="P92" s="2">
        <v>500000</v>
      </c>
      <c r="Q92" s="2">
        <v>0</v>
      </c>
      <c r="R92" s="2">
        <v>1500000</v>
      </c>
      <c r="S92" s="2">
        <v>0</v>
      </c>
      <c r="T92" s="2">
        <v>0</v>
      </c>
      <c r="U92" s="2">
        <v>0</v>
      </c>
      <c r="V92" s="156">
        <f t="shared" si="6"/>
        <v>5520000</v>
      </c>
      <c r="W92" s="273">
        <f t="shared" si="4"/>
        <v>71667000</v>
      </c>
    </row>
    <row r="93" spans="1:23" s="159" customFormat="1" x14ac:dyDescent="0.3">
      <c r="A93" s="312"/>
      <c r="B93" s="159" t="s">
        <v>78</v>
      </c>
      <c r="C93" s="153">
        <f xml:space="preserve"> W92 + 7700000</f>
        <v>79367000</v>
      </c>
      <c r="D93" s="154">
        <v>0</v>
      </c>
      <c r="E93" s="2">
        <v>2900000</v>
      </c>
      <c r="F93" s="154">
        <v>0</v>
      </c>
      <c r="G93" s="2">
        <v>420000</v>
      </c>
      <c r="H93" s="154">
        <v>200000</v>
      </c>
      <c r="I93" s="155">
        <v>200000</v>
      </c>
      <c r="J93" s="2">
        <v>1200000</v>
      </c>
      <c r="K93" s="2">
        <v>0</v>
      </c>
      <c r="L93" s="2">
        <v>1100000</v>
      </c>
      <c r="M93" s="2">
        <v>150000</v>
      </c>
      <c r="N93" s="190">
        <v>250000</v>
      </c>
      <c r="O93" s="156">
        <v>0</v>
      </c>
      <c r="P93" s="2">
        <v>500000</v>
      </c>
      <c r="Q93" s="2">
        <v>0</v>
      </c>
      <c r="R93" s="2">
        <v>1500000</v>
      </c>
      <c r="S93" s="2">
        <v>400000</v>
      </c>
      <c r="T93" s="2">
        <v>0</v>
      </c>
      <c r="U93" s="2">
        <v>0</v>
      </c>
      <c r="V93" s="156">
        <f t="shared" si="6"/>
        <v>8820000</v>
      </c>
      <c r="W93" s="273">
        <f t="shared" ref="W93:W122" si="7" xml:space="preserve"> (C93+D93) - V93</f>
        <v>70547000</v>
      </c>
    </row>
    <row r="94" spans="1:23" s="159" customFormat="1" x14ac:dyDescent="0.3">
      <c r="A94" s="312"/>
      <c r="B94" s="159" t="s">
        <v>79</v>
      </c>
      <c r="C94" s="153">
        <f xml:space="preserve"> W93 + 7700000 +1400000</f>
        <v>79647000</v>
      </c>
      <c r="D94" s="154">
        <v>0</v>
      </c>
      <c r="E94" s="154">
        <v>0</v>
      </c>
      <c r="F94" s="154">
        <v>0</v>
      </c>
      <c r="G94" s="2">
        <v>420000</v>
      </c>
      <c r="H94" s="154">
        <v>200000</v>
      </c>
      <c r="I94" s="155">
        <v>200000</v>
      </c>
      <c r="J94" s="2">
        <v>1200000</v>
      </c>
      <c r="K94" s="2">
        <v>0</v>
      </c>
      <c r="L94" s="2">
        <v>1100000</v>
      </c>
      <c r="M94" s="2">
        <v>150000</v>
      </c>
      <c r="N94" s="190">
        <v>250000</v>
      </c>
      <c r="O94" s="156">
        <v>0</v>
      </c>
      <c r="P94" s="2">
        <v>500000</v>
      </c>
      <c r="Q94" s="2">
        <v>0</v>
      </c>
      <c r="R94" s="2">
        <v>1500000</v>
      </c>
      <c r="S94" s="2">
        <v>400000</v>
      </c>
      <c r="T94" s="2">
        <v>0</v>
      </c>
      <c r="U94" s="2">
        <v>0</v>
      </c>
      <c r="V94" s="156">
        <f t="shared" si="6"/>
        <v>5920000</v>
      </c>
      <c r="W94" s="273">
        <f t="shared" si="7"/>
        <v>73727000</v>
      </c>
    </row>
    <row r="95" spans="1:23" s="159" customFormat="1" x14ac:dyDescent="0.3">
      <c r="A95" s="312"/>
      <c r="B95" s="159" t="s">
        <v>80</v>
      </c>
      <c r="C95" s="153">
        <f xml:space="preserve"> W94 + 7700000</f>
        <v>81427000</v>
      </c>
      <c r="D95" s="154">
        <v>0</v>
      </c>
      <c r="E95" s="154">
        <v>0</v>
      </c>
      <c r="F95" s="154">
        <v>0</v>
      </c>
      <c r="G95" s="2">
        <v>420000</v>
      </c>
      <c r="H95" s="154">
        <v>200000</v>
      </c>
      <c r="I95" s="155">
        <v>200000</v>
      </c>
      <c r="J95" s="2">
        <v>1200000</v>
      </c>
      <c r="K95" s="2">
        <v>0</v>
      </c>
      <c r="L95" s="2">
        <v>1100000</v>
      </c>
      <c r="M95" s="2">
        <v>150000</v>
      </c>
      <c r="N95" s="190">
        <v>250000</v>
      </c>
      <c r="O95" s="156">
        <v>0</v>
      </c>
      <c r="P95" s="2">
        <v>500000</v>
      </c>
      <c r="Q95" s="2">
        <v>0</v>
      </c>
      <c r="R95" s="2">
        <v>1500000</v>
      </c>
      <c r="S95" s="2">
        <v>0</v>
      </c>
      <c r="T95" s="2">
        <v>0</v>
      </c>
      <c r="U95" s="2">
        <v>0</v>
      </c>
      <c r="V95" s="156">
        <f t="shared" si="6"/>
        <v>5520000</v>
      </c>
      <c r="W95" s="273">
        <f t="shared" si="7"/>
        <v>75907000</v>
      </c>
    </row>
    <row r="96" spans="1:23" s="159" customFormat="1" x14ac:dyDescent="0.3">
      <c r="A96" s="312"/>
      <c r="B96" s="159" t="s">
        <v>81</v>
      </c>
      <c r="C96" s="153">
        <f xml:space="preserve"> W95 + 7700000</f>
        <v>83607000</v>
      </c>
      <c r="D96" s="154">
        <v>0</v>
      </c>
      <c r="E96" s="242">
        <v>1500000</v>
      </c>
      <c r="F96" s="154">
        <v>0</v>
      </c>
      <c r="G96" s="2">
        <v>420000</v>
      </c>
      <c r="H96" s="154">
        <v>200000</v>
      </c>
      <c r="I96" s="155">
        <v>200000</v>
      </c>
      <c r="J96" s="2">
        <v>1200000</v>
      </c>
      <c r="K96" s="2">
        <v>0</v>
      </c>
      <c r="L96" s="2">
        <v>1100000</v>
      </c>
      <c r="M96" s="2">
        <v>150000</v>
      </c>
      <c r="N96" s="190">
        <v>250000</v>
      </c>
      <c r="O96" s="156">
        <v>0</v>
      </c>
      <c r="P96" s="2">
        <v>500000</v>
      </c>
      <c r="Q96" s="2">
        <v>0</v>
      </c>
      <c r="R96" s="2">
        <v>1500000</v>
      </c>
      <c r="S96" s="2">
        <v>0</v>
      </c>
      <c r="T96" s="2">
        <v>0</v>
      </c>
      <c r="U96" s="154">
        <v>0</v>
      </c>
      <c r="V96" s="156">
        <f t="shared" si="6"/>
        <v>7020000</v>
      </c>
      <c r="W96" s="273">
        <f t="shared" si="7"/>
        <v>76587000</v>
      </c>
    </row>
    <row r="97" spans="1:23" s="159" customFormat="1" x14ac:dyDescent="0.3">
      <c r="A97" s="312"/>
      <c r="B97" s="159" t="s">
        <v>82</v>
      </c>
      <c r="C97" s="153">
        <f xml:space="preserve"> W96 + 7700000</f>
        <v>84287000</v>
      </c>
      <c r="D97" s="154">
        <v>0</v>
      </c>
      <c r="E97" s="154">
        <v>0</v>
      </c>
      <c r="F97" s="154">
        <v>0</v>
      </c>
      <c r="G97" s="2">
        <v>420000</v>
      </c>
      <c r="H97" s="154">
        <v>200000</v>
      </c>
      <c r="I97" s="155">
        <v>200000</v>
      </c>
      <c r="J97" s="2">
        <v>1200000</v>
      </c>
      <c r="K97" s="2">
        <v>0</v>
      </c>
      <c r="L97" s="2">
        <v>1100000</v>
      </c>
      <c r="M97" s="2">
        <v>150000</v>
      </c>
      <c r="N97" s="190">
        <v>250000</v>
      </c>
      <c r="O97" s="156">
        <v>0</v>
      </c>
      <c r="P97" s="2">
        <v>500000</v>
      </c>
      <c r="Q97" s="2">
        <v>0</v>
      </c>
      <c r="R97" s="2">
        <v>1500000</v>
      </c>
      <c r="S97" s="2">
        <v>200000</v>
      </c>
      <c r="T97" s="2">
        <v>0</v>
      </c>
      <c r="U97" s="2">
        <v>0</v>
      </c>
      <c r="V97" s="156">
        <f t="shared" si="6"/>
        <v>5720000</v>
      </c>
      <c r="W97" s="273">
        <f t="shared" si="7"/>
        <v>78567000</v>
      </c>
    </row>
    <row r="98" spans="1:23" s="241" customFormat="1" x14ac:dyDescent="0.3">
      <c r="A98" s="312"/>
      <c r="B98" s="241" t="s">
        <v>83</v>
      </c>
      <c r="C98" s="190">
        <f xml:space="preserve"> W97 + 7700000</f>
        <v>86267000</v>
      </c>
      <c r="D98" s="154">
        <v>0</v>
      </c>
      <c r="E98" s="243">
        <v>0</v>
      </c>
      <c r="F98" s="190">
        <v>0</v>
      </c>
      <c r="G98" s="190">
        <v>420000</v>
      </c>
      <c r="H98" s="154">
        <v>200000</v>
      </c>
      <c r="I98" s="155">
        <v>200000</v>
      </c>
      <c r="J98" s="2">
        <v>1200000</v>
      </c>
      <c r="K98" s="190">
        <v>0</v>
      </c>
      <c r="L98" s="2">
        <v>1100000</v>
      </c>
      <c r="M98" s="190">
        <v>150000</v>
      </c>
      <c r="N98" s="190">
        <v>250000</v>
      </c>
      <c r="O98" s="190">
        <v>0</v>
      </c>
      <c r="P98" s="2">
        <v>500000</v>
      </c>
      <c r="Q98" s="2">
        <v>0</v>
      </c>
      <c r="R98" s="2">
        <v>1500000</v>
      </c>
      <c r="S98" s="190">
        <v>0</v>
      </c>
      <c r="T98" s="2">
        <v>0</v>
      </c>
      <c r="U98" s="190">
        <v>0</v>
      </c>
      <c r="V98" s="190">
        <f t="shared" si="6"/>
        <v>5520000</v>
      </c>
      <c r="W98" s="273">
        <f t="shared" si="7"/>
        <v>80747000</v>
      </c>
    </row>
    <row r="99" spans="1:23" s="159" customFormat="1" x14ac:dyDescent="0.3">
      <c r="A99" s="312">
        <v>2031</v>
      </c>
      <c r="B99" s="159" t="s">
        <v>72</v>
      </c>
      <c r="C99" s="188">
        <f xml:space="preserve"> W98 + 7700000</f>
        <v>88447000</v>
      </c>
      <c r="D99" s="154">
        <v>0</v>
      </c>
      <c r="E99" s="2">
        <v>3240000</v>
      </c>
      <c r="F99" s="154">
        <v>0</v>
      </c>
      <c r="G99" s="2">
        <v>420000</v>
      </c>
      <c r="H99" s="154">
        <v>200000</v>
      </c>
      <c r="I99" s="155">
        <v>200000</v>
      </c>
      <c r="J99" s="2">
        <v>1200000</v>
      </c>
      <c r="K99" s="2">
        <v>0</v>
      </c>
      <c r="L99" s="2">
        <v>1100000</v>
      </c>
      <c r="M99" s="2">
        <v>150000</v>
      </c>
      <c r="N99" s="190">
        <v>250000</v>
      </c>
      <c r="O99" s="156">
        <v>0</v>
      </c>
      <c r="P99" s="2">
        <v>500000</v>
      </c>
      <c r="Q99" s="2">
        <v>0</v>
      </c>
      <c r="R99" s="2">
        <v>1500000</v>
      </c>
      <c r="S99" s="188">
        <v>0</v>
      </c>
      <c r="T99" s="2">
        <v>0</v>
      </c>
      <c r="U99" s="154">
        <v>0</v>
      </c>
      <c r="V99" s="156">
        <f t="shared" ref="V99:V122" si="8">SUM(E99:U99)</f>
        <v>8760000</v>
      </c>
      <c r="W99" s="273">
        <f t="shared" si="7"/>
        <v>79687000</v>
      </c>
    </row>
    <row r="100" spans="1:23" s="159" customFormat="1" x14ac:dyDescent="0.3">
      <c r="A100" s="312"/>
      <c r="B100" s="159" t="s">
        <v>73</v>
      </c>
      <c r="C100" s="155">
        <f xml:space="preserve"> W99 + 7700000 +1400000</f>
        <v>88787000</v>
      </c>
      <c r="D100" s="154">
        <v>0</v>
      </c>
      <c r="E100" s="154">
        <v>0</v>
      </c>
      <c r="F100" s="154">
        <v>0</v>
      </c>
      <c r="G100" s="2">
        <v>420000</v>
      </c>
      <c r="H100" s="154">
        <v>200000</v>
      </c>
      <c r="I100" s="155">
        <v>200000</v>
      </c>
      <c r="J100" s="2">
        <v>1200000</v>
      </c>
      <c r="K100" s="2">
        <v>0</v>
      </c>
      <c r="L100" s="2">
        <v>1100000</v>
      </c>
      <c r="M100" s="2">
        <v>150000</v>
      </c>
      <c r="N100" s="190">
        <v>250000</v>
      </c>
      <c r="O100" s="156">
        <v>0</v>
      </c>
      <c r="P100" s="2">
        <v>500000</v>
      </c>
      <c r="Q100" s="2">
        <v>0</v>
      </c>
      <c r="R100" s="2">
        <v>1500000</v>
      </c>
      <c r="S100" s="2">
        <v>400000</v>
      </c>
      <c r="T100" s="2">
        <v>0</v>
      </c>
      <c r="U100" s="2">
        <v>0</v>
      </c>
      <c r="V100" s="156">
        <f t="shared" si="8"/>
        <v>5920000</v>
      </c>
      <c r="W100" s="273">
        <f t="shared" si="7"/>
        <v>82867000</v>
      </c>
    </row>
    <row r="101" spans="1:23" s="159" customFormat="1" x14ac:dyDescent="0.3">
      <c r="A101" s="312"/>
      <c r="B101" s="159" t="s">
        <v>74</v>
      </c>
      <c r="C101" s="153">
        <f xml:space="preserve"> W100 + 7700000</f>
        <v>90567000</v>
      </c>
      <c r="D101" s="154">
        <v>0</v>
      </c>
      <c r="E101" s="154">
        <v>0</v>
      </c>
      <c r="F101" s="154">
        <v>0</v>
      </c>
      <c r="G101" s="2">
        <v>420000</v>
      </c>
      <c r="H101" s="154">
        <v>200000</v>
      </c>
      <c r="I101" s="155">
        <v>200000</v>
      </c>
      <c r="J101" s="2">
        <v>1200000</v>
      </c>
      <c r="K101" s="2">
        <v>0</v>
      </c>
      <c r="L101" s="2">
        <v>1100000</v>
      </c>
      <c r="M101" s="2">
        <v>150000</v>
      </c>
      <c r="N101" s="190">
        <v>250000</v>
      </c>
      <c r="O101" s="156">
        <v>0</v>
      </c>
      <c r="P101" s="2">
        <v>500000</v>
      </c>
      <c r="Q101" s="2">
        <v>0</v>
      </c>
      <c r="R101" s="2">
        <v>1500000</v>
      </c>
      <c r="S101" s="2">
        <v>0</v>
      </c>
      <c r="T101" s="2">
        <v>0</v>
      </c>
      <c r="U101" s="154">
        <v>0</v>
      </c>
      <c r="V101" s="156">
        <f t="shared" si="8"/>
        <v>5520000</v>
      </c>
      <c r="W101" s="273">
        <f t="shared" si="7"/>
        <v>85047000</v>
      </c>
    </row>
    <row r="102" spans="1:23" s="159" customFormat="1" x14ac:dyDescent="0.3">
      <c r="A102" s="312"/>
      <c r="B102" s="159" t="s">
        <v>75</v>
      </c>
      <c r="C102" s="153">
        <f xml:space="preserve"> W101 + 7700000</f>
        <v>92747000</v>
      </c>
      <c r="D102" s="154">
        <v>0</v>
      </c>
      <c r="E102" s="2">
        <v>1500000</v>
      </c>
      <c r="F102" s="154">
        <v>0</v>
      </c>
      <c r="G102" s="2">
        <v>420000</v>
      </c>
      <c r="H102" s="154">
        <v>200000</v>
      </c>
      <c r="I102" s="155">
        <v>200000</v>
      </c>
      <c r="J102" s="2">
        <v>1200000</v>
      </c>
      <c r="K102" s="2">
        <v>0</v>
      </c>
      <c r="L102" s="2">
        <v>1100000</v>
      </c>
      <c r="M102" s="2">
        <v>150000</v>
      </c>
      <c r="N102" s="190">
        <v>250000</v>
      </c>
      <c r="O102" s="156">
        <v>0</v>
      </c>
      <c r="P102" s="2">
        <v>500000</v>
      </c>
      <c r="Q102" s="2">
        <v>0</v>
      </c>
      <c r="R102" s="2">
        <v>1500000</v>
      </c>
      <c r="S102" s="2">
        <v>0</v>
      </c>
      <c r="T102" s="2">
        <v>0</v>
      </c>
      <c r="U102" s="154">
        <v>0</v>
      </c>
      <c r="V102" s="156">
        <f t="shared" si="8"/>
        <v>7020000</v>
      </c>
      <c r="W102" s="273">
        <f t="shared" si="7"/>
        <v>85727000</v>
      </c>
    </row>
    <row r="103" spans="1:23" s="159" customFormat="1" x14ac:dyDescent="0.3">
      <c r="A103" s="312"/>
      <c r="B103" s="159" t="s">
        <v>76</v>
      </c>
      <c r="C103" s="153">
        <f xml:space="preserve"> W102 + 7700000</f>
        <v>93427000</v>
      </c>
      <c r="D103" s="154">
        <v>0</v>
      </c>
      <c r="E103" s="154">
        <v>3000000</v>
      </c>
      <c r="F103" s="154">
        <v>0</v>
      </c>
      <c r="G103" s="2">
        <v>420000</v>
      </c>
      <c r="H103" s="154">
        <v>200000</v>
      </c>
      <c r="I103" s="155">
        <v>200000</v>
      </c>
      <c r="J103" s="2">
        <v>1200000</v>
      </c>
      <c r="K103" s="2">
        <v>0</v>
      </c>
      <c r="L103" s="2">
        <v>1100000</v>
      </c>
      <c r="M103" s="2">
        <v>150000</v>
      </c>
      <c r="N103" s="190">
        <v>250000</v>
      </c>
      <c r="O103" s="156">
        <v>0</v>
      </c>
      <c r="P103" s="2">
        <v>500000</v>
      </c>
      <c r="Q103" s="2">
        <v>0</v>
      </c>
      <c r="R103" s="2">
        <v>1500000</v>
      </c>
      <c r="S103" s="2">
        <v>400000</v>
      </c>
      <c r="T103" s="2">
        <v>0</v>
      </c>
      <c r="U103" s="2">
        <v>0</v>
      </c>
      <c r="V103" s="156">
        <f t="shared" si="8"/>
        <v>8920000</v>
      </c>
      <c r="W103" s="273">
        <f t="shared" si="7"/>
        <v>84507000</v>
      </c>
    </row>
    <row r="104" spans="1:23" s="159" customFormat="1" x14ac:dyDescent="0.3">
      <c r="A104" s="312"/>
      <c r="B104" s="159" t="s">
        <v>77</v>
      </c>
      <c r="C104" s="153">
        <f xml:space="preserve"> W103 + 7700000</f>
        <v>92207000</v>
      </c>
      <c r="D104" s="154">
        <v>0</v>
      </c>
      <c r="E104" s="154">
        <v>0</v>
      </c>
      <c r="F104" s="154">
        <v>0</v>
      </c>
      <c r="G104" s="2">
        <v>420000</v>
      </c>
      <c r="H104" s="154">
        <v>200000</v>
      </c>
      <c r="I104" s="155">
        <v>200000</v>
      </c>
      <c r="J104" s="2">
        <v>1200000</v>
      </c>
      <c r="K104" s="2">
        <v>0</v>
      </c>
      <c r="L104" s="2">
        <v>1100000</v>
      </c>
      <c r="M104" s="2">
        <v>150000</v>
      </c>
      <c r="N104" s="190">
        <v>250000</v>
      </c>
      <c r="O104" s="156">
        <v>0</v>
      </c>
      <c r="P104" s="2">
        <v>500000</v>
      </c>
      <c r="Q104" s="2">
        <v>0</v>
      </c>
      <c r="R104" s="2">
        <v>1500000</v>
      </c>
      <c r="S104" s="2">
        <v>0</v>
      </c>
      <c r="T104" s="2">
        <v>0</v>
      </c>
      <c r="U104" s="2">
        <v>0</v>
      </c>
      <c r="V104" s="156">
        <f t="shared" si="8"/>
        <v>5520000</v>
      </c>
      <c r="W104" s="273">
        <f t="shared" si="7"/>
        <v>86687000</v>
      </c>
    </row>
    <row r="105" spans="1:23" s="159" customFormat="1" x14ac:dyDescent="0.3">
      <c r="A105" s="312"/>
      <c r="B105" s="159" t="s">
        <v>78</v>
      </c>
      <c r="C105" s="153">
        <f xml:space="preserve"> W104 + 7700000</f>
        <v>94387000</v>
      </c>
      <c r="D105" s="154">
        <v>0</v>
      </c>
      <c r="E105" s="2">
        <v>2900000</v>
      </c>
      <c r="F105" s="154">
        <v>0</v>
      </c>
      <c r="G105" s="2">
        <v>420000</v>
      </c>
      <c r="H105" s="154">
        <v>200000</v>
      </c>
      <c r="I105" s="155">
        <v>200000</v>
      </c>
      <c r="J105" s="2">
        <v>1200000</v>
      </c>
      <c r="K105" s="2">
        <v>0</v>
      </c>
      <c r="L105" s="2">
        <v>1100000</v>
      </c>
      <c r="M105" s="2">
        <v>150000</v>
      </c>
      <c r="N105" s="190">
        <v>250000</v>
      </c>
      <c r="O105" s="156">
        <v>0</v>
      </c>
      <c r="P105" s="2">
        <v>500000</v>
      </c>
      <c r="Q105" s="2">
        <v>0</v>
      </c>
      <c r="R105" s="2">
        <v>1500000</v>
      </c>
      <c r="S105" s="2">
        <v>400000</v>
      </c>
      <c r="T105" s="2">
        <v>0</v>
      </c>
      <c r="U105" s="2">
        <v>0</v>
      </c>
      <c r="V105" s="156">
        <f t="shared" si="8"/>
        <v>8820000</v>
      </c>
      <c r="W105" s="273">
        <f t="shared" si="7"/>
        <v>85567000</v>
      </c>
    </row>
    <row r="106" spans="1:23" s="159" customFormat="1" x14ac:dyDescent="0.3">
      <c r="A106" s="312"/>
      <c r="B106" s="159" t="s">
        <v>79</v>
      </c>
      <c r="C106" s="153">
        <f xml:space="preserve"> W105 + 7700000 +1400000</f>
        <v>94667000</v>
      </c>
      <c r="D106" s="154">
        <v>0</v>
      </c>
      <c r="E106" s="154">
        <v>0</v>
      </c>
      <c r="F106" s="154">
        <v>0</v>
      </c>
      <c r="G106" s="2">
        <v>420000</v>
      </c>
      <c r="H106" s="154">
        <v>200000</v>
      </c>
      <c r="I106" s="155">
        <v>200000</v>
      </c>
      <c r="J106" s="2">
        <v>1200000</v>
      </c>
      <c r="K106" s="2">
        <v>0</v>
      </c>
      <c r="L106" s="2">
        <v>1100000</v>
      </c>
      <c r="M106" s="2">
        <v>150000</v>
      </c>
      <c r="N106" s="190">
        <v>250000</v>
      </c>
      <c r="O106" s="156">
        <v>0</v>
      </c>
      <c r="P106" s="2">
        <v>500000</v>
      </c>
      <c r="Q106" s="2">
        <v>0</v>
      </c>
      <c r="R106" s="2">
        <v>1500000</v>
      </c>
      <c r="S106" s="2">
        <v>400000</v>
      </c>
      <c r="T106" s="2">
        <v>0</v>
      </c>
      <c r="U106" s="2">
        <v>0</v>
      </c>
      <c r="V106" s="156">
        <f t="shared" si="8"/>
        <v>5920000</v>
      </c>
      <c r="W106" s="273">
        <f t="shared" si="7"/>
        <v>88747000</v>
      </c>
    </row>
    <row r="107" spans="1:23" s="159" customFormat="1" x14ac:dyDescent="0.3">
      <c r="A107" s="312"/>
      <c r="B107" s="159" t="s">
        <v>80</v>
      </c>
      <c r="C107" s="153">
        <f xml:space="preserve"> W106 + 7700000</f>
        <v>96447000</v>
      </c>
      <c r="D107" s="154">
        <v>0</v>
      </c>
      <c r="E107" s="154">
        <v>0</v>
      </c>
      <c r="F107" s="154">
        <v>0</v>
      </c>
      <c r="G107" s="2">
        <v>420000</v>
      </c>
      <c r="H107" s="154">
        <v>200000</v>
      </c>
      <c r="I107" s="155">
        <v>200000</v>
      </c>
      <c r="J107" s="2">
        <v>1200000</v>
      </c>
      <c r="K107" s="2">
        <v>0</v>
      </c>
      <c r="L107" s="2">
        <v>1100000</v>
      </c>
      <c r="M107" s="2">
        <v>150000</v>
      </c>
      <c r="N107" s="190">
        <v>250000</v>
      </c>
      <c r="O107" s="156">
        <v>0</v>
      </c>
      <c r="P107" s="2">
        <v>500000</v>
      </c>
      <c r="Q107" s="2">
        <v>0</v>
      </c>
      <c r="R107" s="2">
        <v>1500000</v>
      </c>
      <c r="S107" s="2">
        <v>0</v>
      </c>
      <c r="T107" s="2">
        <v>0</v>
      </c>
      <c r="U107" s="154">
        <v>0</v>
      </c>
      <c r="V107" s="156">
        <f t="shared" si="8"/>
        <v>5520000</v>
      </c>
      <c r="W107" s="273">
        <f t="shared" si="7"/>
        <v>90927000</v>
      </c>
    </row>
    <row r="108" spans="1:23" s="159" customFormat="1" x14ac:dyDescent="0.3">
      <c r="A108" s="312"/>
      <c r="B108" s="159" t="s">
        <v>81</v>
      </c>
      <c r="C108" s="153">
        <f xml:space="preserve"> W107 + 7700000</f>
        <v>98627000</v>
      </c>
      <c r="D108" s="154">
        <v>0</v>
      </c>
      <c r="E108" s="242">
        <v>1500000</v>
      </c>
      <c r="F108" s="154">
        <v>0</v>
      </c>
      <c r="G108" s="2">
        <v>420000</v>
      </c>
      <c r="H108" s="154">
        <v>200000</v>
      </c>
      <c r="I108" s="155">
        <v>200000</v>
      </c>
      <c r="J108" s="2">
        <v>1200000</v>
      </c>
      <c r="K108" s="2">
        <v>0</v>
      </c>
      <c r="L108" s="2">
        <v>1100000</v>
      </c>
      <c r="M108" s="2">
        <v>150000</v>
      </c>
      <c r="N108" s="190">
        <v>250000</v>
      </c>
      <c r="O108" s="156">
        <v>0</v>
      </c>
      <c r="P108" s="2">
        <v>500000</v>
      </c>
      <c r="Q108" s="2">
        <v>0</v>
      </c>
      <c r="R108" s="2">
        <v>1500000</v>
      </c>
      <c r="S108" s="2">
        <v>0</v>
      </c>
      <c r="T108" s="2">
        <v>0</v>
      </c>
      <c r="U108" s="2">
        <v>0</v>
      </c>
      <c r="V108" s="156">
        <f t="shared" si="8"/>
        <v>7020000</v>
      </c>
      <c r="W108" s="273">
        <f t="shared" si="7"/>
        <v>91607000</v>
      </c>
    </row>
    <row r="109" spans="1:23" s="159" customFormat="1" x14ac:dyDescent="0.3">
      <c r="A109" s="312"/>
      <c r="B109" s="159" t="s">
        <v>82</v>
      </c>
      <c r="C109" s="153">
        <f xml:space="preserve"> W108 + 7700000</f>
        <v>99307000</v>
      </c>
      <c r="D109" s="154">
        <v>0</v>
      </c>
      <c r="E109" s="154">
        <v>0</v>
      </c>
      <c r="F109" s="154">
        <v>0</v>
      </c>
      <c r="G109" s="2">
        <v>420000</v>
      </c>
      <c r="H109" s="154">
        <v>200000</v>
      </c>
      <c r="I109" s="155">
        <v>200000</v>
      </c>
      <c r="J109" s="2">
        <v>1200000</v>
      </c>
      <c r="K109" s="2">
        <v>0</v>
      </c>
      <c r="L109" s="2">
        <v>1100000</v>
      </c>
      <c r="M109" s="2">
        <v>150000</v>
      </c>
      <c r="N109" s="190">
        <v>250000</v>
      </c>
      <c r="O109" s="156">
        <v>0</v>
      </c>
      <c r="P109" s="2">
        <v>500000</v>
      </c>
      <c r="Q109" s="2">
        <v>0</v>
      </c>
      <c r="R109" s="2">
        <v>1500000</v>
      </c>
      <c r="S109" s="2">
        <v>200000</v>
      </c>
      <c r="T109" s="2">
        <v>0</v>
      </c>
      <c r="U109" s="154">
        <v>0</v>
      </c>
      <c r="V109" s="156">
        <f t="shared" si="8"/>
        <v>5720000</v>
      </c>
      <c r="W109" s="273">
        <f t="shared" si="7"/>
        <v>93587000</v>
      </c>
    </row>
    <row r="110" spans="1:23" s="241" customFormat="1" x14ac:dyDescent="0.3">
      <c r="A110" s="312"/>
      <c r="B110" s="241" t="s">
        <v>83</v>
      </c>
      <c r="C110" s="190">
        <f xml:space="preserve"> W109 + 7700000</f>
        <v>101287000</v>
      </c>
      <c r="D110" s="154">
        <v>0</v>
      </c>
      <c r="E110" s="243">
        <v>0</v>
      </c>
      <c r="F110" s="190">
        <v>0</v>
      </c>
      <c r="G110" s="190">
        <v>420000</v>
      </c>
      <c r="H110" s="154">
        <v>200000</v>
      </c>
      <c r="I110" s="155">
        <v>200000</v>
      </c>
      <c r="J110" s="2">
        <v>1200000</v>
      </c>
      <c r="K110" s="190">
        <v>0</v>
      </c>
      <c r="L110" s="2">
        <v>1100000</v>
      </c>
      <c r="M110" s="190">
        <v>150000</v>
      </c>
      <c r="N110" s="190">
        <v>250000</v>
      </c>
      <c r="O110" s="190">
        <v>0</v>
      </c>
      <c r="P110" s="2">
        <v>500000</v>
      </c>
      <c r="Q110" s="2">
        <v>0</v>
      </c>
      <c r="R110" s="2">
        <v>1500000</v>
      </c>
      <c r="S110" s="190">
        <v>0</v>
      </c>
      <c r="T110" s="2">
        <v>0</v>
      </c>
      <c r="U110" s="190">
        <v>0</v>
      </c>
      <c r="V110" s="190">
        <f t="shared" si="8"/>
        <v>5520000</v>
      </c>
      <c r="W110" s="273">
        <f t="shared" si="7"/>
        <v>95767000</v>
      </c>
    </row>
    <row r="111" spans="1:23" s="159" customFormat="1" x14ac:dyDescent="0.3">
      <c r="A111" s="312">
        <v>2032</v>
      </c>
      <c r="B111" s="159" t="s">
        <v>72</v>
      </c>
      <c r="C111" s="188">
        <f xml:space="preserve"> W110 + 7700000</f>
        <v>103467000</v>
      </c>
      <c r="D111" s="154">
        <v>0</v>
      </c>
      <c r="E111" s="2">
        <v>2900000</v>
      </c>
      <c r="F111" s="154">
        <v>0</v>
      </c>
      <c r="G111" s="2">
        <v>420000</v>
      </c>
      <c r="H111" s="154">
        <v>200000</v>
      </c>
      <c r="I111" s="155">
        <v>200000</v>
      </c>
      <c r="J111" s="2">
        <v>1200000</v>
      </c>
      <c r="K111" s="2">
        <v>0</v>
      </c>
      <c r="L111" s="2">
        <v>1100000</v>
      </c>
      <c r="M111" s="2">
        <v>150000</v>
      </c>
      <c r="N111" s="190">
        <v>250000</v>
      </c>
      <c r="O111" s="156">
        <v>0</v>
      </c>
      <c r="P111" s="2">
        <v>500000</v>
      </c>
      <c r="Q111" s="2">
        <v>0</v>
      </c>
      <c r="R111" s="2">
        <v>1500000</v>
      </c>
      <c r="S111" s="188">
        <v>0</v>
      </c>
      <c r="T111" s="2">
        <v>0</v>
      </c>
      <c r="U111" s="2">
        <v>0</v>
      </c>
      <c r="V111" s="156">
        <f t="shared" si="8"/>
        <v>8420000</v>
      </c>
      <c r="W111" s="273">
        <f t="shared" si="7"/>
        <v>95047000</v>
      </c>
    </row>
    <row r="112" spans="1:23" s="159" customFormat="1" x14ac:dyDescent="0.3">
      <c r="A112" s="312"/>
      <c r="B112" s="159" t="s">
        <v>73</v>
      </c>
      <c r="C112" s="155">
        <f xml:space="preserve"> W111 + 7700000 +1400000</f>
        <v>104147000</v>
      </c>
      <c r="D112" s="154">
        <v>0</v>
      </c>
      <c r="E112" s="154">
        <v>0</v>
      </c>
      <c r="F112" s="154">
        <v>0</v>
      </c>
      <c r="G112" s="2">
        <v>420000</v>
      </c>
      <c r="H112" s="154">
        <v>200000</v>
      </c>
      <c r="I112" s="155">
        <v>200000</v>
      </c>
      <c r="J112" s="2">
        <v>1200000</v>
      </c>
      <c r="K112" s="2">
        <v>0</v>
      </c>
      <c r="L112" s="2">
        <v>1100000</v>
      </c>
      <c r="M112" s="2">
        <v>150000</v>
      </c>
      <c r="N112" s="190">
        <v>250000</v>
      </c>
      <c r="O112" s="156">
        <v>0</v>
      </c>
      <c r="P112" s="2">
        <v>500000</v>
      </c>
      <c r="Q112" s="2">
        <v>0</v>
      </c>
      <c r="R112" s="2">
        <v>1500000</v>
      </c>
      <c r="S112" s="2">
        <v>400000</v>
      </c>
      <c r="T112" s="2">
        <v>0</v>
      </c>
      <c r="U112" s="154">
        <v>0</v>
      </c>
      <c r="V112" s="156">
        <f t="shared" si="8"/>
        <v>5920000</v>
      </c>
      <c r="W112" s="273">
        <f t="shared" si="7"/>
        <v>98227000</v>
      </c>
    </row>
    <row r="113" spans="1:23" s="159" customFormat="1" x14ac:dyDescent="0.3">
      <c r="A113" s="312"/>
      <c r="B113" s="159" t="s">
        <v>74</v>
      </c>
      <c r="C113" s="153">
        <f xml:space="preserve"> W112 + 7700000</f>
        <v>105927000</v>
      </c>
      <c r="D113" s="154">
        <v>0</v>
      </c>
      <c r="E113" s="154">
        <v>0</v>
      </c>
      <c r="F113" s="154">
        <v>0</v>
      </c>
      <c r="G113" s="2">
        <v>420000</v>
      </c>
      <c r="H113" s="154">
        <v>200000</v>
      </c>
      <c r="I113" s="155">
        <v>200000</v>
      </c>
      <c r="J113" s="2">
        <v>1200000</v>
      </c>
      <c r="K113" s="2">
        <v>0</v>
      </c>
      <c r="L113" s="2">
        <v>1100000</v>
      </c>
      <c r="M113" s="2">
        <v>150000</v>
      </c>
      <c r="N113" s="190">
        <v>250000</v>
      </c>
      <c r="O113" s="156">
        <v>0</v>
      </c>
      <c r="P113" s="2">
        <v>500000</v>
      </c>
      <c r="Q113" s="2">
        <v>0</v>
      </c>
      <c r="R113" s="2">
        <v>1500000</v>
      </c>
      <c r="S113" s="2">
        <v>0</v>
      </c>
      <c r="T113" s="2">
        <v>0</v>
      </c>
      <c r="U113" s="154">
        <v>0</v>
      </c>
      <c r="V113" s="156">
        <f t="shared" si="8"/>
        <v>5520000</v>
      </c>
      <c r="W113" s="273">
        <f t="shared" si="7"/>
        <v>100407000</v>
      </c>
    </row>
    <row r="114" spans="1:23" s="159" customFormat="1" x14ac:dyDescent="0.3">
      <c r="A114" s="312"/>
      <c r="B114" s="159" t="s">
        <v>75</v>
      </c>
      <c r="C114" s="153">
        <f xml:space="preserve"> W113 + 7700000</f>
        <v>108107000</v>
      </c>
      <c r="D114" s="154">
        <v>0</v>
      </c>
      <c r="E114" s="2">
        <v>1500000</v>
      </c>
      <c r="F114" s="154">
        <v>0</v>
      </c>
      <c r="G114" s="2">
        <v>420000</v>
      </c>
      <c r="H114" s="154">
        <v>200000</v>
      </c>
      <c r="I114" s="155">
        <v>200000</v>
      </c>
      <c r="J114" s="2">
        <v>1200000</v>
      </c>
      <c r="K114" s="2">
        <v>0</v>
      </c>
      <c r="L114" s="2">
        <v>1100000</v>
      </c>
      <c r="M114" s="2">
        <v>150000</v>
      </c>
      <c r="N114" s="190">
        <v>250000</v>
      </c>
      <c r="O114" s="156">
        <v>0</v>
      </c>
      <c r="P114" s="2">
        <v>500000</v>
      </c>
      <c r="Q114" s="2">
        <v>0</v>
      </c>
      <c r="R114" s="2">
        <v>1500000</v>
      </c>
      <c r="S114" s="2">
        <v>0</v>
      </c>
      <c r="T114" s="2">
        <v>0</v>
      </c>
      <c r="U114" s="2">
        <v>0</v>
      </c>
      <c r="V114" s="156">
        <f t="shared" si="8"/>
        <v>7020000</v>
      </c>
      <c r="W114" s="273">
        <f t="shared" si="7"/>
        <v>101087000</v>
      </c>
    </row>
    <row r="115" spans="1:23" s="159" customFormat="1" x14ac:dyDescent="0.3">
      <c r="A115" s="312"/>
      <c r="B115" s="159" t="s">
        <v>76</v>
      </c>
      <c r="C115" s="153">
        <f xml:space="preserve"> W114 + 7700000</f>
        <v>108787000</v>
      </c>
      <c r="D115" s="154">
        <v>0</v>
      </c>
      <c r="E115" s="154">
        <v>3000000</v>
      </c>
      <c r="F115" s="154">
        <v>0</v>
      </c>
      <c r="G115" s="2">
        <v>420000</v>
      </c>
      <c r="H115" s="154">
        <v>200000</v>
      </c>
      <c r="I115" s="155">
        <v>200000</v>
      </c>
      <c r="J115" s="2">
        <v>1200000</v>
      </c>
      <c r="K115" s="2">
        <v>0</v>
      </c>
      <c r="L115" s="2">
        <v>1100000</v>
      </c>
      <c r="M115" s="2">
        <v>150000</v>
      </c>
      <c r="N115" s="190">
        <v>250000</v>
      </c>
      <c r="O115" s="156">
        <v>0</v>
      </c>
      <c r="P115" s="2">
        <v>500000</v>
      </c>
      <c r="Q115" s="2">
        <v>0</v>
      </c>
      <c r="R115" s="2">
        <v>1500000</v>
      </c>
      <c r="S115" s="2">
        <v>400000</v>
      </c>
      <c r="T115" s="2">
        <v>0</v>
      </c>
      <c r="U115" s="2">
        <v>0</v>
      </c>
      <c r="V115" s="156">
        <f t="shared" si="8"/>
        <v>8920000</v>
      </c>
      <c r="W115" s="273">
        <f t="shared" si="7"/>
        <v>99867000</v>
      </c>
    </row>
    <row r="116" spans="1:23" s="159" customFormat="1" x14ac:dyDescent="0.3">
      <c r="A116" s="312"/>
      <c r="B116" s="159" t="s">
        <v>77</v>
      </c>
      <c r="C116" s="153">
        <f xml:space="preserve"> W115 + 7700000</f>
        <v>107567000</v>
      </c>
      <c r="D116" s="154">
        <v>0</v>
      </c>
      <c r="E116" s="154">
        <v>0</v>
      </c>
      <c r="F116" s="154">
        <v>0</v>
      </c>
      <c r="G116" s="2">
        <v>420000</v>
      </c>
      <c r="H116" s="154">
        <v>200000</v>
      </c>
      <c r="I116" s="155">
        <v>200000</v>
      </c>
      <c r="J116" s="2">
        <v>1200000</v>
      </c>
      <c r="K116" s="2">
        <v>0</v>
      </c>
      <c r="L116" s="2">
        <v>1100000</v>
      </c>
      <c r="M116" s="2">
        <v>150000</v>
      </c>
      <c r="N116" s="190">
        <v>250000</v>
      </c>
      <c r="O116" s="156">
        <v>0</v>
      </c>
      <c r="P116" s="2">
        <v>500000</v>
      </c>
      <c r="Q116" s="2">
        <v>0</v>
      </c>
      <c r="R116" s="2">
        <v>1500000</v>
      </c>
      <c r="S116" s="2">
        <v>0</v>
      </c>
      <c r="T116" s="2">
        <v>0</v>
      </c>
      <c r="U116" s="2">
        <v>0</v>
      </c>
      <c r="V116" s="156">
        <f t="shared" si="8"/>
        <v>5520000</v>
      </c>
      <c r="W116" s="273">
        <f t="shared" si="7"/>
        <v>102047000</v>
      </c>
    </row>
    <row r="117" spans="1:23" s="159" customFormat="1" x14ac:dyDescent="0.3">
      <c r="A117" s="312"/>
      <c r="B117" s="159" t="s">
        <v>78</v>
      </c>
      <c r="C117" s="153">
        <f xml:space="preserve"> W116 + 7700000</f>
        <v>109747000</v>
      </c>
      <c r="D117" s="154">
        <v>0</v>
      </c>
      <c r="E117" s="2">
        <v>2900000</v>
      </c>
      <c r="F117" s="154">
        <v>0</v>
      </c>
      <c r="G117" s="2">
        <v>420000</v>
      </c>
      <c r="H117" s="154">
        <v>200000</v>
      </c>
      <c r="I117" s="155">
        <v>200000</v>
      </c>
      <c r="J117" s="2">
        <v>1200000</v>
      </c>
      <c r="K117" s="2">
        <v>0</v>
      </c>
      <c r="L117" s="2">
        <v>1100000</v>
      </c>
      <c r="M117" s="2">
        <v>150000</v>
      </c>
      <c r="N117" s="190">
        <v>250000</v>
      </c>
      <c r="O117" s="156">
        <v>0</v>
      </c>
      <c r="P117" s="2">
        <v>500000</v>
      </c>
      <c r="Q117" s="2">
        <v>0</v>
      </c>
      <c r="R117" s="2">
        <v>1500000</v>
      </c>
      <c r="S117" s="2">
        <v>400000</v>
      </c>
      <c r="T117" s="2">
        <v>0</v>
      </c>
      <c r="U117" s="2">
        <v>0</v>
      </c>
      <c r="V117" s="156">
        <f t="shared" si="8"/>
        <v>8820000</v>
      </c>
      <c r="W117" s="273">
        <f t="shared" si="7"/>
        <v>100927000</v>
      </c>
    </row>
    <row r="118" spans="1:23" s="159" customFormat="1" x14ac:dyDescent="0.3">
      <c r="A118" s="312"/>
      <c r="B118" s="159" t="s">
        <v>79</v>
      </c>
      <c r="C118" s="153">
        <f xml:space="preserve"> W117 + 7700000 +1400000</f>
        <v>110027000</v>
      </c>
      <c r="D118" s="154">
        <v>0</v>
      </c>
      <c r="E118" s="154">
        <v>0</v>
      </c>
      <c r="F118" s="154">
        <v>0</v>
      </c>
      <c r="G118" s="2">
        <v>420000</v>
      </c>
      <c r="H118" s="154">
        <v>200000</v>
      </c>
      <c r="I118" s="155">
        <v>200000</v>
      </c>
      <c r="J118" s="2">
        <v>1200000</v>
      </c>
      <c r="K118" s="2">
        <v>0</v>
      </c>
      <c r="L118" s="2">
        <v>1100000</v>
      </c>
      <c r="M118" s="2">
        <v>150000</v>
      </c>
      <c r="N118" s="190">
        <v>250000</v>
      </c>
      <c r="O118" s="156">
        <v>0</v>
      </c>
      <c r="P118" s="2">
        <v>500000</v>
      </c>
      <c r="Q118" s="2">
        <v>0</v>
      </c>
      <c r="R118" s="2">
        <v>1500000</v>
      </c>
      <c r="S118" s="2">
        <v>400000</v>
      </c>
      <c r="T118" s="2">
        <v>0</v>
      </c>
      <c r="U118" s="154">
        <v>0</v>
      </c>
      <c r="V118" s="156">
        <f t="shared" si="8"/>
        <v>5920000</v>
      </c>
      <c r="W118" s="273">
        <f t="shared" si="7"/>
        <v>104107000</v>
      </c>
    </row>
    <row r="119" spans="1:23" s="159" customFormat="1" x14ac:dyDescent="0.3">
      <c r="A119" s="312"/>
      <c r="B119" s="159" t="s">
        <v>80</v>
      </c>
      <c r="C119" s="153">
        <f xml:space="preserve"> W118 + 7700000</f>
        <v>111807000</v>
      </c>
      <c r="D119" s="154">
        <v>0</v>
      </c>
      <c r="E119" s="154">
        <v>0</v>
      </c>
      <c r="F119" s="154">
        <v>0</v>
      </c>
      <c r="G119" s="2">
        <v>420000</v>
      </c>
      <c r="H119" s="154">
        <v>200000</v>
      </c>
      <c r="I119" s="155">
        <v>200000</v>
      </c>
      <c r="J119" s="2">
        <v>1200000</v>
      </c>
      <c r="K119" s="2">
        <v>0</v>
      </c>
      <c r="L119" s="2">
        <v>1100000</v>
      </c>
      <c r="M119" s="2">
        <v>150000</v>
      </c>
      <c r="N119" s="190">
        <v>250000</v>
      </c>
      <c r="O119" s="156">
        <v>0</v>
      </c>
      <c r="P119" s="2">
        <v>500000</v>
      </c>
      <c r="Q119" s="2">
        <v>0</v>
      </c>
      <c r="R119" s="2">
        <v>1500000</v>
      </c>
      <c r="S119" s="2">
        <v>0</v>
      </c>
      <c r="T119" s="2">
        <v>0</v>
      </c>
      <c r="U119" s="2">
        <v>0</v>
      </c>
      <c r="V119" s="156">
        <f t="shared" si="8"/>
        <v>5520000</v>
      </c>
      <c r="W119" s="273">
        <f t="shared" si="7"/>
        <v>106287000</v>
      </c>
    </row>
    <row r="120" spans="1:23" s="159" customFormat="1" x14ac:dyDescent="0.3">
      <c r="A120" s="312"/>
      <c r="B120" s="159" t="s">
        <v>81</v>
      </c>
      <c r="C120" s="153">
        <f xml:space="preserve"> W119 + 7700000</f>
        <v>113987000</v>
      </c>
      <c r="D120" s="154">
        <v>0</v>
      </c>
      <c r="E120" s="242">
        <v>1500000</v>
      </c>
      <c r="F120" s="154">
        <v>0</v>
      </c>
      <c r="G120" s="2">
        <v>420000</v>
      </c>
      <c r="H120" s="154">
        <v>200000</v>
      </c>
      <c r="I120" s="155">
        <v>200000</v>
      </c>
      <c r="J120" s="2">
        <v>1200000</v>
      </c>
      <c r="K120" s="2">
        <v>0</v>
      </c>
      <c r="L120" s="2">
        <v>1100000</v>
      </c>
      <c r="M120" s="2">
        <v>150000</v>
      </c>
      <c r="N120" s="190">
        <v>250000</v>
      </c>
      <c r="O120" s="156">
        <v>0</v>
      </c>
      <c r="P120" s="2">
        <v>500000</v>
      </c>
      <c r="Q120" s="2">
        <v>0</v>
      </c>
      <c r="R120" s="2">
        <v>1500000</v>
      </c>
      <c r="S120" s="2">
        <v>0</v>
      </c>
      <c r="T120" s="2">
        <v>0</v>
      </c>
      <c r="U120" s="154">
        <v>0</v>
      </c>
      <c r="V120" s="156">
        <f t="shared" si="8"/>
        <v>7020000</v>
      </c>
      <c r="W120" s="273">
        <f t="shared" si="7"/>
        <v>106967000</v>
      </c>
    </row>
    <row r="121" spans="1:23" s="159" customFormat="1" x14ac:dyDescent="0.3">
      <c r="A121" s="312"/>
      <c r="B121" s="159" t="s">
        <v>82</v>
      </c>
      <c r="C121" s="153">
        <f xml:space="preserve"> W120 + 7700000</f>
        <v>114667000</v>
      </c>
      <c r="D121" s="154">
        <v>0</v>
      </c>
      <c r="E121" s="154">
        <v>0</v>
      </c>
      <c r="F121" s="154">
        <v>0</v>
      </c>
      <c r="G121" s="2">
        <v>420000</v>
      </c>
      <c r="H121" s="154">
        <v>200000</v>
      </c>
      <c r="I121" s="155">
        <v>200000</v>
      </c>
      <c r="J121" s="2">
        <v>1200000</v>
      </c>
      <c r="K121" s="2">
        <v>0</v>
      </c>
      <c r="L121" s="2">
        <v>1100000</v>
      </c>
      <c r="M121" s="2">
        <v>150000</v>
      </c>
      <c r="N121" s="190">
        <v>250000</v>
      </c>
      <c r="O121" s="156">
        <v>0</v>
      </c>
      <c r="P121" s="2">
        <v>500000</v>
      </c>
      <c r="Q121" s="2">
        <v>0</v>
      </c>
      <c r="R121" s="2">
        <v>1500000</v>
      </c>
      <c r="S121" s="2">
        <v>200000</v>
      </c>
      <c r="T121" s="2">
        <v>0</v>
      </c>
      <c r="U121" s="154">
        <v>0</v>
      </c>
      <c r="V121" s="156">
        <f t="shared" si="8"/>
        <v>5720000</v>
      </c>
      <c r="W121" s="273">
        <f t="shared" si="7"/>
        <v>108947000</v>
      </c>
    </row>
    <row r="122" spans="1:23" s="241" customFormat="1" x14ac:dyDescent="0.3">
      <c r="A122" s="312"/>
      <c r="B122" s="241" t="s">
        <v>83</v>
      </c>
      <c r="C122" s="190">
        <f xml:space="preserve"> W121 + 7700000</f>
        <v>116647000</v>
      </c>
      <c r="D122" s="154">
        <v>0</v>
      </c>
      <c r="E122" s="243">
        <v>0</v>
      </c>
      <c r="F122" s="190">
        <v>0</v>
      </c>
      <c r="G122" s="190">
        <v>420000</v>
      </c>
      <c r="H122" s="154">
        <v>200000</v>
      </c>
      <c r="I122" s="155">
        <v>200000</v>
      </c>
      <c r="J122" s="2">
        <v>1200000</v>
      </c>
      <c r="K122" s="190">
        <v>0</v>
      </c>
      <c r="L122" s="2">
        <v>1100000</v>
      </c>
      <c r="M122" s="190">
        <v>150000</v>
      </c>
      <c r="N122" s="190">
        <v>250000</v>
      </c>
      <c r="O122" s="190">
        <v>0</v>
      </c>
      <c r="P122" s="2">
        <v>500000</v>
      </c>
      <c r="Q122" s="2">
        <v>0</v>
      </c>
      <c r="R122" s="2">
        <v>1500000</v>
      </c>
      <c r="S122" s="190">
        <v>0</v>
      </c>
      <c r="T122" s="2">
        <v>0</v>
      </c>
      <c r="U122" s="190">
        <v>0</v>
      </c>
      <c r="V122" s="190">
        <f t="shared" si="8"/>
        <v>5520000</v>
      </c>
      <c r="W122" s="273">
        <f t="shared" si="7"/>
        <v>111127000</v>
      </c>
    </row>
    <row r="123" spans="1:23" x14ac:dyDescent="0.3">
      <c r="F123" s="154">
        <v>0</v>
      </c>
      <c r="G123" s="2">
        <f>SUM(G7:G122)</f>
        <v>48720000</v>
      </c>
      <c r="H123" s="2"/>
    </row>
  </sheetData>
  <mergeCells count="11">
    <mergeCell ref="A111:A122"/>
    <mergeCell ref="A51:A62"/>
    <mergeCell ref="A63:A74"/>
    <mergeCell ref="A75:A86"/>
    <mergeCell ref="A87:A98"/>
    <mergeCell ref="A99:A110"/>
    <mergeCell ref="H1:I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M25" sqref="M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19"/>
      <c r="C1" s="319"/>
    </row>
    <row r="2" spans="2:18" x14ac:dyDescent="0.3">
      <c r="B2" s="318" t="s">
        <v>71</v>
      </c>
      <c r="C2" s="318"/>
      <c r="E2" s="315" t="s">
        <v>71</v>
      </c>
      <c r="F2" s="316"/>
      <c r="G2" s="316"/>
      <c r="H2" s="317"/>
      <c r="J2" s="315" t="s">
        <v>94</v>
      </c>
      <c r="K2" s="316"/>
      <c r="L2" s="316"/>
      <c r="M2" s="317"/>
      <c r="O2" s="315" t="s">
        <v>95</v>
      </c>
      <c r="P2" s="316"/>
      <c r="Q2" s="316"/>
      <c r="R2" s="317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15" t="s">
        <v>196</v>
      </c>
      <c r="F16" s="316"/>
      <c r="G16" s="316"/>
      <c r="H16" s="317"/>
      <c r="J16" s="315" t="s">
        <v>220</v>
      </c>
      <c r="K16" s="316"/>
      <c r="L16" s="316"/>
      <c r="M16" s="317"/>
    </row>
    <row r="17" spans="1:15" x14ac:dyDescent="0.3">
      <c r="B17" s="5" t="s">
        <v>18</v>
      </c>
      <c r="C17" s="2">
        <f xml:space="preserve"> C15 + C14</f>
        <v>1586826</v>
      </c>
      <c r="E17" s="5" t="s">
        <v>13</v>
      </c>
      <c r="F17" s="5" t="s">
        <v>10</v>
      </c>
      <c r="G17" s="5" t="s">
        <v>14</v>
      </c>
      <c r="H17" s="5" t="s">
        <v>17</v>
      </c>
      <c r="J17" s="5" t="s">
        <v>13</v>
      </c>
      <c r="K17" s="5" t="s">
        <v>10</v>
      </c>
      <c r="L17" s="5" t="s">
        <v>14</v>
      </c>
      <c r="M17" s="5" t="s">
        <v>17</v>
      </c>
    </row>
    <row r="18" spans="1:15" x14ac:dyDescent="0.3">
      <c r="B18" s="3"/>
      <c r="E18" s="4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  <c r="J18" s="4">
        <v>1</v>
      </c>
      <c r="K18" s="46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4">
        <v>2</v>
      </c>
      <c r="F19" s="46">
        <v>60000000</v>
      </c>
      <c r="G19" s="46">
        <v>100000</v>
      </c>
      <c r="H19" s="1">
        <f t="shared" si="3"/>
        <v>0.17</v>
      </c>
      <c r="J19" s="4">
        <v>2</v>
      </c>
      <c r="K19" s="46">
        <v>70500000</v>
      </c>
      <c r="L19" s="2">
        <v>-120000</v>
      </c>
      <c r="M19" s="1">
        <f t="shared" si="4"/>
        <v>-0.17</v>
      </c>
      <c r="O19" t="s">
        <v>219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  <c r="J20" s="4">
        <v>3</v>
      </c>
      <c r="K20" s="46">
        <v>68828000</v>
      </c>
      <c r="L20" s="46">
        <v>-490000</v>
      </c>
      <c r="M20" s="1">
        <f t="shared" si="4"/>
        <v>-0.71</v>
      </c>
    </row>
    <row r="21" spans="1:15" x14ac:dyDescent="0.3">
      <c r="E21" s="4">
        <v>4</v>
      </c>
      <c r="F21" s="46">
        <v>66300000</v>
      </c>
      <c r="G21" s="2">
        <v>-1430000</v>
      </c>
      <c r="H21" s="1">
        <f t="shared" si="3"/>
        <v>-2.16</v>
      </c>
      <c r="I21" s="281"/>
      <c r="J21" s="4">
        <v>4</v>
      </c>
      <c r="K21" s="46">
        <v>66916914</v>
      </c>
      <c r="L21" s="2">
        <v>3222202</v>
      </c>
      <c r="M21" s="1">
        <f t="shared" si="4"/>
        <v>4.82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6">
        <v>64870000</v>
      </c>
      <c r="G22" s="2">
        <v>2230000</v>
      </c>
      <c r="H22" s="1">
        <f t="shared" si="3"/>
        <v>3.44</v>
      </c>
      <c r="J22" s="4">
        <v>5</v>
      </c>
      <c r="K22" s="46">
        <v>0</v>
      </c>
      <c r="L22" s="2">
        <v>0</v>
      </c>
      <c r="M22" s="1">
        <f t="shared" si="4"/>
        <v>0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6">
        <v>40200000</v>
      </c>
      <c r="G23" s="46">
        <v>520000</v>
      </c>
      <c r="H23" s="1">
        <f t="shared" si="3"/>
        <v>1.29</v>
      </c>
      <c r="J23" s="4">
        <v>6</v>
      </c>
      <c r="K23" s="46">
        <v>0</v>
      </c>
      <c r="L23" s="46">
        <v>0</v>
      </c>
      <c r="M23" s="1">
        <f t="shared" si="4"/>
        <v>0</v>
      </c>
    </row>
    <row r="24" spans="1:15" x14ac:dyDescent="0.3">
      <c r="E24" s="4">
        <v>7</v>
      </c>
      <c r="F24" s="46">
        <v>0</v>
      </c>
      <c r="G24" s="2">
        <v>0</v>
      </c>
      <c r="H24" s="1">
        <f t="shared" si="3"/>
        <v>0</v>
      </c>
      <c r="J24" s="4">
        <v>7</v>
      </c>
      <c r="K24" s="46">
        <v>0</v>
      </c>
      <c r="L24" s="2">
        <v>0</v>
      </c>
      <c r="M24" s="1">
        <f t="shared" si="4"/>
        <v>0</v>
      </c>
    </row>
    <row r="25" spans="1:15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  <c r="J25" s="4">
        <v>8</v>
      </c>
      <c r="K25" s="46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105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  <c r="J26" s="7">
        <v>9</v>
      </c>
      <c r="K26" s="46">
        <v>0</v>
      </c>
      <c r="L26" s="46">
        <v>0</v>
      </c>
      <c r="M26" s="1">
        <f t="shared" si="5"/>
        <v>0</v>
      </c>
    </row>
    <row r="27" spans="1:15" x14ac:dyDescent="0.3">
      <c r="B27" s="105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  <c r="J27" s="4">
        <v>10</v>
      </c>
      <c r="K27" s="46">
        <v>0</v>
      </c>
      <c r="L27" s="2">
        <v>0</v>
      </c>
      <c r="M27" s="1">
        <f t="shared" si="5"/>
        <v>0</v>
      </c>
    </row>
    <row r="28" spans="1:15" x14ac:dyDescent="0.3">
      <c r="E28" s="45"/>
      <c r="F28" s="2">
        <v>60000000</v>
      </c>
      <c r="G28" s="2">
        <f>SUM(G18:G27)</f>
        <v>2132960</v>
      </c>
      <c r="H28" s="1">
        <f t="shared" si="3"/>
        <v>3.55</v>
      </c>
      <c r="J28" s="45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4" t="s">
        <v>217</v>
      </c>
      <c r="F29" s="313">
        <v>70500000</v>
      </c>
      <c r="G29" s="314"/>
      <c r="H29" s="282">
        <f xml:space="preserve"> (((F29 + G28) / F29) - 1) * 100</f>
        <v>3.0254751773049593</v>
      </c>
      <c r="J29" s="4" t="s">
        <v>217</v>
      </c>
      <c r="K29" s="313">
        <v>70500000</v>
      </c>
      <c r="L29" s="314"/>
      <c r="M29" s="282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O35"/>
  <sheetViews>
    <sheetView topLeftCell="A22" workbookViewId="0">
      <selection activeCell="H31" sqref="H31"/>
    </sheetView>
  </sheetViews>
  <sheetFormatPr defaultRowHeight="16.5" x14ac:dyDescent="0.3"/>
  <cols>
    <col min="2" max="2" width="11.75" bestFit="1" customWidth="1"/>
    <col min="3" max="3" width="10.75" bestFit="1" customWidth="1"/>
    <col min="4" max="5" width="11.75" bestFit="1" customWidth="1"/>
    <col min="6" max="6" width="15.5" bestFit="1" customWidth="1"/>
    <col min="7" max="8" width="14.375" bestFit="1" customWidth="1"/>
    <col min="9" max="9" width="11.75" bestFit="1" customWidth="1"/>
    <col min="10" max="10" width="14.25" bestFit="1" customWidth="1"/>
    <col min="11" max="11" width="11.75" customWidth="1"/>
    <col min="12" max="12" width="12.5" customWidth="1"/>
    <col min="13" max="13" width="12.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4" x14ac:dyDescent="0.3">
      <c r="B1" s="320" t="s">
        <v>203</v>
      </c>
      <c r="C1" s="320"/>
      <c r="D1" s="320"/>
      <c r="E1" s="320"/>
      <c r="F1" s="320"/>
      <c r="G1" s="320"/>
      <c r="H1" s="320"/>
      <c r="I1" s="320"/>
    </row>
    <row r="2" spans="2:14" x14ac:dyDescent="0.3">
      <c r="B2" s="279" t="s">
        <v>197</v>
      </c>
      <c r="C2" s="279" t="s">
        <v>199</v>
      </c>
      <c r="D2" s="279" t="s">
        <v>201</v>
      </c>
      <c r="E2" s="279" t="s">
        <v>0</v>
      </c>
      <c r="F2" s="279" t="s">
        <v>206</v>
      </c>
      <c r="G2" s="279" t="s">
        <v>202</v>
      </c>
      <c r="H2" s="279" t="s">
        <v>198</v>
      </c>
      <c r="I2" s="279" t="s">
        <v>200</v>
      </c>
    </row>
    <row r="3" spans="2:14" x14ac:dyDescent="0.3">
      <c r="B3" s="6">
        <v>60000000</v>
      </c>
      <c r="C3" s="6">
        <f xml:space="preserve"> B3 * 0.02</f>
        <v>1200000</v>
      </c>
      <c r="D3" s="6">
        <f xml:space="preserve"> C3 * 12</f>
        <v>14400000</v>
      </c>
      <c r="E3" s="6">
        <f xml:space="preserve"> D3 * 0.22</f>
        <v>3168000</v>
      </c>
      <c r="F3" s="274">
        <f xml:space="preserve"> E3 / 12</f>
        <v>264000</v>
      </c>
      <c r="G3" s="6">
        <f>( D3 - E3) /12</f>
        <v>936000</v>
      </c>
      <c r="H3" s="274">
        <v>300000</v>
      </c>
      <c r="I3" s="275">
        <f xml:space="preserve"> G3 - H3</f>
        <v>636000</v>
      </c>
      <c r="J3" s="277" t="s">
        <v>204</v>
      </c>
      <c r="K3" s="277" t="s">
        <v>205</v>
      </c>
      <c r="L3" s="276" t="s">
        <v>207</v>
      </c>
    </row>
    <row r="4" spans="2:14" x14ac:dyDescent="0.3">
      <c r="B4" s="1"/>
      <c r="C4" s="1"/>
      <c r="D4" s="1"/>
    </row>
    <row r="5" spans="2:14" x14ac:dyDescent="0.3">
      <c r="B5" s="278"/>
      <c r="C5" s="42" t="s">
        <v>208</v>
      </c>
      <c r="D5" s="42" t="s">
        <v>209</v>
      </c>
      <c r="E5" s="42" t="s">
        <v>210</v>
      </c>
      <c r="F5" s="280" t="s">
        <v>214</v>
      </c>
      <c r="G5" s="280" t="s">
        <v>215</v>
      </c>
      <c r="H5" s="280" t="s">
        <v>216</v>
      </c>
      <c r="J5" s="303"/>
      <c r="K5" s="303"/>
      <c r="L5" s="303"/>
      <c r="M5" s="303"/>
      <c r="N5" s="303"/>
    </row>
    <row r="6" spans="2:14" x14ac:dyDescent="0.3">
      <c r="B6" s="1">
        <v>202412</v>
      </c>
      <c r="C6" s="150">
        <v>300000</v>
      </c>
      <c r="D6" s="2"/>
      <c r="E6" s="1"/>
      <c r="F6" s="6">
        <v>16780000</v>
      </c>
      <c r="G6" s="6">
        <v>10500000</v>
      </c>
      <c r="H6" s="6">
        <f xml:space="preserve"> F6 - G6</f>
        <v>6280000</v>
      </c>
    </row>
    <row r="7" spans="2:14" x14ac:dyDescent="0.3">
      <c r="B7" s="1">
        <v>202501</v>
      </c>
      <c r="C7" s="2"/>
      <c r="D7" s="2"/>
      <c r="E7" s="1"/>
      <c r="F7" s="1"/>
      <c r="G7" s="1"/>
      <c r="H7" s="1"/>
    </row>
    <row r="8" spans="2:14" x14ac:dyDescent="0.3">
      <c r="B8" s="1">
        <v>202502</v>
      </c>
      <c r="C8" s="2"/>
      <c r="D8" s="2"/>
      <c r="E8" s="1"/>
      <c r="F8" s="1"/>
      <c r="G8" s="1"/>
      <c r="H8" s="1"/>
    </row>
    <row r="9" spans="2:14" x14ac:dyDescent="0.3">
      <c r="B9" s="1">
        <v>202503</v>
      </c>
      <c r="C9" s="2"/>
      <c r="D9" s="2"/>
      <c r="E9" s="1"/>
      <c r="F9" s="1"/>
      <c r="G9" s="1"/>
      <c r="H9" s="1"/>
    </row>
    <row r="10" spans="2:14" x14ac:dyDescent="0.3">
      <c r="B10" s="1">
        <v>202504</v>
      </c>
      <c r="C10" s="2"/>
      <c r="D10" s="2"/>
      <c r="E10" s="1"/>
      <c r="F10" s="1"/>
      <c r="G10" s="1"/>
      <c r="H10" s="1"/>
    </row>
    <row r="11" spans="2:14" x14ac:dyDescent="0.3">
      <c r="B11" s="1">
        <v>202505</v>
      </c>
      <c r="C11" s="2"/>
      <c r="D11" s="2"/>
      <c r="E11" s="1"/>
      <c r="F11" s="1"/>
      <c r="G11" s="1"/>
      <c r="H11" s="1"/>
    </row>
    <row r="12" spans="2:14" x14ac:dyDescent="0.3">
      <c r="B12" s="1">
        <v>202506</v>
      </c>
      <c r="C12" s="2"/>
      <c r="D12" s="2"/>
      <c r="E12" s="1"/>
      <c r="F12" s="1"/>
      <c r="G12" s="1"/>
      <c r="H12" s="1"/>
    </row>
    <row r="13" spans="2:14" x14ac:dyDescent="0.3">
      <c r="B13" s="1">
        <v>202507</v>
      </c>
      <c r="C13" s="2"/>
      <c r="D13" s="2"/>
      <c r="E13" s="1"/>
      <c r="F13" s="1"/>
      <c r="G13" s="1"/>
      <c r="H13" s="1"/>
    </row>
    <row r="14" spans="2:14" x14ac:dyDescent="0.3">
      <c r="B14" s="1">
        <v>202508</v>
      </c>
      <c r="C14" s="2"/>
      <c r="D14" s="2"/>
      <c r="E14" s="1"/>
      <c r="F14" s="1"/>
      <c r="G14" s="1"/>
      <c r="H14" s="1"/>
    </row>
    <row r="15" spans="2:14" x14ac:dyDescent="0.3">
      <c r="B15" s="1">
        <v>202509</v>
      </c>
      <c r="C15" s="2"/>
      <c r="D15" s="2"/>
      <c r="E15" s="1"/>
      <c r="F15" s="1"/>
      <c r="G15" s="1"/>
      <c r="H15" s="1"/>
    </row>
    <row r="23" spans="5:15" x14ac:dyDescent="0.3">
      <c r="F23" s="281"/>
      <c r="G23" s="281"/>
      <c r="H23" s="281"/>
      <c r="I23" s="281"/>
      <c r="J23" s="281"/>
      <c r="K23" s="281"/>
      <c r="L23" s="281"/>
      <c r="M23" s="281"/>
      <c r="N23" s="281"/>
      <c r="O23" s="281"/>
    </row>
    <row r="30" spans="5:15" x14ac:dyDescent="0.3">
      <c r="E30" s="281">
        <v>60000000</v>
      </c>
      <c r="F30" s="281">
        <f t="shared" ref="F30:F35" si="0" xml:space="preserve"> E30 * 1.03</f>
        <v>61800000</v>
      </c>
    </row>
    <row r="31" spans="5:15" x14ac:dyDescent="0.3">
      <c r="E31" s="281">
        <f xml:space="preserve"> F30 -300000</f>
        <v>61500000</v>
      </c>
      <c r="F31" s="281">
        <f t="shared" si="0"/>
        <v>63345000</v>
      </c>
    </row>
    <row r="32" spans="5:15" x14ac:dyDescent="0.3">
      <c r="E32" s="281">
        <f xml:space="preserve"> F31 -300000</f>
        <v>63045000</v>
      </c>
      <c r="F32" s="281">
        <f t="shared" si="0"/>
        <v>64936350</v>
      </c>
    </row>
    <row r="33" spans="5:6" x14ac:dyDescent="0.3">
      <c r="E33" s="281">
        <f xml:space="preserve"> F32 -300000</f>
        <v>64636350</v>
      </c>
      <c r="F33" s="281">
        <f t="shared" si="0"/>
        <v>66575440.5</v>
      </c>
    </row>
    <row r="34" spans="5:6" x14ac:dyDescent="0.3">
      <c r="E34" s="281">
        <f xml:space="preserve"> F33 -300000</f>
        <v>66275440.5</v>
      </c>
      <c r="F34" s="281">
        <f t="shared" si="0"/>
        <v>68263703.715000004</v>
      </c>
    </row>
    <row r="35" spans="5:6" x14ac:dyDescent="0.3">
      <c r="E35" s="281">
        <f xml:space="preserve"> F34 -300000</f>
        <v>67963703.715000004</v>
      </c>
      <c r="F35" s="281">
        <f t="shared" si="0"/>
        <v>70002614.826450005</v>
      </c>
    </row>
  </sheetData>
  <mergeCells count="2">
    <mergeCell ref="B1:I1"/>
    <mergeCell ref="J5:N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67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03" t="s">
        <v>36</v>
      </c>
      <c r="E3" s="303"/>
      <c r="F3" s="303"/>
      <c r="G3" s="303"/>
      <c r="H3" s="303"/>
      <c r="I3" s="303"/>
      <c r="J3" s="303"/>
      <c r="K3" s="303"/>
      <c r="L3" s="303"/>
      <c r="M3" s="303"/>
      <c r="N3" s="303"/>
    </row>
    <row r="4" spans="3:14" x14ac:dyDescent="0.3">
      <c r="D4" s="303"/>
      <c r="E4" s="303"/>
      <c r="F4" s="303"/>
      <c r="G4" s="303"/>
      <c r="H4" s="303"/>
      <c r="I4" s="303"/>
      <c r="J4" s="303"/>
      <c r="K4" s="303"/>
      <c r="L4" s="303"/>
      <c r="M4" s="303"/>
      <c r="N4" s="303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21">
        <f xml:space="preserve"> D22 + E22 + F22 + G22</f>
        <v>18921448</v>
      </c>
      <c r="E23" s="311"/>
      <c r="F23" s="311"/>
      <c r="G23" s="311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22">
        <f xml:space="preserve"> D23 / I23 * 100</f>
        <v>84.996483606996279</v>
      </c>
      <c r="E24" s="323"/>
      <c r="F24" s="323"/>
      <c r="G24" s="324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30" t="s">
        <v>100</v>
      </c>
      <c r="C27" s="334" t="s">
        <v>115</v>
      </c>
      <c r="D27" s="325" t="s">
        <v>98</v>
      </c>
      <c r="E27" s="326"/>
      <c r="F27" s="327"/>
      <c r="G27" s="330" t="s">
        <v>102</v>
      </c>
      <c r="H27" s="328" t="s">
        <v>118</v>
      </c>
      <c r="I27" s="331" t="s">
        <v>96</v>
      </c>
      <c r="J27" s="330" t="s">
        <v>105</v>
      </c>
      <c r="K27" s="330" t="s">
        <v>116</v>
      </c>
    </row>
    <row r="28" spans="2:12" ht="17.25" thickBot="1" x14ac:dyDescent="0.35">
      <c r="B28" s="329"/>
      <c r="C28" s="335"/>
      <c r="D28" s="330" t="s">
        <v>97</v>
      </c>
      <c r="E28" s="328" t="s">
        <v>101</v>
      </c>
      <c r="F28" s="336" t="s">
        <v>104</v>
      </c>
      <c r="G28" s="329"/>
      <c r="H28" s="329"/>
      <c r="I28" s="332"/>
      <c r="J28" s="329"/>
      <c r="K28" s="329"/>
    </row>
    <row r="29" spans="2:12" ht="37.5" customHeight="1" thickBot="1" x14ac:dyDescent="0.35">
      <c r="B29" s="329"/>
      <c r="C29" s="335"/>
      <c r="D29" s="329"/>
      <c r="E29" s="329"/>
      <c r="F29" s="337"/>
      <c r="G29" s="329"/>
      <c r="H29" s="329"/>
      <c r="I29" s="47" t="s">
        <v>99</v>
      </c>
      <c r="J29" s="333"/>
      <c r="K29" s="333"/>
    </row>
    <row r="30" spans="2:12" x14ac:dyDescent="0.3">
      <c r="B30" s="342" t="s">
        <v>114</v>
      </c>
      <c r="C30" s="344">
        <v>4679754000</v>
      </c>
      <c r="D30" s="50">
        <v>4679754000</v>
      </c>
      <c r="E30" s="49">
        <v>0</v>
      </c>
      <c r="F30" s="51">
        <v>10.81</v>
      </c>
      <c r="G30" s="338">
        <f xml:space="preserve"> C30 + D31</f>
        <v>0</v>
      </c>
      <c r="H30" s="344">
        <v>583000000</v>
      </c>
      <c r="I30" s="346">
        <f xml:space="preserve"> G30 / H30</f>
        <v>0</v>
      </c>
      <c r="J30" s="340" t="s">
        <v>103</v>
      </c>
      <c r="K30" s="338">
        <f xml:space="preserve"> D30 / H30</f>
        <v>8.0270222984562611</v>
      </c>
    </row>
    <row r="31" spans="2:12" ht="17.25" thickBot="1" x14ac:dyDescent="0.35">
      <c r="B31" s="343"/>
      <c r="C31" s="345"/>
      <c r="D31" s="348">
        <f xml:space="preserve"> (D30 * (E30 - F30)) / F30</f>
        <v>-4679754000</v>
      </c>
      <c r="E31" s="349"/>
      <c r="F31" s="350"/>
      <c r="G31" s="343"/>
      <c r="H31" s="345"/>
      <c r="I31" s="347"/>
      <c r="J31" s="341"/>
      <c r="K31" s="339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68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184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190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4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4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47">
        <f t="shared" ref="G49:G54" si="3" xml:space="preserve">  (F49 / F48 * 100) - 100</f>
        <v>-10.62609273906277</v>
      </c>
    </row>
    <row r="50" spans="1:7" x14ac:dyDescent="0.3">
      <c r="A50" s="75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47">
        <f t="shared" si="3"/>
        <v>-3.4176860182681139</v>
      </c>
    </row>
    <row r="51" spans="1:7" x14ac:dyDescent="0.3">
      <c r="A51" s="75" t="s">
        <v>171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47">
        <f t="shared" si="3"/>
        <v>-4.6409054507511485</v>
      </c>
    </row>
    <row r="52" spans="1:7" x14ac:dyDescent="0.3">
      <c r="A52" s="75" t="s">
        <v>179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47">
        <f t="shared" si="3"/>
        <v>-6.1518707892703759</v>
      </c>
    </row>
    <row r="53" spans="1:7" x14ac:dyDescent="0.3">
      <c r="A53" s="75" t="s">
        <v>184</v>
      </c>
      <c r="B53" s="52" t="s">
        <v>109</v>
      </c>
      <c r="C53" s="199">
        <v>7057000</v>
      </c>
      <c r="D53" s="48">
        <v>7823209000</v>
      </c>
      <c r="E53" s="48">
        <v>4785520000</v>
      </c>
      <c r="F53" s="48">
        <f t="shared" si="2"/>
        <v>3044746000</v>
      </c>
      <c r="G53" s="147">
        <f t="shared" si="3"/>
        <v>-15.776757978362923</v>
      </c>
    </row>
    <row r="54" spans="1:7" x14ac:dyDescent="0.3">
      <c r="A54" s="75" t="s">
        <v>190</v>
      </c>
      <c r="B54" s="52" t="s">
        <v>109</v>
      </c>
      <c r="C54" s="199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47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5" t="s">
        <v>121</v>
      </c>
      <c r="F56" s="66" t="s">
        <v>123</v>
      </c>
      <c r="G56" s="66" t="s">
        <v>122</v>
      </c>
    </row>
    <row r="57" spans="1:7" x14ac:dyDescent="0.3">
      <c r="A57" s="74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7">
        <v>50</v>
      </c>
      <c r="F57" s="68">
        <v>594729610</v>
      </c>
      <c r="G57" s="69">
        <f t="shared" ref="G57:G62" si="7" xml:space="preserve"> E57 * F57</f>
        <v>29736480500</v>
      </c>
    </row>
    <row r="58" spans="1:7" x14ac:dyDescent="0.3">
      <c r="A58" s="74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8">
        <v>608421785</v>
      </c>
      <c r="G58" s="69">
        <f t="shared" si="7"/>
        <v>8110262394.0500002</v>
      </c>
    </row>
    <row r="59" spans="1:7" x14ac:dyDescent="0.3">
      <c r="A59" s="75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8">
        <v>611951626</v>
      </c>
      <c r="G59" s="69">
        <f t="shared" si="7"/>
        <v>4895613008</v>
      </c>
    </row>
    <row r="60" spans="1:7" x14ac:dyDescent="0.3">
      <c r="A60" s="75" t="s">
        <v>171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8">
        <v>620087507</v>
      </c>
      <c r="G60" s="69">
        <f t="shared" si="7"/>
        <v>4675459802.7799997</v>
      </c>
    </row>
    <row r="61" spans="1:7" x14ac:dyDescent="0.3">
      <c r="A61" s="75" t="s">
        <v>179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8">
        <v>624267053</v>
      </c>
      <c r="G61" s="69">
        <f t="shared" si="7"/>
        <v>2209905367.6199999</v>
      </c>
    </row>
    <row r="62" spans="1:7" x14ac:dyDescent="0.3">
      <c r="A62" s="75" t="s">
        <v>184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8">
        <v>705604549</v>
      </c>
      <c r="G62" s="69">
        <f t="shared" si="7"/>
        <v>1792235554.46</v>
      </c>
    </row>
    <row r="63" spans="1:7" x14ac:dyDescent="0.3">
      <c r="A63" s="75" t="s">
        <v>190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8">
        <v>900281573</v>
      </c>
      <c r="G63" s="69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0" t="s">
        <v>124</v>
      </c>
      <c r="D65" s="72" t="s">
        <v>125</v>
      </c>
      <c r="E65" s="33" t="s">
        <v>127</v>
      </c>
      <c r="F65" s="33" t="s">
        <v>126</v>
      </c>
      <c r="G65" s="71" t="s">
        <v>128</v>
      </c>
    </row>
    <row r="66" spans="1:8" x14ac:dyDescent="0.3">
      <c r="A66" s="74">
        <v>2021</v>
      </c>
      <c r="B66" s="52" t="s">
        <v>109</v>
      </c>
      <c r="C66" s="67">
        <v>4208</v>
      </c>
      <c r="D66" s="67">
        <v>24.3</v>
      </c>
      <c r="E66" s="67"/>
      <c r="F66" s="67"/>
      <c r="G66" s="67"/>
    </row>
    <row r="67" spans="1:8" x14ac:dyDescent="0.3">
      <c r="A67" s="74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3">
        <f t="shared" ref="G67:G72" si="11" xml:space="preserve">  D66 * ((100 + E67) / 100) * ((100 + F67) / 100)</f>
        <v>21.360945796487893</v>
      </c>
    </row>
    <row r="68" spans="1:8" x14ac:dyDescent="0.3">
      <c r="A68" s="75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3">
        <f t="shared" si="11"/>
        <v>13.78383235964265</v>
      </c>
      <c r="H68" s="123">
        <f xml:space="preserve"> G68 / G67</f>
        <v>0.64528193137913159</v>
      </c>
    </row>
    <row r="69" spans="1:8" x14ac:dyDescent="0.3">
      <c r="A69" s="75" t="s">
        <v>171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3">
        <f t="shared" si="11"/>
        <v>8.2926838446181268</v>
      </c>
      <c r="H69" s="123">
        <f xml:space="preserve"> G69 / G68</f>
        <v>0.60162396264322504</v>
      </c>
    </row>
    <row r="70" spans="1:8" x14ac:dyDescent="0.3">
      <c r="A70" s="75" t="s">
        <v>179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3">
        <f t="shared" si="11"/>
        <v>7.4011194997638103</v>
      </c>
      <c r="H70" s="123">
        <f xml:space="preserve"> G70 / G69</f>
        <v>0.89248784090172051</v>
      </c>
    </row>
    <row r="71" spans="1:8" x14ac:dyDescent="0.3">
      <c r="A71" s="75" t="s">
        <v>184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3">
        <f t="shared" si="11"/>
        <v>4.0408097309880651</v>
      </c>
      <c r="H71" s="123">
        <f xml:space="preserve"> G71 / G70</f>
        <v>0.54597277224303953</v>
      </c>
    </row>
    <row r="72" spans="1:8" x14ac:dyDescent="0.3">
      <c r="A72" s="75" t="s">
        <v>190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3">
        <f t="shared" si="11"/>
        <v>3.047775511630701</v>
      </c>
      <c r="H72" s="123">
        <f xml:space="preserve"> G72 / G71</f>
        <v>0.7542487062080635</v>
      </c>
    </row>
    <row r="73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11" t="s">
        <v>143</v>
      </c>
      <c r="B29" s="311"/>
      <c r="C29" s="311"/>
    </row>
    <row r="30" spans="1:11" x14ac:dyDescent="0.3">
      <c r="A30" s="1">
        <v>1</v>
      </c>
      <c r="B30" s="311" t="s">
        <v>144</v>
      </c>
      <c r="C30" s="1" t="s">
        <v>145</v>
      </c>
    </row>
    <row r="31" spans="1:11" x14ac:dyDescent="0.3">
      <c r="A31" s="1">
        <v>2</v>
      </c>
      <c r="B31" s="311"/>
      <c r="C31" s="1" t="s">
        <v>146</v>
      </c>
    </row>
    <row r="32" spans="1:11" x14ac:dyDescent="0.3">
      <c r="A32" s="1">
        <v>3</v>
      </c>
      <c r="B32" s="311"/>
      <c r="C32" s="1" t="s">
        <v>147</v>
      </c>
    </row>
    <row r="33" spans="1:3" x14ac:dyDescent="0.3">
      <c r="A33" s="1">
        <v>4</v>
      </c>
      <c r="B33" s="311"/>
      <c r="C33" s="1" t="s">
        <v>148</v>
      </c>
    </row>
    <row r="34" spans="1:3" x14ac:dyDescent="0.3">
      <c r="A34" s="1">
        <v>5</v>
      </c>
      <c r="B34" s="311" t="s">
        <v>152</v>
      </c>
      <c r="C34" s="1" t="s">
        <v>149</v>
      </c>
    </row>
    <row r="35" spans="1:3" x14ac:dyDescent="0.3">
      <c r="A35" s="1">
        <v>6</v>
      </c>
      <c r="B35" s="311"/>
      <c r="C35" s="1" t="s">
        <v>150</v>
      </c>
    </row>
    <row r="36" spans="1:3" x14ac:dyDescent="0.3">
      <c r="A36" s="1">
        <v>7</v>
      </c>
      <c r="B36" s="311"/>
      <c r="C36" s="1" t="s">
        <v>151</v>
      </c>
    </row>
    <row r="37" spans="1:3" x14ac:dyDescent="0.3">
      <c r="A37" s="1">
        <v>8</v>
      </c>
      <c r="B37" s="311" t="s">
        <v>153</v>
      </c>
      <c r="C37" s="1" t="s">
        <v>154</v>
      </c>
    </row>
    <row r="38" spans="1:3" x14ac:dyDescent="0.3">
      <c r="A38" s="1">
        <v>9</v>
      </c>
      <c r="B38" s="311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18" t="s">
        <v>66</v>
      </c>
      <c r="C2" s="318"/>
      <c r="E2" s="318" t="s">
        <v>67</v>
      </c>
      <c r="F2" s="318"/>
      <c r="H2" s="318" t="s">
        <v>68</v>
      </c>
      <c r="I2" s="318"/>
      <c r="K2" s="318" t="s">
        <v>69</v>
      </c>
      <c r="L2" s="318"/>
      <c r="N2" s="318" t="s">
        <v>70</v>
      </c>
      <c r="O2" s="318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bestFit="1" customWidth="1"/>
    <col min="2" max="2" width="17.875" bestFit="1" customWidth="1"/>
    <col min="3" max="3" width="22" bestFit="1" customWidth="1"/>
    <col min="5" max="5" width="8.5" bestFit="1" customWidth="1"/>
    <col min="6" max="6" width="15.125" bestFit="1" customWidth="1"/>
    <col min="7" max="7" width="12.5" customWidth="1"/>
    <col min="8" max="8" width="11" bestFit="1" customWidth="1"/>
  </cols>
  <sheetData>
    <row r="1" spans="1:11" s="277" customFormat="1" x14ac:dyDescent="0.3">
      <c r="A1" s="285" t="s">
        <v>221</v>
      </c>
      <c r="B1" s="277" t="s">
        <v>223</v>
      </c>
      <c r="C1" s="277" t="s">
        <v>222</v>
      </c>
      <c r="D1" s="277" t="s">
        <v>224</v>
      </c>
      <c r="E1" s="277" t="s">
        <v>225</v>
      </c>
      <c r="F1" s="277" t="s">
        <v>227</v>
      </c>
      <c r="G1" s="277" t="s">
        <v>228</v>
      </c>
      <c r="H1" s="277" t="s">
        <v>229</v>
      </c>
      <c r="I1" s="277" t="s">
        <v>230</v>
      </c>
      <c r="J1" s="277" t="s">
        <v>232</v>
      </c>
      <c r="K1" s="277" t="s">
        <v>233</v>
      </c>
    </row>
    <row r="2" spans="1:11" x14ac:dyDescent="0.3">
      <c r="A2" s="74" t="s">
        <v>12</v>
      </c>
      <c r="B2" s="283">
        <v>85000</v>
      </c>
      <c r="C2" s="286">
        <v>10000</v>
      </c>
      <c r="D2" s="286">
        <v>80000</v>
      </c>
      <c r="E2" s="286">
        <v>40000</v>
      </c>
      <c r="F2" s="3" t="s">
        <v>226</v>
      </c>
      <c r="G2" s="286">
        <v>40000</v>
      </c>
      <c r="H2" s="3" t="s">
        <v>231</v>
      </c>
      <c r="I2" s="3" t="s">
        <v>231</v>
      </c>
      <c r="J2" s="3">
        <v>80000</v>
      </c>
      <c r="K2">
        <v>3000</v>
      </c>
    </row>
    <row r="3" spans="1:11" x14ac:dyDescent="0.3">
      <c r="C3" s="284">
        <f xml:space="preserve"> B2 + C2</f>
        <v>95000</v>
      </c>
      <c r="D3" s="284">
        <f xml:space="preserve"> B2 + 80000</f>
        <v>165000</v>
      </c>
      <c r="E3" s="284">
        <f xml:space="preserve"> B2 + 40000</f>
        <v>125000</v>
      </c>
      <c r="G3" s="284">
        <f xml:space="preserve"> B2 + 40000</f>
        <v>125000</v>
      </c>
      <c r="J3" s="284">
        <f xml:space="preserve"> B2 + 80000</f>
        <v>165000</v>
      </c>
      <c r="K3" s="284">
        <f xml:space="preserve"> B2 + 3000</f>
        <v>88000</v>
      </c>
    </row>
    <row r="4" spans="1:11" x14ac:dyDescent="0.3">
      <c r="C4" s="284">
        <f xml:space="preserve"> C3 + 10000</f>
        <v>105000</v>
      </c>
      <c r="D4" s="284">
        <f xml:space="preserve"> D3 + 80000</f>
        <v>245000</v>
      </c>
      <c r="E4" s="284">
        <f xml:space="preserve"> E3 + 40000</f>
        <v>165000</v>
      </c>
      <c r="G4" s="284">
        <f xml:space="preserve"> G3 + 40000</f>
        <v>165000</v>
      </c>
      <c r="J4" s="284">
        <f xml:space="preserve"> J3 + 80000</f>
        <v>245000</v>
      </c>
      <c r="K4" s="284">
        <f xml:space="preserve"> K3 + 3000</f>
        <v>91000</v>
      </c>
    </row>
    <row r="5" spans="1:11" x14ac:dyDescent="0.3">
      <c r="C5" s="284">
        <f xml:space="preserve"> C4 + 10000</f>
        <v>115000</v>
      </c>
      <c r="K5" s="284">
        <f xml:space="preserve"> K4 + 3000</f>
        <v>94000</v>
      </c>
    </row>
    <row r="6" spans="1:11" x14ac:dyDescent="0.3">
      <c r="C6" s="284">
        <f t="shared" ref="C6:C12" si="0" xml:space="preserve"> C5 + 10000</f>
        <v>125000</v>
      </c>
      <c r="K6" s="284">
        <f t="shared" ref="K6:K20" si="1" xml:space="preserve"> K5 + 3000</f>
        <v>97000</v>
      </c>
    </row>
    <row r="7" spans="1:11" x14ac:dyDescent="0.3">
      <c r="C7" s="284">
        <f t="shared" si="0"/>
        <v>135000</v>
      </c>
      <c r="K7" s="284">
        <f t="shared" si="1"/>
        <v>100000</v>
      </c>
    </row>
    <row r="8" spans="1:11" x14ac:dyDescent="0.3">
      <c r="C8" s="284">
        <f t="shared" si="0"/>
        <v>145000</v>
      </c>
      <c r="K8" s="284">
        <f t="shared" si="1"/>
        <v>103000</v>
      </c>
    </row>
    <row r="9" spans="1:11" x14ac:dyDescent="0.3">
      <c r="C9" s="284">
        <f t="shared" si="0"/>
        <v>155000</v>
      </c>
      <c r="K9" s="284">
        <f t="shared" si="1"/>
        <v>106000</v>
      </c>
    </row>
    <row r="10" spans="1:11" x14ac:dyDescent="0.3">
      <c r="C10" s="284">
        <f t="shared" si="0"/>
        <v>165000</v>
      </c>
      <c r="K10" s="284">
        <f t="shared" si="1"/>
        <v>109000</v>
      </c>
    </row>
    <row r="11" spans="1:11" x14ac:dyDescent="0.3">
      <c r="C11" s="284">
        <f t="shared" si="0"/>
        <v>175000</v>
      </c>
      <c r="K11" s="284">
        <f t="shared" si="1"/>
        <v>112000</v>
      </c>
    </row>
    <row r="12" spans="1:11" x14ac:dyDescent="0.3">
      <c r="C12" s="284">
        <f t="shared" si="0"/>
        <v>185000</v>
      </c>
      <c r="K12" s="284">
        <f t="shared" si="1"/>
        <v>115000</v>
      </c>
    </row>
    <row r="13" spans="1:11" x14ac:dyDescent="0.3">
      <c r="C13" s="284">
        <f xml:space="preserve"> C12 + 10000</f>
        <v>195000</v>
      </c>
      <c r="K13" s="284">
        <f t="shared" si="1"/>
        <v>118000</v>
      </c>
    </row>
    <row r="14" spans="1:11" x14ac:dyDescent="0.3">
      <c r="C14" s="284">
        <f xml:space="preserve"> C13 + 10000</f>
        <v>205000</v>
      </c>
      <c r="K14" s="284">
        <f t="shared" si="1"/>
        <v>121000</v>
      </c>
    </row>
    <row r="15" spans="1:11" x14ac:dyDescent="0.3">
      <c r="K15" s="284">
        <f t="shared" si="1"/>
        <v>124000</v>
      </c>
    </row>
    <row r="16" spans="1:11" x14ac:dyDescent="0.3">
      <c r="K16" s="284">
        <f t="shared" si="1"/>
        <v>127000</v>
      </c>
    </row>
    <row r="17" spans="11:11" x14ac:dyDescent="0.3">
      <c r="K17" s="284">
        <f t="shared" si="1"/>
        <v>130000</v>
      </c>
    </row>
    <row r="18" spans="11:11" x14ac:dyDescent="0.3">
      <c r="K18" s="284">
        <f t="shared" si="1"/>
        <v>133000</v>
      </c>
    </row>
    <row r="19" spans="11:11" x14ac:dyDescent="0.3">
      <c r="K19" s="284">
        <f t="shared" si="1"/>
        <v>136000</v>
      </c>
    </row>
    <row r="20" spans="11:11" x14ac:dyDescent="0.3">
      <c r="K20" s="284">
        <f t="shared" si="1"/>
        <v>139000</v>
      </c>
    </row>
    <row r="21" spans="11:11" x14ac:dyDescent="0.3">
      <c r="K21" s="284">
        <f xml:space="preserve"> K20 + 3000</f>
        <v>142000</v>
      </c>
    </row>
    <row r="22" spans="11:11" x14ac:dyDescent="0.3">
      <c r="K22" s="284">
        <f xml:space="preserve"> K21 + 3000</f>
        <v>145000</v>
      </c>
    </row>
    <row r="23" spans="11:11" x14ac:dyDescent="0.3">
      <c r="K23" s="284">
        <f t="shared" ref="K23:K25" si="2" xml:space="preserve"> K22 + 3000</f>
        <v>148000</v>
      </c>
    </row>
    <row r="24" spans="11:11" x14ac:dyDescent="0.3">
      <c r="K24" s="284">
        <f t="shared" si="2"/>
        <v>151000</v>
      </c>
    </row>
    <row r="25" spans="11:11" x14ac:dyDescent="0.3">
      <c r="K25" s="284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  <vt:lpstr>차량관리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2025-02-19T07:21:42Z</dcterms:modified>
</cp:coreProperties>
</file>