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61A27649-F5B6-43D7-9E69-58EC7712729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2" i="1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C26" i="5" s="1"/>
  <c r="W26" i="5" s="1"/>
  <c r="C27" i="5" s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<sst xmlns="http://schemas.openxmlformats.org/spreadsheetml/2006/main" count="445" uniqueCount="235">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</sst>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7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0"/>
      <c r="B1" s="300"/>
      <c r="C1" s="300"/>
      <c r="D1" s="301" t="s">
        <v>84</v>
      </c>
      <c r="E1" s="302"/>
      <c r="F1" s="302"/>
      <c r="G1" s="302"/>
      <c r="H1" s="306" t="s">
        <v>173</v>
      </c>
      <c r="I1" s="306"/>
      <c r="J1" s="303" t="s">
        <v>164</v>
      </c>
      <c r="K1" s="304"/>
      <c r="L1" s="305"/>
      <c r="M1" s="296" t="s">
        <v>165</v>
      </c>
      <c r="N1" s="297"/>
      <c r="O1" s="297"/>
      <c r="P1" s="298"/>
      <c r="Q1" s="294" t="s">
        <v>186</v>
      </c>
      <c r="R1" s="292" t="s">
        <v>176</v>
      </c>
      <c r="S1" s="293" t="s">
        <v>177</v>
      </c>
    </row>
    <row r="2" spans="1:20" ht="33" x14ac:dyDescent="0.3">
      <c r="A2" s="300"/>
      <c r="B2" s="300"/>
      <c r="C2" s="300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4"/>
      <c r="R2" s="292"/>
      <c r="S2" s="293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299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299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299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299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299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299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299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299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299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299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299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299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1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1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1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1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1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1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1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1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1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1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1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1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295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1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1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1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1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1"/>
      <c r="C33" s="230">
        <v>6</v>
      </c>
      <c r="D33" s="231">
        <v>0</v>
      </c>
      <c r="E33" s="231">
        <v>1500000</v>
      </c>
      <c r="F33" s="231">
        <v>300000</v>
      </c>
      <c r="G33" s="232">
        <v>300000</v>
      </c>
      <c r="H33" s="233">
        <f xml:space="preserve"> 18700000 - 1640000</f>
        <v>17060000</v>
      </c>
      <c r="I33" s="233">
        <v>70000000</v>
      </c>
      <c r="J33" s="233">
        <v>54000000</v>
      </c>
      <c r="K33" s="234">
        <f t="shared" si="1"/>
        <v>14244280.073496789</v>
      </c>
      <c r="L33" s="235">
        <v>-0.01</v>
      </c>
      <c r="M33" s="236">
        <v>0</v>
      </c>
      <c r="N33" s="237">
        <f t="shared" si="4"/>
        <v>12007490.890819099</v>
      </c>
      <c r="O33" s="238">
        <v>-0.1</v>
      </c>
      <c r="P33" s="236">
        <f t="shared" si="2"/>
        <v>12007490.890819099</v>
      </c>
      <c r="Q33" s="239">
        <f t="shared" si="3"/>
        <v>26251770.964315888</v>
      </c>
      <c r="R33" s="233">
        <f t="shared" si="5"/>
        <v>87060000</v>
      </c>
      <c r="S33" s="233">
        <f t="shared" si="6"/>
        <v>80251770.964315891</v>
      </c>
      <c r="T33" s="240"/>
    </row>
    <row r="34" spans="1:21" s="149" customFormat="1" x14ac:dyDescent="0.3">
      <c r="B34" s="291"/>
      <c r="C34" s="230">
        <v>7</v>
      </c>
      <c r="D34" s="231">
        <v>0</v>
      </c>
      <c r="E34" s="231">
        <v>12000000</v>
      </c>
      <c r="F34" s="231">
        <v>300000</v>
      </c>
      <c r="G34" s="232">
        <v>300000</v>
      </c>
      <c r="H34" s="233">
        <f t="shared" ref="H34:H35" si="7" xml:space="preserve"> H33 - 1640000</f>
        <v>15420000</v>
      </c>
      <c r="I34" s="233">
        <v>70000000</v>
      </c>
      <c r="J34" s="233">
        <v>54000000</v>
      </c>
      <c r="K34" s="234">
        <f t="shared" si="1"/>
        <v>14725525.832908815</v>
      </c>
      <c r="L34" s="235">
        <v>-8.0000000000000002E-3</v>
      </c>
      <c r="M34" s="236">
        <v>0</v>
      </c>
      <c r="N34" s="237">
        <f t="shared" si="4"/>
        <v>7625.7268538425787</v>
      </c>
      <c r="O34" s="238">
        <v>1.7999999999999999E-2</v>
      </c>
      <c r="P34" s="236">
        <f t="shared" si="2"/>
        <v>7625.7268538425787</v>
      </c>
      <c r="Q34" s="239">
        <f t="shared" si="3"/>
        <v>14733151.559762657</v>
      </c>
      <c r="R34" s="233">
        <f t="shared" si="5"/>
        <v>85420000</v>
      </c>
      <c r="S34" s="233">
        <f t="shared" si="6"/>
        <v>68733151.559762657</v>
      </c>
      <c r="T34" s="240"/>
    </row>
    <row r="35" spans="1:21" s="149" customFormat="1" x14ac:dyDescent="0.3">
      <c r="B35" s="291"/>
      <c r="C35" s="230">
        <v>8</v>
      </c>
      <c r="D35" s="231">
        <v>0</v>
      </c>
      <c r="E35" s="231">
        <v>0</v>
      </c>
      <c r="F35" s="231">
        <v>300000</v>
      </c>
      <c r="G35" s="232">
        <v>300000</v>
      </c>
      <c r="H35" s="233">
        <f t="shared" si="7"/>
        <v>13780000</v>
      </c>
      <c r="I35" s="233">
        <v>70000000</v>
      </c>
      <c r="J35" s="233">
        <v>54000000</v>
      </c>
      <c r="K35" s="234">
        <f t="shared" si="1"/>
        <v>15785291.607896078</v>
      </c>
      <c r="L35" s="235">
        <v>0.03</v>
      </c>
      <c r="M35" s="236">
        <v>0</v>
      </c>
      <c r="N35" s="237">
        <f t="shared" si="4"/>
        <v>7762.9899372117452</v>
      </c>
      <c r="O35" s="238">
        <v>1.7999999999999999E-2</v>
      </c>
      <c r="P35" s="236">
        <f t="shared" si="2"/>
        <v>7762.9899372117452</v>
      </c>
      <c r="Q35" s="239">
        <f t="shared" si="3"/>
        <v>15793054.597833291</v>
      </c>
      <c r="R35" s="233">
        <f t="shared" si="5"/>
        <v>83780000</v>
      </c>
      <c r="S35" s="233">
        <f t="shared" si="6"/>
        <v>69793054.597833291</v>
      </c>
      <c r="T35" s="240"/>
    </row>
    <row r="36" spans="1:21" s="260" customFormat="1" x14ac:dyDescent="0.3">
      <c r="B36" s="291"/>
      <c r="C36" s="261">
        <v>9</v>
      </c>
      <c r="D36" s="262">
        <v>0</v>
      </c>
      <c r="E36" s="262">
        <v>0</v>
      </c>
      <c r="F36" s="262">
        <v>0</v>
      </c>
      <c r="G36" s="263">
        <v>0</v>
      </c>
      <c r="H36" s="264">
        <v>0</v>
      </c>
      <c r="I36" s="264">
        <v>70000000</v>
      </c>
      <c r="J36" s="264">
        <v>54000000</v>
      </c>
      <c r="K36" s="265">
        <f xml:space="preserve"> (K35 + G36 + F36) + ((K35 + G36 + F36) * L36 ) - 12500000</f>
        <v>3569426.8568382077</v>
      </c>
      <c r="L36" s="266">
        <v>1.7999999999999999E-2</v>
      </c>
      <c r="M36" s="267">
        <v>0</v>
      </c>
      <c r="N36" s="268">
        <f t="shared" si="4"/>
        <v>7902.7237560815565</v>
      </c>
      <c r="O36" s="269">
        <v>1.7999999999999999E-2</v>
      </c>
      <c r="P36" s="267">
        <f t="shared" si="2"/>
        <v>7902.7237560815565</v>
      </c>
      <c r="Q36" s="270">
        <f t="shared" si="3"/>
        <v>3577329.5805942891</v>
      </c>
      <c r="R36" s="264">
        <f t="shared" si="5"/>
        <v>70000000</v>
      </c>
      <c r="S36" s="264">
        <f t="shared" si="6"/>
        <v>57577329.580594286</v>
      </c>
      <c r="T36" s="271"/>
    </row>
    <row r="37" spans="1:21" s="260" customFormat="1" x14ac:dyDescent="0.3">
      <c r="B37" s="291"/>
      <c r="C37" s="261">
        <v>10</v>
      </c>
      <c r="D37" s="262">
        <v>0</v>
      </c>
      <c r="E37" s="262">
        <v>0</v>
      </c>
      <c r="F37" s="262">
        <v>0</v>
      </c>
      <c r="G37" s="263">
        <v>0</v>
      </c>
      <c r="H37" s="264">
        <v>0</v>
      </c>
      <c r="I37" s="264">
        <v>70000000</v>
      </c>
      <c r="J37" s="264">
        <v>54000000</v>
      </c>
      <c r="K37" s="265">
        <f t="shared" si="1"/>
        <v>3633676.5402612956</v>
      </c>
      <c r="L37" s="266">
        <v>1.7999999999999999E-2</v>
      </c>
      <c r="M37" s="267">
        <v>0</v>
      </c>
      <c r="N37" s="268">
        <f t="shared" si="4"/>
        <v>8044.9727836910242</v>
      </c>
      <c r="O37" s="269">
        <v>1.7999999999999999E-2</v>
      </c>
      <c r="P37" s="267">
        <f t="shared" si="2"/>
        <v>8044.9727836910242</v>
      </c>
      <c r="Q37" s="270">
        <f t="shared" si="3"/>
        <v>3641721.5130449869</v>
      </c>
      <c r="R37" s="264">
        <f t="shared" si="5"/>
        <v>70000000</v>
      </c>
      <c r="S37" s="264">
        <f t="shared" si="6"/>
        <v>57641721.513044983</v>
      </c>
      <c r="T37" s="271"/>
    </row>
    <row r="38" spans="1:21" s="273" customFormat="1" ht="17.25" thickBot="1" x14ac:dyDescent="0.35">
      <c r="B38" s="291"/>
      <c r="C38" s="274">
        <v>11</v>
      </c>
      <c r="D38" s="231">
        <v>5000000</v>
      </c>
      <c r="E38" s="231">
        <v>0</v>
      </c>
      <c r="F38" s="231">
        <v>0</v>
      </c>
      <c r="G38" s="232">
        <v>0</v>
      </c>
      <c r="H38" s="233">
        <v>0</v>
      </c>
      <c r="I38" s="233">
        <v>70000000</v>
      </c>
      <c r="J38" s="233">
        <v>54000000</v>
      </c>
      <c r="K38" s="234">
        <f t="shared" si="1"/>
        <v>3699082.7179859988</v>
      </c>
      <c r="L38" s="235">
        <v>1.7999999999999999E-2</v>
      </c>
      <c r="M38" s="236">
        <v>0</v>
      </c>
      <c r="N38" s="237">
        <f t="shared" si="4"/>
        <v>5098189.7822937975</v>
      </c>
      <c r="O38" s="275">
        <v>1.7999999999999999E-2</v>
      </c>
      <c r="P38" s="236">
        <f t="shared" si="2"/>
        <v>5098189.7822937975</v>
      </c>
      <c r="Q38" s="239">
        <f t="shared" si="3"/>
        <v>8797272.5002797954</v>
      </c>
      <c r="R38" s="233">
        <f t="shared" si="5"/>
        <v>70000000</v>
      </c>
      <c r="S38" s="233">
        <f t="shared" si="6"/>
        <v>62797272.500279799</v>
      </c>
      <c r="T38" s="276"/>
    </row>
    <row r="39" spans="1:21" s="229" customFormat="1" ht="17.25" thickBot="1" x14ac:dyDescent="0.35">
      <c r="A39" s="217" t="s">
        <v>213</v>
      </c>
      <c r="B39" s="291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26" customFormat="1" x14ac:dyDescent="0.3">
      <c r="A40" s="26">
        <v>4</v>
      </c>
      <c r="B40" s="291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291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291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291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291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291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291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194</v>
      </c>
      <c r="B47" s="291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195</v>
      </c>
      <c r="B48" s="291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291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291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59" customFormat="1" ht="17.25" thickBot="1" x14ac:dyDescent="0.35">
      <c r="A51" s="248"/>
      <c r="B51" s="291"/>
      <c r="C51" s="249">
        <v>12</v>
      </c>
      <c r="D51" s="250">
        <v>0</v>
      </c>
      <c r="E51" s="250">
        <v>0</v>
      </c>
      <c r="F51" s="251">
        <v>300000</v>
      </c>
      <c r="G51" s="252">
        <v>300000</v>
      </c>
      <c r="H51" s="251">
        <v>0</v>
      </c>
      <c r="I51" s="251">
        <v>210000000</v>
      </c>
      <c r="J51" s="251">
        <v>50000000</v>
      </c>
      <c r="K51" s="253">
        <f t="shared" si="1"/>
        <v>5897202.4455592446</v>
      </c>
      <c r="L51" s="254">
        <v>1.7999999999999999E-2</v>
      </c>
      <c r="M51" s="255">
        <v>0</v>
      </c>
      <c r="N51" s="256">
        <f t="shared" si="4"/>
        <v>18685598.390444949</v>
      </c>
      <c r="O51" s="81">
        <v>0.03</v>
      </c>
      <c r="P51" s="255">
        <f t="shared" si="2"/>
        <v>18685598.390444949</v>
      </c>
      <c r="Q51" s="257">
        <f t="shared" si="3"/>
        <v>24582800.836004194</v>
      </c>
      <c r="R51" s="251">
        <f t="shared" si="5"/>
        <v>210000000</v>
      </c>
      <c r="S51" s="251">
        <f t="shared" si="6"/>
        <v>74582800.836004198</v>
      </c>
      <c r="T51" s="258"/>
    </row>
    <row r="52" spans="1:20" s="26" customFormat="1" x14ac:dyDescent="0.3">
      <c r="A52" s="26">
        <v>4</v>
      </c>
      <c r="B52" s="291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291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291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291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291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291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291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291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291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291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291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59" customFormat="1" ht="17.25" thickBot="1" x14ac:dyDescent="0.35">
      <c r="A63" s="248"/>
      <c r="B63" s="291"/>
      <c r="C63" s="249">
        <v>12</v>
      </c>
      <c r="D63" s="250">
        <v>0</v>
      </c>
      <c r="E63" s="250">
        <v>0</v>
      </c>
      <c r="F63" s="251">
        <v>300000</v>
      </c>
      <c r="G63" s="252">
        <v>300000</v>
      </c>
      <c r="H63" s="251">
        <v>0</v>
      </c>
      <c r="I63" s="251">
        <v>210000000</v>
      </c>
      <c r="J63" s="251">
        <v>50000000</v>
      </c>
      <c r="K63" s="253">
        <f t="shared" si="1"/>
        <v>15405569.119634567</v>
      </c>
      <c r="L63" s="254">
        <v>1.7999999999999999E-2</v>
      </c>
      <c r="M63" s="255">
        <v>0</v>
      </c>
      <c r="N63" s="256">
        <f t="shared" si="4"/>
        <v>26641195.332412325</v>
      </c>
      <c r="O63" s="81">
        <v>0.03</v>
      </c>
      <c r="P63" s="255">
        <f t="shared" si="2"/>
        <v>26641195.332412325</v>
      </c>
      <c r="Q63" s="257">
        <f t="shared" si="3"/>
        <v>42046764.452046894</v>
      </c>
      <c r="R63" s="251">
        <f t="shared" si="5"/>
        <v>210000000</v>
      </c>
      <c r="S63" s="251">
        <f t="shared" si="6"/>
        <v>92046764.452046901</v>
      </c>
      <c r="T63" s="258"/>
    </row>
    <row r="64" spans="1:20" s="26" customFormat="1" x14ac:dyDescent="0.3">
      <c r="A64" s="26">
        <v>6</v>
      </c>
      <c r="B64" s="291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291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291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291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291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291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291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291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291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291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291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59" customFormat="1" ht="17.25" thickBot="1" x14ac:dyDescent="0.35">
      <c r="A75" s="248"/>
      <c r="B75" s="291"/>
      <c r="C75" s="249">
        <v>12</v>
      </c>
      <c r="D75" s="250">
        <v>0</v>
      </c>
      <c r="E75" s="250">
        <v>0</v>
      </c>
      <c r="F75" s="251">
        <v>300000</v>
      </c>
      <c r="G75" s="252">
        <v>300000</v>
      </c>
      <c r="H75" s="251">
        <v>0</v>
      </c>
      <c r="I75" s="251">
        <v>210000000</v>
      </c>
      <c r="J75" s="251">
        <v>50000000</v>
      </c>
      <c r="K75" s="253">
        <f t="shared" si="1"/>
        <v>27183778.140560187</v>
      </c>
      <c r="L75" s="254">
        <v>1.7999999999999999E-2</v>
      </c>
      <c r="M75" s="255">
        <v>0</v>
      </c>
      <c r="N75" s="256">
        <f t="shared" si="4"/>
        <v>37983974.283782482</v>
      </c>
      <c r="O75" s="81">
        <v>0.03</v>
      </c>
      <c r="P75" s="255">
        <f t="shared" si="2"/>
        <v>37983974.283782482</v>
      </c>
      <c r="Q75" s="257">
        <f t="shared" si="3"/>
        <v>65167752.42434267</v>
      </c>
      <c r="R75" s="251">
        <f t="shared" si="5"/>
        <v>210000000</v>
      </c>
      <c r="S75" s="251">
        <f t="shared" si="6"/>
        <v>115167752.42434266</v>
      </c>
      <c r="T75" s="258"/>
    </row>
    <row r="76" spans="1:20" s="26" customFormat="1" x14ac:dyDescent="0.3">
      <c r="A76" s="26">
        <v>7</v>
      </c>
      <c r="B76" s="291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291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291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291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291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291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291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291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291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291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291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291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291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291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291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291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291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291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291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291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291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291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291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291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291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291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291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291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291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291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291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291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291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291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291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291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291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291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291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291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291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291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291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291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291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291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291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291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291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291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291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291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291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291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291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291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291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291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291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291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291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291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291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291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291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291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291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291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291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291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291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291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A13" zoomScale="110" zoomScaleNormal="110" workbookViewId="0">
      <selection activeCell="F32" sqref="F3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07" t="s">
        <v>159</v>
      </c>
      <c r="I1" s="307"/>
    </row>
    <row r="2" spans="1:24" s="114" customFormat="1" x14ac:dyDescent="0.3">
      <c r="C2" s="114" t="s">
        <v>178</v>
      </c>
      <c r="D2" s="114" t="s">
        <v>197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214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08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08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08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08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08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08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08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08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08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08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08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08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08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08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08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08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08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08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08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08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08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08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08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212</v>
      </c>
    </row>
    <row r="26" spans="1:27" s="351" customFormat="1" ht="17.25" thickBot="1" x14ac:dyDescent="0.35">
      <c r="A26" s="308"/>
      <c r="B26" s="349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350"/>
      <c r="Y26" s="351" t="s">
        <v>192</v>
      </c>
    </row>
    <row r="27" spans="1:27" s="173" customFormat="1" x14ac:dyDescent="0.3">
      <c r="A27" s="308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348">
        <f xml:space="preserve"> (C27+D27) - V27</f>
        <v>2227000</v>
      </c>
      <c r="X27" s="216"/>
    </row>
    <row r="28" spans="1:27" x14ac:dyDescent="0.3">
      <c r="A28" s="308"/>
      <c r="B28" s="1" t="s">
        <v>73</v>
      </c>
      <c r="C28" s="153">
        <f xml:space="preserve"> W27 + 7590000 +1400000 +600000</f>
        <v>11817000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1100000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400000</v>
      </c>
      <c r="R28" s="2">
        <v>2300000</v>
      </c>
      <c r="S28" s="2">
        <v>0</v>
      </c>
      <c r="T28" s="2">
        <v>1000000</v>
      </c>
      <c r="U28" s="2">
        <v>600000</v>
      </c>
      <c r="V28" s="2">
        <f t="shared" si="0"/>
        <v>7020000</v>
      </c>
      <c r="W28" s="277">
        <f xml:space="preserve"> (C28+D28) - V28</f>
        <v>5997000</v>
      </c>
      <c r="X28" s="204"/>
    </row>
    <row r="29" spans="1:27" x14ac:dyDescent="0.3">
      <c r="A29" s="308"/>
      <c r="B29" s="1" t="s">
        <v>74</v>
      </c>
      <c r="C29" s="153">
        <f xml:space="preserve"> W28 + 7590000+600000</f>
        <v>14187000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6020000</v>
      </c>
      <c r="W29" s="277">
        <f t="shared" ref="W29:W92" si="3" xml:space="preserve"> (C29+D29) - V29</f>
        <v>8167000</v>
      </c>
      <c r="X29" s="204"/>
    </row>
    <row r="30" spans="1:27" x14ac:dyDescent="0.3">
      <c r="A30" s="308"/>
      <c r="B30" s="1" t="s">
        <v>75</v>
      </c>
      <c r="C30" s="153">
        <f xml:space="preserve"> W29 + 7590000 +600000</f>
        <v>16357000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7520000</v>
      </c>
      <c r="W30" s="277">
        <f t="shared" si="3"/>
        <v>8837000</v>
      </c>
      <c r="X30" s="204"/>
    </row>
    <row r="31" spans="1:27" x14ac:dyDescent="0.3">
      <c r="A31" s="308"/>
      <c r="B31" s="1" t="s">
        <v>76</v>
      </c>
      <c r="C31" s="153">
        <f xml:space="preserve"> W30 + 7590000+600000</f>
        <v>17027000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9420000</v>
      </c>
      <c r="W31" s="277">
        <f t="shared" si="3"/>
        <v>7607000</v>
      </c>
      <c r="X31" s="204"/>
    </row>
    <row r="32" spans="1:27" x14ac:dyDescent="0.3">
      <c r="A32" s="308"/>
      <c r="B32" s="1" t="s">
        <v>77</v>
      </c>
      <c r="C32" s="153">
        <f xml:space="preserve"> W31 + 7590000+600000</f>
        <v>15797000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6020000</v>
      </c>
      <c r="W32" s="277">
        <f t="shared" si="3"/>
        <v>9777000</v>
      </c>
      <c r="X32" s="204"/>
    </row>
    <row r="33" spans="1:24" x14ac:dyDescent="0.3">
      <c r="A33" s="308"/>
      <c r="B33" s="1" t="s">
        <v>78</v>
      </c>
      <c r="C33" s="153">
        <f xml:space="preserve"> W32 + 7590000+600000</f>
        <v>17967000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400000</v>
      </c>
      <c r="R33" s="2">
        <v>2300000</v>
      </c>
      <c r="S33" s="245">
        <v>1000000</v>
      </c>
      <c r="T33" s="2">
        <v>0</v>
      </c>
      <c r="U33" s="2">
        <v>600000</v>
      </c>
      <c r="V33" s="2">
        <f t="shared" si="0"/>
        <v>9920000</v>
      </c>
      <c r="W33" s="277">
        <f t="shared" si="3"/>
        <v>8047000</v>
      </c>
      <c r="X33" s="204"/>
    </row>
    <row r="34" spans="1:24" x14ac:dyDescent="0.3">
      <c r="A34" s="308"/>
      <c r="B34" s="1" t="s">
        <v>79</v>
      </c>
      <c r="C34" s="153">
        <f xml:space="preserve"> W33 + 7590000 +1400000+600000</f>
        <v>17637000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6420000</v>
      </c>
      <c r="W34" s="277">
        <f t="shared" si="3"/>
        <v>11217000</v>
      </c>
      <c r="X34" s="204"/>
    </row>
    <row r="35" spans="1:24" s="157" customFormat="1" ht="17.25" customHeight="1" x14ac:dyDescent="0.3">
      <c r="A35" s="308"/>
      <c r="B35" s="157" t="s">
        <v>80</v>
      </c>
      <c r="C35" s="153">
        <f xml:space="preserve"> W34 + 7590000 + 60000000+600000</f>
        <v>79407000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66020000</v>
      </c>
      <c r="W35" s="277">
        <f t="shared" si="3"/>
        <v>13387000</v>
      </c>
      <c r="X35" s="205"/>
    </row>
    <row r="36" spans="1:24" s="242" customFormat="1" x14ac:dyDescent="0.3">
      <c r="A36" s="308"/>
      <c r="B36" s="242" t="s">
        <v>81</v>
      </c>
      <c r="C36" s="243">
        <f xml:space="preserve"> W35 + 7590000 + 7000000 + 54000000</f>
        <v>81977000</v>
      </c>
      <c r="D36" s="154">
        <v>0</v>
      </c>
      <c r="E36" s="243">
        <v>1500000</v>
      </c>
      <c r="F36" s="243">
        <v>0</v>
      </c>
      <c r="G36" s="243">
        <v>420000</v>
      </c>
      <c r="H36" s="243">
        <v>0</v>
      </c>
      <c r="I36" s="243">
        <v>0</v>
      </c>
      <c r="J36" s="243">
        <v>200000</v>
      </c>
      <c r="K36" s="243">
        <v>100000</v>
      </c>
      <c r="L36" s="2">
        <v>1100000</v>
      </c>
      <c r="M36" s="243">
        <v>150000</v>
      </c>
      <c r="N36" s="243">
        <v>250000</v>
      </c>
      <c r="O36" s="243">
        <v>0</v>
      </c>
      <c r="P36" s="2">
        <v>500000</v>
      </c>
      <c r="Q36" s="2">
        <v>400000</v>
      </c>
      <c r="R36" s="243">
        <v>2300000</v>
      </c>
      <c r="S36" s="243">
        <v>0</v>
      </c>
      <c r="T36" s="2">
        <v>75000000</v>
      </c>
      <c r="U36" s="2">
        <v>0</v>
      </c>
      <c r="V36" s="243">
        <f t="shared" si="4"/>
        <v>81920000</v>
      </c>
      <c r="W36" s="277">
        <f t="shared" si="3"/>
        <v>57000</v>
      </c>
      <c r="X36" s="242" t="s">
        <v>219</v>
      </c>
    </row>
    <row r="37" spans="1:24" x14ac:dyDescent="0.3">
      <c r="A37" s="308"/>
      <c r="B37" s="1" t="s">
        <v>82</v>
      </c>
      <c r="C37" s="153">
        <f xml:space="preserve"> W36 + 7590000</f>
        <v>7647000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6920000</v>
      </c>
      <c r="W37" s="277">
        <f t="shared" si="3"/>
        <v>727000</v>
      </c>
    </row>
    <row r="38" spans="1:24" s="247" customFormat="1" ht="17.25" thickBot="1" x14ac:dyDescent="0.35">
      <c r="A38" s="308"/>
      <c r="B38" s="244" t="s">
        <v>83</v>
      </c>
      <c r="C38" s="245">
        <f xml:space="preserve"> W37 + 7590000</f>
        <v>8317000</v>
      </c>
      <c r="D38" s="154">
        <v>0</v>
      </c>
      <c r="E38" s="246">
        <v>0</v>
      </c>
      <c r="F38" s="245">
        <v>0</v>
      </c>
      <c r="G38" s="246">
        <v>420000</v>
      </c>
      <c r="H38" s="154">
        <v>200000</v>
      </c>
      <c r="I38" s="155">
        <v>200000</v>
      </c>
      <c r="J38" s="2">
        <v>1200000</v>
      </c>
      <c r="K38" s="245">
        <v>0</v>
      </c>
      <c r="L38" s="2">
        <v>1100000</v>
      </c>
      <c r="M38" s="245">
        <v>150000</v>
      </c>
      <c r="N38" s="245">
        <v>250000</v>
      </c>
      <c r="O38" s="246">
        <v>0</v>
      </c>
      <c r="P38" s="2">
        <v>500000</v>
      </c>
      <c r="Q38" s="2">
        <v>400000</v>
      </c>
      <c r="R38" s="245">
        <v>2300000</v>
      </c>
      <c r="S38" s="154">
        <v>0</v>
      </c>
      <c r="T38" s="2">
        <v>0</v>
      </c>
      <c r="U38" s="2">
        <v>0</v>
      </c>
      <c r="V38" s="246">
        <f t="shared" si="4"/>
        <v>6720000</v>
      </c>
      <c r="W38" s="277">
        <f t="shared" si="3"/>
        <v>1597000</v>
      </c>
    </row>
    <row r="39" spans="1:24" s="187" customFormat="1" x14ac:dyDescent="0.3">
      <c r="A39" s="308">
        <v>2026</v>
      </c>
      <c r="B39" s="193" t="s">
        <v>72</v>
      </c>
      <c r="C39" s="188">
        <f xml:space="preserve"> W38 + 7700000</f>
        <v>9297000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9960000</v>
      </c>
      <c r="W39" s="277">
        <f t="shared" si="3"/>
        <v>-663000</v>
      </c>
    </row>
    <row r="40" spans="1:24" s="77" customFormat="1" x14ac:dyDescent="0.3">
      <c r="A40" s="308"/>
      <c r="B40" s="77" t="s">
        <v>73</v>
      </c>
      <c r="C40" s="155">
        <f xml:space="preserve"> W39 + 7700000 +1400000</f>
        <v>8437000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7120000</v>
      </c>
      <c r="W40" s="277">
        <f t="shared" si="3"/>
        <v>1317000</v>
      </c>
    </row>
    <row r="41" spans="1:24" s="159" customFormat="1" x14ac:dyDescent="0.3">
      <c r="A41" s="308"/>
      <c r="B41" s="159" t="s">
        <v>74</v>
      </c>
      <c r="C41" s="153">
        <f xml:space="preserve"> W40 + 7700000</f>
        <v>9017000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6720000</v>
      </c>
      <c r="W41" s="277">
        <f t="shared" si="3"/>
        <v>2297000</v>
      </c>
    </row>
    <row r="42" spans="1:24" s="159" customFormat="1" x14ac:dyDescent="0.3">
      <c r="A42" s="308"/>
      <c r="B42" s="159" t="s">
        <v>75</v>
      </c>
      <c r="C42" s="153">
        <f xml:space="preserve"> W41 + 7700000</f>
        <v>9997000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8220000</v>
      </c>
      <c r="W42" s="277">
        <f t="shared" si="3"/>
        <v>1777000</v>
      </c>
    </row>
    <row r="43" spans="1:24" s="159" customFormat="1" x14ac:dyDescent="0.3">
      <c r="A43" s="308"/>
      <c r="B43" s="159" t="s">
        <v>76</v>
      </c>
      <c r="C43" s="153">
        <f xml:space="preserve"> W42 + 7700000</f>
        <v>9477000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10120000</v>
      </c>
      <c r="W43" s="277">
        <f t="shared" si="3"/>
        <v>-643000</v>
      </c>
    </row>
    <row r="44" spans="1:24" s="159" customFormat="1" x14ac:dyDescent="0.3">
      <c r="A44" s="308"/>
      <c r="B44" s="159" t="s">
        <v>77</v>
      </c>
      <c r="C44" s="153">
        <f xml:space="preserve"> W43 + 7700000</f>
        <v>7057000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6720000</v>
      </c>
      <c r="W44" s="277">
        <f t="shared" si="3"/>
        <v>337000</v>
      </c>
    </row>
    <row r="45" spans="1:24" s="159" customFormat="1" x14ac:dyDescent="0.3">
      <c r="A45" s="308"/>
      <c r="B45" s="159" t="s">
        <v>78</v>
      </c>
      <c r="C45" s="153">
        <f xml:space="preserve"> W44 + 7700000</f>
        <v>8037000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10620000</v>
      </c>
      <c r="W45" s="277">
        <f t="shared" si="3"/>
        <v>-2583000</v>
      </c>
    </row>
    <row r="46" spans="1:24" s="159" customFormat="1" x14ac:dyDescent="0.3">
      <c r="A46" s="308"/>
      <c r="B46" s="159" t="s">
        <v>79</v>
      </c>
      <c r="C46" s="153">
        <f xml:space="preserve"> W45 + 7700000 +1400000</f>
        <v>6517000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7120000</v>
      </c>
      <c r="W46" s="277">
        <f t="shared" si="3"/>
        <v>-603000</v>
      </c>
    </row>
    <row r="47" spans="1:24" s="159" customFormat="1" x14ac:dyDescent="0.3">
      <c r="A47" s="308"/>
      <c r="B47" s="159" t="s">
        <v>80</v>
      </c>
      <c r="C47" s="153">
        <f xml:space="preserve"> W46 + 7700000</f>
        <v>7097000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6720000</v>
      </c>
      <c r="W47" s="277">
        <f t="shared" si="3"/>
        <v>377000</v>
      </c>
    </row>
    <row r="48" spans="1:24" s="159" customFormat="1" x14ac:dyDescent="0.3">
      <c r="A48" s="308"/>
      <c r="B48" s="159" t="s">
        <v>81</v>
      </c>
      <c r="C48" s="153">
        <f xml:space="preserve"> W47 + 7700000</f>
        <v>8077000</v>
      </c>
      <c r="D48" s="154">
        <v>0</v>
      </c>
      <c r="E48" s="243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8220000</v>
      </c>
      <c r="W48" s="277">
        <f t="shared" si="3"/>
        <v>-143000</v>
      </c>
    </row>
    <row r="49" spans="1:24" s="159" customFormat="1" x14ac:dyDescent="0.3">
      <c r="A49" s="308"/>
      <c r="B49" s="159" t="s">
        <v>82</v>
      </c>
      <c r="C49" s="153">
        <f xml:space="preserve"> W48 + 7700000</f>
        <v>7557000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6920000</v>
      </c>
      <c r="W49" s="277">
        <f t="shared" si="3"/>
        <v>637000</v>
      </c>
    </row>
    <row r="50" spans="1:24" s="189" customFormat="1" ht="17.25" thickBot="1" x14ac:dyDescent="0.35">
      <c r="A50" s="308"/>
      <c r="B50" s="191" t="s">
        <v>83</v>
      </c>
      <c r="C50" s="190">
        <f xml:space="preserve"> W49 + 7700000</f>
        <v>8337000</v>
      </c>
      <c r="D50" s="154">
        <v>0</v>
      </c>
      <c r="E50" s="246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1100000</v>
      </c>
      <c r="M50" s="190">
        <v>150000</v>
      </c>
      <c r="N50" s="190">
        <v>250000</v>
      </c>
      <c r="O50" s="192">
        <v>0</v>
      </c>
      <c r="P50" s="2">
        <v>500000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6720000</v>
      </c>
      <c r="W50" s="277">
        <f t="shared" si="3"/>
        <v>1617000</v>
      </c>
      <c r="X50" s="159"/>
    </row>
    <row r="51" spans="1:24" s="187" customFormat="1" x14ac:dyDescent="0.3">
      <c r="A51" s="309">
        <v>2027</v>
      </c>
      <c r="B51" s="193" t="s">
        <v>72</v>
      </c>
      <c r="C51" s="188">
        <f xml:space="preserve"> W50 + 7700000</f>
        <v>9317000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9960000</v>
      </c>
      <c r="W51" s="277">
        <f t="shared" si="3"/>
        <v>-643000</v>
      </c>
    </row>
    <row r="52" spans="1:24" s="159" customFormat="1" x14ac:dyDescent="0.3">
      <c r="A52" s="309"/>
      <c r="B52" s="159" t="s">
        <v>73</v>
      </c>
      <c r="C52" s="155">
        <f xml:space="preserve"> W51 + 7700000 +1400000</f>
        <v>8457000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7120000</v>
      </c>
      <c r="W52" s="277">
        <f t="shared" si="3"/>
        <v>1337000</v>
      </c>
    </row>
    <row r="53" spans="1:24" s="159" customFormat="1" x14ac:dyDescent="0.3">
      <c r="A53" s="309"/>
      <c r="B53" s="159" t="s">
        <v>74</v>
      </c>
      <c r="C53" s="153">
        <f xml:space="preserve"> W52 + 7700000</f>
        <v>9037000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6720000</v>
      </c>
      <c r="W53" s="277">
        <f t="shared" si="3"/>
        <v>2317000</v>
      </c>
    </row>
    <row r="54" spans="1:24" s="159" customFormat="1" x14ac:dyDescent="0.3">
      <c r="A54" s="309"/>
      <c r="B54" s="159" t="s">
        <v>75</v>
      </c>
      <c r="C54" s="153">
        <f xml:space="preserve"> W53 + 7700000</f>
        <v>10017000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8220000</v>
      </c>
      <c r="W54" s="277">
        <f t="shared" si="3"/>
        <v>1797000</v>
      </c>
    </row>
    <row r="55" spans="1:24" s="159" customFormat="1" x14ac:dyDescent="0.3">
      <c r="A55" s="309"/>
      <c r="B55" s="159" t="s">
        <v>76</v>
      </c>
      <c r="C55" s="153">
        <f xml:space="preserve"> W54 + 7700000</f>
        <v>9497000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10120000</v>
      </c>
      <c r="W55" s="277">
        <f t="shared" si="3"/>
        <v>-623000</v>
      </c>
    </row>
    <row r="56" spans="1:24" s="159" customFormat="1" x14ac:dyDescent="0.3">
      <c r="A56" s="309"/>
      <c r="B56" s="159" t="s">
        <v>77</v>
      </c>
      <c r="C56" s="153">
        <f xml:space="preserve"> W55 + 7700000</f>
        <v>7077000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6720000</v>
      </c>
      <c r="W56" s="277">
        <f t="shared" si="3"/>
        <v>357000</v>
      </c>
    </row>
    <row r="57" spans="1:24" s="159" customFormat="1" x14ac:dyDescent="0.3">
      <c r="A57" s="309"/>
      <c r="B57" s="159" t="s">
        <v>78</v>
      </c>
      <c r="C57" s="153">
        <f xml:space="preserve"> W56 + 7700000</f>
        <v>8057000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10620000</v>
      </c>
      <c r="W57" s="277">
        <f t="shared" si="3"/>
        <v>-2563000</v>
      </c>
    </row>
    <row r="58" spans="1:24" s="159" customFormat="1" x14ac:dyDescent="0.3">
      <c r="A58" s="309"/>
      <c r="B58" s="159" t="s">
        <v>79</v>
      </c>
      <c r="C58" s="153">
        <f xml:space="preserve"> W57 + 7700000 +1400000</f>
        <v>6537000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7120000</v>
      </c>
      <c r="W58" s="277">
        <f t="shared" si="3"/>
        <v>-583000</v>
      </c>
    </row>
    <row r="59" spans="1:24" s="159" customFormat="1" x14ac:dyDescent="0.3">
      <c r="A59" s="309"/>
      <c r="B59" s="159" t="s">
        <v>80</v>
      </c>
      <c r="C59" s="153">
        <f xml:space="preserve"> W58 + 7700000</f>
        <v>7117000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6720000</v>
      </c>
      <c r="W59" s="277">
        <f t="shared" si="3"/>
        <v>397000</v>
      </c>
    </row>
    <row r="60" spans="1:24" s="159" customFormat="1" x14ac:dyDescent="0.3">
      <c r="A60" s="309"/>
      <c r="B60" s="159" t="s">
        <v>81</v>
      </c>
      <c r="C60" s="153">
        <f xml:space="preserve"> W59 + 7700000</f>
        <v>8097000</v>
      </c>
      <c r="D60" s="154">
        <v>0</v>
      </c>
      <c r="E60" s="243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8220000</v>
      </c>
      <c r="W60" s="277">
        <f t="shared" si="3"/>
        <v>-123000</v>
      </c>
    </row>
    <row r="61" spans="1:24" s="159" customFormat="1" x14ac:dyDescent="0.3">
      <c r="A61" s="309"/>
      <c r="B61" s="159" t="s">
        <v>82</v>
      </c>
      <c r="C61" s="153">
        <f xml:space="preserve"> W60 + 7700000</f>
        <v>7577000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6920000</v>
      </c>
      <c r="W61" s="277">
        <f t="shared" si="3"/>
        <v>657000</v>
      </c>
    </row>
    <row r="62" spans="1:24" s="241" customFormat="1" x14ac:dyDescent="0.3">
      <c r="A62" s="309"/>
      <c r="B62" s="241" t="s">
        <v>83</v>
      </c>
      <c r="C62" s="190">
        <f xml:space="preserve"> W61 + 7700000</f>
        <v>8357000</v>
      </c>
      <c r="D62" s="154">
        <v>0</v>
      </c>
      <c r="E62" s="246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1100000</v>
      </c>
      <c r="M62" s="190">
        <v>150000</v>
      </c>
      <c r="N62" s="190">
        <v>250000</v>
      </c>
      <c r="O62" s="190">
        <v>0</v>
      </c>
      <c r="P62" s="2">
        <v>500000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6720000</v>
      </c>
      <c r="W62" s="277">
        <f t="shared" si="3"/>
        <v>1637000</v>
      </c>
    </row>
    <row r="63" spans="1:24" s="159" customFormat="1" x14ac:dyDescent="0.3">
      <c r="A63" s="309">
        <v>2028</v>
      </c>
      <c r="B63" s="159" t="s">
        <v>72</v>
      </c>
      <c r="C63" s="188">
        <f xml:space="preserve"> W62 + 7700000</f>
        <v>9337000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9960000</v>
      </c>
      <c r="W63" s="277">
        <f t="shared" si="3"/>
        <v>-623000</v>
      </c>
    </row>
    <row r="64" spans="1:24" s="159" customFormat="1" x14ac:dyDescent="0.3">
      <c r="A64" s="309"/>
      <c r="B64" s="159" t="s">
        <v>73</v>
      </c>
      <c r="C64" s="155">
        <f xml:space="preserve"> W63 + 7700000 +1400000</f>
        <v>8477000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7120000</v>
      </c>
      <c r="W64" s="277">
        <f t="shared" si="3"/>
        <v>1357000</v>
      </c>
    </row>
    <row r="65" spans="1:23" s="159" customFormat="1" x14ac:dyDescent="0.3">
      <c r="A65" s="309"/>
      <c r="B65" s="159" t="s">
        <v>74</v>
      </c>
      <c r="C65" s="153">
        <f xml:space="preserve"> W64 + 7700000</f>
        <v>9057000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6720000</v>
      </c>
      <c r="W65" s="277">
        <f t="shared" si="3"/>
        <v>2337000</v>
      </c>
    </row>
    <row r="66" spans="1:23" s="159" customFormat="1" x14ac:dyDescent="0.3">
      <c r="A66" s="309"/>
      <c r="B66" s="159" t="s">
        <v>75</v>
      </c>
      <c r="C66" s="153">
        <f xml:space="preserve"> W65 + 7700000</f>
        <v>10037000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8220000</v>
      </c>
      <c r="W66" s="277">
        <f t="shared" si="3"/>
        <v>1817000</v>
      </c>
    </row>
    <row r="67" spans="1:23" s="159" customFormat="1" x14ac:dyDescent="0.3">
      <c r="A67" s="309"/>
      <c r="B67" s="159" t="s">
        <v>76</v>
      </c>
      <c r="C67" s="153">
        <f xml:space="preserve"> W66 + 7700000</f>
        <v>9517000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10120000</v>
      </c>
      <c r="W67" s="277">
        <f t="shared" si="3"/>
        <v>-603000</v>
      </c>
    </row>
    <row r="68" spans="1:23" s="159" customFormat="1" x14ac:dyDescent="0.3">
      <c r="A68" s="309"/>
      <c r="B68" s="159" t="s">
        <v>77</v>
      </c>
      <c r="C68" s="153">
        <f xml:space="preserve"> W67 + 7700000</f>
        <v>7097000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6720000</v>
      </c>
      <c r="W68" s="277">
        <f t="shared" si="3"/>
        <v>377000</v>
      </c>
    </row>
    <row r="69" spans="1:23" s="159" customFormat="1" x14ac:dyDescent="0.3">
      <c r="A69" s="309"/>
      <c r="B69" s="159" t="s">
        <v>78</v>
      </c>
      <c r="C69" s="153">
        <f xml:space="preserve"> W68 + 7700000</f>
        <v>8077000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10620000</v>
      </c>
      <c r="W69" s="277">
        <f t="shared" si="3"/>
        <v>-2543000</v>
      </c>
    </row>
    <row r="70" spans="1:23" s="159" customFormat="1" x14ac:dyDescent="0.3">
      <c r="A70" s="309"/>
      <c r="B70" s="159" t="s">
        <v>79</v>
      </c>
      <c r="C70" s="153">
        <f xml:space="preserve"> W69 + 7700000 +1400000</f>
        <v>6557000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7120000</v>
      </c>
      <c r="W70" s="277">
        <f t="shared" si="3"/>
        <v>-563000</v>
      </c>
    </row>
    <row r="71" spans="1:23" s="159" customFormat="1" x14ac:dyDescent="0.3">
      <c r="A71" s="309"/>
      <c r="B71" s="159" t="s">
        <v>80</v>
      </c>
      <c r="C71" s="153">
        <f xml:space="preserve"> W70 + 7700000</f>
        <v>7137000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6720000</v>
      </c>
      <c r="W71" s="277">
        <f t="shared" si="3"/>
        <v>417000</v>
      </c>
    </row>
    <row r="72" spans="1:23" s="159" customFormat="1" x14ac:dyDescent="0.3">
      <c r="A72" s="309"/>
      <c r="B72" s="159" t="s">
        <v>81</v>
      </c>
      <c r="C72" s="153">
        <f xml:space="preserve"> W71 + 7700000</f>
        <v>8117000</v>
      </c>
      <c r="D72" s="154">
        <v>0</v>
      </c>
      <c r="E72" s="243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8220000</v>
      </c>
      <c r="W72" s="277">
        <f t="shared" si="3"/>
        <v>-103000</v>
      </c>
    </row>
    <row r="73" spans="1:23" s="159" customFormat="1" x14ac:dyDescent="0.3">
      <c r="A73" s="309"/>
      <c r="B73" s="159" t="s">
        <v>82</v>
      </c>
      <c r="C73" s="153">
        <f xml:space="preserve"> W72 + 7700000</f>
        <v>7597000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6920000</v>
      </c>
      <c r="W73" s="277">
        <f t="shared" si="3"/>
        <v>677000</v>
      </c>
    </row>
    <row r="74" spans="1:23" s="241" customFormat="1" x14ac:dyDescent="0.3">
      <c r="A74" s="309"/>
      <c r="B74" s="241" t="s">
        <v>83</v>
      </c>
      <c r="C74" s="190">
        <f xml:space="preserve"> W73 + 7700000</f>
        <v>8377000</v>
      </c>
      <c r="D74" s="154">
        <v>0</v>
      </c>
      <c r="E74" s="246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1100000</v>
      </c>
      <c r="M74" s="190">
        <v>150000</v>
      </c>
      <c r="N74" s="190">
        <v>250000</v>
      </c>
      <c r="O74" s="190">
        <v>0</v>
      </c>
      <c r="P74" s="2">
        <v>500000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6720000</v>
      </c>
      <c r="W74" s="277">
        <f t="shared" si="3"/>
        <v>1657000</v>
      </c>
    </row>
    <row r="75" spans="1:23" s="159" customFormat="1" x14ac:dyDescent="0.3">
      <c r="A75" s="309">
        <v>2029</v>
      </c>
      <c r="B75" s="159" t="s">
        <v>72</v>
      </c>
      <c r="C75" s="188">
        <f xml:space="preserve"> W74 + 7700000</f>
        <v>9357000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9960000</v>
      </c>
      <c r="W75" s="277">
        <f t="shared" si="3"/>
        <v>-603000</v>
      </c>
    </row>
    <row r="76" spans="1:23" s="159" customFormat="1" x14ac:dyDescent="0.3">
      <c r="A76" s="309"/>
      <c r="B76" s="159" t="s">
        <v>73</v>
      </c>
      <c r="C76" s="155">
        <f xml:space="preserve"> W75 + 7700000 +1400000</f>
        <v>8497000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7120000</v>
      </c>
      <c r="W76" s="277">
        <f t="shared" si="3"/>
        <v>1377000</v>
      </c>
    </row>
    <row r="77" spans="1:23" s="159" customFormat="1" x14ac:dyDescent="0.3">
      <c r="A77" s="309"/>
      <c r="B77" s="159" t="s">
        <v>74</v>
      </c>
      <c r="C77" s="153">
        <f xml:space="preserve"> W76 + 7700000</f>
        <v>9077000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6720000</v>
      </c>
      <c r="W77" s="277">
        <f t="shared" si="3"/>
        <v>2357000</v>
      </c>
    </row>
    <row r="78" spans="1:23" s="159" customFormat="1" x14ac:dyDescent="0.3">
      <c r="A78" s="309"/>
      <c r="B78" s="159" t="s">
        <v>75</v>
      </c>
      <c r="C78" s="153">
        <f xml:space="preserve"> W77 + 7700000</f>
        <v>10057000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8220000</v>
      </c>
      <c r="W78" s="277">
        <f t="shared" si="3"/>
        <v>1837000</v>
      </c>
    </row>
    <row r="79" spans="1:23" s="159" customFormat="1" x14ac:dyDescent="0.3">
      <c r="A79" s="309"/>
      <c r="B79" s="159" t="s">
        <v>76</v>
      </c>
      <c r="C79" s="153">
        <f xml:space="preserve"> W78 + 7700000</f>
        <v>9537000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10120000</v>
      </c>
      <c r="W79" s="277">
        <f t="shared" si="3"/>
        <v>-583000</v>
      </c>
    </row>
    <row r="80" spans="1:23" s="159" customFormat="1" x14ac:dyDescent="0.3">
      <c r="A80" s="309"/>
      <c r="B80" s="159" t="s">
        <v>77</v>
      </c>
      <c r="C80" s="153">
        <f xml:space="preserve"> W79 + 7700000</f>
        <v>7117000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6720000</v>
      </c>
      <c r="W80" s="277">
        <f t="shared" si="3"/>
        <v>397000</v>
      </c>
    </row>
    <row r="81" spans="1:23" s="159" customFormat="1" x14ac:dyDescent="0.3">
      <c r="A81" s="309"/>
      <c r="B81" s="159" t="s">
        <v>78</v>
      </c>
      <c r="C81" s="153">
        <f xml:space="preserve"> W80 + 7700000</f>
        <v>8097000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10620000</v>
      </c>
      <c r="W81" s="277">
        <f t="shared" si="3"/>
        <v>-2523000</v>
      </c>
    </row>
    <row r="82" spans="1:23" s="159" customFormat="1" x14ac:dyDescent="0.3">
      <c r="A82" s="309"/>
      <c r="B82" s="159" t="s">
        <v>79</v>
      </c>
      <c r="C82" s="153">
        <f xml:space="preserve"> W81 + 7700000 +1400000</f>
        <v>6577000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7120000</v>
      </c>
      <c r="W82" s="277">
        <f t="shared" si="3"/>
        <v>-543000</v>
      </c>
    </row>
    <row r="83" spans="1:23" s="159" customFormat="1" x14ac:dyDescent="0.3">
      <c r="A83" s="309"/>
      <c r="B83" s="159" t="s">
        <v>80</v>
      </c>
      <c r="C83" s="153">
        <f xml:space="preserve"> W82 + 7700000</f>
        <v>7157000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6720000</v>
      </c>
      <c r="W83" s="277">
        <f t="shared" si="3"/>
        <v>437000</v>
      </c>
    </row>
    <row r="84" spans="1:23" s="159" customFormat="1" x14ac:dyDescent="0.3">
      <c r="A84" s="309"/>
      <c r="B84" s="159" t="s">
        <v>81</v>
      </c>
      <c r="C84" s="153">
        <f xml:space="preserve"> W83 + 7700000</f>
        <v>8137000</v>
      </c>
      <c r="D84" s="154">
        <v>0</v>
      </c>
      <c r="E84" s="243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8220000</v>
      </c>
      <c r="W84" s="277">
        <f t="shared" si="3"/>
        <v>-83000</v>
      </c>
    </row>
    <row r="85" spans="1:23" s="159" customFormat="1" x14ac:dyDescent="0.3">
      <c r="A85" s="309"/>
      <c r="B85" s="159" t="s">
        <v>82</v>
      </c>
      <c r="C85" s="153">
        <f xml:space="preserve"> W84 + 7700000</f>
        <v>7617000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6920000</v>
      </c>
      <c r="W85" s="277">
        <f t="shared" si="3"/>
        <v>697000</v>
      </c>
    </row>
    <row r="86" spans="1:23" s="241" customFormat="1" x14ac:dyDescent="0.3">
      <c r="A86" s="309"/>
      <c r="B86" s="241" t="s">
        <v>83</v>
      </c>
      <c r="C86" s="190">
        <f xml:space="preserve"> W85 + 7700000</f>
        <v>8397000</v>
      </c>
      <c r="D86" s="154">
        <v>0</v>
      </c>
      <c r="E86" s="246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6720000</v>
      </c>
      <c r="W86" s="277">
        <f t="shared" si="3"/>
        <v>1677000</v>
      </c>
    </row>
    <row r="87" spans="1:23" s="159" customFormat="1" x14ac:dyDescent="0.3">
      <c r="A87" s="309">
        <v>2030</v>
      </c>
      <c r="B87" s="159" t="s">
        <v>72</v>
      </c>
      <c r="C87" s="188">
        <f xml:space="preserve"> W86 + 7700000</f>
        <v>9377000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9960000</v>
      </c>
      <c r="W87" s="277">
        <f t="shared" si="3"/>
        <v>-583000</v>
      </c>
    </row>
    <row r="88" spans="1:23" s="159" customFormat="1" x14ac:dyDescent="0.3">
      <c r="A88" s="309"/>
      <c r="B88" s="159" t="s">
        <v>73</v>
      </c>
      <c r="C88" s="155">
        <f xml:space="preserve"> W87 + 7700000 +1400000</f>
        <v>8517000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7120000</v>
      </c>
      <c r="W88" s="277">
        <f t="shared" si="3"/>
        <v>1397000</v>
      </c>
    </row>
    <row r="89" spans="1:23" s="159" customFormat="1" x14ac:dyDescent="0.3">
      <c r="A89" s="309"/>
      <c r="B89" s="159" t="s">
        <v>74</v>
      </c>
      <c r="C89" s="153">
        <f xml:space="preserve"> W88 + 7700000</f>
        <v>9097000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6720000</v>
      </c>
      <c r="W89" s="277">
        <f t="shared" si="3"/>
        <v>2377000</v>
      </c>
    </row>
    <row r="90" spans="1:23" s="159" customFormat="1" x14ac:dyDescent="0.3">
      <c r="A90" s="309"/>
      <c r="B90" s="159" t="s">
        <v>75</v>
      </c>
      <c r="C90" s="153">
        <f xml:space="preserve"> W89 + 7700000</f>
        <v>10077000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8220000</v>
      </c>
      <c r="W90" s="277">
        <f t="shared" si="3"/>
        <v>1857000</v>
      </c>
    </row>
    <row r="91" spans="1:23" s="159" customFormat="1" x14ac:dyDescent="0.3">
      <c r="A91" s="309"/>
      <c r="B91" s="159" t="s">
        <v>76</v>
      </c>
      <c r="C91" s="153">
        <f xml:space="preserve"> W90 + 7700000</f>
        <v>9557000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10120000</v>
      </c>
      <c r="W91" s="277">
        <f t="shared" si="3"/>
        <v>-563000</v>
      </c>
    </row>
    <row r="92" spans="1:23" s="159" customFormat="1" x14ac:dyDescent="0.3">
      <c r="A92" s="309"/>
      <c r="B92" s="159" t="s">
        <v>77</v>
      </c>
      <c r="C92" s="153">
        <f xml:space="preserve"> W91 + 7700000</f>
        <v>7137000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6720000</v>
      </c>
      <c r="W92" s="277">
        <f t="shared" si="3"/>
        <v>417000</v>
      </c>
    </row>
    <row r="93" spans="1:23" s="159" customFormat="1" x14ac:dyDescent="0.3">
      <c r="A93" s="309"/>
      <c r="B93" s="159" t="s">
        <v>78</v>
      </c>
      <c r="C93" s="153">
        <f xml:space="preserve"> W92 + 7700000</f>
        <v>8117000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10620000</v>
      </c>
      <c r="W93" s="277">
        <f t="shared" ref="W93:W122" si="6" xml:space="preserve"> (C93+D93) - V93</f>
        <v>-2503000</v>
      </c>
    </row>
    <row r="94" spans="1:23" s="159" customFormat="1" x14ac:dyDescent="0.3">
      <c r="A94" s="309"/>
      <c r="B94" s="159" t="s">
        <v>79</v>
      </c>
      <c r="C94" s="153">
        <f xml:space="preserve"> W93 + 7700000 +1400000</f>
        <v>6597000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7120000</v>
      </c>
      <c r="W94" s="277">
        <f t="shared" si="6"/>
        <v>-523000</v>
      </c>
    </row>
    <row r="95" spans="1:23" s="159" customFormat="1" x14ac:dyDescent="0.3">
      <c r="A95" s="309"/>
      <c r="B95" s="159" t="s">
        <v>80</v>
      </c>
      <c r="C95" s="153">
        <f xml:space="preserve"> W94 + 7700000</f>
        <v>7177000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6720000</v>
      </c>
      <c r="W95" s="277">
        <f t="shared" si="6"/>
        <v>457000</v>
      </c>
    </row>
    <row r="96" spans="1:23" s="159" customFormat="1" x14ac:dyDescent="0.3">
      <c r="A96" s="309"/>
      <c r="B96" s="159" t="s">
        <v>81</v>
      </c>
      <c r="C96" s="153">
        <f xml:space="preserve"> W95 + 7700000</f>
        <v>8157000</v>
      </c>
      <c r="D96" s="154">
        <v>0</v>
      </c>
      <c r="E96" s="243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8220000</v>
      </c>
      <c r="W96" s="277">
        <f t="shared" si="6"/>
        <v>-63000</v>
      </c>
    </row>
    <row r="97" spans="1:23" s="159" customFormat="1" x14ac:dyDescent="0.3">
      <c r="A97" s="309"/>
      <c r="B97" s="159" t="s">
        <v>82</v>
      </c>
      <c r="C97" s="153">
        <f xml:space="preserve"> W96 + 7700000</f>
        <v>7637000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6920000</v>
      </c>
      <c r="W97" s="277">
        <f t="shared" si="6"/>
        <v>717000</v>
      </c>
    </row>
    <row r="98" spans="1:23" s="241" customFormat="1" x14ac:dyDescent="0.3">
      <c r="A98" s="309"/>
      <c r="B98" s="241" t="s">
        <v>83</v>
      </c>
      <c r="C98" s="190">
        <f xml:space="preserve"> W97 + 7700000</f>
        <v>8417000</v>
      </c>
      <c r="D98" s="154">
        <v>0</v>
      </c>
      <c r="E98" s="246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6720000</v>
      </c>
      <c r="W98" s="277">
        <f t="shared" si="6"/>
        <v>1697000</v>
      </c>
    </row>
    <row r="99" spans="1:23" s="159" customFormat="1" x14ac:dyDescent="0.3">
      <c r="A99" s="309">
        <v>2031</v>
      </c>
      <c r="B99" s="159" t="s">
        <v>72</v>
      </c>
      <c r="C99" s="188">
        <f xml:space="preserve"> W98 + 7700000</f>
        <v>9397000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9960000</v>
      </c>
      <c r="W99" s="277">
        <f t="shared" si="6"/>
        <v>-563000</v>
      </c>
    </row>
    <row r="100" spans="1:23" s="159" customFormat="1" x14ac:dyDescent="0.3">
      <c r="A100" s="309"/>
      <c r="B100" s="159" t="s">
        <v>73</v>
      </c>
      <c r="C100" s="155">
        <f xml:space="preserve"> W99 + 7700000 +1400000</f>
        <v>8537000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7120000</v>
      </c>
      <c r="W100" s="277">
        <f t="shared" si="6"/>
        <v>1417000</v>
      </c>
    </row>
    <row r="101" spans="1:23" s="159" customFormat="1" x14ac:dyDescent="0.3">
      <c r="A101" s="309"/>
      <c r="B101" s="159" t="s">
        <v>74</v>
      </c>
      <c r="C101" s="153">
        <f xml:space="preserve"> W100 + 7700000</f>
        <v>9117000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6720000</v>
      </c>
      <c r="W101" s="277">
        <f t="shared" si="6"/>
        <v>2397000</v>
      </c>
    </row>
    <row r="102" spans="1:23" s="159" customFormat="1" x14ac:dyDescent="0.3">
      <c r="A102" s="309"/>
      <c r="B102" s="159" t="s">
        <v>75</v>
      </c>
      <c r="C102" s="153">
        <f xml:space="preserve"> W101 + 7700000</f>
        <v>10097000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8220000</v>
      </c>
      <c r="W102" s="277">
        <f t="shared" si="6"/>
        <v>1877000</v>
      </c>
    </row>
    <row r="103" spans="1:23" s="159" customFormat="1" x14ac:dyDescent="0.3">
      <c r="A103" s="309"/>
      <c r="B103" s="159" t="s">
        <v>76</v>
      </c>
      <c r="C103" s="153">
        <f xml:space="preserve"> W102 + 7700000</f>
        <v>9577000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10120000</v>
      </c>
      <c r="W103" s="277">
        <f t="shared" si="6"/>
        <v>-543000</v>
      </c>
    </row>
    <row r="104" spans="1:23" s="159" customFormat="1" x14ac:dyDescent="0.3">
      <c r="A104" s="309"/>
      <c r="B104" s="159" t="s">
        <v>77</v>
      </c>
      <c r="C104" s="153">
        <f xml:space="preserve"> W103 + 7700000</f>
        <v>7157000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6720000</v>
      </c>
      <c r="W104" s="277">
        <f t="shared" si="6"/>
        <v>437000</v>
      </c>
    </row>
    <row r="105" spans="1:23" s="159" customFormat="1" x14ac:dyDescent="0.3">
      <c r="A105" s="309"/>
      <c r="B105" s="159" t="s">
        <v>78</v>
      </c>
      <c r="C105" s="153">
        <f xml:space="preserve"> W104 + 7700000</f>
        <v>8137000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10620000</v>
      </c>
      <c r="W105" s="277">
        <f t="shared" si="6"/>
        <v>-2483000</v>
      </c>
    </row>
    <row r="106" spans="1:23" s="159" customFormat="1" x14ac:dyDescent="0.3">
      <c r="A106" s="309"/>
      <c r="B106" s="159" t="s">
        <v>79</v>
      </c>
      <c r="C106" s="153">
        <f xml:space="preserve"> W105 + 7700000 +1400000</f>
        <v>6617000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7120000</v>
      </c>
      <c r="W106" s="277">
        <f t="shared" si="6"/>
        <v>-503000</v>
      </c>
    </row>
    <row r="107" spans="1:23" s="159" customFormat="1" x14ac:dyDescent="0.3">
      <c r="A107" s="309"/>
      <c r="B107" s="159" t="s">
        <v>80</v>
      </c>
      <c r="C107" s="153">
        <f xml:space="preserve"> W106 + 7700000</f>
        <v>7197000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6720000</v>
      </c>
      <c r="W107" s="277">
        <f t="shared" si="6"/>
        <v>477000</v>
      </c>
    </row>
    <row r="108" spans="1:23" s="159" customFormat="1" x14ac:dyDescent="0.3">
      <c r="A108" s="309"/>
      <c r="B108" s="159" t="s">
        <v>81</v>
      </c>
      <c r="C108" s="153">
        <f xml:space="preserve"> W107 + 7700000</f>
        <v>8177000</v>
      </c>
      <c r="D108" s="154">
        <v>0</v>
      </c>
      <c r="E108" s="243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8220000</v>
      </c>
      <c r="W108" s="277">
        <f t="shared" si="6"/>
        <v>-43000</v>
      </c>
    </row>
    <row r="109" spans="1:23" s="159" customFormat="1" x14ac:dyDescent="0.3">
      <c r="A109" s="309"/>
      <c r="B109" s="159" t="s">
        <v>82</v>
      </c>
      <c r="C109" s="153">
        <f xml:space="preserve"> W108 + 7700000</f>
        <v>7657000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6920000</v>
      </c>
      <c r="W109" s="277">
        <f t="shared" si="6"/>
        <v>737000</v>
      </c>
    </row>
    <row r="110" spans="1:23" s="241" customFormat="1" x14ac:dyDescent="0.3">
      <c r="A110" s="309"/>
      <c r="B110" s="241" t="s">
        <v>83</v>
      </c>
      <c r="C110" s="190">
        <f xml:space="preserve"> W109 + 7700000</f>
        <v>8437000</v>
      </c>
      <c r="D110" s="154">
        <v>0</v>
      </c>
      <c r="E110" s="246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6720000</v>
      </c>
      <c r="W110" s="277">
        <f t="shared" si="6"/>
        <v>1717000</v>
      </c>
    </row>
    <row r="111" spans="1:23" s="159" customFormat="1" x14ac:dyDescent="0.3">
      <c r="A111" s="309">
        <v>2032</v>
      </c>
      <c r="B111" s="159" t="s">
        <v>72</v>
      </c>
      <c r="C111" s="188">
        <f xml:space="preserve"> W110 + 7700000</f>
        <v>9417000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9620000</v>
      </c>
      <c r="W111" s="277">
        <f t="shared" si="6"/>
        <v>-203000</v>
      </c>
    </row>
    <row r="112" spans="1:23" s="159" customFormat="1" x14ac:dyDescent="0.3">
      <c r="A112" s="309"/>
      <c r="B112" s="159" t="s">
        <v>73</v>
      </c>
      <c r="C112" s="155">
        <f xml:space="preserve"> W111 + 7700000 +1400000</f>
        <v>8897000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7120000</v>
      </c>
      <c r="W112" s="277">
        <f t="shared" si="6"/>
        <v>1777000</v>
      </c>
    </row>
    <row r="113" spans="1:23" s="159" customFormat="1" x14ac:dyDescent="0.3">
      <c r="A113" s="309"/>
      <c r="B113" s="159" t="s">
        <v>74</v>
      </c>
      <c r="C113" s="153">
        <f xml:space="preserve"> W112 + 7700000</f>
        <v>9477000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6720000</v>
      </c>
      <c r="W113" s="277">
        <f t="shared" si="6"/>
        <v>2757000</v>
      </c>
    </row>
    <row r="114" spans="1:23" s="159" customFormat="1" x14ac:dyDescent="0.3">
      <c r="A114" s="309"/>
      <c r="B114" s="159" t="s">
        <v>75</v>
      </c>
      <c r="C114" s="153">
        <f xml:space="preserve"> W113 + 7700000</f>
        <v>10457000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8220000</v>
      </c>
      <c r="W114" s="277">
        <f t="shared" si="6"/>
        <v>2237000</v>
      </c>
    </row>
    <row r="115" spans="1:23" s="159" customFormat="1" x14ac:dyDescent="0.3">
      <c r="A115" s="309"/>
      <c r="B115" s="159" t="s">
        <v>76</v>
      </c>
      <c r="C115" s="153">
        <f xml:space="preserve"> W114 + 7700000</f>
        <v>9937000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10120000</v>
      </c>
      <c r="W115" s="277">
        <f t="shared" si="6"/>
        <v>-183000</v>
      </c>
    </row>
    <row r="116" spans="1:23" s="159" customFormat="1" x14ac:dyDescent="0.3">
      <c r="A116" s="309"/>
      <c r="B116" s="159" t="s">
        <v>77</v>
      </c>
      <c r="C116" s="153">
        <f xml:space="preserve"> W115 + 7700000</f>
        <v>7517000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6720000</v>
      </c>
      <c r="W116" s="277">
        <f t="shared" si="6"/>
        <v>797000</v>
      </c>
    </row>
    <row r="117" spans="1:23" s="159" customFormat="1" x14ac:dyDescent="0.3">
      <c r="A117" s="309"/>
      <c r="B117" s="159" t="s">
        <v>78</v>
      </c>
      <c r="C117" s="153">
        <f xml:space="preserve"> W116 + 7700000</f>
        <v>8497000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10620000</v>
      </c>
      <c r="W117" s="277">
        <f t="shared" si="6"/>
        <v>-2123000</v>
      </c>
    </row>
    <row r="118" spans="1:23" s="159" customFormat="1" x14ac:dyDescent="0.3">
      <c r="A118" s="309"/>
      <c r="B118" s="159" t="s">
        <v>79</v>
      </c>
      <c r="C118" s="153">
        <f xml:space="preserve"> W117 + 7700000 +1400000</f>
        <v>6977000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7120000</v>
      </c>
      <c r="W118" s="277">
        <f t="shared" si="6"/>
        <v>-143000</v>
      </c>
    </row>
    <row r="119" spans="1:23" s="159" customFormat="1" x14ac:dyDescent="0.3">
      <c r="A119" s="309"/>
      <c r="B119" s="159" t="s">
        <v>80</v>
      </c>
      <c r="C119" s="153">
        <f xml:space="preserve"> W118 + 7700000</f>
        <v>7557000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6720000</v>
      </c>
      <c r="W119" s="277">
        <f t="shared" si="6"/>
        <v>837000</v>
      </c>
    </row>
    <row r="120" spans="1:23" s="159" customFormat="1" x14ac:dyDescent="0.3">
      <c r="A120" s="309"/>
      <c r="B120" s="159" t="s">
        <v>81</v>
      </c>
      <c r="C120" s="153">
        <f xml:space="preserve"> W119 + 7700000</f>
        <v>8537000</v>
      </c>
      <c r="D120" s="154">
        <v>0</v>
      </c>
      <c r="E120" s="243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8220000</v>
      </c>
      <c r="W120" s="277">
        <f t="shared" si="6"/>
        <v>317000</v>
      </c>
    </row>
    <row r="121" spans="1:23" s="159" customFormat="1" x14ac:dyDescent="0.3">
      <c r="A121" s="309"/>
      <c r="B121" s="159" t="s">
        <v>82</v>
      </c>
      <c r="C121" s="153">
        <f xml:space="preserve"> W120 + 7700000</f>
        <v>8017000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6920000</v>
      </c>
      <c r="W121" s="277">
        <f t="shared" si="6"/>
        <v>1097000</v>
      </c>
    </row>
    <row r="122" spans="1:23" s="241" customFormat="1" x14ac:dyDescent="0.3">
      <c r="A122" s="309"/>
      <c r="B122" s="241" t="s">
        <v>83</v>
      </c>
      <c r="C122" s="190">
        <f xml:space="preserve"> W121 + 7700000</f>
        <v>8797000</v>
      </c>
      <c r="D122" s="154">
        <v>0</v>
      </c>
      <c r="E122" s="246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6720000</v>
      </c>
      <c r="W122" s="277">
        <f t="shared" si="6"/>
        <v>2077000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16"/>
      <c r="C1" s="316"/>
    </row>
    <row r="2" spans="2:18" x14ac:dyDescent="0.3">
      <c r="B2" s="315" t="s">
        <v>71</v>
      </c>
      <c r="C2" s="315"/>
      <c r="E2" s="312" t="s">
        <v>71</v>
      </c>
      <c r="F2" s="313"/>
      <c r="G2" s="313"/>
      <c r="H2" s="314"/>
      <c r="J2" s="312" t="s">
        <v>94</v>
      </c>
      <c r="K2" s="313"/>
      <c r="L2" s="313"/>
      <c r="M2" s="314"/>
      <c r="O2" s="312" t="s">
        <v>95</v>
      </c>
      <c r="P2" s="313"/>
      <c r="Q2" s="313"/>
      <c r="R2" s="314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2" t="s">
        <v>196</v>
      </c>
      <c r="F16" s="313"/>
      <c r="G16" s="313"/>
      <c r="H16" s="314"/>
      <c r="J16" s="312" t="s">
        <v>221</v>
      </c>
      <c r="K16" s="313"/>
      <c r="L16" s="313"/>
      <c r="M16" s="314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220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85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218</v>
      </c>
      <c r="F29" s="310">
        <v>70500000</v>
      </c>
      <c r="G29" s="311"/>
      <c r="H29" s="286">
        <f xml:space="preserve"> (((F29 + G28) / F29) - 1) * 100</f>
        <v>3.0254751773049593</v>
      </c>
      <c r="J29" s="4" t="s">
        <v>218</v>
      </c>
      <c r="K29" s="310">
        <v>70500000</v>
      </c>
      <c r="L29" s="311"/>
      <c r="M29" s="286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17" t="s">
        <v>204</v>
      </c>
      <c r="C1" s="317"/>
      <c r="D1" s="317"/>
      <c r="E1" s="317"/>
      <c r="F1" s="317"/>
      <c r="G1" s="317"/>
      <c r="H1" s="317"/>
      <c r="I1" s="317"/>
    </row>
    <row r="2" spans="2:14" x14ac:dyDescent="0.3">
      <c r="B2" s="283" t="s">
        <v>198</v>
      </c>
      <c r="C2" s="283" t="s">
        <v>200</v>
      </c>
      <c r="D2" s="283" t="s">
        <v>202</v>
      </c>
      <c r="E2" s="283" t="s">
        <v>0</v>
      </c>
      <c r="F2" s="283" t="s">
        <v>207</v>
      </c>
      <c r="G2" s="283" t="s">
        <v>203</v>
      </c>
      <c r="H2" s="283" t="s">
        <v>199</v>
      </c>
      <c r="I2" s="283" t="s">
        <v>201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8">
        <f xml:space="preserve"> E3 / 12</f>
        <v>264000</v>
      </c>
      <c r="G3" s="6">
        <f>( D3 - E3) /12</f>
        <v>936000</v>
      </c>
      <c r="H3" s="278">
        <v>300000</v>
      </c>
      <c r="I3" s="279">
        <f xml:space="preserve"> G3 - H3</f>
        <v>636000</v>
      </c>
      <c r="J3" s="281" t="s">
        <v>205</v>
      </c>
      <c r="K3" s="281" t="s">
        <v>206</v>
      </c>
      <c r="L3" s="280" t="s">
        <v>208</v>
      </c>
    </row>
    <row r="4" spans="2:14" x14ac:dyDescent="0.3">
      <c r="B4" s="1"/>
      <c r="C4" s="1"/>
      <c r="D4" s="1"/>
    </row>
    <row r="5" spans="2:14" x14ac:dyDescent="0.3">
      <c r="B5" s="282"/>
      <c r="C5" s="42" t="s">
        <v>209</v>
      </c>
      <c r="D5" s="42" t="s">
        <v>210</v>
      </c>
      <c r="E5" s="42" t="s">
        <v>211</v>
      </c>
      <c r="F5" s="284" t="s">
        <v>215</v>
      </c>
      <c r="G5" s="284" t="s">
        <v>216</v>
      </c>
      <c r="H5" s="284" t="s">
        <v>217</v>
      </c>
      <c r="J5" s="300"/>
      <c r="K5" s="300"/>
      <c r="L5" s="300"/>
      <c r="M5" s="300"/>
      <c r="N5" s="300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85"/>
      <c r="G23" s="285"/>
      <c r="H23" s="285"/>
      <c r="I23" s="285"/>
      <c r="J23" s="285"/>
      <c r="K23" s="285"/>
      <c r="L23" s="285"/>
      <c r="M23" s="285"/>
      <c r="N23" s="285"/>
      <c r="O23" s="285"/>
    </row>
    <row r="30" spans="5:15" x14ac:dyDescent="0.3">
      <c r="E30" s="285">
        <v>60000000</v>
      </c>
      <c r="F30" s="285">
        <f t="shared" ref="F30:F35" si="0" xml:space="preserve"> E30 * 1.03</f>
        <v>61800000</v>
      </c>
    </row>
    <row r="31" spans="5:15" x14ac:dyDescent="0.3">
      <c r="E31" s="285">
        <f xml:space="preserve"> F30 -300000</f>
        <v>61500000</v>
      </c>
      <c r="F31" s="285">
        <f t="shared" si="0"/>
        <v>63345000</v>
      </c>
    </row>
    <row r="32" spans="5:15" x14ac:dyDescent="0.3">
      <c r="E32" s="285">
        <f xml:space="preserve"> F31 -300000</f>
        <v>63045000</v>
      </c>
      <c r="F32" s="285">
        <f t="shared" si="0"/>
        <v>64936350</v>
      </c>
    </row>
    <row r="33" spans="5:6" x14ac:dyDescent="0.3">
      <c r="E33" s="285">
        <f xml:space="preserve"> F32 -300000</f>
        <v>64636350</v>
      </c>
      <c r="F33" s="285">
        <f t="shared" si="0"/>
        <v>66575440.5</v>
      </c>
    </row>
    <row r="34" spans="5:6" x14ac:dyDescent="0.3">
      <c r="E34" s="285">
        <f xml:space="preserve"> F33 -300000</f>
        <v>66275440.5</v>
      </c>
      <c r="F34" s="285">
        <f t="shared" si="0"/>
        <v>68263703.715000004</v>
      </c>
    </row>
    <row r="35" spans="5:6" x14ac:dyDescent="0.3">
      <c r="E35" s="285">
        <f xml:space="preserve"> F34 -300000</f>
        <v>67963703.715000004</v>
      </c>
      <c r="F35" s="285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0" t="s">
        <v>36</v>
      </c>
      <c r="E3" s="300"/>
      <c r="F3" s="300"/>
      <c r="G3" s="300"/>
      <c r="H3" s="300"/>
      <c r="I3" s="300"/>
      <c r="J3" s="300"/>
      <c r="K3" s="300"/>
      <c r="L3" s="300"/>
      <c r="M3" s="300"/>
      <c r="N3" s="300"/>
    </row>
    <row r="4" spans="3:14" x14ac:dyDescent="0.3"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18">
        <f xml:space="preserve"> D22 + E22 + F22 + G22</f>
        <v>18921448</v>
      </c>
      <c r="E23" s="308"/>
      <c r="F23" s="308"/>
      <c r="G23" s="30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19">
        <f xml:space="preserve"> D23 / I23 * 100</f>
        <v>84.996483606996279</v>
      </c>
      <c r="E24" s="320"/>
      <c r="F24" s="320"/>
      <c r="G24" s="32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27" t="s">
        <v>100</v>
      </c>
      <c r="C27" s="331" t="s">
        <v>115</v>
      </c>
      <c r="D27" s="322" t="s">
        <v>98</v>
      </c>
      <c r="E27" s="323"/>
      <c r="F27" s="324"/>
      <c r="G27" s="327" t="s">
        <v>102</v>
      </c>
      <c r="H27" s="325" t="s">
        <v>118</v>
      </c>
      <c r="I27" s="328" t="s">
        <v>96</v>
      </c>
      <c r="J27" s="327" t="s">
        <v>105</v>
      </c>
      <c r="K27" s="327" t="s">
        <v>116</v>
      </c>
    </row>
    <row r="28" spans="2:12" ht="17.25" thickBot="1" x14ac:dyDescent="0.35">
      <c r="B28" s="326"/>
      <c r="C28" s="332"/>
      <c r="D28" s="327" t="s">
        <v>97</v>
      </c>
      <c r="E28" s="325" t="s">
        <v>101</v>
      </c>
      <c r="F28" s="333" t="s">
        <v>104</v>
      </c>
      <c r="G28" s="326"/>
      <c r="H28" s="326"/>
      <c r="I28" s="329"/>
      <c r="J28" s="326"/>
      <c r="K28" s="326"/>
    </row>
    <row r="29" spans="2:12" ht="37.5" customHeight="1" thickBot="1" x14ac:dyDescent="0.35">
      <c r="B29" s="326"/>
      <c r="C29" s="332"/>
      <c r="D29" s="326"/>
      <c r="E29" s="326"/>
      <c r="F29" s="334"/>
      <c r="G29" s="326"/>
      <c r="H29" s="326"/>
      <c r="I29" s="47" t="s">
        <v>99</v>
      </c>
      <c r="J29" s="330"/>
      <c r="K29" s="330"/>
    </row>
    <row r="30" spans="2:12" x14ac:dyDescent="0.3">
      <c r="B30" s="339" t="s">
        <v>114</v>
      </c>
      <c r="C30" s="341">
        <v>4679754000</v>
      </c>
      <c r="D30" s="50">
        <v>4679754000</v>
      </c>
      <c r="E30" s="49">
        <v>0</v>
      </c>
      <c r="F30" s="51">
        <v>10.81</v>
      </c>
      <c r="G30" s="335">
        <f xml:space="preserve"> C30 + D31</f>
        <v>0</v>
      </c>
      <c r="H30" s="341">
        <v>583000000</v>
      </c>
      <c r="I30" s="343">
        <f xml:space="preserve"> G30 / H30</f>
        <v>0</v>
      </c>
      <c r="J30" s="337" t="s">
        <v>103</v>
      </c>
      <c r="K30" s="335">
        <f xml:space="preserve"> D30 / H30</f>
        <v>8.0270222984562611</v>
      </c>
    </row>
    <row r="31" spans="2:12" ht="17.25" thickBot="1" x14ac:dyDescent="0.35">
      <c r="B31" s="340"/>
      <c r="C31" s="342"/>
      <c r="D31" s="345">
        <f xml:space="preserve"> (D30 * (E30 - F30)) / F30</f>
        <v>-4679754000</v>
      </c>
      <c r="E31" s="346"/>
      <c r="F31" s="347"/>
      <c r="G31" s="340"/>
      <c r="H31" s="342"/>
      <c r="I31" s="344"/>
      <c r="J31" s="338"/>
      <c r="K31" s="33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2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8" t="s">
        <v>143</v>
      </c>
      <c r="B29" s="308"/>
      <c r="C29" s="308"/>
    </row>
    <row r="30" spans="1:11" x14ac:dyDescent="0.3">
      <c r="A30" s="1">
        <v>1</v>
      </c>
      <c r="B30" s="308" t="s">
        <v>144</v>
      </c>
      <c r="C30" s="1" t="s">
        <v>145</v>
      </c>
    </row>
    <row r="31" spans="1:11" x14ac:dyDescent="0.3">
      <c r="A31" s="1">
        <v>2</v>
      </c>
      <c r="B31" s="308"/>
      <c r="C31" s="1" t="s">
        <v>146</v>
      </c>
    </row>
    <row r="32" spans="1:11" x14ac:dyDescent="0.3">
      <c r="A32" s="1">
        <v>3</v>
      </c>
      <c r="B32" s="308"/>
      <c r="C32" s="1" t="s">
        <v>147</v>
      </c>
    </row>
    <row r="33" spans="1:3" x14ac:dyDescent="0.3">
      <c r="A33" s="1">
        <v>4</v>
      </c>
      <c r="B33" s="308"/>
      <c r="C33" s="1" t="s">
        <v>148</v>
      </c>
    </row>
    <row r="34" spans="1:3" x14ac:dyDescent="0.3">
      <c r="A34" s="1">
        <v>5</v>
      </c>
      <c r="B34" s="308" t="s">
        <v>152</v>
      </c>
      <c r="C34" s="1" t="s">
        <v>149</v>
      </c>
    </row>
    <row r="35" spans="1:3" x14ac:dyDescent="0.3">
      <c r="A35" s="1">
        <v>6</v>
      </c>
      <c r="B35" s="308"/>
      <c r="C35" s="1" t="s">
        <v>150</v>
      </c>
    </row>
    <row r="36" spans="1:3" x14ac:dyDescent="0.3">
      <c r="A36" s="1">
        <v>7</v>
      </c>
      <c r="B36" s="308"/>
      <c r="C36" s="1" t="s">
        <v>151</v>
      </c>
    </row>
    <row r="37" spans="1:3" x14ac:dyDescent="0.3">
      <c r="A37" s="1">
        <v>8</v>
      </c>
      <c r="B37" s="308" t="s">
        <v>153</v>
      </c>
      <c r="C37" s="1" t="s">
        <v>154</v>
      </c>
    </row>
    <row r="38" spans="1:3" x14ac:dyDescent="0.3">
      <c r="A38" s="1">
        <v>9</v>
      </c>
      <c r="B38" s="30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5" t="s">
        <v>66</v>
      </c>
      <c r="C2" s="315"/>
      <c r="E2" s="315" t="s">
        <v>67</v>
      </c>
      <c r="F2" s="315"/>
      <c r="H2" s="315" t="s">
        <v>68</v>
      </c>
      <c r="I2" s="315"/>
      <c r="K2" s="315" t="s">
        <v>69</v>
      </c>
      <c r="L2" s="315"/>
      <c r="N2" s="315" t="s">
        <v>70</v>
      </c>
      <c r="O2" s="315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81" customFormat="1" x14ac:dyDescent="0.3">
      <c r="A1" s="289" t="s">
        <v>222</v>
      </c>
      <c r="B1" s="281" t="s">
        <v>224</v>
      </c>
      <c r="C1" s="281" t="s">
        <v>223</v>
      </c>
      <c r="D1" s="281" t="s">
        <v>225</v>
      </c>
      <c r="E1" s="281" t="s">
        <v>226</v>
      </c>
      <c r="F1" s="281" t="s">
        <v>228</v>
      </c>
      <c r="G1" s="281" t="s">
        <v>229</v>
      </c>
      <c r="H1" s="281" t="s">
        <v>230</v>
      </c>
      <c r="I1" s="281" t="s">
        <v>231</v>
      </c>
      <c r="J1" s="281" t="s">
        <v>233</v>
      </c>
      <c r="K1" s="281" t="s">
        <v>234</v>
      </c>
    </row>
    <row r="2" spans="1:11" x14ac:dyDescent="0.3">
      <c r="A2" s="74" t="s">
        <v>12</v>
      </c>
      <c r="B2" s="287">
        <v>85000</v>
      </c>
      <c r="C2" s="290">
        <v>10000</v>
      </c>
      <c r="D2" s="290">
        <v>80000</v>
      </c>
      <c r="E2" s="290">
        <v>40000</v>
      </c>
      <c r="F2" s="3" t="s">
        <v>227</v>
      </c>
      <c r="G2" s="290">
        <v>40000</v>
      </c>
      <c r="H2" s="3" t="s">
        <v>232</v>
      </c>
      <c r="I2" s="3" t="s">
        <v>232</v>
      </c>
      <c r="J2" s="3">
        <v>80000</v>
      </c>
      <c r="K2">
        <v>3000</v>
      </c>
    </row>
    <row r="3" spans="1:11" x14ac:dyDescent="0.3">
      <c r="C3" s="288">
        <f xml:space="preserve"> B2 + C2</f>
        <v>95000</v>
      </c>
      <c r="D3" s="288">
        <f xml:space="preserve"> B2 + 80000</f>
        <v>165000</v>
      </c>
      <c r="E3" s="288">
        <f xml:space="preserve"> B2 + 40000</f>
        <v>125000</v>
      </c>
      <c r="G3" s="288">
        <f xml:space="preserve"> B2 + 40000</f>
        <v>125000</v>
      </c>
      <c r="J3" s="288">
        <f xml:space="preserve"> B2 + 80000</f>
        <v>165000</v>
      </c>
      <c r="K3" s="288">
        <f xml:space="preserve"> B2 + 3000</f>
        <v>88000</v>
      </c>
    </row>
    <row r="4" spans="1:11" x14ac:dyDescent="0.3">
      <c r="C4" s="288">
        <f xml:space="preserve"> C3 + 10000</f>
        <v>105000</v>
      </c>
      <c r="D4" s="288">
        <f xml:space="preserve"> D3 + 80000</f>
        <v>245000</v>
      </c>
      <c r="E4" s="288">
        <f xml:space="preserve"> E3 + 40000</f>
        <v>165000</v>
      </c>
      <c r="G4" s="288">
        <f xml:space="preserve"> G3 + 40000</f>
        <v>165000</v>
      </c>
      <c r="J4" s="288">
        <f xml:space="preserve"> J3 + 80000</f>
        <v>245000</v>
      </c>
      <c r="K4" s="288">
        <f xml:space="preserve"> K3 + 3000</f>
        <v>91000</v>
      </c>
    </row>
    <row r="5" spans="1:11" x14ac:dyDescent="0.3">
      <c r="C5" s="288">
        <f xml:space="preserve"> C4 + 10000</f>
        <v>115000</v>
      </c>
      <c r="K5" s="288">
        <f xml:space="preserve"> K4 + 3000</f>
        <v>94000</v>
      </c>
    </row>
    <row r="6" spans="1:11" x14ac:dyDescent="0.3">
      <c r="C6" s="288">
        <f t="shared" ref="C6:C12" si="0" xml:space="preserve"> C5 + 10000</f>
        <v>125000</v>
      </c>
      <c r="K6" s="288">
        <f t="shared" ref="K6:K20" si="1" xml:space="preserve"> K5 + 3000</f>
        <v>97000</v>
      </c>
    </row>
    <row r="7" spans="1:11" x14ac:dyDescent="0.3">
      <c r="C7" s="288">
        <f t="shared" si="0"/>
        <v>135000</v>
      </c>
      <c r="K7" s="288">
        <f t="shared" si="1"/>
        <v>100000</v>
      </c>
    </row>
    <row r="8" spans="1:11" x14ac:dyDescent="0.3">
      <c r="C8" s="288">
        <f t="shared" si="0"/>
        <v>145000</v>
      </c>
      <c r="K8" s="288">
        <f t="shared" si="1"/>
        <v>103000</v>
      </c>
    </row>
    <row r="9" spans="1:11" x14ac:dyDescent="0.3">
      <c r="C9" s="288">
        <f t="shared" si="0"/>
        <v>155000</v>
      </c>
      <c r="K9" s="288">
        <f t="shared" si="1"/>
        <v>106000</v>
      </c>
    </row>
    <row r="10" spans="1:11" x14ac:dyDescent="0.3">
      <c r="C10" s="288">
        <f t="shared" si="0"/>
        <v>165000</v>
      </c>
      <c r="K10" s="288">
        <f t="shared" si="1"/>
        <v>109000</v>
      </c>
    </row>
    <row r="11" spans="1:11" x14ac:dyDescent="0.3">
      <c r="C11" s="288">
        <f t="shared" si="0"/>
        <v>175000</v>
      </c>
      <c r="K11" s="288">
        <f t="shared" si="1"/>
        <v>112000</v>
      </c>
    </row>
    <row r="12" spans="1:11" x14ac:dyDescent="0.3">
      <c r="C12" s="288">
        <f t="shared" si="0"/>
        <v>185000</v>
      </c>
      <c r="K12" s="288">
        <f t="shared" si="1"/>
        <v>115000</v>
      </c>
    </row>
    <row r="13" spans="1:11" x14ac:dyDescent="0.3">
      <c r="C13" s="288">
        <f xml:space="preserve"> C12 + 10000</f>
        <v>195000</v>
      </c>
      <c r="K13" s="288">
        <f t="shared" si="1"/>
        <v>118000</v>
      </c>
    </row>
    <row r="14" spans="1:11" x14ac:dyDescent="0.3">
      <c r="C14" s="288">
        <f xml:space="preserve"> C13 + 10000</f>
        <v>205000</v>
      </c>
      <c r="K14" s="288">
        <f t="shared" si="1"/>
        <v>121000</v>
      </c>
    </row>
    <row r="15" spans="1:11" x14ac:dyDescent="0.3">
      <c r="K15" s="288">
        <f t="shared" si="1"/>
        <v>124000</v>
      </c>
    </row>
    <row r="16" spans="1:11" x14ac:dyDescent="0.3">
      <c r="K16" s="288">
        <f t="shared" si="1"/>
        <v>127000</v>
      </c>
    </row>
    <row r="17" spans="11:11" x14ac:dyDescent="0.3">
      <c r="K17" s="288">
        <f t="shared" si="1"/>
        <v>130000</v>
      </c>
    </row>
    <row r="18" spans="11:11" x14ac:dyDescent="0.3">
      <c r="K18" s="288">
        <f t="shared" si="1"/>
        <v>133000</v>
      </c>
    </row>
    <row r="19" spans="11:11" x14ac:dyDescent="0.3">
      <c r="K19" s="288">
        <f t="shared" si="1"/>
        <v>136000</v>
      </c>
    </row>
    <row r="20" spans="11:11" x14ac:dyDescent="0.3">
      <c r="K20" s="288">
        <f t="shared" si="1"/>
        <v>139000</v>
      </c>
    </row>
    <row r="21" spans="11:11" x14ac:dyDescent="0.3">
      <c r="K21" s="288">
        <f xml:space="preserve"> K20 + 3000</f>
        <v>142000</v>
      </c>
    </row>
    <row r="22" spans="11:11" x14ac:dyDescent="0.3">
      <c r="K22" s="288">
        <f xml:space="preserve"> K21 + 3000</f>
        <v>145000</v>
      </c>
    </row>
    <row r="23" spans="11:11" x14ac:dyDescent="0.3">
      <c r="K23" s="288">
        <f t="shared" ref="K23:K25" si="2" xml:space="preserve"> K22 + 3000</f>
        <v>148000</v>
      </c>
    </row>
    <row r="24" spans="11:11" x14ac:dyDescent="0.3">
      <c r="K24" s="288">
        <f t="shared" si="2"/>
        <v>151000</v>
      </c>
    </row>
    <row r="25" spans="11:11" x14ac:dyDescent="0.3">
      <c r="K25" s="288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2025-02-08T03:12:41Z</dcterms:modified>
</cp:coreProperties>
</file>