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6FB5EF7E-36CD-4FF6-92AA-E874B96A08CE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2" r:id="rId1"/>
    <sheet name="생활패턴" sheetId="5" r:id="rId2"/>
    <sheet name="내자산" sheetId="11" r:id="rId3"/>
    <sheet name="단타일지" sheetId="9" r:id="rId4"/>
    <sheet name="일정확인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1" l="1"/>
  <c r="E34" i="11"/>
  <c r="D34" i="11"/>
  <c r="C34" i="11"/>
  <c r="H33" i="11"/>
  <c r="G33" i="11"/>
  <c r="C33" i="11"/>
  <c r="B33" i="11"/>
  <c r="H32" i="11"/>
  <c r="H31" i="11"/>
  <c r="C32" i="11"/>
  <c r="F32" i="9" l="1"/>
  <c r="F34" i="9" s="1"/>
  <c r="A49" i="12"/>
  <c r="A18" i="12"/>
  <c r="F35" i="9" l="1"/>
  <c r="A19" i="12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V255" i="12"/>
  <c r="U255" i="12"/>
  <c r="K255" i="12"/>
  <c r="K254" i="12"/>
  <c r="V243" i="12"/>
  <c r="U243" i="12"/>
  <c r="K243" i="12"/>
  <c r="K242" i="12"/>
  <c r="V231" i="12"/>
  <c r="U231" i="12"/>
  <c r="K231" i="12"/>
  <c r="K230" i="12"/>
  <c r="V219" i="12"/>
  <c r="U219" i="12"/>
  <c r="K219" i="12"/>
  <c r="K218" i="12"/>
  <c r="V207" i="12"/>
  <c r="U207" i="12"/>
  <c r="V195" i="12"/>
  <c r="U195" i="12"/>
  <c r="V183" i="12"/>
  <c r="W183" i="12" s="1"/>
  <c r="U183" i="12"/>
  <c r="V171" i="12"/>
  <c r="U171" i="12"/>
  <c r="V159" i="12"/>
  <c r="U159" i="12"/>
  <c r="V147" i="12"/>
  <c r="U147" i="12"/>
  <c r="V135" i="12"/>
  <c r="U135" i="12"/>
  <c r="V123" i="12"/>
  <c r="U123" i="12"/>
  <c r="V111" i="12"/>
  <c r="W111" i="12" s="1"/>
  <c r="U111" i="12"/>
  <c r="V99" i="12"/>
  <c r="U99" i="12"/>
  <c r="V87" i="12"/>
  <c r="U87" i="12"/>
  <c r="V75" i="12"/>
  <c r="U75" i="12"/>
  <c r="V63" i="12"/>
  <c r="U63" i="12"/>
  <c r="U51" i="12"/>
  <c r="V51" i="12"/>
  <c r="V39" i="12"/>
  <c r="U39" i="12"/>
  <c r="V27" i="12"/>
  <c r="U27" i="12"/>
  <c r="W27" i="12" s="1"/>
  <c r="V15" i="12"/>
  <c r="U15" i="12"/>
  <c r="W15" i="12" s="1"/>
  <c r="K206" i="12"/>
  <c r="K207" i="12"/>
  <c r="H195" i="12"/>
  <c r="K195" i="12" s="1"/>
  <c r="K194" i="12"/>
  <c r="H194" i="12"/>
  <c r="H193" i="12"/>
  <c r="H192" i="12"/>
  <c r="H191" i="12"/>
  <c r="H190" i="12"/>
  <c r="H189" i="12"/>
  <c r="H188" i="12"/>
  <c r="H187" i="12"/>
  <c r="H186" i="12"/>
  <c r="H185" i="12"/>
  <c r="H184" i="12"/>
  <c r="K183" i="12"/>
  <c r="H183" i="12"/>
  <c r="H182" i="12"/>
  <c r="K182" i="12" s="1"/>
  <c r="H181" i="12"/>
  <c r="H180" i="12"/>
  <c r="H179" i="12"/>
  <c r="H178" i="12"/>
  <c r="H177" i="12"/>
  <c r="H176" i="12"/>
  <c r="H175" i="12"/>
  <c r="H174" i="12"/>
  <c r="H173" i="12"/>
  <c r="H172" i="12"/>
  <c r="H171" i="12"/>
  <c r="K171" i="12" s="1"/>
  <c r="H170" i="12"/>
  <c r="K170" i="12" s="1"/>
  <c r="H169" i="12"/>
  <c r="H168" i="12"/>
  <c r="H167" i="12"/>
  <c r="H166" i="12"/>
  <c r="H165" i="12"/>
  <c r="H164" i="12"/>
  <c r="H163" i="12"/>
  <c r="H162" i="12"/>
  <c r="H161" i="12"/>
  <c r="H160" i="12"/>
  <c r="H159" i="12"/>
  <c r="K159" i="12" s="1"/>
  <c r="H158" i="12"/>
  <c r="K158" i="12" s="1"/>
  <c r="H157" i="12"/>
  <c r="H156" i="12"/>
  <c r="H155" i="12"/>
  <c r="H154" i="12"/>
  <c r="H153" i="12"/>
  <c r="H152" i="12"/>
  <c r="H151" i="12"/>
  <c r="H150" i="12"/>
  <c r="H149" i="12"/>
  <c r="H148" i="12"/>
  <c r="H147" i="12"/>
  <c r="K147" i="12" s="1"/>
  <c r="H146" i="12"/>
  <c r="K146" i="12" s="1"/>
  <c r="H145" i="12"/>
  <c r="H144" i="12"/>
  <c r="H143" i="12"/>
  <c r="H142" i="12"/>
  <c r="H141" i="12"/>
  <c r="H140" i="12"/>
  <c r="H139" i="12"/>
  <c r="H138" i="12"/>
  <c r="H137" i="12"/>
  <c r="H136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H135" i="12"/>
  <c r="K135" i="12" s="1"/>
  <c r="K134" i="12"/>
  <c r="H134" i="12"/>
  <c r="H133" i="12"/>
  <c r="H132" i="12"/>
  <c r="H131" i="12"/>
  <c r="H130" i="12"/>
  <c r="H129" i="12"/>
  <c r="H128" i="12"/>
  <c r="H127" i="12"/>
  <c r="H126" i="12"/>
  <c r="H125" i="12"/>
  <c r="H124" i="12"/>
  <c r="K123" i="12"/>
  <c r="H123" i="12"/>
  <c r="H122" i="12"/>
  <c r="K122" i="12" s="1"/>
  <c r="H121" i="12"/>
  <c r="H120" i="12"/>
  <c r="H119" i="12"/>
  <c r="H118" i="12"/>
  <c r="H117" i="12"/>
  <c r="H116" i="12"/>
  <c r="H115" i="12"/>
  <c r="H114" i="12"/>
  <c r="H113" i="12"/>
  <c r="H112" i="12"/>
  <c r="H111" i="12"/>
  <c r="K111" i="12" s="1"/>
  <c r="H110" i="12"/>
  <c r="K110" i="12" s="1"/>
  <c r="H109" i="12"/>
  <c r="H108" i="12"/>
  <c r="H107" i="12"/>
  <c r="H106" i="12"/>
  <c r="H105" i="12"/>
  <c r="H104" i="12"/>
  <c r="H103" i="12"/>
  <c r="H102" i="12"/>
  <c r="H101" i="12"/>
  <c r="H100" i="12"/>
  <c r="H99" i="12"/>
  <c r="K99" i="12" s="1"/>
  <c r="H98" i="12"/>
  <c r="K98" i="12" s="1"/>
  <c r="H97" i="12"/>
  <c r="H96" i="12"/>
  <c r="H95" i="12"/>
  <c r="H94" i="12"/>
  <c r="H93" i="12"/>
  <c r="H92" i="12"/>
  <c r="H91" i="12"/>
  <c r="H90" i="12"/>
  <c r="H89" i="12"/>
  <c r="H88" i="12"/>
  <c r="H63" i="12"/>
  <c r="K63" i="12" s="1"/>
  <c r="H62" i="12"/>
  <c r="K62" i="12" s="1"/>
  <c r="H61" i="12"/>
  <c r="H60" i="12"/>
  <c r="H59" i="12"/>
  <c r="H58" i="12"/>
  <c r="H57" i="12"/>
  <c r="H56" i="12"/>
  <c r="H55" i="12"/>
  <c r="H54" i="12"/>
  <c r="H53" i="12"/>
  <c r="H52" i="12"/>
  <c r="H51" i="12"/>
  <c r="K51" i="12" s="1"/>
  <c r="H50" i="12"/>
  <c r="K50" i="12" s="1"/>
  <c r="H49" i="12"/>
  <c r="H48" i="12"/>
  <c r="H47" i="12"/>
  <c r="H46" i="12"/>
  <c r="H45" i="12"/>
  <c r="H44" i="12"/>
  <c r="H43" i="12"/>
  <c r="H42" i="12"/>
  <c r="H41" i="12"/>
  <c r="H40" i="12"/>
  <c r="H87" i="12"/>
  <c r="K87" i="12" s="1"/>
  <c r="H86" i="12"/>
  <c r="K86" i="12" s="1"/>
  <c r="H85" i="12"/>
  <c r="H84" i="12"/>
  <c r="H83" i="12"/>
  <c r="H82" i="12"/>
  <c r="H81" i="12"/>
  <c r="H80" i="12"/>
  <c r="H79" i="12"/>
  <c r="H78" i="12"/>
  <c r="H77" i="12"/>
  <c r="H76" i="12"/>
  <c r="H75" i="12"/>
  <c r="K75" i="12" s="1"/>
  <c r="H74" i="12"/>
  <c r="K74" i="12" s="1"/>
  <c r="H73" i="12"/>
  <c r="H72" i="12"/>
  <c r="H71" i="12"/>
  <c r="H70" i="12"/>
  <c r="H69" i="12"/>
  <c r="H68" i="12"/>
  <c r="H67" i="12"/>
  <c r="H66" i="12"/>
  <c r="H65" i="12"/>
  <c r="H64" i="12"/>
  <c r="H39" i="12"/>
  <c r="K39" i="12" s="1"/>
  <c r="H38" i="12"/>
  <c r="K38" i="12" s="1"/>
  <c r="H37" i="12"/>
  <c r="H36" i="12"/>
  <c r="H35" i="12"/>
  <c r="H34" i="12"/>
  <c r="H33" i="12"/>
  <c r="H32" i="12"/>
  <c r="H31" i="12"/>
  <c r="H30" i="12"/>
  <c r="H29" i="12"/>
  <c r="H28" i="12"/>
  <c r="K6" i="12"/>
  <c r="K9" i="12"/>
  <c r="K10" i="12"/>
  <c r="K11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K27" i="12" s="1"/>
  <c r="M4" i="12"/>
  <c r="M5" i="12" s="1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H5" i="12"/>
  <c r="K5" i="12" s="1"/>
  <c r="H6" i="12"/>
  <c r="H7" i="12"/>
  <c r="K7" i="12" s="1"/>
  <c r="H8" i="12"/>
  <c r="K8" i="12" s="1"/>
  <c r="H9" i="12"/>
  <c r="H10" i="12"/>
  <c r="H11" i="12"/>
  <c r="H12" i="12"/>
  <c r="K12" i="12" s="1"/>
  <c r="H13" i="12"/>
  <c r="K13" i="12" s="1"/>
  <c r="H14" i="12"/>
  <c r="K14" i="12" s="1"/>
  <c r="H15" i="12"/>
  <c r="K15" i="12" s="1"/>
  <c r="H4" i="12"/>
  <c r="K4" i="12" s="1"/>
  <c r="O4" i="12" s="1"/>
  <c r="Q4" i="12" s="1"/>
  <c r="W75" i="12" l="1"/>
  <c r="W87" i="12"/>
  <c r="W63" i="12"/>
  <c r="W255" i="12"/>
  <c r="W243" i="12"/>
  <c r="W231" i="12"/>
  <c r="W219" i="12"/>
  <c r="W207" i="12"/>
  <c r="W195" i="12"/>
  <c r="W171" i="12"/>
  <c r="W159" i="12"/>
  <c r="W147" i="12"/>
  <c r="W135" i="12"/>
  <c r="W123" i="12"/>
  <c r="W99" i="12"/>
  <c r="W51" i="12"/>
  <c r="W39" i="12"/>
  <c r="J16" i="12"/>
  <c r="K16" i="12" s="1"/>
  <c r="M29" i="12"/>
  <c r="R4" i="12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L16" i="12" l="1"/>
  <c r="M30" i="12"/>
  <c r="O5" i="12"/>
  <c r="S4" i="12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Q5" i="12" l="1"/>
  <c r="R5" i="12" s="1"/>
  <c r="S5" i="12" s="1"/>
  <c r="M31" i="12"/>
  <c r="O6" i="12"/>
  <c r="Q6" i="12" s="1"/>
  <c r="P13" i="5"/>
  <c r="P14" i="5"/>
  <c r="P12" i="5"/>
  <c r="P11" i="5"/>
  <c r="P10" i="5"/>
  <c r="P9" i="5"/>
  <c r="P8" i="5"/>
  <c r="P7" i="5"/>
  <c r="P6" i="5"/>
  <c r="P5" i="5"/>
  <c r="P4" i="5"/>
  <c r="P3" i="5"/>
  <c r="Q3" i="5" s="1"/>
  <c r="R3" i="5" s="1"/>
  <c r="C4" i="5" s="1"/>
  <c r="C32" i="9"/>
  <c r="C34" i="9" s="1"/>
  <c r="M32" i="12" l="1"/>
  <c r="O7" i="12"/>
  <c r="R6" i="12"/>
  <c r="S6" i="12" s="1"/>
  <c r="Q4" i="5"/>
  <c r="R4" i="5" s="1"/>
  <c r="C5" i="5" s="1"/>
  <c r="Q5" i="5" s="1"/>
  <c r="R5" i="5" s="1"/>
  <c r="C6" i="5" s="1"/>
  <c r="Q6" i="5" s="1"/>
  <c r="R6" i="5" s="1"/>
  <c r="C7" i="5" s="1"/>
  <c r="Q7" i="5" s="1"/>
  <c r="R7" i="5" s="1"/>
  <c r="C8" i="5" s="1"/>
  <c r="Q8" i="5" s="1"/>
  <c r="R8" i="5" s="1"/>
  <c r="C9" i="5" s="1"/>
  <c r="Q9" i="5" s="1"/>
  <c r="R9" i="5" s="1"/>
  <c r="C10" i="5" s="1"/>
  <c r="Q10" i="5" s="1"/>
  <c r="R10" i="5" s="1"/>
  <c r="C11" i="5" s="1"/>
  <c r="Q11" i="5" s="1"/>
  <c r="R11" i="5" s="1"/>
  <c r="C12" i="5" s="1"/>
  <c r="Q12" i="5" s="1"/>
  <c r="R12" i="5" s="1"/>
  <c r="C13" i="5" s="1"/>
  <c r="Q13" i="5" s="1"/>
  <c r="R13" i="5" s="1"/>
  <c r="C14" i="5" s="1"/>
  <c r="Q14" i="5" s="1"/>
  <c r="R14" i="5" s="1"/>
  <c r="C15" i="5" s="1"/>
  <c r="Q15" i="5" s="1"/>
  <c r="R15" i="5" s="1"/>
  <c r="C16" i="5" s="1"/>
  <c r="Q16" i="5" s="1"/>
  <c r="R16" i="5" s="1"/>
  <c r="C17" i="5" s="1"/>
  <c r="Q17" i="5" s="1"/>
  <c r="R17" i="5" s="1"/>
  <c r="C18" i="5" s="1"/>
  <c r="Q18" i="5" s="1"/>
  <c r="R18" i="5" s="1"/>
  <c r="C19" i="5" s="1"/>
  <c r="Q19" i="5" s="1"/>
  <c r="R19" i="5" s="1"/>
  <c r="C20" i="5" s="1"/>
  <c r="Q20" i="5" s="1"/>
  <c r="R20" i="5" s="1"/>
  <c r="C21" i="5" s="1"/>
  <c r="Q21" i="5" s="1"/>
  <c r="R21" i="5" s="1"/>
  <c r="C22" i="5" s="1"/>
  <c r="Q22" i="5" s="1"/>
  <c r="R22" i="5" s="1"/>
  <c r="C23" i="5" s="1"/>
  <c r="Q23" i="5" s="1"/>
  <c r="R23" i="5" s="1"/>
  <c r="C24" i="5" s="1"/>
  <c r="Q24" i="5" s="1"/>
  <c r="R24" i="5" s="1"/>
  <c r="C25" i="5" s="1"/>
  <c r="Q25" i="5" s="1"/>
  <c r="R25" i="5" s="1"/>
  <c r="C26" i="5" s="1"/>
  <c r="Q26" i="5" s="1"/>
  <c r="R26" i="5" s="1"/>
  <c r="C27" i="5" s="1"/>
  <c r="Q27" i="5" s="1"/>
  <c r="R27" i="5" s="1"/>
  <c r="C28" i="5" s="1"/>
  <c r="Q28" i="5" s="1"/>
  <c r="R28" i="5" s="1"/>
  <c r="C29" i="5" s="1"/>
  <c r="Q29" i="5" s="1"/>
  <c r="R29" i="5" s="1"/>
  <c r="C30" i="5" s="1"/>
  <c r="Q30" i="5" s="1"/>
  <c r="R30" i="5" s="1"/>
  <c r="C31" i="5" s="1"/>
  <c r="Q31" i="5" s="1"/>
  <c r="R31" i="5" s="1"/>
  <c r="C32" i="5" s="1"/>
  <c r="Q32" i="5" s="1"/>
  <c r="R32" i="5" s="1"/>
  <c r="C33" i="5" s="1"/>
  <c r="Q33" i="5" s="1"/>
  <c r="R33" i="5" s="1"/>
  <c r="C34" i="5" s="1"/>
  <c r="Q34" i="5" s="1"/>
  <c r="R34" i="5" s="1"/>
  <c r="C35" i="5" s="1"/>
  <c r="Q35" i="5" s="1"/>
  <c r="R35" i="5" s="1"/>
  <c r="C36" i="5" s="1"/>
  <c r="Q36" i="5" s="1"/>
  <c r="R36" i="5" s="1"/>
  <c r="C37" i="5" s="1"/>
  <c r="Q37" i="5" s="1"/>
  <c r="R37" i="5" s="1"/>
  <c r="C38" i="5" s="1"/>
  <c r="Q38" i="5" s="1"/>
  <c r="R38" i="5" s="1"/>
  <c r="C39" i="5" s="1"/>
  <c r="Q39" i="5" s="1"/>
  <c r="R39" i="5" s="1"/>
  <c r="C40" i="5" s="1"/>
  <c r="Q40" i="5" s="1"/>
  <c r="R40" i="5" s="1"/>
  <c r="C41" i="5" s="1"/>
  <c r="Q41" i="5" s="1"/>
  <c r="R41" i="5" s="1"/>
  <c r="C42" i="5" s="1"/>
  <c r="Q42" i="5" s="1"/>
  <c r="R42" i="5" s="1"/>
  <c r="C43" i="5" s="1"/>
  <c r="Q43" i="5" s="1"/>
  <c r="R43" i="5" s="1"/>
  <c r="C44" i="5" s="1"/>
  <c r="Q44" i="5" s="1"/>
  <c r="R44" i="5" s="1"/>
  <c r="C45" i="5" s="1"/>
  <c r="Q45" i="5" s="1"/>
  <c r="R45" i="5" s="1"/>
  <c r="C46" i="5" s="1"/>
  <c r="Q46" i="5" s="1"/>
  <c r="R46" i="5" s="1"/>
  <c r="C47" i="5" s="1"/>
  <c r="Q47" i="5" s="1"/>
  <c r="R47" i="5" s="1"/>
  <c r="C48" i="5" s="1"/>
  <c r="Q48" i="5" s="1"/>
  <c r="R48" i="5" s="1"/>
  <c r="C49" i="5" s="1"/>
  <c r="Q49" i="5" s="1"/>
  <c r="R49" i="5" s="1"/>
  <c r="C50" i="5" s="1"/>
  <c r="Q50" i="5" s="1"/>
  <c r="R50" i="5" s="1"/>
  <c r="C51" i="5" s="1"/>
  <c r="Q51" i="5" s="1"/>
  <c r="R51" i="5" s="1"/>
  <c r="C52" i="5" s="1"/>
  <c r="Q52" i="5" s="1"/>
  <c r="R52" i="5" s="1"/>
  <c r="C53" i="5" s="1"/>
  <c r="Q53" i="5" s="1"/>
  <c r="R53" i="5" s="1"/>
  <c r="C54" i="5" s="1"/>
  <c r="Q54" i="5" s="1"/>
  <c r="R54" i="5" s="1"/>
  <c r="C55" i="5" s="1"/>
  <c r="Q55" i="5" s="1"/>
  <c r="R55" i="5" s="1"/>
  <c r="C56" i="5" s="1"/>
  <c r="Q56" i="5" s="1"/>
  <c r="R56" i="5" s="1"/>
  <c r="C57" i="5" s="1"/>
  <c r="Q57" i="5" s="1"/>
  <c r="R57" i="5" s="1"/>
  <c r="C58" i="5" s="1"/>
  <c r="Q58" i="5" s="1"/>
  <c r="R58" i="5" s="1"/>
  <c r="C59" i="5" s="1"/>
  <c r="Q59" i="5" s="1"/>
  <c r="R59" i="5" s="1"/>
  <c r="C60" i="5" s="1"/>
  <c r="Q60" i="5" s="1"/>
  <c r="R60" i="5" s="1"/>
  <c r="C61" i="5" s="1"/>
  <c r="Q61" i="5" s="1"/>
  <c r="R61" i="5" s="1"/>
  <c r="C62" i="5" s="1"/>
  <c r="Q62" i="5" s="1"/>
  <c r="R62" i="5" s="1"/>
  <c r="C63" i="5" s="1"/>
  <c r="Q63" i="5" s="1"/>
  <c r="R63" i="5" s="1"/>
  <c r="C64" i="5" s="1"/>
  <c r="Q64" i="5" s="1"/>
  <c r="R64" i="5" s="1"/>
  <c r="C65" i="5" s="1"/>
  <c r="Q65" i="5" s="1"/>
  <c r="R65" i="5" s="1"/>
  <c r="C66" i="5" s="1"/>
  <c r="Q66" i="5" s="1"/>
  <c r="R66" i="5" s="1"/>
  <c r="C67" i="5" s="1"/>
  <c r="Q67" i="5" s="1"/>
  <c r="R67" i="5" s="1"/>
  <c r="C68" i="5" s="1"/>
  <c r="Q68" i="5" s="1"/>
  <c r="R68" i="5" s="1"/>
  <c r="C69" i="5" s="1"/>
  <c r="Q69" i="5" s="1"/>
  <c r="R69" i="5" s="1"/>
  <c r="C70" i="5" s="1"/>
  <c r="Q70" i="5" s="1"/>
  <c r="R70" i="5" s="1"/>
  <c r="C71" i="5" s="1"/>
  <c r="Q71" i="5" s="1"/>
  <c r="R71" i="5" s="1"/>
  <c r="C72" i="5" s="1"/>
  <c r="Q72" i="5" s="1"/>
  <c r="R72" i="5" s="1"/>
  <c r="C73" i="5" s="1"/>
  <c r="Q73" i="5" s="1"/>
  <c r="R73" i="5" s="1"/>
  <c r="C74" i="5" s="1"/>
  <c r="Q74" i="5" s="1"/>
  <c r="R74" i="5" s="1"/>
  <c r="C75" i="5" s="1"/>
  <c r="Q75" i="5" s="1"/>
  <c r="R75" i="5" s="1"/>
  <c r="C76" i="5" s="1"/>
  <c r="Q76" i="5" s="1"/>
  <c r="R76" i="5" s="1"/>
  <c r="C77" i="5" s="1"/>
  <c r="Q77" i="5" s="1"/>
  <c r="R77" i="5" s="1"/>
  <c r="C78" i="5" s="1"/>
  <c r="Q78" i="5" s="1"/>
  <c r="R78" i="5" s="1"/>
  <c r="C79" i="5" s="1"/>
  <c r="Q79" i="5" s="1"/>
  <c r="R79" i="5" s="1"/>
  <c r="C80" i="5" s="1"/>
  <c r="Q80" i="5" s="1"/>
  <c r="R80" i="5" s="1"/>
  <c r="C81" i="5" s="1"/>
  <c r="Q81" i="5" s="1"/>
  <c r="R81" i="5" s="1"/>
  <c r="C82" i="5" s="1"/>
  <c r="Q82" i="5" s="1"/>
  <c r="R82" i="5" s="1"/>
  <c r="C83" i="5" s="1"/>
  <c r="Q83" i="5" s="1"/>
  <c r="R83" i="5" s="1"/>
  <c r="C84" i="5" s="1"/>
  <c r="Q84" i="5" s="1"/>
  <c r="R84" i="5" s="1"/>
  <c r="C85" i="5" s="1"/>
  <c r="Q85" i="5" s="1"/>
  <c r="R85" i="5" s="1"/>
  <c r="C86" i="5" s="1"/>
  <c r="Q86" i="5" s="1"/>
  <c r="R86" i="5" s="1"/>
  <c r="C87" i="5" s="1"/>
  <c r="Q87" i="5" s="1"/>
  <c r="R87" i="5" s="1"/>
  <c r="C88" i="5" s="1"/>
  <c r="Q88" i="5" s="1"/>
  <c r="R88" i="5" s="1"/>
  <c r="C89" i="5" s="1"/>
  <c r="Q89" i="5" s="1"/>
  <c r="R89" i="5" s="1"/>
  <c r="C90" i="5" s="1"/>
  <c r="Q90" i="5" s="1"/>
  <c r="R90" i="5" s="1"/>
  <c r="C91" i="5" s="1"/>
  <c r="Q91" i="5" s="1"/>
  <c r="R91" i="5" s="1"/>
  <c r="C92" i="5" s="1"/>
  <c r="Q92" i="5" s="1"/>
  <c r="R92" i="5" s="1"/>
  <c r="C93" i="5" s="1"/>
  <c r="Q93" i="5" s="1"/>
  <c r="R93" i="5" s="1"/>
  <c r="C94" i="5" s="1"/>
  <c r="Q94" i="5" s="1"/>
  <c r="R94" i="5" s="1"/>
  <c r="C95" i="5" s="1"/>
  <c r="Q95" i="5" s="1"/>
  <c r="R95" i="5" s="1"/>
  <c r="C96" i="5" s="1"/>
  <c r="Q96" i="5" s="1"/>
  <c r="R96" i="5" s="1"/>
  <c r="C97" i="5" s="1"/>
  <c r="Q97" i="5" s="1"/>
  <c r="R97" i="5" s="1"/>
  <c r="C98" i="5" s="1"/>
  <c r="Q98" i="5" s="1"/>
  <c r="R98" i="5" s="1"/>
  <c r="C99" i="5" s="1"/>
  <c r="Q99" i="5" s="1"/>
  <c r="R99" i="5" s="1"/>
  <c r="C100" i="5" s="1"/>
  <c r="Q100" i="5" s="1"/>
  <c r="R100" i="5" s="1"/>
  <c r="C101" i="5" s="1"/>
  <c r="Q101" i="5" s="1"/>
  <c r="R101" i="5" s="1"/>
  <c r="C102" i="5" s="1"/>
  <c r="Q102" i="5" s="1"/>
  <c r="R102" i="5" s="1"/>
  <c r="C103" i="5" s="1"/>
  <c r="Q103" i="5" s="1"/>
  <c r="R103" i="5" s="1"/>
  <c r="C104" i="5" s="1"/>
  <c r="Q104" i="5" s="1"/>
  <c r="R104" i="5" s="1"/>
  <c r="C105" i="5" s="1"/>
  <c r="Q105" i="5" s="1"/>
  <c r="R105" i="5" s="1"/>
  <c r="C106" i="5" s="1"/>
  <c r="Q106" i="5" s="1"/>
  <c r="R106" i="5" s="1"/>
  <c r="C107" i="5" s="1"/>
  <c r="Q107" i="5" s="1"/>
  <c r="R107" i="5" s="1"/>
  <c r="C108" i="5" s="1"/>
  <c r="Q108" i="5" s="1"/>
  <c r="R108" i="5" s="1"/>
  <c r="C109" i="5" s="1"/>
  <c r="Q109" i="5" s="1"/>
  <c r="R109" i="5" s="1"/>
  <c r="C110" i="5" s="1"/>
  <c r="Q110" i="5" s="1"/>
  <c r="R110" i="5" s="1"/>
  <c r="C111" i="5" s="1"/>
  <c r="Q111" i="5" s="1"/>
  <c r="R111" i="5" s="1"/>
  <c r="C112" i="5" s="1"/>
  <c r="Q112" i="5" s="1"/>
  <c r="R112" i="5" s="1"/>
  <c r="C113" i="5" s="1"/>
  <c r="Q113" i="5" s="1"/>
  <c r="R113" i="5" s="1"/>
  <c r="C114" i="5" s="1"/>
  <c r="Q114" i="5" s="1"/>
  <c r="R114" i="5" s="1"/>
  <c r="C115" i="5" s="1"/>
  <c r="Q115" i="5" s="1"/>
  <c r="R115" i="5" s="1"/>
  <c r="C116" i="5" s="1"/>
  <c r="Q116" i="5" s="1"/>
  <c r="R116" i="5" s="1"/>
  <c r="C117" i="5" s="1"/>
  <c r="Q117" i="5" s="1"/>
  <c r="R117" i="5" s="1"/>
  <c r="C118" i="5" s="1"/>
  <c r="Q118" i="5" s="1"/>
  <c r="R118" i="5" s="1"/>
  <c r="C119" i="5" s="1"/>
  <c r="Q119" i="5" s="1"/>
  <c r="R119" i="5" s="1"/>
  <c r="C120" i="5" s="1"/>
  <c r="Q120" i="5" s="1"/>
  <c r="R120" i="5" s="1"/>
  <c r="C121" i="5" s="1"/>
  <c r="Q121" i="5" s="1"/>
  <c r="R121" i="5" s="1"/>
  <c r="C122" i="5" s="1"/>
  <c r="Q122" i="5" s="1"/>
  <c r="R122" i="5" s="1"/>
  <c r="C35" i="9"/>
  <c r="Q7" i="12" l="1"/>
  <c r="R7" i="12" s="1"/>
  <c r="S7" i="12" s="1"/>
  <c r="M33" i="12"/>
  <c r="O8" i="12"/>
  <c r="O14" i="9"/>
  <c r="O17" i="9" s="1"/>
  <c r="L14" i="9"/>
  <c r="L17" i="9" s="1"/>
  <c r="Q8" i="12" l="1"/>
  <c r="R8" i="12" s="1"/>
  <c r="S8" i="12" s="1"/>
  <c r="M34" i="12"/>
  <c r="O16" i="9"/>
  <c r="L16" i="9"/>
  <c r="G27" i="11"/>
  <c r="H27" i="11" s="1"/>
  <c r="I27" i="11" s="1"/>
  <c r="J27" i="11" s="1"/>
  <c r="K27" i="11" s="1"/>
  <c r="G26" i="11"/>
  <c r="H26" i="11" s="1"/>
  <c r="I26" i="11" s="1"/>
  <c r="J26" i="11" s="1"/>
  <c r="K26" i="11" s="1"/>
  <c r="F27" i="11"/>
  <c r="F26" i="11"/>
  <c r="G25" i="11"/>
  <c r="H25" i="11" s="1"/>
  <c r="I25" i="11" s="1"/>
  <c r="J25" i="11" s="1"/>
  <c r="K25" i="11" s="1"/>
  <c r="G24" i="11"/>
  <c r="H24" i="11" s="1"/>
  <c r="I24" i="11" s="1"/>
  <c r="J24" i="11" s="1"/>
  <c r="K24" i="11" s="1"/>
  <c r="G23" i="11"/>
  <c r="H23" i="11" s="1"/>
  <c r="I23" i="11" s="1"/>
  <c r="J23" i="11" s="1"/>
  <c r="K23" i="11" s="1"/>
  <c r="F25" i="11"/>
  <c r="F24" i="11"/>
  <c r="F23" i="11"/>
  <c r="F22" i="11"/>
  <c r="K19" i="11"/>
  <c r="G22" i="11"/>
  <c r="H22" i="11" s="1"/>
  <c r="I22" i="11" s="1"/>
  <c r="J22" i="11" s="1"/>
  <c r="K22" i="11" s="1"/>
  <c r="O9" i="12" l="1"/>
  <c r="M35" i="12"/>
  <c r="I14" i="9"/>
  <c r="I16" i="9" s="1"/>
  <c r="Q9" i="12" l="1"/>
  <c r="O10" i="12" s="1"/>
  <c r="M36" i="12"/>
  <c r="I17" i="9"/>
  <c r="Q10" i="12" l="1"/>
  <c r="O11" i="12" s="1"/>
  <c r="Q11" i="12" s="1"/>
  <c r="O12" i="12" s="1"/>
  <c r="Q12" i="12" s="1"/>
  <c r="O13" i="12" s="1"/>
  <c r="Q13" i="12" s="1"/>
  <c r="R9" i="12"/>
  <c r="S9" i="12" s="1"/>
  <c r="M37" i="12"/>
  <c r="R11" i="12" l="1"/>
  <c r="S11" i="12" s="1"/>
  <c r="R12" i="12"/>
  <c r="S12" i="12" s="1"/>
  <c r="R10" i="12"/>
  <c r="S10" i="12" s="1"/>
  <c r="R13" i="12"/>
  <c r="S13" i="12" s="1"/>
  <c r="M38" i="12"/>
  <c r="O14" i="12"/>
  <c r="Q14" i="12" s="1"/>
  <c r="R14" i="12" l="1"/>
  <c r="S14" i="12" s="1"/>
  <c r="M39" i="12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F14" i="9"/>
  <c r="F17" i="9" s="1"/>
  <c r="F16" i="9" l="1"/>
  <c r="C14" i="9"/>
  <c r="C16" i="9" s="1"/>
  <c r="C17" i="9" l="1"/>
  <c r="M64" i="12" l="1"/>
  <c r="M65" i="12" l="1"/>
  <c r="M66" i="12" l="1"/>
  <c r="M67" i="12" l="1"/>
  <c r="M68" i="12" l="1"/>
  <c r="M69" i="12" l="1"/>
  <c r="M70" i="12" l="1"/>
  <c r="M71" i="12" l="1"/>
  <c r="M72" i="12" l="1"/>
  <c r="M73" i="12" l="1"/>
  <c r="M74" i="12" l="1"/>
  <c r="M75" i="12" l="1"/>
  <c r="M76" i="12" l="1"/>
  <c r="M77" i="12" l="1"/>
  <c r="M78" i="12" l="1"/>
  <c r="M79" i="12" l="1"/>
  <c r="M80" i="12" l="1"/>
  <c r="M81" i="12" l="1"/>
  <c r="M82" i="12" l="1"/>
  <c r="M83" i="12" l="1"/>
  <c r="M84" i="12" l="1"/>
  <c r="M85" i="12" l="1"/>
  <c r="M86" i="12" l="1"/>
  <c r="M87" i="12" l="1"/>
  <c r="M88" i="12" s="1"/>
  <c r="M89" i="12" s="1"/>
  <c r="M90" i="12" s="1"/>
  <c r="M91" i="12" s="1"/>
  <c r="M92" i="12" s="1"/>
  <c r="M93" i="12" s="1"/>
  <c r="M94" i="12" s="1"/>
  <c r="M95" i="12" s="1"/>
  <c r="M96" i="12" s="1"/>
  <c r="M97" i="12" s="1"/>
  <c r="M98" i="12" s="1"/>
  <c r="M99" i="12" s="1"/>
  <c r="M100" i="12" s="1"/>
  <c r="M101" i="12" s="1"/>
  <c r="M102" i="12" s="1"/>
  <c r="M103" i="12" s="1"/>
  <c r="M104" i="12" s="1"/>
  <c r="M105" i="12" s="1"/>
  <c r="M106" i="12" s="1"/>
  <c r="M107" i="12" s="1"/>
  <c r="M108" i="12" s="1"/>
  <c r="M109" i="12" s="1"/>
  <c r="M110" i="12" s="1"/>
  <c r="M111" i="12" s="1"/>
  <c r="M112" i="12" s="1"/>
  <c r="M113" i="12" s="1"/>
  <c r="M114" i="12" s="1"/>
  <c r="M115" i="12" s="1"/>
  <c r="M116" i="12" s="1"/>
  <c r="M117" i="12" s="1"/>
  <c r="M118" i="12" s="1"/>
  <c r="M119" i="12" s="1"/>
  <c r="M120" i="12" s="1"/>
  <c r="M121" i="12" s="1"/>
  <c r="M122" i="12" s="1"/>
  <c r="M123" i="12" s="1"/>
  <c r="M124" i="12" s="1"/>
  <c r="M125" i="12" s="1"/>
  <c r="M126" i="12" s="1"/>
  <c r="M127" i="12" s="1"/>
  <c r="M128" i="12" s="1"/>
  <c r="M129" i="12" s="1"/>
  <c r="M130" i="12" s="1"/>
  <c r="M131" i="12" s="1"/>
  <c r="M132" i="12" s="1"/>
  <c r="M133" i="12" s="1"/>
  <c r="M134" i="12" s="1"/>
  <c r="M135" i="12" s="1"/>
  <c r="M136" i="12" s="1"/>
  <c r="M137" i="12" s="1"/>
  <c r="M138" i="12" s="1"/>
  <c r="M139" i="12" s="1"/>
  <c r="M140" i="12" s="1"/>
  <c r="M141" i="12" s="1"/>
  <c r="M142" i="12" s="1"/>
  <c r="M143" i="12" s="1"/>
  <c r="M144" i="12" s="1"/>
  <c r="M145" i="12" s="1"/>
  <c r="M146" i="12" s="1"/>
  <c r="M147" i="12" s="1"/>
  <c r="M148" i="12" s="1"/>
  <c r="M149" i="12" s="1"/>
  <c r="M150" i="12" s="1"/>
  <c r="M151" i="12" s="1"/>
  <c r="M152" i="12" s="1"/>
  <c r="M153" i="12" s="1"/>
  <c r="M154" i="12" s="1"/>
  <c r="M155" i="12" s="1"/>
  <c r="M156" i="12" s="1"/>
  <c r="M157" i="12" s="1"/>
  <c r="M158" i="12" s="1"/>
  <c r="M159" i="12" s="1"/>
  <c r="M160" i="12" s="1"/>
  <c r="M161" i="12" s="1"/>
  <c r="M162" i="12" s="1"/>
  <c r="M163" i="12" s="1"/>
  <c r="M164" i="12" s="1"/>
  <c r="M165" i="12" s="1"/>
  <c r="M166" i="12" s="1"/>
  <c r="M167" i="12" s="1"/>
  <c r="M168" i="12" s="1"/>
  <c r="M169" i="12" s="1"/>
  <c r="M170" i="12" s="1"/>
  <c r="M171" i="12" s="1"/>
  <c r="M172" i="12" s="1"/>
  <c r="M173" i="12" s="1"/>
  <c r="M174" i="12" s="1"/>
  <c r="M175" i="12" s="1"/>
  <c r="M176" i="12" s="1"/>
  <c r="M177" i="12" s="1"/>
  <c r="M178" i="12" s="1"/>
  <c r="M179" i="12" s="1"/>
  <c r="M180" i="12" s="1"/>
  <c r="M181" i="12" s="1"/>
  <c r="M182" i="12" s="1"/>
  <c r="M183" i="12" s="1"/>
  <c r="M184" i="12" s="1"/>
  <c r="M185" i="12" s="1"/>
  <c r="M186" i="12" s="1"/>
  <c r="M187" i="12" s="1"/>
  <c r="M188" i="12" s="1"/>
  <c r="M189" i="12" s="1"/>
  <c r="M190" i="12" s="1"/>
  <c r="M191" i="12" s="1"/>
  <c r="M192" i="12" s="1"/>
  <c r="M193" i="12" s="1"/>
  <c r="M194" i="12" s="1"/>
  <c r="M195" i="12" s="1"/>
  <c r="J17" i="12" l="1"/>
  <c r="L17" i="12" s="1"/>
  <c r="O15" i="12"/>
  <c r="Q15" i="12" s="1"/>
  <c r="R15" i="12" l="1"/>
  <c r="X15" i="12" s="1"/>
  <c r="J18" i="12"/>
  <c r="K18" i="12" s="1"/>
  <c r="K17" i="12"/>
  <c r="O16" i="12"/>
  <c r="Q16" i="12" s="1"/>
  <c r="Y15" i="12" l="1"/>
  <c r="Z15" i="12"/>
  <c r="S15" i="12"/>
  <c r="T15" i="12" s="1"/>
  <c r="L18" i="12"/>
  <c r="L19" i="12" s="1"/>
  <c r="J19" i="12"/>
  <c r="R16" i="12"/>
  <c r="S16" i="12" s="1"/>
  <c r="J20" i="12"/>
  <c r="K19" i="12"/>
  <c r="O17" i="12"/>
  <c r="Q17" i="12" s="1"/>
  <c r="L20" i="12" l="1"/>
  <c r="R17" i="12"/>
  <c r="S17" i="12" s="1"/>
  <c r="J21" i="12"/>
  <c r="K20" i="12"/>
  <c r="O18" i="12"/>
  <c r="Q18" i="12" s="1"/>
  <c r="L21" i="12" l="1"/>
  <c r="R18" i="12"/>
  <c r="S18" i="12" s="1"/>
  <c r="J22" i="12"/>
  <c r="K21" i="12"/>
  <c r="O19" i="12"/>
  <c r="Q19" i="12" s="1"/>
  <c r="L22" i="12" l="1"/>
  <c r="R19" i="12"/>
  <c r="S19" i="12" s="1"/>
  <c r="J23" i="12"/>
  <c r="K22" i="12"/>
  <c r="O20" i="12"/>
  <c r="Q20" i="12" s="1"/>
  <c r="L23" i="12" l="1"/>
  <c r="R20" i="12"/>
  <c r="S20" i="12" s="1"/>
  <c r="J24" i="12"/>
  <c r="K23" i="12"/>
  <c r="O21" i="12"/>
  <c r="Q21" i="12" s="1"/>
  <c r="L24" i="12" l="1"/>
  <c r="R21" i="12"/>
  <c r="S21" i="12" s="1"/>
  <c r="J25" i="12"/>
  <c r="K24" i="12"/>
  <c r="O22" i="12"/>
  <c r="Q22" i="12" s="1"/>
  <c r="L25" i="12" l="1"/>
  <c r="L26" i="12" s="1"/>
  <c r="L27" i="12" s="1"/>
  <c r="R22" i="12"/>
  <c r="S22" i="12" s="1"/>
  <c r="K26" i="12"/>
  <c r="K25" i="12"/>
  <c r="O23" i="12"/>
  <c r="Q23" i="12" s="1"/>
  <c r="R23" i="12" l="1"/>
  <c r="S23" i="12" s="1"/>
  <c r="O24" i="12"/>
  <c r="Q24" i="12" s="1"/>
  <c r="J28" i="12" l="1"/>
  <c r="L28" i="12" s="1"/>
  <c r="R24" i="12"/>
  <c r="S24" i="12" s="1"/>
  <c r="O25" i="12"/>
  <c r="Q25" i="12" s="1"/>
  <c r="K28" i="12" l="1"/>
  <c r="J29" i="12"/>
  <c r="L29" i="12" s="1"/>
  <c r="R25" i="12"/>
  <c r="S25" i="12" s="1"/>
  <c r="O26" i="12"/>
  <c r="Q26" i="12" s="1"/>
  <c r="J30" i="12" l="1"/>
  <c r="L30" i="12" s="1"/>
  <c r="K29" i="12"/>
  <c r="R26" i="12"/>
  <c r="S26" i="12" s="1"/>
  <c r="O27" i="12"/>
  <c r="Q27" i="12" s="1"/>
  <c r="O28" i="12" l="1"/>
  <c r="Q28" i="12" s="1"/>
  <c r="J31" i="12"/>
  <c r="L31" i="12" s="1"/>
  <c r="K30" i="12"/>
  <c r="R27" i="12" l="1"/>
  <c r="R28" i="12"/>
  <c r="S28" i="12" s="1"/>
  <c r="O29" i="12"/>
  <c r="J32" i="12"/>
  <c r="L32" i="12" s="1"/>
  <c r="K31" i="12"/>
  <c r="S27" i="12" l="1"/>
  <c r="T27" i="12" s="1"/>
  <c r="AA27" i="12"/>
  <c r="AB27" i="12" s="1"/>
  <c r="X27" i="12"/>
  <c r="Y27" i="12" s="1"/>
  <c r="Q29" i="12"/>
  <c r="O30" i="12" s="1"/>
  <c r="Q30" i="12" s="1"/>
  <c r="O31" i="12" s="1"/>
  <c r="Q31" i="12" s="1"/>
  <c r="J33" i="12"/>
  <c r="L33" i="12" s="1"/>
  <c r="K32" i="12"/>
  <c r="Z27" i="12" l="1"/>
  <c r="R30" i="12"/>
  <c r="S30" i="12" s="1"/>
  <c r="R29" i="12"/>
  <c r="S29" i="12" s="1"/>
  <c r="K33" i="12"/>
  <c r="J34" i="12"/>
  <c r="L34" i="12" s="1"/>
  <c r="O32" i="12"/>
  <c r="Q32" i="12" s="1"/>
  <c r="R31" i="12"/>
  <c r="S31" i="12" s="1"/>
  <c r="J35" i="12" l="1"/>
  <c r="L35" i="12" s="1"/>
  <c r="K34" i="12"/>
  <c r="O33" i="12"/>
  <c r="Q33" i="12" s="1"/>
  <c r="R32" i="12"/>
  <c r="S32" i="12" s="1"/>
  <c r="K35" i="12" l="1"/>
  <c r="J36" i="12"/>
  <c r="L36" i="12" s="1"/>
  <c r="O34" i="12"/>
  <c r="Q34" i="12" s="1"/>
  <c r="R33" i="12"/>
  <c r="S33" i="12" s="1"/>
  <c r="K36" i="12" l="1"/>
  <c r="J37" i="12"/>
  <c r="K37" i="12" s="1"/>
  <c r="O35" i="12"/>
  <c r="Q35" i="12" s="1"/>
  <c r="R34" i="12"/>
  <c r="S34" i="12" s="1"/>
  <c r="L37" i="12" l="1"/>
  <c r="L38" i="12" s="1"/>
  <c r="L39" i="12" s="1"/>
  <c r="O36" i="12"/>
  <c r="Q36" i="12" s="1"/>
  <c r="R35" i="12"/>
  <c r="S35" i="12" s="1"/>
  <c r="J40" i="12" l="1"/>
  <c r="L40" i="12" s="1"/>
  <c r="O37" i="12"/>
  <c r="Q37" i="12" s="1"/>
  <c r="R36" i="12"/>
  <c r="S36" i="12" s="1"/>
  <c r="K40" i="12" l="1"/>
  <c r="J41" i="12"/>
  <c r="L41" i="12" s="1"/>
  <c r="O38" i="12"/>
  <c r="Q38" i="12" s="1"/>
  <c r="R37" i="12"/>
  <c r="S37" i="12" s="1"/>
  <c r="K41" i="12" l="1"/>
  <c r="J42" i="12"/>
  <c r="L42" i="12" s="1"/>
  <c r="O39" i="12"/>
  <c r="Q39" i="12" s="1"/>
  <c r="R38" i="12"/>
  <c r="S38" i="12" s="1"/>
  <c r="O40" i="12" l="1"/>
  <c r="Q40" i="12" s="1"/>
  <c r="J43" i="12"/>
  <c r="L43" i="12" s="1"/>
  <c r="K42" i="12"/>
  <c r="R39" i="12" l="1"/>
  <c r="O41" i="12"/>
  <c r="Q41" i="12" s="1"/>
  <c r="K43" i="12"/>
  <c r="J44" i="12"/>
  <c r="L44" i="12" s="1"/>
  <c r="S39" i="12" l="1"/>
  <c r="T39" i="12" s="1"/>
  <c r="AA39" i="12"/>
  <c r="AB39" i="12" s="1"/>
  <c r="X39" i="12"/>
  <c r="R40" i="12"/>
  <c r="S40" i="12" s="1"/>
  <c r="O42" i="12"/>
  <c r="Y39" i="12"/>
  <c r="Z39" i="12"/>
  <c r="J45" i="12"/>
  <c r="L45" i="12" s="1"/>
  <c r="K44" i="12"/>
  <c r="Q42" i="12" l="1"/>
  <c r="R42" i="12" s="1"/>
  <c r="S42" i="12" s="1"/>
  <c r="R41" i="12"/>
  <c r="S41" i="12" s="1"/>
  <c r="K45" i="12"/>
  <c r="J46" i="12"/>
  <c r="L46" i="12" s="1"/>
  <c r="O43" i="12" l="1"/>
  <c r="Q43" i="12" s="1"/>
  <c r="J47" i="12"/>
  <c r="L47" i="12" s="1"/>
  <c r="K46" i="12"/>
  <c r="R43" i="12" l="1"/>
  <c r="S43" i="12" s="1"/>
  <c r="O44" i="12"/>
  <c r="Q44" i="12" s="1"/>
  <c r="O45" i="12" s="1"/>
  <c r="Q45" i="12" s="1"/>
  <c r="R45" i="12" s="1"/>
  <c r="S45" i="12" s="1"/>
  <c r="K47" i="12"/>
  <c r="J48" i="12"/>
  <c r="L48" i="12" s="1"/>
  <c r="R44" i="12" l="1"/>
  <c r="S44" i="12" s="1"/>
  <c r="O46" i="12"/>
  <c r="Q46" i="12" s="1"/>
  <c r="R46" i="12" s="1"/>
  <c r="S46" i="12" s="1"/>
  <c r="J49" i="12"/>
  <c r="K49" i="12" s="1"/>
  <c r="K48" i="12"/>
  <c r="O47" i="12" l="1"/>
  <c r="Q47" i="12" s="1"/>
  <c r="L49" i="12"/>
  <c r="L50" i="12" s="1"/>
  <c r="L51" i="12" s="1"/>
  <c r="O48" i="12" l="1"/>
  <c r="Q48" i="12" s="1"/>
  <c r="J52" i="12"/>
  <c r="L52" i="12" s="1"/>
  <c r="R48" i="12" l="1"/>
  <c r="S48" i="12" s="1"/>
  <c r="R47" i="12"/>
  <c r="S47" i="12" s="1"/>
  <c r="K52" i="12"/>
  <c r="J53" i="12"/>
  <c r="L53" i="12" s="1"/>
  <c r="O49" i="12" l="1"/>
  <c r="Q49" i="12" s="1"/>
  <c r="K53" i="12"/>
  <c r="J54" i="12"/>
  <c r="L54" i="12" s="1"/>
  <c r="O50" i="12" l="1"/>
  <c r="Q50" i="12" s="1"/>
  <c r="R49" i="12"/>
  <c r="S49" i="12" s="1"/>
  <c r="K54" i="12"/>
  <c r="J55" i="12"/>
  <c r="L55" i="12" s="1"/>
  <c r="R50" i="12" l="1"/>
  <c r="S50" i="12" s="1"/>
  <c r="O51" i="12"/>
  <c r="Q51" i="12" s="1"/>
  <c r="J56" i="12"/>
  <c r="L56" i="12" s="1"/>
  <c r="K55" i="12"/>
  <c r="R51" i="12" l="1"/>
  <c r="O52" i="12"/>
  <c r="Q52" i="12" s="1"/>
  <c r="K56" i="12"/>
  <c r="J57" i="12"/>
  <c r="L57" i="12" s="1"/>
  <c r="AA51" i="12" l="1"/>
  <c r="AB51" i="12" s="1"/>
  <c r="O53" i="12"/>
  <c r="Q53" i="12" s="1"/>
  <c r="R52" i="12"/>
  <c r="S52" i="12" s="1"/>
  <c r="S51" i="12"/>
  <c r="T51" i="12" s="1"/>
  <c r="X51" i="12"/>
  <c r="K57" i="12"/>
  <c r="J58" i="12"/>
  <c r="L58" i="12" s="1"/>
  <c r="Z51" i="12" l="1"/>
  <c r="Y51" i="12"/>
  <c r="R53" i="12"/>
  <c r="S53" i="12" s="1"/>
  <c r="O54" i="12"/>
  <c r="Q54" i="12" s="1"/>
  <c r="J59" i="12"/>
  <c r="L59" i="12" s="1"/>
  <c r="K58" i="12"/>
  <c r="O55" i="12" l="1"/>
  <c r="Q55" i="12" s="1"/>
  <c r="R54" i="12"/>
  <c r="S54" i="12" s="1"/>
  <c r="J60" i="12"/>
  <c r="L60" i="12" s="1"/>
  <c r="K59" i="12"/>
  <c r="O56" i="12" l="1"/>
  <c r="Q56" i="12" s="1"/>
  <c r="R55" i="12"/>
  <c r="S55" i="12" s="1"/>
  <c r="J61" i="12"/>
  <c r="K61" i="12" s="1"/>
  <c r="K60" i="12"/>
  <c r="R56" i="12" l="1"/>
  <c r="S56" i="12" s="1"/>
  <c r="O57" i="12"/>
  <c r="Q57" i="12" s="1"/>
  <c r="L61" i="12"/>
  <c r="L62" i="12" s="1"/>
  <c r="L63" i="12" s="1"/>
  <c r="J64" i="12" s="1"/>
  <c r="R57" i="12" l="1"/>
  <c r="S57" i="12" s="1"/>
  <c r="O58" i="12"/>
  <c r="Q58" i="12" s="1"/>
  <c r="L64" i="12"/>
  <c r="J65" i="12"/>
  <c r="K64" i="12"/>
  <c r="O59" i="12" l="1"/>
  <c r="Q59" i="12" s="1"/>
  <c r="R58" i="12"/>
  <c r="S58" i="12" s="1"/>
  <c r="L65" i="12"/>
  <c r="J66" i="12"/>
  <c r="K65" i="12"/>
  <c r="R59" i="12" l="1"/>
  <c r="S59" i="12" s="1"/>
  <c r="O60" i="12"/>
  <c r="Q60" i="12" s="1"/>
  <c r="L66" i="12"/>
  <c r="K66" i="12"/>
  <c r="J67" i="12"/>
  <c r="R60" i="12" l="1"/>
  <c r="S60" i="12" s="1"/>
  <c r="O61" i="12"/>
  <c r="Q61" i="12" s="1"/>
  <c r="L67" i="12"/>
  <c r="J68" i="12"/>
  <c r="K67" i="12"/>
  <c r="O62" i="12" l="1"/>
  <c r="Q62" i="12" s="1"/>
  <c r="R61" i="12"/>
  <c r="S61" i="12" s="1"/>
  <c r="L68" i="12"/>
  <c r="J69" i="12"/>
  <c r="K68" i="12"/>
  <c r="R62" i="12" l="1"/>
  <c r="S62" i="12" s="1"/>
  <c r="O63" i="12"/>
  <c r="Q63" i="12" s="1"/>
  <c r="L69" i="12"/>
  <c r="K69" i="12"/>
  <c r="J70" i="12"/>
  <c r="L70" i="12" l="1"/>
  <c r="R63" i="12"/>
  <c r="AA63" i="12" s="1"/>
  <c r="AB63" i="12" s="1"/>
  <c r="O64" i="12"/>
  <c r="Q64" i="12" s="1"/>
  <c r="K70" i="12"/>
  <c r="J71" i="12"/>
  <c r="L71" i="12" s="1"/>
  <c r="X63" i="12" l="1"/>
  <c r="S63" i="12"/>
  <c r="T63" i="12" s="1"/>
  <c r="R64" i="12"/>
  <c r="S64" i="12" s="1"/>
  <c r="O65" i="12"/>
  <c r="Q65" i="12" s="1"/>
  <c r="K71" i="12"/>
  <c r="J72" i="12"/>
  <c r="L72" i="12" s="1"/>
  <c r="O66" i="12" l="1"/>
  <c r="Q66" i="12" s="1"/>
  <c r="R65" i="12"/>
  <c r="S65" i="12" s="1"/>
  <c r="Z63" i="12"/>
  <c r="Y63" i="12"/>
  <c r="K72" i="12"/>
  <c r="J73" i="12"/>
  <c r="K73" i="12" s="1"/>
  <c r="R66" i="12" l="1"/>
  <c r="S66" i="12" s="1"/>
  <c r="O67" i="12"/>
  <c r="Q67" i="12" s="1"/>
  <c r="L73" i="12"/>
  <c r="L74" i="12" s="1"/>
  <c r="L75" i="12" s="1"/>
  <c r="O68" i="12" l="1"/>
  <c r="Q68" i="12" s="1"/>
  <c r="R67" i="12"/>
  <c r="S67" i="12" s="1"/>
  <c r="J76" i="12"/>
  <c r="L76" i="12" s="1"/>
  <c r="O69" i="12" l="1"/>
  <c r="Q69" i="12" s="1"/>
  <c r="R68" i="12"/>
  <c r="S68" i="12" s="1"/>
  <c r="J77" i="12"/>
  <c r="K76" i="12"/>
  <c r="L77" i="12"/>
  <c r="R69" i="12" l="1"/>
  <c r="S69" i="12" s="1"/>
  <c r="O70" i="12"/>
  <c r="Q70" i="12" s="1"/>
  <c r="K77" i="12"/>
  <c r="J78" i="12"/>
  <c r="R70" i="12" l="1"/>
  <c r="S70" i="12" s="1"/>
  <c r="O71" i="12"/>
  <c r="Q71" i="12" s="1"/>
  <c r="J79" i="12"/>
  <c r="K78" i="12"/>
  <c r="L78" i="12"/>
  <c r="R71" i="12" l="1"/>
  <c r="S71" i="12" s="1"/>
  <c r="O72" i="12"/>
  <c r="Q72" i="12" s="1"/>
  <c r="L79" i="12"/>
  <c r="K79" i="12"/>
  <c r="J80" i="12"/>
  <c r="O73" i="12" l="1"/>
  <c r="Q73" i="12" s="1"/>
  <c r="R72" i="12"/>
  <c r="S72" i="12" s="1"/>
  <c r="K80" i="12"/>
  <c r="J81" i="12"/>
  <c r="L80" i="12"/>
  <c r="L81" i="12" s="1"/>
  <c r="R73" i="12" l="1"/>
  <c r="S73" i="12" s="1"/>
  <c r="O74" i="12"/>
  <c r="Q74" i="12" s="1"/>
  <c r="K81" i="12"/>
  <c r="J82" i="12"/>
  <c r="O75" i="12" l="1"/>
  <c r="Q75" i="12" s="1"/>
  <c r="R74" i="12"/>
  <c r="S74" i="12" s="1"/>
  <c r="J83" i="12"/>
  <c r="K82" i="12"/>
  <c r="L82" i="12"/>
  <c r="L83" i="12" s="1"/>
  <c r="R75" i="12" l="1"/>
  <c r="AA75" i="12" s="1"/>
  <c r="AB75" i="12" s="1"/>
  <c r="O76" i="12"/>
  <c r="Q76" i="12" s="1"/>
  <c r="K83" i="12"/>
  <c r="J84" i="12"/>
  <c r="R76" i="12" l="1"/>
  <c r="S76" i="12" s="1"/>
  <c r="O77" i="12"/>
  <c r="Q77" i="12" s="1"/>
  <c r="S75" i="12"/>
  <c r="T75" i="12" s="1"/>
  <c r="X75" i="12"/>
  <c r="K84" i="12"/>
  <c r="J85" i="12"/>
  <c r="K85" i="12" s="1"/>
  <c r="L84" i="12"/>
  <c r="L85" i="12" l="1"/>
  <c r="L86" i="12" s="1"/>
  <c r="L87" i="12" s="1"/>
  <c r="J88" i="12" s="1"/>
  <c r="Y75" i="12"/>
  <c r="Z75" i="12"/>
  <c r="R77" i="12"/>
  <c r="S77" i="12" s="1"/>
  <c r="O78" i="12"/>
  <c r="Q78" i="12" s="1"/>
  <c r="R78" i="12" l="1"/>
  <c r="S78" i="12" s="1"/>
  <c r="O79" i="12"/>
  <c r="Q79" i="12" s="1"/>
  <c r="K88" i="12"/>
  <c r="J89" i="12"/>
  <c r="L88" i="12"/>
  <c r="L89" i="12" l="1"/>
  <c r="O80" i="12"/>
  <c r="Q80" i="12" s="1"/>
  <c r="R79" i="12"/>
  <c r="S79" i="12" s="1"/>
  <c r="K89" i="12"/>
  <c r="J90" i="12"/>
  <c r="R80" i="12" l="1"/>
  <c r="S80" i="12" s="1"/>
  <c r="O81" i="12"/>
  <c r="Q81" i="12" s="1"/>
  <c r="K90" i="12"/>
  <c r="J91" i="12"/>
  <c r="L90" i="12"/>
  <c r="R81" i="12" l="1"/>
  <c r="S81" i="12" s="1"/>
  <c r="O82" i="12"/>
  <c r="Q82" i="12" s="1"/>
  <c r="L91" i="12"/>
  <c r="K91" i="12"/>
  <c r="J92" i="12"/>
  <c r="R82" i="12" l="1"/>
  <c r="S82" i="12" s="1"/>
  <c r="O83" i="12"/>
  <c r="Q83" i="12" s="1"/>
  <c r="J93" i="12"/>
  <c r="K92" i="12"/>
  <c r="L92" i="12"/>
  <c r="L93" i="12" l="1"/>
  <c r="R83" i="12"/>
  <c r="S83" i="12" s="1"/>
  <c r="O84" i="12"/>
  <c r="Q84" i="12" s="1"/>
  <c r="K93" i="12"/>
  <c r="J94" i="12"/>
  <c r="R84" i="12" l="1"/>
  <c r="S84" i="12" s="1"/>
  <c r="O85" i="12"/>
  <c r="Q85" i="12" s="1"/>
  <c r="J95" i="12"/>
  <c r="K94" i="12"/>
  <c r="L94" i="12"/>
  <c r="L95" i="12" s="1"/>
  <c r="O86" i="12" l="1"/>
  <c r="Q86" i="12" s="1"/>
  <c r="R85" i="12"/>
  <c r="S85" i="12" s="1"/>
  <c r="J96" i="12"/>
  <c r="K95" i="12"/>
  <c r="O87" i="12" l="1"/>
  <c r="Q87" i="12" s="1"/>
  <c r="R86" i="12"/>
  <c r="S86" i="12" s="1"/>
  <c r="J97" i="12"/>
  <c r="K97" i="12" s="1"/>
  <c r="K96" i="12"/>
  <c r="L96" i="12"/>
  <c r="L97" i="12" s="1"/>
  <c r="L98" i="12" s="1"/>
  <c r="L99" i="12" s="1"/>
  <c r="R87" i="12" l="1"/>
  <c r="AA87" i="12" s="1"/>
  <c r="AB87" i="12" s="1"/>
  <c r="O88" i="12"/>
  <c r="Q88" i="12" s="1"/>
  <c r="J100" i="12"/>
  <c r="L100" i="12" s="1"/>
  <c r="K100" i="12" l="1"/>
  <c r="J101" i="12"/>
  <c r="J102" i="12" s="1"/>
  <c r="X87" i="12"/>
  <c r="S87" i="12"/>
  <c r="T87" i="12" s="1"/>
  <c r="R88" i="12"/>
  <c r="S88" i="12" s="1"/>
  <c r="O89" i="12"/>
  <c r="Q89" i="12" s="1"/>
  <c r="K101" i="12" l="1"/>
  <c r="L101" i="12"/>
  <c r="Z87" i="12"/>
  <c r="Y87" i="12"/>
  <c r="R89" i="12"/>
  <c r="S89" i="12" s="1"/>
  <c r="O90" i="12"/>
  <c r="Q90" i="12" s="1"/>
  <c r="L102" i="12"/>
  <c r="K102" i="12"/>
  <c r="J103" i="12"/>
  <c r="L103" i="12" l="1"/>
  <c r="R90" i="12"/>
  <c r="S90" i="12" s="1"/>
  <c r="O91" i="12"/>
  <c r="Q91" i="12" s="1"/>
  <c r="J104" i="12"/>
  <c r="K103" i="12"/>
  <c r="L104" i="12" l="1"/>
  <c r="R91" i="12"/>
  <c r="S91" i="12" s="1"/>
  <c r="O92" i="12"/>
  <c r="Q92" i="12" s="1"/>
  <c r="J105" i="12"/>
  <c r="K104" i="12"/>
  <c r="L105" i="12" l="1"/>
  <c r="R92" i="12"/>
  <c r="S92" i="12" s="1"/>
  <c r="O93" i="12"/>
  <c r="Q93" i="12" s="1"/>
  <c r="K105" i="12"/>
  <c r="J106" i="12"/>
  <c r="L106" i="12" s="1"/>
  <c r="R93" i="12" l="1"/>
  <c r="S93" i="12" s="1"/>
  <c r="O94" i="12"/>
  <c r="Q94" i="12" s="1"/>
  <c r="J107" i="12"/>
  <c r="L107" i="12" s="1"/>
  <c r="K106" i="12"/>
  <c r="O95" i="12" l="1"/>
  <c r="Q95" i="12" s="1"/>
  <c r="R94" i="12"/>
  <c r="S94" i="12" s="1"/>
  <c r="J108" i="12"/>
  <c r="L108" i="12" s="1"/>
  <c r="K107" i="12"/>
  <c r="R95" i="12" l="1"/>
  <c r="S95" i="12" s="1"/>
  <c r="O96" i="12"/>
  <c r="Q96" i="12" s="1"/>
  <c r="J109" i="12"/>
  <c r="K109" i="12" s="1"/>
  <c r="K108" i="12"/>
  <c r="O97" i="12" l="1"/>
  <c r="Q97" i="12" s="1"/>
  <c r="R96" i="12"/>
  <c r="S96" i="12" s="1"/>
  <c r="L109" i="12"/>
  <c r="L110" i="12" s="1"/>
  <c r="L111" i="12" s="1"/>
  <c r="R97" i="12" l="1"/>
  <c r="S97" i="12" s="1"/>
  <c r="O98" i="12"/>
  <c r="Q98" i="12" s="1"/>
  <c r="J112" i="12"/>
  <c r="L112" i="12" s="1"/>
  <c r="O99" i="12" l="1"/>
  <c r="Q99" i="12" s="1"/>
  <c r="R98" i="12"/>
  <c r="S98" i="12" s="1"/>
  <c r="J113" i="12"/>
  <c r="L113" i="12" s="1"/>
  <c r="K112" i="12"/>
  <c r="O100" i="12" l="1"/>
  <c r="Q100" i="12" s="1"/>
  <c r="R99" i="12"/>
  <c r="AA99" i="12" s="1"/>
  <c r="AB99" i="12" s="1"/>
  <c r="J114" i="12"/>
  <c r="L114" i="12" s="1"/>
  <c r="K113" i="12"/>
  <c r="X99" i="12" l="1"/>
  <c r="S99" i="12"/>
  <c r="T99" i="12" s="1"/>
  <c r="O101" i="12"/>
  <c r="Q101" i="12" s="1"/>
  <c r="R100" i="12"/>
  <c r="S100" i="12" s="1"/>
  <c r="J115" i="12"/>
  <c r="L115" i="12" s="1"/>
  <c r="K114" i="12"/>
  <c r="R101" i="12" l="1"/>
  <c r="S101" i="12" s="1"/>
  <c r="O102" i="12"/>
  <c r="Q102" i="12" s="1"/>
  <c r="Y99" i="12"/>
  <c r="Z99" i="12"/>
  <c r="J116" i="12"/>
  <c r="L116" i="12" s="1"/>
  <c r="K115" i="12"/>
  <c r="R102" i="12" l="1"/>
  <c r="S102" i="12" s="1"/>
  <c r="O103" i="12"/>
  <c r="Q103" i="12" s="1"/>
  <c r="J117" i="12"/>
  <c r="L117" i="12" s="1"/>
  <c r="K116" i="12"/>
  <c r="O104" i="12" l="1"/>
  <c r="Q104" i="12" s="1"/>
  <c r="R103" i="12"/>
  <c r="S103" i="12" s="1"/>
  <c r="J118" i="12"/>
  <c r="L118" i="12" s="1"/>
  <c r="K117" i="12"/>
  <c r="R104" i="12" l="1"/>
  <c r="S104" i="12" s="1"/>
  <c r="O105" i="12"/>
  <c r="Q105" i="12" s="1"/>
  <c r="K118" i="12"/>
  <c r="J119" i="12"/>
  <c r="L119" i="12" s="1"/>
  <c r="O106" i="12" l="1"/>
  <c r="Q106" i="12" s="1"/>
  <c r="R105" i="12"/>
  <c r="S105" i="12" s="1"/>
  <c r="J120" i="12"/>
  <c r="L120" i="12" s="1"/>
  <c r="K119" i="12"/>
  <c r="O107" i="12" l="1"/>
  <c r="Q107" i="12" s="1"/>
  <c r="R106" i="12"/>
  <c r="S106" i="12" s="1"/>
  <c r="J121" i="12"/>
  <c r="K121" i="12" s="1"/>
  <c r="K120" i="12"/>
  <c r="R107" i="12" l="1"/>
  <c r="S107" i="12" s="1"/>
  <c r="O108" i="12"/>
  <c r="Q108" i="12" s="1"/>
  <c r="L121" i="12"/>
  <c r="L122" i="12" s="1"/>
  <c r="L123" i="12" s="1"/>
  <c r="J124" i="12" s="1"/>
  <c r="O109" i="12" l="1"/>
  <c r="Q109" i="12" s="1"/>
  <c r="R108" i="12"/>
  <c r="S108" i="12" s="1"/>
  <c r="L124" i="12"/>
  <c r="K124" i="12"/>
  <c r="J125" i="12"/>
  <c r="O110" i="12" l="1"/>
  <c r="Q110" i="12" s="1"/>
  <c r="R109" i="12"/>
  <c r="S109" i="12" s="1"/>
  <c r="L125" i="12"/>
  <c r="J126" i="12"/>
  <c r="K125" i="12"/>
  <c r="O111" i="12" l="1"/>
  <c r="Q111" i="12" s="1"/>
  <c r="R110" i="12"/>
  <c r="S110" i="12" s="1"/>
  <c r="L126" i="12"/>
  <c r="J127" i="12"/>
  <c r="K126" i="12"/>
  <c r="O112" i="12" l="1"/>
  <c r="Q112" i="12" s="1"/>
  <c r="R111" i="12"/>
  <c r="AA111" i="12" s="1"/>
  <c r="AB111" i="12" s="1"/>
  <c r="L127" i="12"/>
  <c r="J128" i="12"/>
  <c r="K127" i="12"/>
  <c r="L128" i="12" l="1"/>
  <c r="X111" i="12"/>
  <c r="S111" i="12"/>
  <c r="T111" i="12" s="1"/>
  <c r="R112" i="12"/>
  <c r="S112" i="12" s="1"/>
  <c r="O113" i="12"/>
  <c r="Q113" i="12" s="1"/>
  <c r="J129" i="12"/>
  <c r="K128" i="12"/>
  <c r="L129" i="12" l="1"/>
  <c r="O114" i="12"/>
  <c r="Q114" i="12" s="1"/>
  <c r="R113" i="12"/>
  <c r="S113" i="12" s="1"/>
  <c r="Y111" i="12"/>
  <c r="Z111" i="12"/>
  <c r="K129" i="12"/>
  <c r="J130" i="12"/>
  <c r="L130" i="12" s="1"/>
  <c r="R114" i="12" l="1"/>
  <c r="S114" i="12" s="1"/>
  <c r="O115" i="12"/>
  <c r="Q115" i="12" s="1"/>
  <c r="K130" i="12"/>
  <c r="J131" i="12"/>
  <c r="L131" i="12" s="1"/>
  <c r="O116" i="12" l="1"/>
  <c r="Q116" i="12" s="1"/>
  <c r="R115" i="12"/>
  <c r="S115" i="12" s="1"/>
  <c r="J132" i="12"/>
  <c r="L132" i="12" s="1"/>
  <c r="K131" i="12"/>
  <c r="O117" i="12" l="1"/>
  <c r="Q117" i="12" s="1"/>
  <c r="R116" i="12"/>
  <c r="S116" i="12" s="1"/>
  <c r="J133" i="12"/>
  <c r="K133" i="12" s="1"/>
  <c r="K132" i="12"/>
  <c r="R117" i="12" l="1"/>
  <c r="S117" i="12" s="1"/>
  <c r="O118" i="12"/>
  <c r="Q118" i="12" s="1"/>
  <c r="L133" i="12"/>
  <c r="L134" i="12" s="1"/>
  <c r="L135" i="12" s="1"/>
  <c r="O119" i="12" l="1"/>
  <c r="Q119" i="12" s="1"/>
  <c r="R118" i="12"/>
  <c r="S118" i="12" s="1"/>
  <c r="J136" i="12"/>
  <c r="L136" i="12" s="1"/>
  <c r="O120" i="12" l="1"/>
  <c r="Q120" i="12" s="1"/>
  <c r="R119" i="12"/>
  <c r="S119" i="12" s="1"/>
  <c r="J137" i="12"/>
  <c r="L137" i="12" s="1"/>
  <c r="K136" i="12"/>
  <c r="O121" i="12" l="1"/>
  <c r="Q121" i="12" s="1"/>
  <c r="R120" i="12"/>
  <c r="S120" i="12" s="1"/>
  <c r="J138" i="12"/>
  <c r="L138" i="12" s="1"/>
  <c r="K137" i="12"/>
  <c r="O122" i="12" l="1"/>
  <c r="Q122" i="12" s="1"/>
  <c r="R121" i="12"/>
  <c r="S121" i="12" s="1"/>
  <c r="J139" i="12"/>
  <c r="K138" i="12"/>
  <c r="O123" i="12" l="1"/>
  <c r="Q123" i="12" s="1"/>
  <c r="R122" i="12"/>
  <c r="S122" i="12" s="1"/>
  <c r="J140" i="12"/>
  <c r="K139" i="12"/>
  <c r="L139" i="12"/>
  <c r="L140" i="12" s="1"/>
  <c r="O124" i="12" l="1"/>
  <c r="Q124" i="12" s="1"/>
  <c r="R123" i="12"/>
  <c r="AA123" i="12" s="1"/>
  <c r="AB123" i="12" s="1"/>
  <c r="K140" i="12"/>
  <c r="J141" i="12"/>
  <c r="S123" i="12" l="1"/>
  <c r="T123" i="12" s="1"/>
  <c r="X123" i="12"/>
  <c r="O125" i="12"/>
  <c r="Q125" i="12" s="1"/>
  <c r="R124" i="12"/>
  <c r="S124" i="12" s="1"/>
  <c r="K141" i="12"/>
  <c r="J142" i="12"/>
  <c r="L141" i="12"/>
  <c r="L142" i="12" l="1"/>
  <c r="R125" i="12"/>
  <c r="S125" i="12" s="1"/>
  <c r="O126" i="12"/>
  <c r="Q126" i="12" s="1"/>
  <c r="Z123" i="12"/>
  <c r="Y123" i="12"/>
  <c r="J143" i="12"/>
  <c r="K142" i="12"/>
  <c r="L143" i="12" l="1"/>
  <c r="O127" i="12"/>
  <c r="Q127" i="12" s="1"/>
  <c r="R126" i="12"/>
  <c r="S126" i="12" s="1"/>
  <c r="K143" i="12"/>
  <c r="J144" i="12"/>
  <c r="O128" i="12" l="1"/>
  <c r="Q128" i="12" s="1"/>
  <c r="R127" i="12"/>
  <c r="S127" i="12" s="1"/>
  <c r="J145" i="12"/>
  <c r="K145" i="12" s="1"/>
  <c r="K144" i="12"/>
  <c r="L144" i="12"/>
  <c r="R128" i="12" l="1"/>
  <c r="S128" i="12" s="1"/>
  <c r="O129" i="12"/>
  <c r="Q129" i="12" s="1"/>
  <c r="L145" i="12"/>
  <c r="L146" i="12" s="1"/>
  <c r="L147" i="12" s="1"/>
  <c r="J148" i="12" s="1"/>
  <c r="O130" i="12" l="1"/>
  <c r="Q130" i="12" s="1"/>
  <c r="R129" i="12"/>
  <c r="S129" i="12" s="1"/>
  <c r="L148" i="12"/>
  <c r="J149" i="12"/>
  <c r="K148" i="12"/>
  <c r="R130" i="12" l="1"/>
  <c r="S130" i="12" s="1"/>
  <c r="O131" i="12"/>
  <c r="Q131" i="12" s="1"/>
  <c r="J150" i="12"/>
  <c r="K149" i="12"/>
  <c r="L149" i="12"/>
  <c r="O132" i="12" l="1"/>
  <c r="Q132" i="12" s="1"/>
  <c r="R131" i="12"/>
  <c r="S131" i="12" s="1"/>
  <c r="L150" i="12"/>
  <c r="J151" i="12"/>
  <c r="K150" i="12"/>
  <c r="O133" i="12" l="1"/>
  <c r="Q133" i="12" s="1"/>
  <c r="R132" i="12"/>
  <c r="S132" i="12" s="1"/>
  <c r="J152" i="12"/>
  <c r="K151" i="12"/>
  <c r="L151" i="12"/>
  <c r="L152" i="12" l="1"/>
  <c r="R133" i="12"/>
  <c r="S133" i="12" s="1"/>
  <c r="O134" i="12"/>
  <c r="Q134" i="12" s="1"/>
  <c r="J153" i="12"/>
  <c r="K152" i="12"/>
  <c r="R134" i="12" l="1"/>
  <c r="S134" i="12" s="1"/>
  <c r="O135" i="12"/>
  <c r="Q135" i="12" s="1"/>
  <c r="J154" i="12"/>
  <c r="K153" i="12"/>
  <c r="L153" i="12"/>
  <c r="L154" i="12" s="1"/>
  <c r="R135" i="12" l="1"/>
  <c r="AA135" i="12" s="1"/>
  <c r="AB135" i="12" s="1"/>
  <c r="O136" i="12"/>
  <c r="Q136" i="12" s="1"/>
  <c r="J155" i="12"/>
  <c r="K154" i="12"/>
  <c r="R136" i="12" l="1"/>
  <c r="S136" i="12" s="1"/>
  <c r="O137" i="12"/>
  <c r="Q137" i="12" s="1"/>
  <c r="X135" i="12"/>
  <c r="S135" i="12"/>
  <c r="T135" i="12" s="1"/>
  <c r="K155" i="12"/>
  <c r="J156" i="12"/>
  <c r="L155" i="12"/>
  <c r="O138" i="12" l="1"/>
  <c r="Q138" i="12" s="1"/>
  <c r="R137" i="12"/>
  <c r="S137" i="12" s="1"/>
  <c r="Y135" i="12"/>
  <c r="Z135" i="12"/>
  <c r="L156" i="12"/>
  <c r="J157" i="12"/>
  <c r="K157" i="12" s="1"/>
  <c r="K156" i="12"/>
  <c r="O139" i="12" l="1"/>
  <c r="Q139" i="12" s="1"/>
  <c r="R138" i="12"/>
  <c r="S138" i="12" s="1"/>
  <c r="L157" i="12"/>
  <c r="L158" i="12" s="1"/>
  <c r="L159" i="12" s="1"/>
  <c r="R139" i="12" l="1"/>
  <c r="S139" i="12" s="1"/>
  <c r="O140" i="12"/>
  <c r="Q140" i="12" s="1"/>
  <c r="J160" i="12"/>
  <c r="L160" i="12" s="1"/>
  <c r="O141" i="12" l="1"/>
  <c r="Q141" i="12" s="1"/>
  <c r="R140" i="12"/>
  <c r="S140" i="12" s="1"/>
  <c r="J161" i="12"/>
  <c r="K160" i="12"/>
  <c r="O142" i="12" l="1"/>
  <c r="Q142" i="12" s="1"/>
  <c r="R141" i="12"/>
  <c r="S141" i="12" s="1"/>
  <c r="J162" i="12"/>
  <c r="K161" i="12"/>
  <c r="L161" i="12"/>
  <c r="R142" i="12" l="1"/>
  <c r="S142" i="12" s="1"/>
  <c r="O143" i="12"/>
  <c r="Q143" i="12" s="1"/>
  <c r="L162" i="12"/>
  <c r="J163" i="12"/>
  <c r="K162" i="12"/>
  <c r="R143" i="12" l="1"/>
  <c r="S143" i="12" s="1"/>
  <c r="O144" i="12"/>
  <c r="Q144" i="12" s="1"/>
  <c r="L163" i="12"/>
  <c r="J164" i="12"/>
  <c r="K163" i="12"/>
  <c r="O145" i="12" l="1"/>
  <c r="Q145" i="12" s="1"/>
  <c r="R144" i="12"/>
  <c r="S144" i="12" s="1"/>
  <c r="K164" i="12"/>
  <c r="J165" i="12"/>
  <c r="L164" i="12"/>
  <c r="L165" i="12" l="1"/>
  <c r="O146" i="12"/>
  <c r="Q146" i="12" s="1"/>
  <c r="R145" i="12"/>
  <c r="S145" i="12" s="1"/>
  <c r="K165" i="12"/>
  <c r="J166" i="12"/>
  <c r="O147" i="12" l="1"/>
  <c r="Q147" i="12" s="1"/>
  <c r="R146" i="12"/>
  <c r="S146" i="12" s="1"/>
  <c r="J167" i="12"/>
  <c r="K166" i="12"/>
  <c r="L166" i="12"/>
  <c r="R147" i="12" l="1"/>
  <c r="O148" i="12"/>
  <c r="Q148" i="12" s="1"/>
  <c r="L167" i="12"/>
  <c r="J168" i="12"/>
  <c r="K167" i="12"/>
  <c r="R148" i="12" l="1"/>
  <c r="S148" i="12" s="1"/>
  <c r="O149" i="12"/>
  <c r="Q149" i="12" s="1"/>
  <c r="X147" i="12"/>
  <c r="S147" i="12"/>
  <c r="T147" i="12" s="1"/>
  <c r="L168" i="12"/>
  <c r="K168" i="12"/>
  <c r="J169" i="12"/>
  <c r="K169" i="12" s="1"/>
  <c r="O150" i="12" l="1"/>
  <c r="Q150" i="12" s="1"/>
  <c r="R149" i="12"/>
  <c r="S149" i="12" s="1"/>
  <c r="Z147" i="12"/>
  <c r="Y147" i="12"/>
  <c r="L169" i="12"/>
  <c r="L170" i="12" s="1"/>
  <c r="L171" i="12" s="1"/>
  <c r="J172" i="12" s="1"/>
  <c r="R150" i="12" l="1"/>
  <c r="S150" i="12" s="1"/>
  <c r="O151" i="12"/>
  <c r="Q151" i="12" s="1"/>
  <c r="L172" i="12"/>
  <c r="J173" i="12"/>
  <c r="K172" i="12"/>
  <c r="R151" i="12" l="1"/>
  <c r="S151" i="12" s="1"/>
  <c r="O152" i="12"/>
  <c r="Q152" i="12" s="1"/>
  <c r="L173" i="12"/>
  <c r="J174" i="12"/>
  <c r="K173" i="12"/>
  <c r="R152" i="12" l="1"/>
  <c r="S152" i="12" s="1"/>
  <c r="O153" i="12"/>
  <c r="Q153" i="12" s="1"/>
  <c r="L174" i="12"/>
  <c r="J175" i="12"/>
  <c r="K174" i="12"/>
  <c r="O154" i="12" l="1"/>
  <c r="Q154" i="12" s="1"/>
  <c r="R153" i="12"/>
  <c r="S153" i="12" s="1"/>
  <c r="L175" i="12"/>
  <c r="J176" i="12"/>
  <c r="K175" i="12"/>
  <c r="O155" i="12" l="1"/>
  <c r="Q155" i="12" s="1"/>
  <c r="R154" i="12"/>
  <c r="S154" i="12" s="1"/>
  <c r="L176" i="12"/>
  <c r="K176" i="12"/>
  <c r="J177" i="12"/>
  <c r="R155" i="12" l="1"/>
  <c r="S155" i="12" s="1"/>
  <c r="O156" i="12"/>
  <c r="Q156" i="12" s="1"/>
  <c r="L177" i="12"/>
  <c r="J178" i="12"/>
  <c r="K177" i="12"/>
  <c r="R156" i="12" l="1"/>
  <c r="S156" i="12" s="1"/>
  <c r="O157" i="12"/>
  <c r="Q157" i="12" s="1"/>
  <c r="L178" i="12"/>
  <c r="K178" i="12"/>
  <c r="J179" i="12"/>
  <c r="L179" i="12" l="1"/>
  <c r="O158" i="12"/>
  <c r="Q158" i="12" s="1"/>
  <c r="R157" i="12"/>
  <c r="S157" i="12" s="1"/>
  <c r="K179" i="12"/>
  <c r="J180" i="12"/>
  <c r="L180" i="12" l="1"/>
  <c r="R158" i="12"/>
  <c r="S158" i="12" s="1"/>
  <c r="O159" i="12"/>
  <c r="Q159" i="12" s="1"/>
  <c r="K180" i="12"/>
  <c r="J181" i="12"/>
  <c r="K181" i="12" s="1"/>
  <c r="R159" i="12" l="1"/>
  <c r="O160" i="12"/>
  <c r="Q160" i="12" s="1"/>
  <c r="L181" i="12"/>
  <c r="L182" i="12" s="1"/>
  <c r="L183" i="12" s="1"/>
  <c r="J184" i="12" s="1"/>
  <c r="O161" i="12" l="1"/>
  <c r="Q161" i="12" s="1"/>
  <c r="R160" i="12"/>
  <c r="S160" i="12" s="1"/>
  <c r="S159" i="12"/>
  <c r="T159" i="12" s="1"/>
  <c r="X159" i="12"/>
  <c r="Y159" i="12" s="1"/>
  <c r="L184" i="12"/>
  <c r="J185" i="12"/>
  <c r="K184" i="12"/>
  <c r="O162" i="12" l="1"/>
  <c r="Q162" i="12" s="1"/>
  <c r="R161" i="12"/>
  <c r="S161" i="12" s="1"/>
  <c r="L185" i="12"/>
  <c r="K185" i="12"/>
  <c r="J186" i="12"/>
  <c r="R162" i="12" l="1"/>
  <c r="S162" i="12" s="1"/>
  <c r="O163" i="12"/>
  <c r="Q163" i="12" s="1"/>
  <c r="J187" i="12"/>
  <c r="K186" i="12"/>
  <c r="L186" i="12"/>
  <c r="L187" i="12" l="1"/>
  <c r="R163" i="12"/>
  <c r="S163" i="12" s="1"/>
  <c r="O164" i="12"/>
  <c r="Q164" i="12" s="1"/>
  <c r="K187" i="12"/>
  <c r="J188" i="12"/>
  <c r="O165" i="12" l="1"/>
  <c r="Q165" i="12" s="1"/>
  <c r="R164" i="12"/>
  <c r="S164" i="12" s="1"/>
  <c r="J189" i="12"/>
  <c r="K188" i="12"/>
  <c r="L188" i="12"/>
  <c r="L189" i="12" l="1"/>
  <c r="R165" i="12"/>
  <c r="S165" i="12" s="1"/>
  <c r="O166" i="12"/>
  <c r="Q166" i="12" s="1"/>
  <c r="J190" i="12"/>
  <c r="K189" i="12"/>
  <c r="R166" i="12" l="1"/>
  <c r="S166" i="12" s="1"/>
  <c r="O167" i="12"/>
  <c r="Q167" i="12" s="1"/>
  <c r="L190" i="12"/>
  <c r="K190" i="12"/>
  <c r="J191" i="12"/>
  <c r="O168" i="12" l="1"/>
  <c r="Q168" i="12" s="1"/>
  <c r="R167" i="12"/>
  <c r="S167" i="12" s="1"/>
  <c r="L191" i="12"/>
  <c r="J192" i="12"/>
  <c r="K191" i="12"/>
  <c r="O169" i="12" l="1"/>
  <c r="Q169" i="12" s="1"/>
  <c r="R168" i="12"/>
  <c r="S168" i="12" s="1"/>
  <c r="J193" i="12"/>
  <c r="K193" i="12" s="1"/>
  <c r="K192" i="12"/>
  <c r="L192" i="12"/>
  <c r="L193" i="12" s="1"/>
  <c r="L194" i="12" s="1"/>
  <c r="L195" i="12" s="1"/>
  <c r="O170" i="12" l="1"/>
  <c r="Q170" i="12" s="1"/>
  <c r="R169" i="12"/>
  <c r="S169" i="12" s="1"/>
  <c r="J196" i="12"/>
  <c r="L196" i="12" s="1"/>
  <c r="O171" i="12" l="1"/>
  <c r="Q171" i="12" s="1"/>
  <c r="R170" i="12"/>
  <c r="S170" i="12" s="1"/>
  <c r="J197" i="12"/>
  <c r="K196" i="12"/>
  <c r="O172" i="12" l="1"/>
  <c r="Q172" i="12" s="1"/>
  <c r="R171" i="12"/>
  <c r="J198" i="12"/>
  <c r="K197" i="12"/>
  <c r="L197" i="12"/>
  <c r="L198" i="12" l="1"/>
  <c r="S171" i="12"/>
  <c r="T171" i="12" s="1"/>
  <c r="X171" i="12"/>
  <c r="Y171" i="12" s="1"/>
  <c r="O173" i="12"/>
  <c r="Q173" i="12" s="1"/>
  <c r="R172" i="12"/>
  <c r="S172" i="12" s="1"/>
  <c r="J199" i="12"/>
  <c r="K198" i="12"/>
  <c r="O174" i="12" l="1"/>
  <c r="Q174" i="12" s="1"/>
  <c r="R173" i="12"/>
  <c r="S173" i="12" s="1"/>
  <c r="J200" i="12"/>
  <c r="K199" i="12"/>
  <c r="L199" i="12"/>
  <c r="L200" i="12" s="1"/>
  <c r="O175" i="12" l="1"/>
  <c r="Q175" i="12" s="1"/>
  <c r="R174" i="12"/>
  <c r="S174" i="12" s="1"/>
  <c r="J201" i="12"/>
  <c r="K200" i="12"/>
  <c r="R175" i="12" l="1"/>
  <c r="S175" i="12" s="1"/>
  <c r="O176" i="12"/>
  <c r="Q176" i="12" s="1"/>
  <c r="J202" i="12"/>
  <c r="K201" i="12"/>
  <c r="L201" i="12"/>
  <c r="L202" i="12" s="1"/>
  <c r="O177" i="12" l="1"/>
  <c r="Q177" i="12" s="1"/>
  <c r="R176" i="12"/>
  <c r="S176" i="12" s="1"/>
  <c r="J203" i="12"/>
  <c r="K202" i="12"/>
  <c r="R177" i="12" l="1"/>
  <c r="S177" i="12" s="1"/>
  <c r="O178" i="12"/>
  <c r="Q178" i="12" s="1"/>
  <c r="J204" i="12"/>
  <c r="K203" i="12"/>
  <c r="L203" i="12"/>
  <c r="L204" i="12" s="1"/>
  <c r="O179" i="12" l="1"/>
  <c r="Q179" i="12" s="1"/>
  <c r="R178" i="12"/>
  <c r="S178" i="12" s="1"/>
  <c r="J205" i="12"/>
  <c r="K205" i="12" s="1"/>
  <c r="K204" i="12"/>
  <c r="O180" i="12" l="1"/>
  <c r="Q180" i="12" s="1"/>
  <c r="R179" i="12"/>
  <c r="S179" i="12" s="1"/>
  <c r="L205" i="12"/>
  <c r="L206" i="12" s="1"/>
  <c r="L207" i="12" s="1"/>
  <c r="R180" i="12" l="1"/>
  <c r="S180" i="12" s="1"/>
  <c r="O181" i="12"/>
  <c r="Q181" i="12" s="1"/>
  <c r="J208" i="12"/>
  <c r="O182" i="12" l="1"/>
  <c r="Q182" i="12" s="1"/>
  <c r="R181" i="12"/>
  <c r="S181" i="12" s="1"/>
  <c r="J209" i="12"/>
  <c r="K208" i="12"/>
  <c r="L208" i="12"/>
  <c r="L209" i="12" s="1"/>
  <c r="O183" i="12" l="1"/>
  <c r="Q183" i="12" s="1"/>
  <c r="R182" i="12"/>
  <c r="S182" i="12" s="1"/>
  <c r="J210" i="12"/>
  <c r="K209" i="12"/>
  <c r="O184" i="12" l="1"/>
  <c r="Q184" i="12" s="1"/>
  <c r="R183" i="12"/>
  <c r="J211" i="12"/>
  <c r="K210" i="12"/>
  <c r="L210" i="12"/>
  <c r="L211" i="12" s="1"/>
  <c r="S183" i="12" l="1"/>
  <c r="T183" i="12" s="1"/>
  <c r="X183" i="12"/>
  <c r="Y183" i="12" s="1"/>
  <c r="O185" i="12"/>
  <c r="Q185" i="12" s="1"/>
  <c r="R184" i="12"/>
  <c r="S184" i="12" s="1"/>
  <c r="J212" i="12"/>
  <c r="K211" i="12"/>
  <c r="O186" i="12" l="1"/>
  <c r="Q186" i="12" s="1"/>
  <c r="R185" i="12"/>
  <c r="S185" i="12" s="1"/>
  <c r="J213" i="12"/>
  <c r="K212" i="12"/>
  <c r="L212" i="12"/>
  <c r="L213" i="12" s="1"/>
  <c r="O187" i="12" l="1"/>
  <c r="Q187" i="12" s="1"/>
  <c r="R186" i="12"/>
  <c r="S186" i="12" s="1"/>
  <c r="J214" i="12"/>
  <c r="K213" i="12"/>
  <c r="O188" i="12" l="1"/>
  <c r="Q188" i="12" s="1"/>
  <c r="R187" i="12"/>
  <c r="S187" i="12" s="1"/>
  <c r="J215" i="12"/>
  <c r="K214" i="12"/>
  <c r="L214" i="12"/>
  <c r="L215" i="12" s="1"/>
  <c r="O189" i="12" l="1"/>
  <c r="Q189" i="12" s="1"/>
  <c r="R188" i="12"/>
  <c r="S188" i="12" s="1"/>
  <c r="J216" i="12"/>
  <c r="K215" i="12"/>
  <c r="R189" i="12" l="1"/>
  <c r="S189" i="12" s="1"/>
  <c r="O190" i="12"/>
  <c r="Q190" i="12" s="1"/>
  <c r="J217" i="12"/>
  <c r="K217" i="12" s="1"/>
  <c r="K216" i="12"/>
  <c r="L216" i="12"/>
  <c r="L217" i="12" s="1"/>
  <c r="L218" i="12" s="1"/>
  <c r="L219" i="12" s="1"/>
  <c r="J220" i="12" s="1"/>
  <c r="R190" i="12" l="1"/>
  <c r="S190" i="12" s="1"/>
  <c r="O191" i="12"/>
  <c r="Q191" i="12" s="1"/>
  <c r="L220" i="12"/>
  <c r="J221" i="12"/>
  <c r="K220" i="12"/>
  <c r="R191" i="12" l="1"/>
  <c r="S191" i="12" s="1"/>
  <c r="O192" i="12"/>
  <c r="Q192" i="12" s="1"/>
  <c r="J222" i="12"/>
  <c r="K221" i="12"/>
  <c r="L221" i="12"/>
  <c r="L222" i="12" s="1"/>
  <c r="R192" i="12" l="1"/>
  <c r="S192" i="12" s="1"/>
  <c r="O193" i="12"/>
  <c r="Q193" i="12" s="1"/>
  <c r="J223" i="12"/>
  <c r="K222" i="12"/>
  <c r="R193" i="12" l="1"/>
  <c r="S193" i="12" s="1"/>
  <c r="O194" i="12"/>
  <c r="Q194" i="12" s="1"/>
  <c r="J224" i="12"/>
  <c r="K223" i="12"/>
  <c r="L223" i="12"/>
  <c r="L224" i="12" s="1"/>
  <c r="R194" i="12" l="1"/>
  <c r="S194" i="12" s="1"/>
  <c r="O195" i="12"/>
  <c r="Q195" i="12" s="1"/>
  <c r="J225" i="12"/>
  <c r="K224" i="12"/>
  <c r="R195" i="12" l="1"/>
  <c r="O196" i="12"/>
  <c r="Q196" i="12" s="1"/>
  <c r="J226" i="12"/>
  <c r="K225" i="12"/>
  <c r="L225" i="12"/>
  <c r="L226" i="12" l="1"/>
  <c r="O197" i="12"/>
  <c r="Q197" i="12" s="1"/>
  <c r="R196" i="12"/>
  <c r="S196" i="12" s="1"/>
  <c r="X195" i="12"/>
  <c r="Y195" i="12" s="1"/>
  <c r="S195" i="12"/>
  <c r="T195" i="12" s="1"/>
  <c r="J227" i="12"/>
  <c r="K226" i="12"/>
  <c r="O198" i="12" l="1"/>
  <c r="Q198" i="12" s="1"/>
  <c r="R197" i="12"/>
  <c r="S197" i="12" s="1"/>
  <c r="J228" i="12"/>
  <c r="K227" i="12"/>
  <c r="L227" i="12"/>
  <c r="L228" i="12" s="1"/>
  <c r="O199" i="12" l="1"/>
  <c r="Q199" i="12" s="1"/>
  <c r="R198" i="12"/>
  <c r="S198" i="12" s="1"/>
  <c r="J229" i="12"/>
  <c r="K229" i="12" s="1"/>
  <c r="K228" i="12"/>
  <c r="R199" i="12" l="1"/>
  <c r="S199" i="12" s="1"/>
  <c r="O200" i="12"/>
  <c r="Q200" i="12" s="1"/>
  <c r="L229" i="12"/>
  <c r="L230" i="12" s="1"/>
  <c r="L231" i="12" s="1"/>
  <c r="R200" i="12" l="1"/>
  <c r="S200" i="12" s="1"/>
  <c r="O201" i="12"/>
  <c r="Q201" i="12" s="1"/>
  <c r="J232" i="12"/>
  <c r="R201" i="12" l="1"/>
  <c r="S201" i="12" s="1"/>
  <c r="O202" i="12"/>
  <c r="Q202" i="12" s="1"/>
  <c r="J233" i="12"/>
  <c r="K232" i="12"/>
  <c r="L232" i="12"/>
  <c r="L233" i="12" s="1"/>
  <c r="O203" i="12" l="1"/>
  <c r="Q203" i="12" s="1"/>
  <c r="R202" i="12"/>
  <c r="S202" i="12" s="1"/>
  <c r="J234" i="12"/>
  <c r="K233" i="12"/>
  <c r="O204" i="12" l="1"/>
  <c r="Q204" i="12" s="1"/>
  <c r="R203" i="12"/>
  <c r="S203" i="12" s="1"/>
  <c r="J235" i="12"/>
  <c r="K234" i="12"/>
  <c r="L234" i="12"/>
  <c r="L235" i="12" s="1"/>
  <c r="O205" i="12" l="1"/>
  <c r="Q205" i="12" s="1"/>
  <c r="R204" i="12"/>
  <c r="S204" i="12" s="1"/>
  <c r="J236" i="12"/>
  <c r="K235" i="12"/>
  <c r="R205" i="12" l="1"/>
  <c r="S205" i="12" s="1"/>
  <c r="O206" i="12"/>
  <c r="Q206" i="12" s="1"/>
  <c r="J237" i="12"/>
  <c r="K236" i="12"/>
  <c r="L236" i="12"/>
  <c r="L237" i="12" s="1"/>
  <c r="O207" i="12" l="1"/>
  <c r="Q207" i="12" s="1"/>
  <c r="R206" i="12"/>
  <c r="S206" i="12" s="1"/>
  <c r="J238" i="12"/>
  <c r="K237" i="12"/>
  <c r="O208" i="12" l="1"/>
  <c r="Q208" i="12" s="1"/>
  <c r="R207" i="12"/>
  <c r="J239" i="12"/>
  <c r="K238" i="12"/>
  <c r="L238" i="12"/>
  <c r="L239" i="12" s="1"/>
  <c r="S207" i="12" l="1"/>
  <c r="T207" i="12" s="1"/>
  <c r="X207" i="12"/>
  <c r="Y207" i="12" s="1"/>
  <c r="O209" i="12"/>
  <c r="Q209" i="12" s="1"/>
  <c r="R208" i="12"/>
  <c r="S208" i="12" s="1"/>
  <c r="J240" i="12"/>
  <c r="K239" i="12"/>
  <c r="O210" i="12" l="1"/>
  <c r="Q210" i="12" s="1"/>
  <c r="R209" i="12"/>
  <c r="S209" i="12" s="1"/>
  <c r="J241" i="12"/>
  <c r="K241" i="12" s="1"/>
  <c r="K240" i="12"/>
  <c r="L240" i="12"/>
  <c r="L241" i="12" s="1"/>
  <c r="L242" i="12" s="1"/>
  <c r="L243" i="12" s="1"/>
  <c r="J244" i="12" s="1"/>
  <c r="R210" i="12" l="1"/>
  <c r="S210" i="12" s="1"/>
  <c r="O211" i="12"/>
  <c r="Q211" i="12" s="1"/>
  <c r="L244" i="12"/>
  <c r="J245" i="12"/>
  <c r="K244" i="12"/>
  <c r="L245" i="12" l="1"/>
  <c r="R211" i="12"/>
  <c r="S211" i="12" s="1"/>
  <c r="O212" i="12"/>
  <c r="Q212" i="12" s="1"/>
  <c r="J246" i="12"/>
  <c r="L246" i="12" s="1"/>
  <c r="K245" i="12"/>
  <c r="O213" i="12" l="1"/>
  <c r="Q213" i="12" s="1"/>
  <c r="R212" i="12"/>
  <c r="S212" i="12" s="1"/>
  <c r="J247" i="12"/>
  <c r="L247" i="12" s="1"/>
  <c r="K246" i="12"/>
  <c r="O214" i="12" l="1"/>
  <c r="Q214" i="12" s="1"/>
  <c r="R213" i="12"/>
  <c r="S213" i="12" s="1"/>
  <c r="J248" i="12"/>
  <c r="K247" i="12"/>
  <c r="L248" i="12"/>
  <c r="R214" i="12" l="1"/>
  <c r="S214" i="12" s="1"/>
  <c r="O215" i="12"/>
  <c r="Q215" i="12" s="1"/>
  <c r="J249" i="12"/>
  <c r="K248" i="12"/>
  <c r="R215" i="12" l="1"/>
  <c r="S215" i="12" s="1"/>
  <c r="O216" i="12"/>
  <c r="Q216" i="12" s="1"/>
  <c r="J250" i="12"/>
  <c r="K249" i="12"/>
  <c r="L249" i="12"/>
  <c r="L250" i="12" s="1"/>
  <c r="O217" i="12" l="1"/>
  <c r="Q217" i="12" s="1"/>
  <c r="R216" i="12"/>
  <c r="S216" i="12" s="1"/>
  <c r="J251" i="12"/>
  <c r="K250" i="12"/>
  <c r="O218" i="12" l="1"/>
  <c r="Q218" i="12" s="1"/>
  <c r="R217" i="12"/>
  <c r="S217" i="12" s="1"/>
  <c r="J252" i="12"/>
  <c r="K251" i="12"/>
  <c r="L251" i="12"/>
  <c r="L252" i="12" l="1"/>
  <c r="R218" i="12"/>
  <c r="S218" i="12" s="1"/>
  <c r="O219" i="12"/>
  <c r="Q219" i="12" s="1"/>
  <c r="J253" i="12"/>
  <c r="K253" i="12" s="1"/>
  <c r="K252" i="12"/>
  <c r="O220" i="12" l="1"/>
  <c r="Q220" i="12" s="1"/>
  <c r="R219" i="12"/>
  <c r="L253" i="12"/>
  <c r="L254" i="12" s="1"/>
  <c r="L255" i="12" s="1"/>
  <c r="X219" i="12" l="1"/>
  <c r="Y219" i="12" s="1"/>
  <c r="S219" i="12"/>
  <c r="T219" i="12" s="1"/>
  <c r="O221" i="12"/>
  <c r="Q221" i="12" s="1"/>
  <c r="R220" i="12"/>
  <c r="S220" i="12" s="1"/>
  <c r="R221" i="12" l="1"/>
  <c r="S221" i="12" s="1"/>
  <c r="O222" i="12"/>
  <c r="Q222" i="12" s="1"/>
  <c r="O223" i="12" l="1"/>
  <c r="Q223" i="12" s="1"/>
  <c r="R222" i="12"/>
  <c r="S222" i="12" s="1"/>
  <c r="R223" i="12" l="1"/>
  <c r="S223" i="12" s="1"/>
  <c r="O224" i="12"/>
  <c r="Q224" i="12" s="1"/>
  <c r="O225" i="12" l="1"/>
  <c r="Q225" i="12" s="1"/>
  <c r="R224" i="12"/>
  <c r="S224" i="12" s="1"/>
  <c r="O226" i="12" l="1"/>
  <c r="Q226" i="12" s="1"/>
  <c r="R225" i="12"/>
  <c r="S225" i="12" s="1"/>
  <c r="O227" i="12" l="1"/>
  <c r="Q227" i="12" s="1"/>
  <c r="R226" i="12"/>
  <c r="S226" i="12" s="1"/>
  <c r="O228" i="12" l="1"/>
  <c r="Q228" i="12" s="1"/>
  <c r="R227" i="12"/>
  <c r="S227" i="12" s="1"/>
  <c r="O229" i="12" l="1"/>
  <c r="Q229" i="12" s="1"/>
  <c r="R228" i="12"/>
  <c r="S228" i="12" s="1"/>
  <c r="O230" i="12" l="1"/>
  <c r="Q230" i="12" s="1"/>
  <c r="R229" i="12"/>
  <c r="S229" i="12" s="1"/>
  <c r="R230" i="12" l="1"/>
  <c r="S230" i="12" s="1"/>
  <c r="O231" i="12"/>
  <c r="Q231" i="12" s="1"/>
  <c r="R231" i="12" l="1"/>
  <c r="O232" i="12"/>
  <c r="Q232" i="12" s="1"/>
  <c r="O233" i="12" l="1"/>
  <c r="Q233" i="12" s="1"/>
  <c r="R232" i="12"/>
  <c r="S232" i="12" s="1"/>
  <c r="S231" i="12"/>
  <c r="T231" i="12" s="1"/>
  <c r="X231" i="12"/>
  <c r="Y231" i="12" s="1"/>
  <c r="O234" i="12" l="1"/>
  <c r="Q234" i="12" s="1"/>
  <c r="R233" i="12"/>
  <c r="S233" i="12" s="1"/>
  <c r="R234" i="12" l="1"/>
  <c r="S234" i="12" s="1"/>
  <c r="O235" i="12"/>
  <c r="Q235" i="12" s="1"/>
  <c r="R235" i="12" l="1"/>
  <c r="S235" i="12" s="1"/>
  <c r="O236" i="12"/>
  <c r="Q236" i="12" s="1"/>
  <c r="O237" i="12" l="1"/>
  <c r="Q237" i="12" s="1"/>
  <c r="R236" i="12"/>
  <c r="S236" i="12" s="1"/>
  <c r="O238" i="12" l="1"/>
  <c r="Q238" i="12" s="1"/>
  <c r="R237" i="12"/>
  <c r="S237" i="12" s="1"/>
  <c r="O239" i="12" l="1"/>
  <c r="Q239" i="12" s="1"/>
  <c r="R238" i="12"/>
  <c r="S238" i="12" s="1"/>
  <c r="O240" i="12" l="1"/>
  <c r="Q240" i="12" s="1"/>
  <c r="R239" i="12"/>
  <c r="S239" i="12" s="1"/>
  <c r="R240" i="12" l="1"/>
  <c r="S240" i="12" s="1"/>
  <c r="O241" i="12"/>
  <c r="Q241" i="12" s="1"/>
  <c r="O242" i="12" l="1"/>
  <c r="Q242" i="12" s="1"/>
  <c r="R241" i="12"/>
  <c r="S241" i="12" s="1"/>
  <c r="O243" i="12" l="1"/>
  <c r="Q243" i="12" s="1"/>
  <c r="R242" i="12"/>
  <c r="S242" i="12" s="1"/>
  <c r="R243" i="12" l="1"/>
  <c r="O244" i="12"/>
  <c r="Q244" i="12" s="1"/>
  <c r="R244" i="12" l="1"/>
  <c r="S244" i="12" s="1"/>
  <c r="O245" i="12"/>
  <c r="Q245" i="12" s="1"/>
  <c r="X243" i="12"/>
  <c r="Y243" i="12" s="1"/>
  <c r="S243" i="12"/>
  <c r="T243" i="12" s="1"/>
  <c r="R245" i="12" l="1"/>
  <c r="S245" i="12" s="1"/>
  <c r="O246" i="12"/>
  <c r="Q246" i="12" s="1"/>
  <c r="R246" i="12" l="1"/>
  <c r="S246" i="12" s="1"/>
  <c r="O247" i="12"/>
  <c r="Q247" i="12" s="1"/>
  <c r="R247" i="12" l="1"/>
  <c r="S247" i="12" s="1"/>
  <c r="O248" i="12"/>
  <c r="Q248" i="12" s="1"/>
  <c r="R248" i="12" l="1"/>
  <c r="S248" i="12" s="1"/>
  <c r="O249" i="12"/>
  <c r="Q249" i="12" s="1"/>
  <c r="O250" i="12" l="1"/>
  <c r="Q250" i="12" s="1"/>
  <c r="R249" i="12"/>
  <c r="S249" i="12" s="1"/>
  <c r="O251" i="12" l="1"/>
  <c r="Q251" i="12" s="1"/>
  <c r="R250" i="12"/>
  <c r="S250" i="12" s="1"/>
  <c r="R251" i="12" l="1"/>
  <c r="S251" i="12" s="1"/>
  <c r="O252" i="12"/>
  <c r="Q252" i="12" s="1"/>
  <c r="O253" i="12" l="1"/>
  <c r="Q253" i="12" s="1"/>
  <c r="R252" i="12"/>
  <c r="S252" i="12" s="1"/>
  <c r="R253" i="12" l="1"/>
  <c r="S253" i="12" s="1"/>
  <c r="O254" i="12"/>
  <c r="Q254" i="12" s="1"/>
  <c r="R254" i="12" l="1"/>
  <c r="S254" i="12" s="1"/>
  <c r="O255" i="12"/>
  <c r="Q255" i="12" s="1"/>
  <c r="R255" i="12" l="1"/>
  <c r="S255" i="12" l="1"/>
  <c r="T255" i="12" s="1"/>
  <c r="X255" i="12"/>
  <c r="Y255" i="12" s="1"/>
</calcChain>
</file>

<file path=xl/sharedStrings.xml><?xml version="1.0" encoding="utf-8"?>
<sst xmlns="http://schemas.openxmlformats.org/spreadsheetml/2006/main" count="325" uniqueCount="124">
  <si>
    <t>세금</t>
    <phoneticPr fontId="1" type="noConversion"/>
  </si>
  <si>
    <t>투자</t>
    <phoneticPr fontId="1" type="noConversion"/>
  </si>
  <si>
    <t>생활비(카드)</t>
    <phoneticPr fontId="1" type="noConversion"/>
  </si>
  <si>
    <t>임차료</t>
    <phoneticPr fontId="1" type="noConversion"/>
  </si>
  <si>
    <t>주택</t>
    <phoneticPr fontId="1" type="noConversion"/>
  </si>
  <si>
    <t>보험</t>
    <phoneticPr fontId="1" type="noConversion"/>
  </si>
  <si>
    <t>전기료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</si>
  <si>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</si>
  <si>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</si>
  <si>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</si>
  <si>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기타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</si>
  <si>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</si>
  <si>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</si>
  <si>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</si>
  <si>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</si>
  <si>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</si>
  <si>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</si>
  <si>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차감금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</si>
  <si>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</si>
  <si>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</si>
  <si>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</si>
  <si>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</si>
  <si>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</si>
  <si>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</si>
  <si>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</si>
  <si>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</si>
  <si>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</si>
  <si>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</si>
  <si>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</si>
  <si>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</si>
  <si>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</si>
  <si>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</si>
  <si>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</si>
  <si>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</si>
  <si>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</si>
  <si>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</si>
  <si>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</si>
  <si>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</si>
  <si>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</si>
  <si>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</si>
  <si>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</si>
  <si>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S-RIM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</si>
  <si>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</si>
  <si>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</si>
  <si>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</si>
  <si>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</si>
  <si>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</si>
  <si>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</si>
  <si>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</si>
  <si>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</si>
  <si>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</si>
  <si>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</si>
  <si>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</si>
  <si>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</si>
  <si>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</si>
  <si>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</si>
  <si>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</si>
  <si>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</si>
  <si>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</si>
  <si>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</si>
  <si>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</si>
  <si>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</si>
  <si>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</si>
  <si>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</si>
  <si>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</si>
  <si>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</si>
  <si>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</si>
  <si>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두산퓨어셀</t>
    <phoneticPr fontId="1" type="noConversion"/>
  </si>
  <si>
    <t>ROE</t>
    <phoneticPr fontId="1" type="noConversion"/>
  </si>
  <si>
    <t>자기자본
지배주주총계</t>
    <phoneticPr fontId="1" type="noConversion"/>
  </si>
  <si>
    <t>유동
주식수</t>
    <phoneticPr fontId="1" type="noConversion"/>
  </si>
  <si>
    <t>드림씨아이에스</t>
    <phoneticPr fontId="1" type="noConversion"/>
  </si>
  <si>
    <t>대신증권</t>
    <phoneticPr fontId="1" type="noConversion"/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</si>
  <si>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</si>
  <si>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</si>
  <si>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</si>
  <si>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</si>
  <si>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</si>
  <si>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</si>
  <si>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</si>
  <si>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</si>
  <si>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</si>
  <si>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</si>
  <si>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</si>
  <si>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</si>
  <si>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</si>
  <si>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</si>
  <si>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</si>
  <si>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</si>
  <si>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</si>
  <si>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</si>
  <si>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</si>
  <si>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</si>
  <si>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</si>
  <si>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</si>
  <si>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</si>
  <si>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목표자산금액</t>
    <phoneticPr fontId="1" type="noConversion"/>
  </si>
  <si>
    <t>자산</t>
    <phoneticPr fontId="1" type="noConversion"/>
  </si>
  <si>
    <t>별도</t>
    <phoneticPr fontId="1" type="noConversion"/>
  </si>
  <si>
    <t>현금흐름</t>
    <phoneticPr fontId="1" type="noConversion"/>
  </si>
  <si>
    <t>퇴직금</t>
    <phoneticPr fontId="1" type="noConversion"/>
  </si>
  <si>
    <t>퇴직금(자산)*</t>
    <phoneticPr fontId="1" type="noConversion"/>
  </si>
  <si>
    <t>자산가용금</t>
    <phoneticPr fontId="1" type="noConversion"/>
  </si>
  <si>
    <t>총합산 
(자산 + 자본 + 퇴직)</t>
    <phoneticPr fontId="1" type="noConversion"/>
  </si>
  <si>
    <t>총합산2
(총합산 - 퇴직)</t>
    <phoneticPr fontId="1" type="noConversion"/>
  </si>
  <si>
    <t>유동자산금액</t>
    <phoneticPr fontId="1" type="noConversion"/>
  </si>
  <si>
    <t>월계획가용금</t>
    <phoneticPr fontId="1" type="noConversion"/>
  </si>
  <si>
    <t>미사용 자본</t>
    <phoneticPr fontId="1" type="noConversion"/>
  </si>
  <si>
    <t>추가 
유동자산금액</t>
    <phoneticPr fontId="1" type="noConversion"/>
  </si>
  <si>
    <t>실원금
(원금 - 차감금)</t>
    <phoneticPr fontId="1" type="noConversion"/>
  </si>
  <si>
    <t>수익금</t>
    <phoneticPr fontId="1" type="noConversion"/>
  </si>
  <si>
    <t>수익률</t>
    <phoneticPr fontId="1" type="noConversion"/>
  </si>
  <si>
    <t>세금예상</t>
    <phoneticPr fontId="1" type="noConversion"/>
  </si>
  <si>
    <t xml:space="preserve">직전해 **
충당자본 / 10 </t>
    <phoneticPr fontId="1" type="noConversion"/>
  </si>
  <si>
    <t>[연금] 17</t>
    <phoneticPr fontId="1" type="noConversion"/>
  </si>
  <si>
    <t>여유현금</t>
    <phoneticPr fontId="1" type="noConversion"/>
  </si>
  <si>
    <t>월 회수자본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</si>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</sst>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&quot;₩&quot;#,##0"/>
    <numFmt numFmtId="177" formatCode="&quot;₩&quot;#,##0_);[Red]\(&quot;₩&quot;#,##0\)"/>
    <numFmt numFmtId="178" formatCode="0_ "/>
    <numFmt numFmtId="179" formatCode="#,##0.00000_ "/>
    <numFmt numFmtId="180" formatCode="0.00000_ "/>
    <numFmt numFmtId="181" formatCode="#,##0_);[Red]\(#,##0\)"/>
    <numFmt numFmtId="182" formatCode="0.000_ "/>
    <numFmt numFmtId="183" formatCode="&quot;₩&quot;#,##0.00"/>
    <numFmt numFmtId="184" formatCode="0.00_ "/>
  </numFmts>
  <fonts count="2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000000"/>
      <name val="Tahoma"/>
      <family val="2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CCCCCC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76" fontId="0" fillId="5" borderId="1" xfId="0" applyNumberFormat="1" applyFill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3" fontId="0" fillId="0" borderId="1" xfId="0" applyNumberFormat="1" applyBorder="1">
      <alignment vertical="center"/>
    </xf>
    <xf numFmtId="49" fontId="21" fillId="37" borderId="1" xfId="0" applyNumberFormat="1" applyFont="1" applyFill="1" applyBorder="1" applyAlignment="1">
      <alignment horizontal="center" vertical="center" wrapText="1"/>
    </xf>
    <xf numFmtId="49" fontId="21" fillId="37" borderId="1" xfId="0" applyNumberFormat="1" applyFont="1" applyFill="1" applyBorder="1" applyAlignment="1">
      <alignment horizontal="left" vertical="center" wrapText="1"/>
    </xf>
    <xf numFmtId="178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0" fontId="23" fillId="0" borderId="1" xfId="0" applyFont="1" applyBorder="1">
      <alignment vertical="center"/>
    </xf>
    <xf numFmtId="3" fontId="23" fillId="0" borderId="1" xfId="0" applyNumberFormat="1" applyFont="1" applyBorder="1">
      <alignment vertical="center"/>
    </xf>
    <xf numFmtId="180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9" fontId="0" fillId="0" borderId="5" xfId="0" applyNumberFormat="1" applyBorder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4" fillId="37" borderId="16" xfId="0" applyFont="1" applyFill="1" applyBorder="1" applyAlignment="1">
      <alignment vertical="center" wrapText="1"/>
    </xf>
    <xf numFmtId="0" fontId="0" fillId="0" borderId="17" xfId="0" applyBorder="1">
      <alignment vertical="center"/>
    </xf>
    <xf numFmtId="176" fontId="0" fillId="0" borderId="18" xfId="0" applyNumberFormat="1" applyBorder="1">
      <alignment vertical="center"/>
    </xf>
    <xf numFmtId="176" fontId="0" fillId="0" borderId="19" xfId="0" applyNumberFormat="1" applyBorder="1">
      <alignment vertical="center"/>
    </xf>
    <xf numFmtId="0" fontId="0" fillId="38" borderId="0" xfId="0" applyFill="1">
      <alignment vertical="center"/>
    </xf>
    <xf numFmtId="176" fontId="0" fillId="38" borderId="0" xfId="0" applyNumberFormat="1" applyFill="1">
      <alignment vertical="center"/>
    </xf>
    <xf numFmtId="176" fontId="0" fillId="38" borderId="18" xfId="0" applyNumberFormat="1" applyFill="1" applyBorder="1">
      <alignment vertical="center"/>
    </xf>
    <xf numFmtId="176" fontId="0" fillId="0" borderId="24" xfId="0" applyNumberFormat="1" applyBorder="1">
      <alignment vertical="center"/>
    </xf>
    <xf numFmtId="0" fontId="0" fillId="0" borderId="23" xfId="0" applyBorder="1">
      <alignment vertical="center"/>
    </xf>
    <xf numFmtId="176" fontId="0" fillId="0" borderId="25" xfId="0" applyNumberFormat="1" applyBorder="1">
      <alignment vertical="center"/>
    </xf>
    <xf numFmtId="176" fontId="0" fillId="38" borderId="25" xfId="0" applyNumberFormat="1" applyFill="1" applyBorder="1">
      <alignment vertical="center"/>
    </xf>
    <xf numFmtId="0" fontId="0" fillId="0" borderId="25" xfId="0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0" fillId="2" borderId="37" xfId="0" applyFill="1" applyBorder="1">
      <alignment vertical="center"/>
    </xf>
    <xf numFmtId="177" fontId="0" fillId="0" borderId="38" xfId="0" applyNumberFormat="1" applyBorder="1">
      <alignment vertical="center"/>
    </xf>
    <xf numFmtId="0" fontId="0" fillId="39" borderId="37" xfId="0" applyFill="1" applyBorder="1">
      <alignment vertical="center"/>
    </xf>
    <xf numFmtId="0" fontId="0" fillId="2" borderId="38" xfId="0" applyFill="1" applyBorder="1">
      <alignment vertical="center"/>
    </xf>
    <xf numFmtId="177" fontId="0" fillId="0" borderId="5" xfId="0" applyNumberFormat="1" applyBorder="1">
      <alignment vertical="center"/>
    </xf>
    <xf numFmtId="0" fontId="0" fillId="3" borderId="52" xfId="0" applyFill="1" applyBorder="1">
      <alignment vertical="center"/>
    </xf>
    <xf numFmtId="0" fontId="0" fillId="3" borderId="53" xfId="0" applyFill="1" applyBorder="1">
      <alignment vertical="center"/>
    </xf>
    <xf numFmtId="176" fontId="0" fillId="3" borderId="52" xfId="0" applyNumberFormat="1" applyFill="1" applyBorder="1">
      <alignment vertical="center"/>
    </xf>
    <xf numFmtId="177" fontId="0" fillId="3" borderId="54" xfId="0" applyNumberFormat="1" applyFill="1" applyBorder="1">
      <alignment vertical="center"/>
    </xf>
    <xf numFmtId="176" fontId="0" fillId="3" borderId="54" xfId="0" applyNumberFormat="1" applyFill="1" applyBorder="1">
      <alignment vertical="center"/>
    </xf>
    <xf numFmtId="176" fontId="0" fillId="3" borderId="55" xfId="0" applyNumberFormat="1" applyFill="1" applyBorder="1">
      <alignment vertical="center"/>
    </xf>
    <xf numFmtId="177" fontId="0" fillId="3" borderId="55" xfId="0" applyNumberFormat="1" applyFill="1" applyBorder="1">
      <alignment vertical="center"/>
    </xf>
    <xf numFmtId="0" fontId="0" fillId="3" borderId="56" xfId="0" applyFill="1" applyBorder="1">
      <alignment vertical="center"/>
    </xf>
    <xf numFmtId="177" fontId="0" fillId="3" borderId="57" xfId="0" applyNumberFormat="1" applyFill="1" applyBorder="1">
      <alignment vertical="center"/>
    </xf>
    <xf numFmtId="177" fontId="0" fillId="3" borderId="58" xfId="0" applyNumberFormat="1" applyFill="1" applyBorder="1">
      <alignment vertical="center"/>
    </xf>
    <xf numFmtId="177" fontId="0" fillId="3" borderId="56" xfId="0" applyNumberFormat="1" applyFill="1" applyBorder="1">
      <alignment vertical="center"/>
    </xf>
    <xf numFmtId="176" fontId="2" fillId="3" borderId="2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0" fontId="2" fillId="40" borderId="61" xfId="0" applyFont="1" applyFill="1" applyBorder="1" applyAlignment="1">
      <alignment horizontal="center" vertical="center"/>
    </xf>
    <xf numFmtId="0" fontId="2" fillId="40" borderId="52" xfId="0" applyFont="1" applyFill="1" applyBorder="1" applyAlignment="1">
      <alignment horizontal="center" vertical="center"/>
    </xf>
    <xf numFmtId="177" fontId="2" fillId="40" borderId="54" xfId="0" applyNumberFormat="1" applyFont="1" applyFill="1" applyBorder="1" applyAlignment="1">
      <alignment horizontal="center" vertical="center"/>
    </xf>
    <xf numFmtId="0" fontId="25" fillId="40" borderId="54" xfId="0" applyFont="1" applyFill="1" applyBorder="1" applyAlignment="1">
      <alignment horizontal="center" vertical="center" wrapText="1"/>
    </xf>
    <xf numFmtId="0" fontId="2" fillId="40" borderId="55" xfId="0" applyFont="1" applyFill="1" applyBorder="1" applyAlignment="1">
      <alignment horizontal="left" vertical="center" wrapText="1"/>
    </xf>
    <xf numFmtId="0" fontId="2" fillId="40" borderId="55" xfId="0" applyFont="1" applyFill="1" applyBorder="1" applyAlignment="1">
      <alignment horizontal="center" vertical="center" wrapText="1"/>
    </xf>
    <xf numFmtId="0" fontId="2" fillId="40" borderId="62" xfId="0" applyFont="1" applyFill="1" applyBorder="1" applyAlignment="1">
      <alignment horizontal="left" vertical="center" wrapText="1"/>
    </xf>
    <xf numFmtId="0" fontId="2" fillId="40" borderId="56" xfId="0" applyFont="1" applyFill="1" applyBorder="1" applyAlignment="1">
      <alignment horizontal="center" vertical="center"/>
    </xf>
    <xf numFmtId="0" fontId="2" fillId="40" borderId="54" xfId="0" applyFont="1" applyFill="1" applyBorder="1" applyAlignment="1">
      <alignment horizontal="center" vertical="center"/>
    </xf>
    <xf numFmtId="0" fontId="0" fillId="41" borderId="1" xfId="0" applyFill="1" applyBorder="1">
      <alignment vertical="center"/>
    </xf>
    <xf numFmtId="176" fontId="0" fillId="41" borderId="1" xfId="0" applyNumberFormat="1" applyFill="1" applyBorder="1">
      <alignment vertical="center"/>
    </xf>
    <xf numFmtId="0" fontId="0" fillId="41" borderId="2" xfId="0" applyFill="1" applyBorder="1">
      <alignment vertical="center"/>
    </xf>
    <xf numFmtId="176" fontId="0" fillId="41" borderId="2" xfId="0" applyNumberForma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2" fillId="5" borderId="26" xfId="0" applyFont="1" applyFill="1" applyBorder="1">
      <alignment vertical="center"/>
    </xf>
    <xf numFmtId="177" fontId="2" fillId="5" borderId="26" xfId="0" applyNumberFormat="1" applyFont="1" applyFill="1" applyBorder="1">
      <alignment vertical="center"/>
    </xf>
    <xf numFmtId="176" fontId="2" fillId="5" borderId="26" xfId="0" applyNumberFormat="1" applyFont="1" applyFill="1" applyBorder="1">
      <alignment vertical="center"/>
    </xf>
    <xf numFmtId="0" fontId="2" fillId="5" borderId="44" xfId="0" applyFont="1" applyFill="1" applyBorder="1">
      <alignment vertical="center"/>
    </xf>
    <xf numFmtId="0" fontId="0" fillId="5" borderId="26" xfId="0" applyFill="1" applyBorder="1">
      <alignment vertical="center"/>
    </xf>
    <xf numFmtId="0" fontId="0" fillId="5" borderId="30" xfId="0" applyFill="1" applyBorder="1">
      <alignment vertical="center"/>
    </xf>
    <xf numFmtId="176" fontId="0" fillId="5" borderId="43" xfId="0" applyNumberFormat="1" applyFill="1" applyBorder="1">
      <alignment vertical="center"/>
    </xf>
    <xf numFmtId="177" fontId="0" fillId="5" borderId="44" xfId="0" applyNumberFormat="1" applyFill="1" applyBorder="1">
      <alignment vertical="center"/>
    </xf>
    <xf numFmtId="176" fontId="0" fillId="5" borderId="44" xfId="0" applyNumberFormat="1" applyFill="1" applyBorder="1">
      <alignment vertical="center"/>
    </xf>
    <xf numFmtId="177" fontId="0" fillId="5" borderId="45" xfId="0" applyNumberFormat="1" applyFill="1" applyBorder="1">
      <alignment vertical="center"/>
    </xf>
    <xf numFmtId="177" fontId="0" fillId="5" borderId="3" xfId="0" applyNumberFormat="1" applyFill="1" applyBorder="1">
      <alignment vertical="center"/>
    </xf>
    <xf numFmtId="177" fontId="0" fillId="5" borderId="31" xfId="0" applyNumberFormat="1" applyFill="1" applyBorder="1">
      <alignment vertical="center"/>
    </xf>
    <xf numFmtId="176" fontId="0" fillId="5" borderId="26" xfId="0" applyNumberFormat="1" applyFill="1" applyBorder="1">
      <alignment vertical="center"/>
    </xf>
    <xf numFmtId="0" fontId="0" fillId="5" borderId="4" xfId="0" applyFill="1" applyBorder="1">
      <alignment vertical="center"/>
    </xf>
    <xf numFmtId="176" fontId="0" fillId="5" borderId="35" xfId="0" applyNumberFormat="1" applyFill="1" applyBorder="1">
      <alignment vertical="center"/>
    </xf>
    <xf numFmtId="177" fontId="0" fillId="5" borderId="36" xfId="0" applyNumberFormat="1" applyFill="1" applyBorder="1">
      <alignment vertical="center"/>
    </xf>
    <xf numFmtId="176" fontId="0" fillId="5" borderId="36" xfId="0" applyNumberFormat="1" applyFill="1" applyBorder="1">
      <alignment vertical="center"/>
    </xf>
    <xf numFmtId="177" fontId="0" fillId="5" borderId="41" xfId="0" applyNumberFormat="1" applyFill="1" applyBorder="1">
      <alignment vertical="center"/>
    </xf>
    <xf numFmtId="177" fontId="0" fillId="5" borderId="40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0" fillId="5" borderId="2" xfId="0" applyFill="1" applyBorder="1">
      <alignment vertical="center"/>
    </xf>
    <xf numFmtId="0" fontId="0" fillId="5" borderId="27" xfId="0" applyFill="1" applyBorder="1">
      <alignment vertical="center"/>
    </xf>
    <xf numFmtId="176" fontId="0" fillId="5" borderId="48" xfId="0" applyNumberFormat="1" applyFill="1" applyBorder="1">
      <alignment vertical="center"/>
    </xf>
    <xf numFmtId="177" fontId="0" fillId="5" borderId="49" xfId="0" applyNumberFormat="1" applyFill="1" applyBorder="1">
      <alignment vertical="center"/>
    </xf>
    <xf numFmtId="176" fontId="0" fillId="5" borderId="49" xfId="0" applyNumberFormat="1" applyFill="1" applyBorder="1">
      <alignment vertical="center"/>
    </xf>
    <xf numFmtId="177" fontId="0" fillId="5" borderId="50" xfId="0" applyNumberFormat="1" applyFill="1" applyBorder="1">
      <alignment vertical="center"/>
    </xf>
    <xf numFmtId="177" fontId="0" fillId="5" borderId="28" xfId="0" applyNumberFormat="1" applyFill="1" applyBorder="1">
      <alignment vertical="center"/>
    </xf>
    <xf numFmtId="177" fontId="0" fillId="5" borderId="29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0" fontId="0" fillId="5" borderId="52" xfId="0" applyFill="1" applyBorder="1">
      <alignment vertical="center"/>
    </xf>
    <xf numFmtId="177" fontId="0" fillId="5" borderId="57" xfId="0" applyNumberFormat="1" applyFill="1" applyBorder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5" fillId="2" borderId="32" xfId="0" applyFont="1" applyFill="1" applyBorder="1" applyAlignment="1">
      <alignment horizontal="center" vertical="center"/>
    </xf>
    <xf numFmtId="176" fontId="2" fillId="2" borderId="26" xfId="0" applyNumberFormat="1" applyFont="1" applyFill="1" applyBorder="1">
      <alignment vertical="center"/>
    </xf>
    <xf numFmtId="176" fontId="2" fillId="5" borderId="64" xfId="0" applyNumberFormat="1" applyFont="1" applyFill="1" applyBorder="1">
      <alignment vertical="center"/>
    </xf>
    <xf numFmtId="0" fontId="0" fillId="42" borderId="1" xfId="0" applyFill="1" applyBorder="1">
      <alignment vertical="center"/>
    </xf>
    <xf numFmtId="0" fontId="0" fillId="42" borderId="4" xfId="0" applyFill="1" applyBorder="1">
      <alignment vertical="center"/>
    </xf>
    <xf numFmtId="176" fontId="0" fillId="42" borderId="35" xfId="0" applyNumberFormat="1" applyFill="1" applyBorder="1">
      <alignment vertical="center"/>
    </xf>
    <xf numFmtId="177" fontId="0" fillId="42" borderId="36" xfId="0" applyNumberFormat="1" applyFill="1" applyBorder="1">
      <alignment vertical="center"/>
    </xf>
    <xf numFmtId="176" fontId="0" fillId="42" borderId="36" xfId="0" applyNumberFormat="1" applyFill="1" applyBorder="1">
      <alignment vertical="center"/>
    </xf>
    <xf numFmtId="177" fontId="0" fillId="42" borderId="41" xfId="0" applyNumberFormat="1" applyFill="1" applyBorder="1">
      <alignment vertical="center"/>
    </xf>
    <xf numFmtId="177" fontId="0" fillId="42" borderId="40" xfId="0" applyNumberFormat="1" applyFill="1" applyBorder="1">
      <alignment vertical="center"/>
    </xf>
    <xf numFmtId="176" fontId="2" fillId="42" borderId="26" xfId="0" applyNumberFormat="1" applyFont="1" applyFill="1" applyBorder="1">
      <alignment vertical="center"/>
    </xf>
    <xf numFmtId="177" fontId="0" fillId="42" borderId="5" xfId="0" applyNumberFormat="1" applyFill="1" applyBorder="1">
      <alignment vertical="center"/>
    </xf>
    <xf numFmtId="176" fontId="0" fillId="42" borderId="1" xfId="0" applyNumberFormat="1" applyFill="1" applyBorder="1">
      <alignment vertical="center"/>
    </xf>
    <xf numFmtId="0" fontId="0" fillId="0" borderId="58" xfId="0" applyBorder="1">
      <alignment vertical="center"/>
    </xf>
    <xf numFmtId="177" fontId="0" fillId="0" borderId="37" xfId="0" applyNumberFormat="1" applyBorder="1">
      <alignment vertical="center"/>
    </xf>
    <xf numFmtId="177" fontId="0" fillId="0" borderId="63" xfId="0" applyNumberFormat="1" applyBorder="1">
      <alignment vertical="center"/>
    </xf>
    <xf numFmtId="176" fontId="0" fillId="41" borderId="26" xfId="0" applyNumberFormat="1" applyFill="1" applyBorder="1">
      <alignment vertical="center"/>
    </xf>
    <xf numFmtId="0" fontId="0" fillId="41" borderId="26" xfId="0" applyFill="1" applyBorder="1">
      <alignment vertical="center"/>
    </xf>
    <xf numFmtId="182" fontId="0" fillId="3" borderId="56" xfId="0" applyNumberFormat="1" applyFill="1" applyBorder="1">
      <alignment vertical="center"/>
    </xf>
    <xf numFmtId="0" fontId="0" fillId="42" borderId="30" xfId="0" applyFill="1" applyBorder="1">
      <alignment vertical="center"/>
    </xf>
    <xf numFmtId="176" fontId="0" fillId="42" borderId="43" xfId="0" applyNumberFormat="1" applyFill="1" applyBorder="1">
      <alignment vertical="center"/>
    </xf>
    <xf numFmtId="177" fontId="0" fillId="42" borderId="44" xfId="0" applyNumberFormat="1" applyFill="1" applyBorder="1">
      <alignment vertical="center"/>
    </xf>
    <xf numFmtId="176" fontId="0" fillId="42" borderId="44" xfId="0" applyNumberFormat="1" applyFill="1" applyBorder="1">
      <alignment vertical="center"/>
    </xf>
    <xf numFmtId="177" fontId="0" fillId="42" borderId="45" xfId="0" applyNumberFormat="1" applyFill="1" applyBorder="1">
      <alignment vertical="center"/>
    </xf>
    <xf numFmtId="177" fontId="0" fillId="42" borderId="3" xfId="0" applyNumberFormat="1" applyFill="1" applyBorder="1">
      <alignment vertical="center"/>
    </xf>
    <xf numFmtId="0" fontId="0" fillId="42" borderId="26" xfId="0" applyFill="1" applyBorder="1">
      <alignment vertical="center"/>
    </xf>
    <xf numFmtId="177" fontId="0" fillId="42" borderId="31" xfId="0" applyNumberFormat="1" applyFill="1" applyBorder="1">
      <alignment vertical="center"/>
    </xf>
    <xf numFmtId="176" fontId="0" fillId="42" borderId="0" xfId="0" applyNumberFormat="1" applyFill="1">
      <alignment vertical="center"/>
    </xf>
    <xf numFmtId="0" fontId="0" fillId="42" borderId="0" xfId="0" applyFill="1">
      <alignment vertical="center"/>
    </xf>
    <xf numFmtId="0" fontId="0" fillId="3" borderId="57" xfId="0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2" xfId="0" applyFont="1" applyFill="1" applyBorder="1">
      <alignment vertical="center"/>
    </xf>
    <xf numFmtId="176" fontId="2" fillId="3" borderId="52" xfId="0" applyNumberFormat="1" applyFont="1" applyFill="1" applyBorder="1">
      <alignment vertical="center"/>
    </xf>
    <xf numFmtId="176" fontId="2" fillId="3" borderId="35" xfId="0" applyNumberFormat="1" applyFont="1" applyFill="1" applyBorder="1">
      <alignment vertical="center"/>
    </xf>
    <xf numFmtId="176" fontId="2" fillId="3" borderId="54" xfId="0" applyNumberFormat="1" applyFont="1" applyFill="1" applyBorder="1">
      <alignment vertical="center"/>
    </xf>
    <xf numFmtId="176" fontId="2" fillId="5" borderId="44" xfId="0" applyNumberFormat="1" applyFont="1" applyFill="1" applyBorder="1">
      <alignment vertical="center"/>
    </xf>
    <xf numFmtId="176" fontId="2" fillId="5" borderId="36" xfId="0" applyNumberFormat="1" applyFont="1" applyFill="1" applyBorder="1">
      <alignment vertical="center"/>
    </xf>
    <xf numFmtId="176" fontId="2" fillId="5" borderId="49" xfId="0" applyNumberFormat="1" applyFont="1" applyFill="1" applyBorder="1">
      <alignment vertical="center"/>
    </xf>
    <xf numFmtId="176" fontId="2" fillId="42" borderId="36" xfId="0" applyNumberFormat="1" applyFont="1" applyFill="1" applyBorder="1">
      <alignment vertical="center"/>
    </xf>
    <xf numFmtId="176" fontId="2" fillId="3" borderId="36" xfId="0" applyNumberFormat="1" applyFont="1" applyFill="1" applyBorder="1">
      <alignment vertical="center"/>
    </xf>
    <xf numFmtId="176" fontId="2" fillId="42" borderId="44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176" fontId="2" fillId="2" borderId="24" xfId="0" applyNumberFormat="1" applyFont="1" applyFill="1" applyBorder="1">
      <alignment vertical="center"/>
    </xf>
    <xf numFmtId="176" fontId="2" fillId="2" borderId="18" xfId="0" applyNumberFormat="1" applyFont="1" applyFill="1" applyBorder="1">
      <alignment vertical="center"/>
    </xf>
    <xf numFmtId="176" fontId="2" fillId="2" borderId="51" xfId="0" applyNumberFormat="1" applyFont="1" applyFill="1" applyBorder="1">
      <alignment vertical="center"/>
    </xf>
    <xf numFmtId="176" fontId="2" fillId="2" borderId="32" xfId="0" applyNumberFormat="1" applyFont="1" applyFill="1" applyBorder="1">
      <alignment vertical="center"/>
    </xf>
    <xf numFmtId="176" fontId="2" fillId="42" borderId="18" xfId="0" applyNumberFormat="1" applyFont="1" applyFill="1" applyBorder="1">
      <alignment vertical="center"/>
    </xf>
    <xf numFmtId="176" fontId="2" fillId="3" borderId="32" xfId="0" applyNumberFormat="1" applyFont="1" applyFill="1" applyBorder="1">
      <alignment vertical="center"/>
    </xf>
    <xf numFmtId="176" fontId="2" fillId="42" borderId="24" xfId="0" applyNumberFormat="1" applyFont="1" applyFill="1" applyBorder="1">
      <alignment vertical="center"/>
    </xf>
    <xf numFmtId="0" fontId="2" fillId="2" borderId="21" xfId="0" applyFont="1" applyFill="1" applyBorder="1">
      <alignment vertical="center"/>
    </xf>
    <xf numFmtId="177" fontId="2" fillId="5" borderId="44" xfId="0" applyNumberFormat="1" applyFont="1" applyFill="1" applyBorder="1">
      <alignment vertical="center"/>
    </xf>
    <xf numFmtId="0" fontId="2" fillId="2" borderId="38" xfId="0" applyFont="1" applyFill="1" applyBorder="1">
      <alignment vertical="center"/>
    </xf>
    <xf numFmtId="177" fontId="2" fillId="3" borderId="56" xfId="0" applyNumberFormat="1" applyFont="1" applyFill="1" applyBorder="1">
      <alignment vertical="center"/>
    </xf>
    <xf numFmtId="177" fontId="2" fillId="5" borderId="1" xfId="0" applyNumberFormat="1" applyFont="1" applyFill="1" applyBorder="1">
      <alignment vertical="center"/>
    </xf>
    <xf numFmtId="177" fontId="2" fillId="5" borderId="2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7" fontId="2" fillId="42" borderId="26" xfId="0" applyNumberFormat="1" applyFont="1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0" fontId="0" fillId="38" borderId="4" xfId="0" applyFill="1" applyBorder="1">
      <alignment vertical="center"/>
    </xf>
    <xf numFmtId="176" fontId="0" fillId="38" borderId="35" xfId="0" applyNumberFormat="1" applyFill="1" applyBorder="1">
      <alignment vertical="center"/>
    </xf>
    <xf numFmtId="177" fontId="0" fillId="38" borderId="36" xfId="0" applyNumberFormat="1" applyFill="1" applyBorder="1">
      <alignment vertical="center"/>
    </xf>
    <xf numFmtId="176" fontId="0" fillId="38" borderId="36" xfId="0" applyNumberFormat="1" applyFill="1" applyBorder="1">
      <alignment vertical="center"/>
    </xf>
    <xf numFmtId="177" fontId="0" fillId="38" borderId="41" xfId="0" applyNumberFormat="1" applyFill="1" applyBorder="1">
      <alignment vertical="center"/>
    </xf>
    <xf numFmtId="177" fontId="0" fillId="38" borderId="40" xfId="0" applyNumberForma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18" xfId="0" applyNumberFormat="1" applyFont="1" applyFill="1" applyBorder="1">
      <alignment vertical="center"/>
    </xf>
    <xf numFmtId="176" fontId="2" fillId="38" borderId="26" xfId="0" applyNumberFormat="1" applyFont="1" applyFill="1" applyBorder="1">
      <alignment vertical="center"/>
    </xf>
    <xf numFmtId="176" fontId="2" fillId="38" borderId="36" xfId="0" applyNumberFormat="1" applyFont="1" applyFill="1" applyBorder="1">
      <alignment vertical="center"/>
    </xf>
    <xf numFmtId="177" fontId="0" fillId="38" borderId="5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81" fontId="2" fillId="2" borderId="52" xfId="0" applyNumberFormat="1" applyFont="1" applyFill="1" applyBorder="1" applyAlignment="1">
      <alignment horizontal="center" vertical="center"/>
    </xf>
    <xf numFmtId="176" fontId="2" fillId="2" borderId="35" xfId="0" applyNumberFormat="1" applyFont="1" applyFill="1" applyBorder="1">
      <alignment vertical="center"/>
    </xf>
    <xf numFmtId="176" fontId="2" fillId="2" borderId="48" xfId="0" applyNumberFormat="1" applyFont="1" applyFill="1" applyBorder="1">
      <alignment vertical="center"/>
    </xf>
    <xf numFmtId="176" fontId="2" fillId="2" borderId="52" xfId="0" applyNumberFormat="1" applyFont="1" applyFill="1" applyBorder="1">
      <alignment vertical="center"/>
    </xf>
    <xf numFmtId="176" fontId="2" fillId="2" borderId="43" xfId="0" applyNumberFormat="1" applyFont="1" applyFill="1" applyBorder="1">
      <alignment vertical="center"/>
    </xf>
    <xf numFmtId="181" fontId="2" fillId="2" borderId="37" xfId="0" applyNumberFormat="1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7" xfId="0" applyFont="1" applyFill="1" applyBorder="1">
      <alignment vertical="center"/>
    </xf>
    <xf numFmtId="176" fontId="0" fillId="3" borderId="1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0" fontId="0" fillId="3" borderId="1" xfId="0" applyFill="1" applyBorder="1">
      <alignment vertical="center"/>
    </xf>
    <xf numFmtId="177" fontId="2" fillId="43" borderId="44" xfId="0" applyNumberFormat="1" applyFont="1" applyFill="1" applyBorder="1">
      <alignment vertical="center"/>
    </xf>
    <xf numFmtId="0" fontId="0" fillId="43" borderId="26" xfId="0" applyFill="1" applyBorder="1">
      <alignment vertical="center"/>
    </xf>
    <xf numFmtId="0" fontId="0" fillId="43" borderId="1" xfId="0" applyFill="1" applyBorder="1">
      <alignment vertical="center"/>
    </xf>
    <xf numFmtId="0" fontId="0" fillId="43" borderId="4" xfId="0" applyFill="1" applyBorder="1">
      <alignment vertical="center"/>
    </xf>
    <xf numFmtId="176" fontId="0" fillId="43" borderId="35" xfId="0" applyNumberFormat="1" applyFill="1" applyBorder="1">
      <alignment vertical="center"/>
    </xf>
    <xf numFmtId="177" fontId="0" fillId="43" borderId="36" xfId="0" applyNumberFormat="1" applyFill="1" applyBorder="1">
      <alignment vertical="center"/>
    </xf>
    <xf numFmtId="176" fontId="0" fillId="43" borderId="36" xfId="0" applyNumberFormat="1" applyFill="1" applyBorder="1">
      <alignment vertical="center"/>
    </xf>
    <xf numFmtId="176" fontId="0" fillId="43" borderId="41" xfId="0" applyNumberFormat="1" applyFill="1" applyBorder="1">
      <alignment vertical="center"/>
    </xf>
    <xf numFmtId="177" fontId="0" fillId="43" borderId="40" xfId="0" applyNumberFormat="1" applyFill="1" applyBorder="1">
      <alignment vertical="center"/>
    </xf>
    <xf numFmtId="177" fontId="2" fillId="43" borderId="1" xfId="0" applyNumberFormat="1" applyFont="1" applyFill="1" applyBorder="1">
      <alignment vertical="center"/>
    </xf>
    <xf numFmtId="176" fontId="2" fillId="43" borderId="41" xfId="0" applyNumberFormat="1" applyFont="1" applyFill="1" applyBorder="1">
      <alignment vertical="center"/>
    </xf>
    <xf numFmtId="176" fontId="2" fillId="43" borderId="26" xfId="0" applyNumberFormat="1" applyFont="1" applyFill="1" applyBorder="1">
      <alignment vertical="center"/>
    </xf>
    <xf numFmtId="176" fontId="2" fillId="43" borderId="35" xfId="0" applyNumberFormat="1" applyFont="1" applyFill="1" applyBorder="1">
      <alignment vertical="center"/>
    </xf>
    <xf numFmtId="176" fontId="2" fillId="43" borderId="36" xfId="0" applyNumberFormat="1" applyFon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0" fillId="43" borderId="2" xfId="0" applyFill="1" applyBorder="1">
      <alignment vertical="center"/>
    </xf>
    <xf numFmtId="0" fontId="0" fillId="43" borderId="27" xfId="0" applyFill="1" applyBorder="1">
      <alignment vertical="center"/>
    </xf>
    <xf numFmtId="176" fontId="0" fillId="43" borderId="48" xfId="0" applyNumberFormat="1" applyFill="1" applyBorder="1">
      <alignment vertical="center"/>
    </xf>
    <xf numFmtId="177" fontId="0" fillId="43" borderId="49" xfId="0" applyNumberFormat="1" applyFill="1" applyBorder="1">
      <alignment vertical="center"/>
    </xf>
    <xf numFmtId="176" fontId="0" fillId="43" borderId="49" xfId="0" applyNumberFormat="1" applyFill="1" applyBorder="1">
      <alignment vertical="center"/>
    </xf>
    <xf numFmtId="176" fontId="0" fillId="43" borderId="50" xfId="0" applyNumberFormat="1" applyFill="1" applyBorder="1">
      <alignment vertical="center"/>
    </xf>
    <xf numFmtId="177" fontId="0" fillId="43" borderId="28" xfId="0" applyNumberFormat="1" applyFill="1" applyBorder="1">
      <alignment vertical="center"/>
    </xf>
    <xf numFmtId="177" fontId="2" fillId="43" borderId="2" xfId="0" applyNumberFormat="1" applyFont="1" applyFill="1" applyBorder="1">
      <alignment vertical="center"/>
    </xf>
    <xf numFmtId="176" fontId="2" fillId="43" borderId="50" xfId="0" applyNumberFormat="1" applyFont="1" applyFill="1" applyBorder="1">
      <alignment vertical="center"/>
    </xf>
    <xf numFmtId="176" fontId="2" fillId="43" borderId="64" xfId="0" applyNumberFormat="1" applyFont="1" applyFill="1" applyBorder="1">
      <alignment vertical="center"/>
    </xf>
    <xf numFmtId="176" fontId="2" fillId="43" borderId="48" xfId="0" applyNumberFormat="1" applyFont="1" applyFill="1" applyBorder="1">
      <alignment vertical="center"/>
    </xf>
    <xf numFmtId="176" fontId="2" fillId="43" borderId="49" xfId="0" applyNumberFormat="1" applyFont="1" applyFill="1" applyBorder="1">
      <alignment vertical="center"/>
    </xf>
    <xf numFmtId="177" fontId="0" fillId="43" borderId="29" xfId="0" applyNumberFormat="1" applyFill="1" applyBorder="1">
      <alignment vertical="center"/>
    </xf>
    <xf numFmtId="176" fontId="2" fillId="3" borderId="55" xfId="0" applyNumberFormat="1" applyFont="1" applyFill="1" applyBorder="1">
      <alignment vertical="center"/>
    </xf>
    <xf numFmtId="177" fontId="2" fillId="3" borderId="44" xfId="0" applyNumberFormat="1" applyFont="1" applyFill="1" applyBorder="1">
      <alignment vertical="center"/>
    </xf>
    <xf numFmtId="0" fontId="0" fillId="39" borderId="0" xfId="0" applyFill="1">
      <alignment vertical="center"/>
    </xf>
    <xf numFmtId="176" fontId="0" fillId="39" borderId="0" xfId="0" applyNumberFormat="1" applyFill="1">
      <alignment vertical="center"/>
    </xf>
    <xf numFmtId="176" fontId="0" fillId="39" borderId="18" xfId="0" applyNumberFormat="1" applyFill="1" applyBorder="1">
      <alignment vertical="center"/>
    </xf>
    <xf numFmtId="176" fontId="0" fillId="3" borderId="56" xfId="0" applyNumberFormat="1" applyFill="1" applyBorder="1">
      <alignment vertical="center"/>
    </xf>
    <xf numFmtId="183" fontId="0" fillId="3" borderId="56" xfId="0" applyNumberFormat="1" applyFill="1" applyBorder="1">
      <alignment vertical="center"/>
    </xf>
    <xf numFmtId="0" fontId="26" fillId="37" borderId="66" xfId="0" applyFont="1" applyFill="1" applyBorder="1" applyAlignment="1">
      <alignment horizontal="center" vertical="center" wrapText="1"/>
    </xf>
    <xf numFmtId="184" fontId="0" fillId="0" borderId="1" xfId="0" applyNumberFormat="1" applyBorder="1">
      <alignment vertical="center"/>
    </xf>
    <xf numFmtId="0" fontId="2" fillId="43" borderId="1" xfId="0" applyFont="1" applyFill="1" applyBorder="1" applyAlignment="1">
      <alignment horizontal="center" vertical="center"/>
    </xf>
    <xf numFmtId="184" fontId="0" fillId="44" borderId="1" xfId="0" applyNumberFormat="1" applyFill="1" applyBorder="1">
      <alignment vertical="center"/>
    </xf>
    <xf numFmtId="184" fontId="0" fillId="40" borderId="1" xfId="0" applyNumberFormat="1" applyFill="1" applyBorder="1">
      <alignment vertical="center"/>
    </xf>
    <xf numFmtId="177" fontId="2" fillId="40" borderId="33" xfId="0" applyNumberFormat="1" applyFont="1" applyFill="1" applyBorder="1" applyAlignment="1">
      <alignment horizontal="center" vertical="center"/>
    </xf>
    <xf numFmtId="177" fontId="2" fillId="40" borderId="35" xfId="0" applyNumberFormat="1" applyFont="1" applyFill="1" applyBorder="1" applyAlignment="1">
      <alignment horizontal="center" vertical="center"/>
    </xf>
    <xf numFmtId="177" fontId="2" fillId="40" borderId="46" xfId="0" applyNumberFormat="1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2" fillId="40" borderId="42" xfId="0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 wrapText="1"/>
    </xf>
    <xf numFmtId="0" fontId="2" fillId="40" borderId="34" xfId="0" applyFont="1" applyFill="1" applyBorder="1" applyAlignment="1">
      <alignment horizontal="center" vertical="center"/>
    </xf>
    <xf numFmtId="0" fontId="2" fillId="40" borderId="36" xfId="0" applyFont="1" applyFill="1" applyBorder="1" applyAlignment="1">
      <alignment horizontal="center" vertical="center"/>
    </xf>
    <xf numFmtId="0" fontId="2" fillId="40" borderId="47" xfId="0" applyFont="1" applyFill="1" applyBorder="1" applyAlignment="1">
      <alignment horizontal="center" vertical="center"/>
    </xf>
    <xf numFmtId="0" fontId="2" fillId="40" borderId="34" xfId="0" applyFont="1" applyFill="1" applyBorder="1" applyAlignment="1">
      <alignment horizontal="center" vertical="center" wrapText="1"/>
    </xf>
    <xf numFmtId="0" fontId="2" fillId="40" borderId="59" xfId="0" applyFont="1" applyFill="1" applyBorder="1" applyAlignment="1">
      <alignment horizontal="center" vertical="center"/>
    </xf>
    <xf numFmtId="0" fontId="2" fillId="40" borderId="60" xfId="0" applyFont="1" applyFill="1" applyBorder="1" applyAlignment="1">
      <alignment horizontal="center" vertical="center"/>
    </xf>
    <xf numFmtId="0" fontId="2" fillId="40" borderId="61" xfId="0" applyFont="1" applyFill="1" applyBorder="1" applyAlignment="1">
      <alignment horizontal="center" vertical="center"/>
    </xf>
    <xf numFmtId="181" fontId="2" fillId="40" borderId="62" xfId="0" applyNumberFormat="1" applyFont="1" applyFill="1" applyBorder="1" applyAlignment="1">
      <alignment horizontal="center" vertical="center"/>
    </xf>
    <xf numFmtId="181" fontId="2" fillId="40" borderId="58" xfId="0" applyNumberFormat="1" applyFont="1" applyFill="1" applyBorder="1" applyAlignment="1">
      <alignment horizontal="center" vertical="center"/>
    </xf>
    <xf numFmtId="181" fontId="2" fillId="40" borderId="55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0" fontId="0" fillId="43" borderId="1" xfId="0" applyFill="1" applyBorder="1" applyAlignment="1">
      <alignment horizontal="left" vertical="top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4" fontId="0" fillId="44" borderId="4" xfId="0" applyNumberFormat="1" applyFill="1" applyBorder="1" applyAlignment="1">
      <alignment horizontal="center" vertical="center"/>
    </xf>
    <xf numFmtId="184" fontId="0" fillId="44" borderId="40" xfId="0" applyNumberFormat="1" applyFill="1" applyBorder="1" applyAlignment="1">
      <alignment horizontal="center" vertical="center"/>
    </xf>
    <xf numFmtId="184" fontId="0" fillId="44" borderId="5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27" fillId="45" borderId="1" xfId="0" applyNumberFormat="1" applyFont="1" applyFill="1" applyBorder="1">
      <alignment vertical="center"/>
    </xf>
    <xf numFmtId="0" fontId="27" fillId="45" borderId="26" xfId="0" applyFont="1" applyFill="1" applyBorder="1">
      <alignment vertical="center"/>
    </xf>
    <xf numFmtId="0" fontId="27" fillId="45" borderId="1" xfId="0" applyFont="1" applyFill="1" applyBorder="1" applyAlignment="1">
      <alignment horizontal="left" vertical="top"/>
    </xf>
    <xf numFmtId="0" fontId="27" fillId="45" borderId="30" xfId="0" applyFont="1" applyFill="1" applyBorder="1">
      <alignment vertical="center"/>
    </xf>
    <xf numFmtId="176" fontId="27" fillId="45" borderId="43" xfId="0" applyNumberFormat="1" applyFont="1" applyFill="1" applyBorder="1">
      <alignment vertical="center"/>
    </xf>
    <xf numFmtId="177" fontId="27" fillId="45" borderId="36" xfId="0" applyNumberFormat="1" applyFont="1" applyFill="1" applyBorder="1">
      <alignment vertical="center"/>
    </xf>
    <xf numFmtId="177" fontId="27" fillId="45" borderId="44" xfId="0" applyNumberFormat="1" applyFont="1" applyFill="1" applyBorder="1">
      <alignment vertical="center"/>
    </xf>
    <xf numFmtId="176" fontId="27" fillId="45" borderId="36" xfId="0" applyNumberFormat="1" applyFont="1" applyFill="1" applyBorder="1">
      <alignment vertical="center"/>
    </xf>
    <xf numFmtId="176" fontId="27" fillId="45" borderId="44" xfId="0" applyNumberFormat="1" applyFont="1" applyFill="1" applyBorder="1">
      <alignment vertical="center"/>
    </xf>
    <xf numFmtId="177" fontId="27" fillId="45" borderId="45" xfId="0" applyNumberFormat="1" applyFont="1" applyFill="1" applyBorder="1">
      <alignment vertical="center"/>
    </xf>
    <xf numFmtId="177" fontId="27" fillId="45" borderId="3" xfId="0" applyNumberFormat="1" applyFont="1" applyFill="1" applyBorder="1">
      <alignment vertical="center"/>
    </xf>
    <xf numFmtId="177" fontId="2" fillId="45" borderId="26" xfId="0" applyNumberFormat="1" applyFont="1" applyFill="1" applyBorder="1">
      <alignment vertical="center"/>
    </xf>
    <xf numFmtId="176" fontId="2" fillId="45" borderId="24" xfId="0" applyNumberFormat="1" applyFont="1" applyFill="1" applyBorder="1">
      <alignment vertical="center"/>
    </xf>
    <xf numFmtId="176" fontId="2" fillId="45" borderId="26" xfId="0" applyNumberFormat="1" applyFont="1" applyFill="1" applyBorder="1">
      <alignment vertical="center"/>
    </xf>
    <xf numFmtId="176" fontId="2" fillId="45" borderId="43" xfId="0" applyNumberFormat="1" applyFont="1" applyFill="1" applyBorder="1">
      <alignment vertical="center"/>
    </xf>
    <xf numFmtId="177" fontId="2" fillId="45" borderId="44" xfId="0" applyNumberFormat="1" applyFont="1" applyFill="1" applyBorder="1">
      <alignment vertical="center"/>
    </xf>
    <xf numFmtId="176" fontId="2" fillId="45" borderId="44" xfId="0" applyNumberFormat="1" applyFont="1" applyFill="1" applyBorder="1">
      <alignment vertical="center"/>
    </xf>
    <xf numFmtId="177" fontId="27" fillId="45" borderId="31" xfId="0" applyNumberFormat="1" applyFont="1" applyFill="1" applyBorder="1">
      <alignment vertical="center"/>
    </xf>
    <xf numFmtId="176" fontId="27" fillId="45" borderId="0" xfId="0" applyNumberFormat="1" applyFont="1" applyFill="1">
      <alignment vertical="center"/>
    </xf>
    <xf numFmtId="0" fontId="27" fillId="45" borderId="0" xfId="0" applyFont="1" applyFill="1">
      <alignment vertical="center"/>
    </xf>
    <xf numFmtId="0" fontId="27" fillId="45" borderId="1" xfId="0" applyFont="1" applyFill="1" applyBorder="1">
      <alignment vertical="center"/>
    </xf>
    <xf numFmtId="0" fontId="27" fillId="45" borderId="4" xfId="0" applyFont="1" applyFill="1" applyBorder="1">
      <alignment vertical="center"/>
    </xf>
    <xf numFmtId="177" fontId="27" fillId="45" borderId="41" xfId="0" applyNumberFormat="1" applyFont="1" applyFill="1" applyBorder="1">
      <alignment vertical="center"/>
    </xf>
    <xf numFmtId="177" fontId="27" fillId="45" borderId="40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35" xfId="0" applyNumberFormat="1" applyFont="1" applyFill="1" applyBorder="1">
      <alignment vertical="center"/>
    </xf>
    <xf numFmtId="176" fontId="2" fillId="45" borderId="36" xfId="0" applyNumberFormat="1" applyFont="1" applyFill="1" applyBorder="1">
      <alignment vertical="center"/>
    </xf>
    <xf numFmtId="177" fontId="27" fillId="45" borderId="5" xfId="0" applyNumberFormat="1" applyFont="1" applyFill="1" applyBorder="1">
      <alignment vertical="center"/>
    </xf>
    <xf numFmtId="0" fontId="27" fillId="45" borderId="2" xfId="0" applyFont="1" applyFill="1" applyBorder="1">
      <alignment vertical="center"/>
    </xf>
    <xf numFmtId="0" fontId="27" fillId="45" borderId="27" xfId="0" applyFont="1" applyFill="1" applyBorder="1">
      <alignment vertical="center"/>
    </xf>
    <xf numFmtId="177" fontId="27" fillId="45" borderId="65" xfId="0" applyNumberFormat="1" applyFont="1" applyFill="1" applyBorder="1">
      <alignment vertical="center"/>
    </xf>
    <xf numFmtId="176" fontId="27" fillId="45" borderId="49" xfId="0" applyNumberFormat="1" applyFont="1" applyFill="1" applyBorder="1">
      <alignment vertical="center"/>
    </xf>
    <xf numFmtId="177" fontId="27" fillId="45" borderId="50" xfId="0" applyNumberFormat="1" applyFont="1" applyFill="1" applyBorder="1">
      <alignment vertical="center"/>
    </xf>
    <xf numFmtId="177" fontId="27" fillId="45" borderId="28" xfId="0" applyNumberFormat="1" applyFont="1" applyFill="1" applyBorder="1">
      <alignment vertical="center"/>
    </xf>
    <xf numFmtId="177" fontId="2" fillId="45" borderId="2" xfId="0" applyNumberFormat="1" applyFont="1" applyFill="1" applyBorder="1">
      <alignment vertical="center"/>
    </xf>
    <xf numFmtId="176" fontId="2" fillId="45" borderId="21" xfId="0" applyNumberFormat="1" applyFont="1" applyFill="1" applyBorder="1">
      <alignment vertical="center"/>
    </xf>
    <xf numFmtId="176" fontId="2" fillId="45" borderId="64" xfId="0" applyNumberFormat="1" applyFont="1" applyFill="1" applyBorder="1">
      <alignment vertical="center"/>
    </xf>
    <xf numFmtId="176" fontId="2" fillId="45" borderId="48" xfId="0" applyNumberFormat="1" applyFont="1" applyFill="1" applyBorder="1">
      <alignment vertical="center"/>
    </xf>
    <xf numFmtId="176" fontId="2" fillId="45" borderId="49" xfId="0" applyNumberFormat="1" applyFont="1" applyFill="1" applyBorder="1">
      <alignment vertical="center"/>
    </xf>
    <xf numFmtId="177" fontId="27" fillId="45" borderId="29" xfId="0" applyNumberFormat="1" applyFont="1" applyFill="1" applyBorder="1">
      <alignment vertical="center"/>
    </xf>
    <xf numFmtId="0" fontId="27" fillId="45" borderId="52" xfId="0" applyFont="1" applyFill="1" applyBorder="1">
      <alignment vertical="center"/>
    </xf>
    <xf numFmtId="0" fontId="27" fillId="45" borderId="53" xfId="0" applyFont="1" applyFill="1" applyBorder="1">
      <alignment vertical="center"/>
    </xf>
    <xf numFmtId="177" fontId="27" fillId="45" borderId="54" xfId="0" applyNumberFormat="1" applyFont="1" applyFill="1" applyBorder="1">
      <alignment vertical="center"/>
    </xf>
    <xf numFmtId="176" fontId="27" fillId="45" borderId="54" xfId="0" applyNumberFormat="1" applyFont="1" applyFill="1" applyBorder="1">
      <alignment vertical="center"/>
    </xf>
    <xf numFmtId="177" fontId="27" fillId="45" borderId="55" xfId="0" applyNumberFormat="1" applyFont="1" applyFill="1" applyBorder="1">
      <alignment vertical="center"/>
    </xf>
    <xf numFmtId="177" fontId="27" fillId="45" borderId="58" xfId="0" applyNumberFormat="1" applyFont="1" applyFill="1" applyBorder="1">
      <alignment vertical="center"/>
    </xf>
    <xf numFmtId="177" fontId="2" fillId="45" borderId="56" xfId="0" applyNumberFormat="1" applyFont="1" applyFill="1" applyBorder="1">
      <alignment vertical="center"/>
    </xf>
    <xf numFmtId="176" fontId="2" fillId="45" borderId="32" xfId="0" applyNumberFormat="1" applyFon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76" fontId="2" fillId="45" borderId="52" xfId="0" applyNumberFormat="1" applyFont="1" applyFill="1" applyBorder="1">
      <alignment vertical="center"/>
    </xf>
    <xf numFmtId="0" fontId="27" fillId="45" borderId="56" xfId="0" applyFont="1" applyFill="1" applyBorder="1">
      <alignment vertical="center"/>
    </xf>
    <xf numFmtId="176" fontId="2" fillId="45" borderId="54" xfId="0" applyNumberFormat="1" applyFont="1" applyFill="1" applyBorder="1">
      <alignment vertical="center"/>
    </xf>
    <xf numFmtId="177" fontId="27" fillId="45" borderId="57" xfId="0" applyNumberFormat="1" applyFont="1" applyFill="1" applyBorder="1">
      <alignment vertical="center"/>
    </xf>
    <xf numFmtId="177" fontId="27" fillId="45" borderId="56" xfId="0" applyNumberFormat="1" applyFont="1" applyFill="1" applyBorder="1">
      <alignment vertical="center"/>
    </xf>
    <xf numFmtId="182" fontId="27" fillId="45" borderId="56" xfId="0" applyNumberFormat="1" applyFont="1" applyFill="1" applyBorder="1">
      <alignment vertical="center"/>
    </xf>
    <xf numFmtId="0" fontId="27" fillId="45" borderId="58" xfId="0" applyFon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kisrating.com/ratingsStatistics/statics_spread.d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48F3-FC0A-4664-8712-581CA7B86215}">
  <dimension ref="A1:AB255"/>
  <sheetViews>
    <sheetView tabSelected="1" topLeftCell="A10" workbookViewId="0">
      <selection activeCell="G18" sqref="G18"/>
    </sheetView>
  </sheetViews>
  <sheetFormatPr defaultRowHeight="16.5" x14ac:dyDescent="0.3"/>
  <cols>
    <col min="1" max="1" width="12.875" bestFit="1" customWidth="1"/>
    <col min="2" max="2" width="10" bestFit="1" customWidth="1"/>
    <col min="3" max="3" width="5.625" bestFit="1" customWidth="1"/>
    <col min="4" max="4" width="3.625" bestFit="1" customWidth="1"/>
    <col min="5" max="5" width="14.125" style="41" customWidth="1"/>
    <col min="6" max="6" width="14.375" style="42" bestFit="1" customWidth="1"/>
    <col min="7" max="7" width="14.25" style="42" customWidth="1"/>
    <col min="8" max="8" width="14.375" style="42" bestFit="1" customWidth="1"/>
    <col min="9" max="9" width="13" style="44" bestFit="1" customWidth="1"/>
    <col min="10" max="10" width="14.125" style="44" bestFit="1" customWidth="1"/>
    <col min="11" max="11" width="13.375" style="44" bestFit="1" customWidth="1"/>
    <col min="12" max="12" width="14" style="157" customWidth="1"/>
    <col min="13" max="13" width="14.875" style="155" bestFit="1" customWidth="1"/>
    <col min="14" max="14" width="13.375" style="43" bestFit="1" customWidth="1"/>
    <col min="15" max="15" width="16.625" style="183" bestFit="1" customWidth="1"/>
    <col min="16" max="16" width="9.125" bestFit="1" customWidth="1"/>
    <col min="17" max="17" width="17.375" style="157" bestFit="1" customWidth="1"/>
    <col min="18" max="18" width="20.625" style="185" bestFit="1" customWidth="1"/>
    <col min="19" max="19" width="16.625" style="147" bestFit="1" customWidth="1"/>
    <col min="20" max="20" width="13.75" style="45" bestFit="1" customWidth="1"/>
    <col min="21" max="21" width="13.75" style="1" bestFit="1" customWidth="1"/>
    <col min="22" max="22" width="13.75" bestFit="1" customWidth="1"/>
    <col min="23" max="23" width="15.25" customWidth="1"/>
    <col min="24" max="24" width="15.25" bestFit="1" customWidth="1"/>
    <col min="25" max="25" width="11.75" bestFit="1" customWidth="1"/>
    <col min="26" max="26" width="11.375" bestFit="1" customWidth="1"/>
    <col min="27" max="27" width="14.375" bestFit="1" customWidth="1"/>
    <col min="28" max="28" width="15.25" customWidth="1"/>
  </cols>
  <sheetData>
    <row r="1" spans="1:26" ht="17.25" thickBot="1" x14ac:dyDescent="0.35">
      <c r="A1" s="247"/>
      <c r="B1" s="247"/>
      <c r="C1" s="247"/>
      <c r="D1" s="248"/>
      <c r="E1" s="240" t="s">
        <v>99</v>
      </c>
      <c r="F1" s="241"/>
      <c r="G1" s="241"/>
      <c r="H1" s="241"/>
      <c r="I1" s="241"/>
      <c r="J1" s="241"/>
      <c r="K1" s="242"/>
      <c r="L1" s="59"/>
      <c r="M1" s="105" t="s">
        <v>98</v>
      </c>
      <c r="N1" s="243" t="s">
        <v>97</v>
      </c>
      <c r="O1" s="244"/>
      <c r="P1" s="244"/>
      <c r="Q1" s="245"/>
      <c r="R1" s="249" t="s">
        <v>103</v>
      </c>
      <c r="S1" s="239" t="s">
        <v>104</v>
      </c>
      <c r="T1" s="120"/>
      <c r="U1" s="229" t="s">
        <v>14</v>
      </c>
      <c r="V1" s="232" t="s">
        <v>17</v>
      </c>
      <c r="W1" s="235" t="s">
        <v>109</v>
      </c>
      <c r="X1" s="232" t="s">
        <v>110</v>
      </c>
      <c r="Y1" s="236" t="s">
        <v>111</v>
      </c>
    </row>
    <row r="2" spans="1:26" ht="33.75" thickBot="1" x14ac:dyDescent="0.35">
      <c r="A2" s="247"/>
      <c r="B2" s="247"/>
      <c r="C2" s="247"/>
      <c r="D2" s="248"/>
      <c r="E2" s="60" t="s">
        <v>14</v>
      </c>
      <c r="F2" s="61" t="s">
        <v>17</v>
      </c>
      <c r="G2" s="61" t="s">
        <v>100</v>
      </c>
      <c r="H2" s="61" t="s">
        <v>102</v>
      </c>
      <c r="I2" s="62" t="s">
        <v>116</v>
      </c>
      <c r="J2" s="63" t="s">
        <v>113</v>
      </c>
      <c r="K2" s="64" t="s">
        <v>106</v>
      </c>
      <c r="L2" s="64" t="s">
        <v>107</v>
      </c>
      <c r="M2" s="106" t="s">
        <v>101</v>
      </c>
      <c r="N2" s="65" t="s">
        <v>108</v>
      </c>
      <c r="O2" s="178" t="s">
        <v>105</v>
      </c>
      <c r="P2" s="66" t="s">
        <v>15</v>
      </c>
      <c r="Q2" s="67" t="s">
        <v>96</v>
      </c>
      <c r="R2" s="250"/>
      <c r="S2" s="238"/>
      <c r="T2" s="120"/>
      <c r="U2" s="230"/>
      <c r="V2" s="233"/>
      <c r="W2" s="233"/>
      <c r="X2" s="233"/>
      <c r="Y2" s="237"/>
      <c r="Z2" t="s">
        <v>112</v>
      </c>
    </row>
    <row r="3" spans="1:26" s="39" customFormat="1" ht="17.25" thickBot="1" x14ac:dyDescent="0.35">
      <c r="A3" s="137" t="s">
        <v>115</v>
      </c>
      <c r="B3" s="136" t="s">
        <v>16</v>
      </c>
      <c r="C3" s="72"/>
      <c r="D3" s="73"/>
      <c r="E3" s="74">
        <v>0</v>
      </c>
      <c r="F3" s="75"/>
      <c r="G3" s="75"/>
      <c r="H3" s="75"/>
      <c r="I3" s="74">
        <v>0</v>
      </c>
      <c r="J3" s="74"/>
      <c r="K3" s="74"/>
      <c r="L3" s="74">
        <v>0</v>
      </c>
      <c r="M3" s="107">
        <v>800000</v>
      </c>
      <c r="N3" s="76">
        <v>0</v>
      </c>
      <c r="O3" s="107">
        <v>0</v>
      </c>
      <c r="P3" s="74"/>
      <c r="Q3" s="74">
        <v>0</v>
      </c>
      <c r="R3" s="184"/>
      <c r="S3" s="77"/>
      <c r="T3" s="121"/>
      <c r="U3" s="231"/>
      <c r="V3" s="234"/>
      <c r="W3" s="234"/>
      <c r="X3" s="234"/>
      <c r="Y3" s="238"/>
    </row>
    <row r="4" spans="1:26" s="68" customFormat="1" x14ac:dyDescent="0.3">
      <c r="A4" s="190"/>
      <c r="B4" s="191">
        <v>1</v>
      </c>
      <c r="C4" s="251">
        <v>2022</v>
      </c>
      <c r="D4" s="192">
        <v>1</v>
      </c>
      <c r="E4" s="193">
        <v>2500000</v>
      </c>
      <c r="F4" s="194">
        <v>0</v>
      </c>
      <c r="G4" s="194">
        <v>400000</v>
      </c>
      <c r="H4" s="194">
        <f xml:space="preserve"> E4 - G4 - F4</f>
        <v>2100000</v>
      </c>
      <c r="I4" s="195">
        <v>0</v>
      </c>
      <c r="J4" s="196">
        <v>0</v>
      </c>
      <c r="K4" s="197">
        <f xml:space="preserve"> H4 + J4 - I4</f>
        <v>2100000</v>
      </c>
      <c r="L4" s="198">
        <f xml:space="preserve"> L3 +I4 - J4 - N4 - F4</f>
        <v>0</v>
      </c>
      <c r="M4" s="199">
        <f xml:space="preserve"> (M3 + G4) + ((M3 + G4) * P4 )</f>
        <v>1212000</v>
      </c>
      <c r="N4" s="200">
        <v>0</v>
      </c>
      <c r="O4" s="201">
        <f xml:space="preserve"> Q3 + K4 + N4</f>
        <v>2100000</v>
      </c>
      <c r="P4" s="191">
        <v>0.01</v>
      </c>
      <c r="Q4" s="189">
        <f xml:space="preserve"> ((O4 +N4) * P4) + (O4+N4)</f>
        <v>2121000</v>
      </c>
      <c r="R4" s="201">
        <f xml:space="preserve"> M4 + Q4 + L4</f>
        <v>3333000</v>
      </c>
      <c r="S4" s="202">
        <f xml:space="preserve"> R4 - M4</f>
        <v>2121000</v>
      </c>
      <c r="T4" s="203"/>
      <c r="U4" s="122"/>
      <c r="V4" s="123"/>
      <c r="W4" s="123"/>
      <c r="X4" s="123"/>
      <c r="Y4" s="123"/>
    </row>
    <row r="5" spans="1:26" s="68" customFormat="1" x14ac:dyDescent="0.3">
      <c r="A5" s="191"/>
      <c r="B5" s="191"/>
      <c r="C5" s="251"/>
      <c r="D5" s="192">
        <v>2</v>
      </c>
      <c r="E5" s="193">
        <v>2500000</v>
      </c>
      <c r="F5" s="194">
        <v>0</v>
      </c>
      <c r="G5" s="194">
        <v>400000</v>
      </c>
      <c r="H5" s="194">
        <f t="shared" ref="H5:H27" si="0" xml:space="preserve"> E5 - G5 - F5</f>
        <v>2100000</v>
      </c>
      <c r="I5" s="195">
        <v>0</v>
      </c>
      <c r="J5" s="196">
        <v>0</v>
      </c>
      <c r="K5" s="197">
        <f t="shared" ref="K5:K27" si="1" xml:space="preserve"> H5 + J5 - I5</f>
        <v>2100000</v>
      </c>
      <c r="L5" s="198">
        <f t="shared" ref="L5:L27" si="2" xml:space="preserve"> L4 +I5 - J5 - N5</f>
        <v>0</v>
      </c>
      <c r="M5" s="199">
        <f t="shared" ref="M5:M15" si="3" xml:space="preserve"> (M4 + G5) + ((M4 + G5) * P5 )</f>
        <v>1628120</v>
      </c>
      <c r="N5" s="200">
        <v>0</v>
      </c>
      <c r="O5" s="201">
        <f t="shared" ref="O5:O27" si="4" xml:space="preserve"> Q4 + K5</f>
        <v>4221000</v>
      </c>
      <c r="P5" s="191">
        <v>0.01</v>
      </c>
      <c r="Q5" s="189">
        <f xml:space="preserve"> ((O5 +N5) * P5) + (O5+N5)</f>
        <v>4263210</v>
      </c>
      <c r="R5" s="201">
        <f t="shared" ref="R5:R27" si="5" xml:space="preserve"> M5 + Q5 + L5</f>
        <v>5891330</v>
      </c>
      <c r="S5" s="202">
        <f t="shared" ref="S5:S27" si="6" xml:space="preserve"> R5 - M5</f>
        <v>4263210</v>
      </c>
      <c r="T5" s="203"/>
      <c r="U5" s="69"/>
    </row>
    <row r="6" spans="1:26" s="68" customFormat="1" x14ac:dyDescent="0.3">
      <c r="A6" s="191"/>
      <c r="B6" s="191"/>
      <c r="C6" s="251"/>
      <c r="D6" s="192">
        <v>3</v>
      </c>
      <c r="E6" s="193">
        <v>2500000</v>
      </c>
      <c r="F6" s="194">
        <v>0</v>
      </c>
      <c r="G6" s="194">
        <v>400000</v>
      </c>
      <c r="H6" s="194">
        <f t="shared" si="0"/>
        <v>2100000</v>
      </c>
      <c r="I6" s="195">
        <v>0</v>
      </c>
      <c r="J6" s="196">
        <v>0</v>
      </c>
      <c r="K6" s="197">
        <f t="shared" si="1"/>
        <v>2100000</v>
      </c>
      <c r="L6" s="198">
        <f t="shared" si="2"/>
        <v>0</v>
      </c>
      <c r="M6" s="199">
        <f t="shared" si="3"/>
        <v>2048401.2</v>
      </c>
      <c r="N6" s="200">
        <v>0</v>
      </c>
      <c r="O6" s="201">
        <f t="shared" si="4"/>
        <v>6363210</v>
      </c>
      <c r="P6" s="191">
        <v>0.01</v>
      </c>
      <c r="Q6" s="189">
        <f xml:space="preserve"> ((O6 +N6) * P6) + (O6+N6)</f>
        <v>6426842.0999999996</v>
      </c>
      <c r="R6" s="201">
        <f t="shared" si="5"/>
        <v>8475243.2999999989</v>
      </c>
      <c r="S6" s="202">
        <f t="shared" si="6"/>
        <v>6426842.0999999987</v>
      </c>
      <c r="T6" s="203"/>
      <c r="U6" s="69"/>
    </row>
    <row r="7" spans="1:26" s="68" customFormat="1" x14ac:dyDescent="0.3">
      <c r="A7" s="191"/>
      <c r="B7" s="191"/>
      <c r="C7" s="251"/>
      <c r="D7" s="192">
        <v>4</v>
      </c>
      <c r="E7" s="193">
        <v>2500000</v>
      </c>
      <c r="F7" s="194">
        <v>0</v>
      </c>
      <c r="G7" s="194">
        <v>400000</v>
      </c>
      <c r="H7" s="194">
        <f t="shared" si="0"/>
        <v>2100000</v>
      </c>
      <c r="I7" s="195">
        <v>0</v>
      </c>
      <c r="J7" s="196">
        <v>0</v>
      </c>
      <c r="K7" s="197">
        <f t="shared" si="1"/>
        <v>2100000</v>
      </c>
      <c r="L7" s="198">
        <f t="shared" si="2"/>
        <v>0</v>
      </c>
      <c r="M7" s="199">
        <f t="shared" si="3"/>
        <v>2472885.2120000003</v>
      </c>
      <c r="N7" s="200">
        <v>0</v>
      </c>
      <c r="O7" s="201">
        <f t="shared" si="4"/>
        <v>8526842.0999999996</v>
      </c>
      <c r="P7" s="191">
        <v>0.01</v>
      </c>
      <c r="Q7" s="189">
        <f t="shared" ref="Q7:Q70" si="7" xml:space="preserve"> ((O7 +N7) * P7) + (O7+N7)</f>
        <v>8612110.5209999997</v>
      </c>
      <c r="R7" s="201">
        <f t="shared" si="5"/>
        <v>11084995.732999999</v>
      </c>
      <c r="S7" s="202">
        <f t="shared" si="6"/>
        <v>8612110.5209999979</v>
      </c>
      <c r="T7" s="203"/>
      <c r="U7" s="69"/>
    </row>
    <row r="8" spans="1:26" s="68" customFormat="1" x14ac:dyDescent="0.3">
      <c r="A8" s="191"/>
      <c r="B8" s="191"/>
      <c r="C8" s="251"/>
      <c r="D8" s="192">
        <v>5</v>
      </c>
      <c r="E8" s="193">
        <v>2500000</v>
      </c>
      <c r="F8" s="194">
        <v>1000000</v>
      </c>
      <c r="G8" s="194">
        <v>400000</v>
      </c>
      <c r="H8" s="194">
        <f t="shared" si="0"/>
        <v>1100000</v>
      </c>
      <c r="I8" s="195">
        <v>0</v>
      </c>
      <c r="J8" s="196">
        <v>0</v>
      </c>
      <c r="K8" s="197">
        <f t="shared" si="1"/>
        <v>1100000</v>
      </c>
      <c r="L8" s="198">
        <f t="shared" si="2"/>
        <v>0</v>
      </c>
      <c r="M8" s="199">
        <f t="shared" si="3"/>
        <v>2901614.0641200002</v>
      </c>
      <c r="N8" s="200">
        <v>0</v>
      </c>
      <c r="O8" s="201">
        <f t="shared" si="4"/>
        <v>9712110.5209999997</v>
      </c>
      <c r="P8" s="191">
        <v>0.01</v>
      </c>
      <c r="Q8" s="189">
        <f t="shared" si="7"/>
        <v>9809231.6262100004</v>
      </c>
      <c r="R8" s="201">
        <f t="shared" si="5"/>
        <v>12710845.690330001</v>
      </c>
      <c r="S8" s="202">
        <f t="shared" si="6"/>
        <v>9809231.6262100004</v>
      </c>
      <c r="T8" s="203"/>
      <c r="U8" s="69"/>
    </row>
    <row r="9" spans="1:26" s="68" customFormat="1" x14ac:dyDescent="0.3">
      <c r="A9" s="191"/>
      <c r="B9" s="191"/>
      <c r="C9" s="251"/>
      <c r="D9" s="192">
        <v>6</v>
      </c>
      <c r="E9" s="193">
        <v>2500000</v>
      </c>
      <c r="F9" s="194">
        <v>0</v>
      </c>
      <c r="G9" s="194">
        <v>400000</v>
      </c>
      <c r="H9" s="194">
        <f t="shared" si="0"/>
        <v>2100000</v>
      </c>
      <c r="I9" s="195">
        <v>0</v>
      </c>
      <c r="J9" s="196">
        <v>0</v>
      </c>
      <c r="K9" s="197">
        <f t="shared" si="1"/>
        <v>2100000</v>
      </c>
      <c r="L9" s="198">
        <f t="shared" si="2"/>
        <v>0</v>
      </c>
      <c r="M9" s="199">
        <f t="shared" si="3"/>
        <v>3334630.2047612001</v>
      </c>
      <c r="N9" s="200">
        <v>0</v>
      </c>
      <c r="O9" s="201">
        <f t="shared" si="4"/>
        <v>11909231.62621</v>
      </c>
      <c r="P9" s="191">
        <v>0.01</v>
      </c>
      <c r="Q9" s="189">
        <f t="shared" si="7"/>
        <v>12028323.9424721</v>
      </c>
      <c r="R9" s="201">
        <f t="shared" si="5"/>
        <v>15362954.1472333</v>
      </c>
      <c r="S9" s="202">
        <f t="shared" si="6"/>
        <v>12028323.9424721</v>
      </c>
      <c r="T9" s="203"/>
      <c r="U9" s="69"/>
    </row>
    <row r="10" spans="1:26" s="68" customFormat="1" x14ac:dyDescent="0.3">
      <c r="A10" s="191"/>
      <c r="B10" s="191"/>
      <c r="C10" s="251"/>
      <c r="D10" s="192">
        <v>7</v>
      </c>
      <c r="E10" s="193">
        <v>2500000</v>
      </c>
      <c r="F10" s="194">
        <v>600000</v>
      </c>
      <c r="G10" s="194">
        <v>400000</v>
      </c>
      <c r="H10" s="194">
        <f t="shared" si="0"/>
        <v>1500000</v>
      </c>
      <c r="I10" s="195">
        <v>0</v>
      </c>
      <c r="J10" s="196">
        <v>0</v>
      </c>
      <c r="K10" s="197">
        <f t="shared" si="1"/>
        <v>1500000</v>
      </c>
      <c r="L10" s="198">
        <f t="shared" si="2"/>
        <v>0</v>
      </c>
      <c r="M10" s="199">
        <f t="shared" si="3"/>
        <v>3771976.5068088123</v>
      </c>
      <c r="N10" s="200">
        <v>0</v>
      </c>
      <c r="O10" s="201">
        <f t="shared" si="4"/>
        <v>13528323.9424721</v>
      </c>
      <c r="P10" s="191">
        <v>0.01</v>
      </c>
      <c r="Q10" s="189">
        <f t="shared" si="7"/>
        <v>13663607.181896821</v>
      </c>
      <c r="R10" s="201">
        <f t="shared" si="5"/>
        <v>17435583.688705634</v>
      </c>
      <c r="S10" s="202">
        <f t="shared" si="6"/>
        <v>13663607.181896823</v>
      </c>
      <c r="T10" s="203"/>
      <c r="U10" s="69"/>
    </row>
    <row r="11" spans="1:26" s="68" customFormat="1" x14ac:dyDescent="0.3">
      <c r="A11" s="191"/>
      <c r="B11" s="191"/>
      <c r="C11" s="251"/>
      <c r="D11" s="192">
        <v>8</v>
      </c>
      <c r="E11" s="193">
        <v>2500000</v>
      </c>
      <c r="F11" s="194">
        <v>5056544</v>
      </c>
      <c r="G11" s="194">
        <v>400000</v>
      </c>
      <c r="H11" s="194">
        <f t="shared" si="0"/>
        <v>-2956544</v>
      </c>
      <c r="I11" s="195">
        <v>0</v>
      </c>
      <c r="J11" s="196">
        <v>0</v>
      </c>
      <c r="K11" s="197">
        <f t="shared" si="1"/>
        <v>-2956544</v>
      </c>
      <c r="L11" s="198">
        <f t="shared" si="2"/>
        <v>0</v>
      </c>
      <c r="M11" s="199">
        <f t="shared" si="3"/>
        <v>4213696.2718769005</v>
      </c>
      <c r="N11" s="200">
        <v>0</v>
      </c>
      <c r="O11" s="201">
        <f t="shared" si="4"/>
        <v>10707063.181896821</v>
      </c>
      <c r="P11" s="191">
        <v>0.01</v>
      </c>
      <c r="Q11" s="189">
        <f t="shared" si="7"/>
        <v>10814133.813715789</v>
      </c>
      <c r="R11" s="201">
        <f t="shared" si="5"/>
        <v>15027830.085592691</v>
      </c>
      <c r="S11" s="202">
        <f t="shared" si="6"/>
        <v>10814133.813715789</v>
      </c>
      <c r="T11" s="203"/>
      <c r="U11" s="69"/>
    </row>
    <row r="12" spans="1:26" s="68" customFormat="1" x14ac:dyDescent="0.3">
      <c r="A12" s="191"/>
      <c r="B12" s="191"/>
      <c r="C12" s="251"/>
      <c r="D12" s="192">
        <v>9</v>
      </c>
      <c r="E12" s="193">
        <v>1800000</v>
      </c>
      <c r="F12" s="194">
        <v>1600000</v>
      </c>
      <c r="G12" s="194">
        <v>400000</v>
      </c>
      <c r="H12" s="194">
        <f t="shared" si="0"/>
        <v>-200000</v>
      </c>
      <c r="I12" s="195">
        <v>0</v>
      </c>
      <c r="J12" s="196">
        <v>0</v>
      </c>
      <c r="K12" s="197">
        <f t="shared" si="1"/>
        <v>-200000</v>
      </c>
      <c r="L12" s="198">
        <f t="shared" si="2"/>
        <v>0</v>
      </c>
      <c r="M12" s="199">
        <f t="shared" si="3"/>
        <v>4696742.8047706848</v>
      </c>
      <c r="N12" s="200">
        <v>0</v>
      </c>
      <c r="O12" s="201">
        <f t="shared" si="4"/>
        <v>10614133.813715789</v>
      </c>
      <c r="P12" s="191">
        <v>1.7999999999999999E-2</v>
      </c>
      <c r="Q12" s="189">
        <f t="shared" si="7"/>
        <v>10805188.222362673</v>
      </c>
      <c r="R12" s="201">
        <f t="shared" si="5"/>
        <v>15501931.027133357</v>
      </c>
      <c r="S12" s="202">
        <f t="shared" si="6"/>
        <v>10805188.222362671</v>
      </c>
      <c r="T12" s="203"/>
      <c r="U12" s="69"/>
    </row>
    <row r="13" spans="1:26" s="68" customFormat="1" x14ac:dyDescent="0.3">
      <c r="A13" s="191"/>
      <c r="B13" s="191"/>
      <c r="C13" s="251"/>
      <c r="D13" s="192">
        <v>10</v>
      </c>
      <c r="E13" s="193">
        <v>4500000</v>
      </c>
      <c r="F13" s="194">
        <v>3700000</v>
      </c>
      <c r="G13" s="194">
        <v>400000</v>
      </c>
      <c r="H13" s="194">
        <f t="shared" si="0"/>
        <v>400000</v>
      </c>
      <c r="I13" s="195">
        <v>0</v>
      </c>
      <c r="J13" s="196">
        <v>0</v>
      </c>
      <c r="K13" s="197">
        <f t="shared" si="1"/>
        <v>400000</v>
      </c>
      <c r="L13" s="198">
        <f t="shared" si="2"/>
        <v>0</v>
      </c>
      <c r="M13" s="199">
        <f t="shared" si="3"/>
        <v>4638035.9523413228</v>
      </c>
      <c r="N13" s="200">
        <v>0</v>
      </c>
      <c r="O13" s="201">
        <f t="shared" si="4"/>
        <v>11205188.222362673</v>
      </c>
      <c r="P13" s="191">
        <v>-0.09</v>
      </c>
      <c r="Q13" s="189">
        <f t="shared" si="7"/>
        <v>10196721.282350032</v>
      </c>
      <c r="R13" s="201">
        <f t="shared" si="5"/>
        <v>14834757.234691355</v>
      </c>
      <c r="S13" s="202">
        <f t="shared" si="6"/>
        <v>10196721.282350034</v>
      </c>
      <c r="T13" s="203"/>
      <c r="U13" s="69"/>
    </row>
    <row r="14" spans="1:26" s="70" customFormat="1" ht="15.75" customHeight="1" thickBot="1" x14ac:dyDescent="0.35">
      <c r="A14" s="204"/>
      <c r="B14" s="204"/>
      <c r="C14" s="251"/>
      <c r="D14" s="205">
        <v>11</v>
      </c>
      <c r="E14" s="206">
        <v>3500000</v>
      </c>
      <c r="F14" s="207">
        <v>0</v>
      </c>
      <c r="G14" s="207">
        <v>400000</v>
      </c>
      <c r="H14" s="207">
        <f t="shared" si="0"/>
        <v>3100000</v>
      </c>
      <c r="I14" s="208">
        <v>0</v>
      </c>
      <c r="J14" s="209">
        <v>0</v>
      </c>
      <c r="K14" s="210">
        <f t="shared" si="1"/>
        <v>3100000</v>
      </c>
      <c r="L14" s="211">
        <f t="shared" si="2"/>
        <v>0</v>
      </c>
      <c r="M14" s="212">
        <f t="shared" si="3"/>
        <v>5128720.5994834667</v>
      </c>
      <c r="N14" s="213">
        <v>0</v>
      </c>
      <c r="O14" s="214">
        <f t="shared" si="4"/>
        <v>13296721.282350032</v>
      </c>
      <c r="P14" s="204">
        <v>1.7999999999999999E-2</v>
      </c>
      <c r="Q14" s="189">
        <f t="shared" si="7"/>
        <v>13536062.265432332</v>
      </c>
      <c r="R14" s="214">
        <f t="shared" si="5"/>
        <v>18664782.864915799</v>
      </c>
      <c r="S14" s="215">
        <f t="shared" si="6"/>
        <v>13536062.265432332</v>
      </c>
      <c r="T14" s="216"/>
      <c r="U14" s="71"/>
    </row>
    <row r="15" spans="1:26" s="53" customFormat="1" ht="17.25" thickBot="1" x14ac:dyDescent="0.35">
      <c r="A15" s="135"/>
      <c r="B15" s="46"/>
      <c r="C15" s="251"/>
      <c r="D15" s="47">
        <v>12</v>
      </c>
      <c r="E15" s="48">
        <v>2500000</v>
      </c>
      <c r="F15" s="49">
        <v>1000000</v>
      </c>
      <c r="G15" s="49">
        <v>400000</v>
      </c>
      <c r="H15" s="49">
        <f t="shared" si="0"/>
        <v>1100000</v>
      </c>
      <c r="I15" s="50">
        <v>7110000</v>
      </c>
      <c r="J15" s="51">
        <v>0</v>
      </c>
      <c r="K15" s="55">
        <f t="shared" si="1"/>
        <v>-6010000</v>
      </c>
      <c r="L15" s="158">
        <f t="shared" si="2"/>
        <v>7110000</v>
      </c>
      <c r="M15" s="217">
        <f t="shared" si="3"/>
        <v>5241227.1283103265</v>
      </c>
      <c r="N15" s="58">
        <v>0</v>
      </c>
      <c r="O15" s="138">
        <f t="shared" si="4"/>
        <v>7526062.2654323317</v>
      </c>
      <c r="P15" s="53">
        <v>-5.1999999999999998E-2</v>
      </c>
      <c r="Q15" s="218">
        <f t="shared" si="7"/>
        <v>7134707.0276298504</v>
      </c>
      <c r="R15" s="138">
        <f t="shared" si="5"/>
        <v>19485934.155940175</v>
      </c>
      <c r="S15" s="140">
        <f t="shared" si="6"/>
        <v>14244707.027629849</v>
      </c>
      <c r="T15" s="187">
        <f xml:space="preserve"> S15 / 4</f>
        <v>3561176.7569074621</v>
      </c>
      <c r="U15" s="54">
        <f>SUM(E4:E15)</f>
        <v>32300000</v>
      </c>
      <c r="V15" s="54">
        <f>SUM(F4:F15)</f>
        <v>12956544</v>
      </c>
      <c r="W15" s="56">
        <f xml:space="preserve"> U15 - V15</f>
        <v>19343456</v>
      </c>
      <c r="X15" s="56">
        <f>R15-W15</f>
        <v>142478.15594017506</v>
      </c>
      <c r="Y15" s="124">
        <f xml:space="preserve"> X15 / W15 * 100</f>
        <v>0.73657032094045172</v>
      </c>
      <c r="Z15" s="56">
        <f xml:space="preserve"> (X15 - 2500000) * 0.16</f>
        <v>-377203.49504957203</v>
      </c>
    </row>
    <row r="16" spans="1:26" s="78" customFormat="1" x14ac:dyDescent="0.3">
      <c r="B16" s="78">
        <v>2</v>
      </c>
      <c r="C16" s="246">
        <v>2023</v>
      </c>
      <c r="D16" s="79">
        <v>1</v>
      </c>
      <c r="E16" s="80">
        <v>2500000</v>
      </c>
      <c r="F16" s="81">
        <v>0</v>
      </c>
      <c r="G16" s="81">
        <v>400000</v>
      </c>
      <c r="H16" s="81">
        <f t="shared" si="0"/>
        <v>2100000</v>
      </c>
      <c r="I16" s="82">
        <v>488920</v>
      </c>
      <c r="J16" s="83">
        <f xml:space="preserve"> L15 / 10</f>
        <v>711000</v>
      </c>
      <c r="K16" s="84">
        <f t="shared" si="1"/>
        <v>2322080</v>
      </c>
      <c r="L16" s="75">
        <f t="shared" si="2"/>
        <v>6887920</v>
      </c>
      <c r="M16" s="148">
        <f t="shared" ref="M16:M47" si="8" xml:space="preserve"> (M15 + 400000) + ((M15 + 400000) * P16 )</f>
        <v>5810463.9421596359</v>
      </c>
      <c r="N16" s="76">
        <v>0</v>
      </c>
      <c r="O16" s="182">
        <f t="shared" si="4"/>
        <v>9456787.0276298504</v>
      </c>
      <c r="P16" s="78">
        <v>0.03</v>
      </c>
      <c r="Q16" s="156">
        <f t="shared" si="7"/>
        <v>9740490.6384587456</v>
      </c>
      <c r="R16" s="182">
        <f t="shared" si="5"/>
        <v>22438874.580618382</v>
      </c>
      <c r="S16" s="141">
        <f t="shared" si="6"/>
        <v>16628410.638458746</v>
      </c>
      <c r="T16" s="85"/>
      <c r="U16" s="86"/>
    </row>
    <row r="17" spans="1:28" s="40" customFormat="1" x14ac:dyDescent="0.3">
      <c r="A17" s="11">
        <v>0</v>
      </c>
      <c r="C17" s="246"/>
      <c r="D17" s="87">
        <v>2</v>
      </c>
      <c r="E17" s="88">
        <v>2500000</v>
      </c>
      <c r="F17" s="89">
        <v>0</v>
      </c>
      <c r="G17" s="89">
        <v>400000</v>
      </c>
      <c r="H17" s="89">
        <f t="shared" si="0"/>
        <v>2100000</v>
      </c>
      <c r="I17" s="90">
        <v>0</v>
      </c>
      <c r="J17" s="91">
        <f xml:space="preserve"> J16</f>
        <v>711000</v>
      </c>
      <c r="K17" s="92">
        <f t="shared" si="1"/>
        <v>2811000</v>
      </c>
      <c r="L17" s="159">
        <f t="shared" si="2"/>
        <v>6176920</v>
      </c>
      <c r="M17" s="149">
        <f t="shared" si="8"/>
        <v>6322252.2931185095</v>
      </c>
      <c r="N17" s="76">
        <v>0</v>
      </c>
      <c r="O17" s="179">
        <f t="shared" si="4"/>
        <v>12551490.638458746</v>
      </c>
      <c r="P17" s="40">
        <v>1.7999999999999999E-2</v>
      </c>
      <c r="Q17" s="156">
        <f t="shared" si="7"/>
        <v>12777417.469951004</v>
      </c>
      <c r="R17" s="179">
        <f t="shared" si="5"/>
        <v>25276589.763069514</v>
      </c>
      <c r="S17" s="142">
        <f t="shared" si="6"/>
        <v>18954337.469951004</v>
      </c>
      <c r="T17" s="93"/>
      <c r="U17" s="11"/>
    </row>
    <row r="18" spans="1:28" s="40" customFormat="1" x14ac:dyDescent="0.3">
      <c r="A18" s="11">
        <f xml:space="preserve"> A17 +0</f>
        <v>0</v>
      </c>
      <c r="C18" s="246"/>
      <c r="D18" s="87">
        <v>3</v>
      </c>
      <c r="E18" s="88">
        <v>2500000</v>
      </c>
      <c r="F18" s="89">
        <v>0</v>
      </c>
      <c r="G18" s="89">
        <v>400000</v>
      </c>
      <c r="H18" s="89">
        <f t="shared" si="0"/>
        <v>2100000</v>
      </c>
      <c r="I18" s="90">
        <v>0</v>
      </c>
      <c r="J18" s="91">
        <f t="shared" ref="J18:J24" si="9" xml:space="preserve"> J17</f>
        <v>711000</v>
      </c>
      <c r="K18" s="92">
        <f t="shared" si="1"/>
        <v>2811000</v>
      </c>
      <c r="L18" s="159">
        <f t="shared" si="2"/>
        <v>5465920</v>
      </c>
      <c r="M18" s="149">
        <f t="shared" si="8"/>
        <v>6843252.8343946431</v>
      </c>
      <c r="N18" s="76">
        <v>0</v>
      </c>
      <c r="O18" s="179">
        <f t="shared" si="4"/>
        <v>15588417.469951004</v>
      </c>
      <c r="P18" s="40">
        <v>1.7999999999999999E-2</v>
      </c>
      <c r="Q18" s="156">
        <f t="shared" si="7"/>
        <v>15869008.984410122</v>
      </c>
      <c r="R18" s="179">
        <f t="shared" si="5"/>
        <v>28178181.818804763</v>
      </c>
      <c r="S18" s="142">
        <f t="shared" si="6"/>
        <v>21334928.984410122</v>
      </c>
      <c r="T18" s="93"/>
      <c r="U18" s="11"/>
    </row>
    <row r="19" spans="1:28" s="40" customFormat="1" x14ac:dyDescent="0.3">
      <c r="A19" s="11">
        <f xml:space="preserve"> A18 +1000000</f>
        <v>1000000</v>
      </c>
      <c r="C19" s="246"/>
      <c r="D19" s="87">
        <v>4</v>
      </c>
      <c r="E19" s="88">
        <v>2500000</v>
      </c>
      <c r="F19" s="89">
        <v>0</v>
      </c>
      <c r="G19" s="89">
        <v>400000</v>
      </c>
      <c r="H19" s="89">
        <f t="shared" si="0"/>
        <v>2100000</v>
      </c>
      <c r="I19" s="90">
        <v>0</v>
      </c>
      <c r="J19" s="91">
        <f t="shared" si="9"/>
        <v>711000</v>
      </c>
      <c r="K19" s="92">
        <f t="shared" si="1"/>
        <v>2811000</v>
      </c>
      <c r="L19" s="159">
        <f t="shared" si="2"/>
        <v>4754920</v>
      </c>
      <c r="M19" s="149">
        <f t="shared" si="8"/>
        <v>7373631.3854137463</v>
      </c>
      <c r="N19" s="76">
        <v>0</v>
      </c>
      <c r="O19" s="179">
        <f t="shared" si="4"/>
        <v>18680008.984410122</v>
      </c>
      <c r="P19" s="40">
        <v>1.7999999999999999E-2</v>
      </c>
      <c r="Q19" s="156">
        <f t="shared" si="7"/>
        <v>19016249.146129504</v>
      </c>
      <c r="R19" s="179">
        <f t="shared" si="5"/>
        <v>31144800.531543251</v>
      </c>
      <c r="S19" s="142">
        <f t="shared" si="6"/>
        <v>23771169.146129504</v>
      </c>
      <c r="T19" s="93"/>
      <c r="U19" s="11"/>
    </row>
    <row r="20" spans="1:28" s="40" customFormat="1" x14ac:dyDescent="0.3">
      <c r="A20" s="11">
        <f t="shared" ref="A20:A83" si="10" xml:space="preserve"> A19 +1000000</f>
        <v>2000000</v>
      </c>
      <c r="C20" s="246"/>
      <c r="D20" s="87">
        <v>5</v>
      </c>
      <c r="E20" s="88">
        <v>2500000</v>
      </c>
      <c r="F20" s="89">
        <v>0</v>
      </c>
      <c r="G20" s="89">
        <v>400000</v>
      </c>
      <c r="H20" s="89">
        <f t="shared" si="0"/>
        <v>2100000</v>
      </c>
      <c r="I20" s="90">
        <v>0</v>
      </c>
      <c r="J20" s="91">
        <f t="shared" si="9"/>
        <v>711000</v>
      </c>
      <c r="K20" s="92">
        <f t="shared" si="1"/>
        <v>2811000</v>
      </c>
      <c r="L20" s="159">
        <f t="shared" si="2"/>
        <v>4043920</v>
      </c>
      <c r="M20" s="149">
        <f t="shared" si="8"/>
        <v>7913556.7503511934</v>
      </c>
      <c r="N20" s="76">
        <v>0</v>
      </c>
      <c r="O20" s="179">
        <f t="shared" si="4"/>
        <v>21827249.146129504</v>
      </c>
      <c r="P20" s="40">
        <v>1.7999999999999999E-2</v>
      </c>
      <c r="Q20" s="156">
        <f t="shared" si="7"/>
        <v>22220139.630759835</v>
      </c>
      <c r="R20" s="179">
        <f t="shared" si="5"/>
        <v>34177616.381111026</v>
      </c>
      <c r="S20" s="142">
        <f t="shared" si="6"/>
        <v>26264059.630759832</v>
      </c>
      <c r="T20" s="93"/>
      <c r="U20" s="11"/>
    </row>
    <row r="21" spans="1:28" s="40" customFormat="1" x14ac:dyDescent="0.3">
      <c r="A21" s="11">
        <f t="shared" si="10"/>
        <v>3000000</v>
      </c>
      <c r="C21" s="246"/>
      <c r="D21" s="87">
        <v>6</v>
      </c>
      <c r="E21" s="88">
        <v>2500000</v>
      </c>
      <c r="F21" s="89">
        <v>0</v>
      </c>
      <c r="G21" s="89">
        <v>400000</v>
      </c>
      <c r="H21" s="89">
        <f t="shared" si="0"/>
        <v>2100000</v>
      </c>
      <c r="I21" s="90">
        <v>0</v>
      </c>
      <c r="J21" s="91">
        <f t="shared" si="9"/>
        <v>711000</v>
      </c>
      <c r="K21" s="92">
        <f t="shared" si="1"/>
        <v>2811000</v>
      </c>
      <c r="L21" s="159">
        <f t="shared" si="2"/>
        <v>3332920</v>
      </c>
      <c r="M21" s="149">
        <f t="shared" si="8"/>
        <v>8463200.771857515</v>
      </c>
      <c r="N21" s="76">
        <v>0</v>
      </c>
      <c r="O21" s="179">
        <f t="shared" si="4"/>
        <v>25031139.630759835</v>
      </c>
      <c r="P21" s="40">
        <v>1.7999999999999999E-2</v>
      </c>
      <c r="Q21" s="156">
        <f t="shared" si="7"/>
        <v>25481700.144113511</v>
      </c>
      <c r="R21" s="179">
        <f t="shared" si="5"/>
        <v>37277820.915971026</v>
      </c>
      <c r="S21" s="142">
        <f t="shared" si="6"/>
        <v>28814620.144113511</v>
      </c>
      <c r="T21" s="93"/>
      <c r="U21" s="11"/>
    </row>
    <row r="22" spans="1:28" s="40" customFormat="1" x14ac:dyDescent="0.3">
      <c r="A22" s="11">
        <f t="shared" si="10"/>
        <v>4000000</v>
      </c>
      <c r="C22" s="246"/>
      <c r="D22" s="87">
        <v>7</v>
      </c>
      <c r="E22" s="88">
        <v>2500000</v>
      </c>
      <c r="F22" s="89">
        <v>0</v>
      </c>
      <c r="G22" s="89">
        <v>400000</v>
      </c>
      <c r="H22" s="89">
        <f t="shared" si="0"/>
        <v>2100000</v>
      </c>
      <c r="I22" s="90">
        <v>0</v>
      </c>
      <c r="J22" s="91">
        <f t="shared" si="9"/>
        <v>711000</v>
      </c>
      <c r="K22" s="92">
        <f t="shared" si="1"/>
        <v>2811000</v>
      </c>
      <c r="L22" s="159">
        <f t="shared" si="2"/>
        <v>2621920</v>
      </c>
      <c r="M22" s="149">
        <f t="shared" si="8"/>
        <v>9022738.3857509494</v>
      </c>
      <c r="N22" s="76">
        <v>0</v>
      </c>
      <c r="O22" s="179">
        <f t="shared" si="4"/>
        <v>28292700.144113511</v>
      </c>
      <c r="P22" s="40">
        <v>1.7999999999999999E-2</v>
      </c>
      <c r="Q22" s="156">
        <f t="shared" si="7"/>
        <v>28801968.746707555</v>
      </c>
      <c r="R22" s="179">
        <f t="shared" si="5"/>
        <v>40446627.132458508</v>
      </c>
      <c r="S22" s="142">
        <f t="shared" si="6"/>
        <v>31423888.746707559</v>
      </c>
      <c r="T22" s="93"/>
      <c r="U22" s="11"/>
    </row>
    <row r="23" spans="1:28" s="40" customFormat="1" x14ac:dyDescent="0.3">
      <c r="A23" s="11">
        <f t="shared" si="10"/>
        <v>5000000</v>
      </c>
      <c r="C23" s="246"/>
      <c r="D23" s="87">
        <v>8</v>
      </c>
      <c r="E23" s="88">
        <v>2500000</v>
      </c>
      <c r="F23" s="89">
        <v>0</v>
      </c>
      <c r="G23" s="89">
        <v>400000</v>
      </c>
      <c r="H23" s="89">
        <f t="shared" si="0"/>
        <v>2100000</v>
      </c>
      <c r="I23" s="90">
        <v>0</v>
      </c>
      <c r="J23" s="91">
        <f t="shared" si="9"/>
        <v>711000</v>
      </c>
      <c r="K23" s="92">
        <f t="shared" si="1"/>
        <v>2811000</v>
      </c>
      <c r="L23" s="159">
        <f t="shared" si="2"/>
        <v>1910920</v>
      </c>
      <c r="M23" s="149">
        <f t="shared" si="8"/>
        <v>9592347.6766944658</v>
      </c>
      <c r="N23" s="76">
        <v>0</v>
      </c>
      <c r="O23" s="179">
        <f t="shared" si="4"/>
        <v>31612968.746707555</v>
      </c>
      <c r="P23" s="40">
        <v>1.7999999999999999E-2</v>
      </c>
      <c r="Q23" s="156">
        <f t="shared" si="7"/>
        <v>32182002.184148289</v>
      </c>
      <c r="R23" s="179">
        <f t="shared" si="5"/>
        <v>43685269.860842757</v>
      </c>
      <c r="S23" s="142">
        <f t="shared" si="6"/>
        <v>34092922.184148289</v>
      </c>
      <c r="T23" s="93"/>
      <c r="U23" s="11"/>
    </row>
    <row r="24" spans="1:28" s="40" customFormat="1" x14ac:dyDescent="0.3">
      <c r="A24" s="11">
        <f t="shared" si="10"/>
        <v>6000000</v>
      </c>
      <c r="C24" s="246"/>
      <c r="D24" s="87">
        <v>9</v>
      </c>
      <c r="E24" s="88">
        <v>2500000</v>
      </c>
      <c r="F24" s="89">
        <v>0</v>
      </c>
      <c r="G24" s="89">
        <v>400000</v>
      </c>
      <c r="H24" s="89">
        <f t="shared" si="0"/>
        <v>2100000</v>
      </c>
      <c r="I24" s="90">
        <v>0</v>
      </c>
      <c r="J24" s="91">
        <f t="shared" si="9"/>
        <v>711000</v>
      </c>
      <c r="K24" s="92">
        <f t="shared" si="1"/>
        <v>2811000</v>
      </c>
      <c r="L24" s="159">
        <f t="shared" si="2"/>
        <v>1199920</v>
      </c>
      <c r="M24" s="149">
        <f t="shared" si="8"/>
        <v>10172209.934874967</v>
      </c>
      <c r="N24" s="76">
        <v>0</v>
      </c>
      <c r="O24" s="179">
        <f t="shared" si="4"/>
        <v>34993002.184148289</v>
      </c>
      <c r="P24" s="40">
        <v>1.7999999999999999E-2</v>
      </c>
      <c r="Q24" s="156">
        <f t="shared" si="7"/>
        <v>35622876.223462962</v>
      </c>
      <c r="R24" s="179">
        <f t="shared" si="5"/>
        <v>46995006.158337928</v>
      </c>
      <c r="S24" s="142">
        <f t="shared" si="6"/>
        <v>36822796.223462962</v>
      </c>
      <c r="T24" s="93"/>
      <c r="U24" s="11"/>
    </row>
    <row r="25" spans="1:28" s="40" customFormat="1" x14ac:dyDescent="0.3">
      <c r="A25" s="11">
        <f t="shared" si="10"/>
        <v>7000000</v>
      </c>
      <c r="C25" s="246"/>
      <c r="D25" s="87">
        <v>10</v>
      </c>
      <c r="E25" s="88">
        <v>2500000</v>
      </c>
      <c r="F25" s="89">
        <v>0</v>
      </c>
      <c r="G25" s="89">
        <v>400000</v>
      </c>
      <c r="H25" s="89">
        <f t="shared" si="0"/>
        <v>2100000</v>
      </c>
      <c r="I25" s="90">
        <v>0</v>
      </c>
      <c r="J25" s="91">
        <f xml:space="preserve"> J24</f>
        <v>711000</v>
      </c>
      <c r="K25" s="92">
        <f t="shared" si="1"/>
        <v>2811000</v>
      </c>
      <c r="L25" s="159">
        <f t="shared" si="2"/>
        <v>488920</v>
      </c>
      <c r="M25" s="149">
        <f t="shared" si="8"/>
        <v>10762509.713702716</v>
      </c>
      <c r="N25" s="76">
        <v>0</v>
      </c>
      <c r="O25" s="179">
        <f t="shared" si="4"/>
        <v>38433876.223462962</v>
      </c>
      <c r="P25" s="40">
        <v>1.7999999999999999E-2</v>
      </c>
      <c r="Q25" s="156">
        <f t="shared" si="7"/>
        <v>39125685.995485298</v>
      </c>
      <c r="R25" s="179">
        <f t="shared" si="5"/>
        <v>50377115.709188014</v>
      </c>
      <c r="S25" s="142">
        <f t="shared" si="6"/>
        <v>39614605.995485298</v>
      </c>
      <c r="T25" s="93"/>
      <c r="U25" s="11"/>
    </row>
    <row r="26" spans="1:28" s="94" customFormat="1" ht="17.25" thickBot="1" x14ac:dyDescent="0.35">
      <c r="A26" s="11">
        <f t="shared" si="10"/>
        <v>8000000</v>
      </c>
      <c r="C26" s="246"/>
      <c r="D26" s="95">
        <v>11</v>
      </c>
      <c r="E26" s="96">
        <v>2500000</v>
      </c>
      <c r="F26" s="97">
        <v>0</v>
      </c>
      <c r="G26" s="97">
        <v>400000</v>
      </c>
      <c r="H26" s="97">
        <f t="shared" si="0"/>
        <v>2100000</v>
      </c>
      <c r="I26" s="98">
        <v>11000000</v>
      </c>
      <c r="J26" s="99">
        <v>0</v>
      </c>
      <c r="K26" s="100">
        <f t="shared" si="1"/>
        <v>-8900000</v>
      </c>
      <c r="L26" s="160">
        <f t="shared" si="2"/>
        <v>11488920</v>
      </c>
      <c r="M26" s="150">
        <f t="shared" si="8"/>
        <v>11363434.888549365</v>
      </c>
      <c r="N26" s="108">
        <v>0</v>
      </c>
      <c r="O26" s="180">
        <f t="shared" si="4"/>
        <v>30225685.995485298</v>
      </c>
      <c r="P26" s="94">
        <v>1.7999999999999999E-2</v>
      </c>
      <c r="Q26" s="156">
        <f t="shared" si="7"/>
        <v>30769748.343404032</v>
      </c>
      <c r="R26" s="180">
        <f t="shared" si="5"/>
        <v>53622103.231953397</v>
      </c>
      <c r="S26" s="143">
        <f t="shared" si="6"/>
        <v>42258668.343404032</v>
      </c>
      <c r="T26" s="101"/>
      <c r="U26" s="102"/>
    </row>
    <row r="27" spans="1:28" s="53" customFormat="1" ht="17.25" thickBot="1" x14ac:dyDescent="0.35">
      <c r="A27" s="186">
        <f t="shared" si="10"/>
        <v>9000000</v>
      </c>
      <c r="B27" s="46"/>
      <c r="C27" s="246"/>
      <c r="D27" s="47">
        <v>12</v>
      </c>
      <c r="E27" s="48">
        <v>2500000</v>
      </c>
      <c r="F27" s="49">
        <v>0</v>
      </c>
      <c r="G27" s="49">
        <v>400000</v>
      </c>
      <c r="H27" s="49">
        <f t="shared" si="0"/>
        <v>2100000</v>
      </c>
      <c r="I27" s="50">
        <v>11000000</v>
      </c>
      <c r="J27" s="52">
        <v>0</v>
      </c>
      <c r="K27" s="55">
        <f t="shared" si="1"/>
        <v>-8900000</v>
      </c>
      <c r="L27" s="158">
        <f t="shared" si="2"/>
        <v>22488920</v>
      </c>
      <c r="M27" s="153">
        <f t="shared" si="8"/>
        <v>11975176.716543254</v>
      </c>
      <c r="N27" s="58">
        <v>0</v>
      </c>
      <c r="O27" s="138">
        <f t="shared" si="4"/>
        <v>21869748.343404032</v>
      </c>
      <c r="P27" s="53">
        <v>1.7999999999999999E-2</v>
      </c>
      <c r="Q27" s="218">
        <f t="shared" si="7"/>
        <v>22263403.813585304</v>
      </c>
      <c r="R27" s="138">
        <f t="shared" si="5"/>
        <v>56727500.530128554</v>
      </c>
      <c r="S27" s="140">
        <f t="shared" si="6"/>
        <v>44752323.813585296</v>
      </c>
      <c r="T27" s="187">
        <f xml:space="preserve"> S27 / 4</f>
        <v>11188080.953396324</v>
      </c>
      <c r="U27" s="54">
        <f>SUM(E4:E27)</f>
        <v>62300000</v>
      </c>
      <c r="V27" s="54">
        <f>SUM(F4:F27)</f>
        <v>12956544</v>
      </c>
      <c r="W27" s="56">
        <f xml:space="preserve"> U27 - V27</f>
        <v>49343456</v>
      </c>
      <c r="X27" s="56">
        <f>R27-W27</f>
        <v>7384044.5301285535</v>
      </c>
      <c r="Y27" s="124">
        <f xml:space="preserve"> X27 / W27 * 100</f>
        <v>14.964587259815271</v>
      </c>
      <c r="Z27" s="56">
        <f xml:space="preserve"> (X27 - 2500000) * 0.16</f>
        <v>781447.1248205686</v>
      </c>
      <c r="AA27" s="222">
        <f xml:space="preserve"> R27 - ((2500000 * 12) + R15)</f>
        <v>7241566.3741883785</v>
      </c>
      <c r="AB27" s="222">
        <f xml:space="preserve"> (AA27 -2500000) * 0.16</f>
        <v>758650.61987014057</v>
      </c>
    </row>
    <row r="28" spans="1:28" s="78" customFormat="1" x14ac:dyDescent="0.3">
      <c r="A28" s="11">
        <f t="shared" si="10"/>
        <v>10000000</v>
      </c>
      <c r="B28" s="78">
        <v>3</v>
      </c>
      <c r="C28" s="246">
        <v>2024</v>
      </c>
      <c r="D28" s="79">
        <v>1</v>
      </c>
      <c r="E28" s="80">
        <v>2500000</v>
      </c>
      <c r="F28" s="81">
        <v>0</v>
      </c>
      <c r="G28" s="81">
        <v>400000</v>
      </c>
      <c r="H28" s="81">
        <f t="shared" ref="H28:H87" si="11" xml:space="preserve"> E28 - G28 - F28</f>
        <v>2100000</v>
      </c>
      <c r="I28" s="82">
        <v>0</v>
      </c>
      <c r="J28" s="83">
        <f xml:space="preserve"> L27 / 10</f>
        <v>2248892</v>
      </c>
      <c r="K28" s="84">
        <f t="shared" ref="K28:K87" si="12" xml:space="preserve"> H28 + J28 - I28</f>
        <v>4348892</v>
      </c>
      <c r="L28" s="75">
        <f t="shared" ref="L28:L87" si="13" xml:space="preserve"> L27 +I28 - J28 - N28</f>
        <v>20240028</v>
      </c>
      <c r="M28" s="148">
        <f t="shared" si="8"/>
        <v>12424677.423409427</v>
      </c>
      <c r="N28" s="76">
        <v>0</v>
      </c>
      <c r="O28" s="182">
        <f t="shared" ref="O28:O87" si="14" xml:space="preserve"> Q27 + K28</f>
        <v>26612295.813585304</v>
      </c>
      <c r="P28" s="78">
        <v>4.0000000000000001E-3</v>
      </c>
      <c r="Q28" s="156">
        <f t="shared" si="7"/>
        <v>26718744.996839646</v>
      </c>
      <c r="R28" s="182">
        <f t="shared" ref="R28:R87" si="15" xml:space="preserve"> M28 + Q28 + L28</f>
        <v>59383450.420249075</v>
      </c>
      <c r="S28" s="141">
        <f t="shared" ref="S28:S87" si="16" xml:space="preserve"> R28 - M28</f>
        <v>46958772.99683965</v>
      </c>
      <c r="T28" s="85"/>
      <c r="U28" s="86"/>
    </row>
    <row r="29" spans="1:28" s="109" customFormat="1" x14ac:dyDescent="0.3">
      <c r="A29" s="118">
        <f t="shared" si="10"/>
        <v>11000000</v>
      </c>
      <c r="C29" s="246"/>
      <c r="D29" s="110">
        <v>2</v>
      </c>
      <c r="E29" s="111">
        <v>2500000</v>
      </c>
      <c r="F29" s="112">
        <v>0</v>
      </c>
      <c r="G29" s="112">
        <v>400000</v>
      </c>
      <c r="H29" s="112">
        <f t="shared" si="11"/>
        <v>2100000</v>
      </c>
      <c r="I29" s="113">
        <v>0</v>
      </c>
      <c r="J29" s="114">
        <f xml:space="preserve"> J28</f>
        <v>2248892</v>
      </c>
      <c r="K29" s="115">
        <f t="shared" si="12"/>
        <v>4348892</v>
      </c>
      <c r="L29" s="161">
        <f t="shared" si="13"/>
        <v>17991136</v>
      </c>
      <c r="M29" s="152">
        <f t="shared" si="8"/>
        <v>13055521.617030796</v>
      </c>
      <c r="N29" s="116">
        <v>0</v>
      </c>
      <c r="O29" s="179">
        <f t="shared" si="14"/>
        <v>31067636.996839646</v>
      </c>
      <c r="P29" s="109">
        <v>1.7999999999999999E-2</v>
      </c>
      <c r="Q29" s="156">
        <f t="shared" si="7"/>
        <v>31626854.462782759</v>
      </c>
      <c r="R29" s="179">
        <f t="shared" si="15"/>
        <v>62673512.079813555</v>
      </c>
      <c r="S29" s="144">
        <f t="shared" si="16"/>
        <v>49617990.462782755</v>
      </c>
      <c r="T29" s="117"/>
      <c r="U29" s="118"/>
    </row>
    <row r="30" spans="1:28" s="40" customFormat="1" x14ac:dyDescent="0.3">
      <c r="A30" s="11">
        <f t="shared" si="10"/>
        <v>12000000</v>
      </c>
      <c r="C30" s="246"/>
      <c r="D30" s="87">
        <v>3</v>
      </c>
      <c r="E30" s="88">
        <v>2500000</v>
      </c>
      <c r="F30" s="89">
        <v>0</v>
      </c>
      <c r="G30" s="89">
        <v>400000</v>
      </c>
      <c r="H30" s="89">
        <f t="shared" si="11"/>
        <v>2100000</v>
      </c>
      <c r="I30" s="90">
        <v>0</v>
      </c>
      <c r="J30" s="91">
        <f t="shared" ref="J30:J36" si="17" xml:space="preserve"> J29</f>
        <v>2248892</v>
      </c>
      <c r="K30" s="92">
        <f t="shared" si="12"/>
        <v>4348892</v>
      </c>
      <c r="L30" s="159">
        <f t="shared" si="13"/>
        <v>15742244</v>
      </c>
      <c r="M30" s="149">
        <f t="shared" si="8"/>
        <v>13697721.006137351</v>
      </c>
      <c r="N30" s="76">
        <v>0</v>
      </c>
      <c r="O30" s="179">
        <f t="shared" si="14"/>
        <v>35975746.462782755</v>
      </c>
      <c r="P30" s="40">
        <v>1.7999999999999999E-2</v>
      </c>
      <c r="Q30" s="156">
        <f t="shared" si="7"/>
        <v>36623309.899112843</v>
      </c>
      <c r="R30" s="179">
        <f t="shared" si="15"/>
        <v>66063274.905250192</v>
      </c>
      <c r="S30" s="142">
        <f t="shared" si="16"/>
        <v>52365553.899112843</v>
      </c>
      <c r="T30" s="93"/>
      <c r="U30" s="11"/>
    </row>
    <row r="31" spans="1:28" s="40" customFormat="1" x14ac:dyDescent="0.3">
      <c r="A31" s="11">
        <f t="shared" si="10"/>
        <v>13000000</v>
      </c>
      <c r="C31" s="246"/>
      <c r="D31" s="87">
        <v>4</v>
      </c>
      <c r="E31" s="88">
        <v>2500000</v>
      </c>
      <c r="F31" s="89">
        <v>0</v>
      </c>
      <c r="G31" s="89">
        <v>400000</v>
      </c>
      <c r="H31" s="89">
        <f t="shared" si="11"/>
        <v>2100000</v>
      </c>
      <c r="I31" s="90">
        <v>0</v>
      </c>
      <c r="J31" s="91">
        <f t="shared" si="17"/>
        <v>2248892</v>
      </c>
      <c r="K31" s="92">
        <f t="shared" si="12"/>
        <v>4348892</v>
      </c>
      <c r="L31" s="159">
        <f t="shared" si="13"/>
        <v>13493352</v>
      </c>
      <c r="M31" s="149">
        <f t="shared" si="8"/>
        <v>14351479.984247822</v>
      </c>
      <c r="N31" s="76">
        <v>0</v>
      </c>
      <c r="O31" s="179">
        <f t="shared" si="14"/>
        <v>40972201.899112843</v>
      </c>
      <c r="P31" s="40">
        <v>1.7999999999999999E-2</v>
      </c>
      <c r="Q31" s="156">
        <f t="shared" si="7"/>
        <v>41709701.533296876</v>
      </c>
      <c r="R31" s="179">
        <f t="shared" si="15"/>
        <v>69554533.517544702</v>
      </c>
      <c r="S31" s="142">
        <f t="shared" si="16"/>
        <v>55203053.533296883</v>
      </c>
      <c r="T31" s="93"/>
      <c r="U31" s="11"/>
    </row>
    <row r="32" spans="1:28" s="40" customFormat="1" x14ac:dyDescent="0.3">
      <c r="A32" s="11">
        <f t="shared" si="10"/>
        <v>14000000</v>
      </c>
      <c r="C32" s="246"/>
      <c r="D32" s="87">
        <v>5</v>
      </c>
      <c r="E32" s="88">
        <v>2500000</v>
      </c>
      <c r="F32" s="89">
        <v>760000</v>
      </c>
      <c r="G32" s="89">
        <v>400000</v>
      </c>
      <c r="H32" s="89">
        <f t="shared" si="11"/>
        <v>1340000</v>
      </c>
      <c r="I32" s="90">
        <v>0</v>
      </c>
      <c r="J32" s="91">
        <f t="shared" si="17"/>
        <v>2248892</v>
      </c>
      <c r="K32" s="92">
        <f t="shared" si="12"/>
        <v>3588892</v>
      </c>
      <c r="L32" s="159">
        <f t="shared" si="13"/>
        <v>11244460</v>
      </c>
      <c r="M32" s="149">
        <f t="shared" si="8"/>
        <v>15017006.623964284</v>
      </c>
      <c r="N32" s="76">
        <v>0</v>
      </c>
      <c r="O32" s="179">
        <f t="shared" si="14"/>
        <v>45298593.533296876</v>
      </c>
      <c r="P32" s="40">
        <v>1.7999999999999999E-2</v>
      </c>
      <c r="Q32" s="156">
        <f t="shared" si="7"/>
        <v>46113968.216896221</v>
      </c>
      <c r="R32" s="179">
        <f t="shared" si="15"/>
        <v>72375434.840860501</v>
      </c>
      <c r="S32" s="142">
        <f t="shared" si="16"/>
        <v>57358428.216896221</v>
      </c>
      <c r="T32" s="93"/>
      <c r="U32" s="11"/>
    </row>
    <row r="33" spans="1:28" s="40" customFormat="1" x14ac:dyDescent="0.3">
      <c r="A33" s="11">
        <f t="shared" si="10"/>
        <v>15000000</v>
      </c>
      <c r="C33" s="246"/>
      <c r="D33" s="87">
        <v>6</v>
      </c>
      <c r="E33" s="88">
        <v>2500000</v>
      </c>
      <c r="F33" s="89">
        <v>0</v>
      </c>
      <c r="G33" s="89">
        <v>400000</v>
      </c>
      <c r="H33" s="89">
        <f t="shared" si="11"/>
        <v>2100000</v>
      </c>
      <c r="I33" s="90">
        <v>0</v>
      </c>
      <c r="J33" s="91">
        <f t="shared" si="17"/>
        <v>2248892</v>
      </c>
      <c r="K33" s="92">
        <f t="shared" si="12"/>
        <v>4348892</v>
      </c>
      <c r="L33" s="159">
        <f t="shared" si="13"/>
        <v>8995568</v>
      </c>
      <c r="M33" s="149">
        <f t="shared" si="8"/>
        <v>15694512.74319564</v>
      </c>
      <c r="N33" s="76">
        <v>0</v>
      </c>
      <c r="O33" s="179">
        <f t="shared" si="14"/>
        <v>50462860.216896221</v>
      </c>
      <c r="P33" s="40">
        <v>1.7999999999999999E-2</v>
      </c>
      <c r="Q33" s="156">
        <f t="shared" si="7"/>
        <v>51371191.700800352</v>
      </c>
      <c r="R33" s="179">
        <f t="shared" si="15"/>
        <v>76061272.443995982</v>
      </c>
      <c r="S33" s="142">
        <f t="shared" si="16"/>
        <v>60366759.700800344</v>
      </c>
      <c r="T33" s="93"/>
      <c r="U33" s="11"/>
    </row>
    <row r="34" spans="1:28" s="40" customFormat="1" x14ac:dyDescent="0.3">
      <c r="A34" s="11">
        <f t="shared" si="10"/>
        <v>16000000</v>
      </c>
      <c r="C34" s="246"/>
      <c r="D34" s="87">
        <v>7</v>
      </c>
      <c r="E34" s="88">
        <v>2500000</v>
      </c>
      <c r="F34" s="89">
        <v>0</v>
      </c>
      <c r="G34" s="89">
        <v>400000</v>
      </c>
      <c r="H34" s="89">
        <f t="shared" si="11"/>
        <v>2100000</v>
      </c>
      <c r="I34" s="90">
        <v>0</v>
      </c>
      <c r="J34" s="91">
        <f t="shared" si="17"/>
        <v>2248892</v>
      </c>
      <c r="K34" s="92">
        <f t="shared" si="12"/>
        <v>4348892</v>
      </c>
      <c r="L34" s="159">
        <f t="shared" si="13"/>
        <v>6746676</v>
      </c>
      <c r="M34" s="149">
        <f t="shared" si="8"/>
        <v>16384213.972573161</v>
      </c>
      <c r="N34" s="76">
        <v>0</v>
      </c>
      <c r="O34" s="179">
        <f t="shared" si="14"/>
        <v>55720083.700800352</v>
      </c>
      <c r="P34" s="40">
        <v>1.7999999999999999E-2</v>
      </c>
      <c r="Q34" s="156">
        <f t="shared" si="7"/>
        <v>56723045.207414761</v>
      </c>
      <c r="R34" s="179">
        <f t="shared" si="15"/>
        <v>79853935.179987922</v>
      </c>
      <c r="S34" s="142">
        <f t="shared" si="16"/>
        <v>63469721.207414761</v>
      </c>
      <c r="T34" s="93"/>
      <c r="U34" s="11"/>
    </row>
    <row r="35" spans="1:28" s="40" customFormat="1" x14ac:dyDescent="0.3">
      <c r="A35" s="11">
        <f t="shared" si="10"/>
        <v>17000000</v>
      </c>
      <c r="C35" s="246"/>
      <c r="D35" s="87">
        <v>8</v>
      </c>
      <c r="E35" s="88">
        <v>2500000</v>
      </c>
      <c r="F35" s="89">
        <v>0</v>
      </c>
      <c r="G35" s="89">
        <v>400000</v>
      </c>
      <c r="H35" s="89">
        <f t="shared" si="11"/>
        <v>2100000</v>
      </c>
      <c r="I35" s="90">
        <v>0</v>
      </c>
      <c r="J35" s="91">
        <f t="shared" si="17"/>
        <v>2248892</v>
      </c>
      <c r="K35" s="92">
        <f t="shared" si="12"/>
        <v>4348892</v>
      </c>
      <c r="L35" s="159">
        <f t="shared" si="13"/>
        <v>4497784</v>
      </c>
      <c r="M35" s="149">
        <f t="shared" si="8"/>
        <v>17086329.824079476</v>
      </c>
      <c r="N35" s="76">
        <v>0</v>
      </c>
      <c r="O35" s="179">
        <f t="shared" si="14"/>
        <v>61071937.207414761</v>
      </c>
      <c r="P35" s="40">
        <v>1.7999999999999999E-2</v>
      </c>
      <c r="Q35" s="156">
        <f t="shared" si="7"/>
        <v>62171232.077148229</v>
      </c>
      <c r="R35" s="179">
        <f t="shared" si="15"/>
        <v>83755345.901227713</v>
      </c>
      <c r="S35" s="142">
        <f t="shared" si="16"/>
        <v>66669016.077148236</v>
      </c>
      <c r="T35" s="93"/>
      <c r="U35" s="11"/>
    </row>
    <row r="36" spans="1:28" s="40" customFormat="1" x14ac:dyDescent="0.3">
      <c r="A36" s="11">
        <f t="shared" si="10"/>
        <v>18000000</v>
      </c>
      <c r="C36" s="246"/>
      <c r="D36" s="87">
        <v>9</v>
      </c>
      <c r="E36" s="88">
        <v>2500000</v>
      </c>
      <c r="F36" s="89">
        <v>0</v>
      </c>
      <c r="G36" s="89">
        <v>400000</v>
      </c>
      <c r="H36" s="89">
        <f t="shared" si="11"/>
        <v>2100000</v>
      </c>
      <c r="I36" s="90">
        <v>0</v>
      </c>
      <c r="J36" s="91">
        <f t="shared" si="17"/>
        <v>2248892</v>
      </c>
      <c r="K36" s="92">
        <f t="shared" si="12"/>
        <v>4348892</v>
      </c>
      <c r="L36" s="159">
        <f t="shared" si="13"/>
        <v>2248892</v>
      </c>
      <c r="M36" s="149">
        <f t="shared" si="8"/>
        <v>17801083.760912906</v>
      </c>
      <c r="N36" s="76">
        <v>0</v>
      </c>
      <c r="O36" s="179">
        <f t="shared" si="14"/>
        <v>66520124.077148229</v>
      </c>
      <c r="P36" s="40">
        <v>1.7999999999999999E-2</v>
      </c>
      <c r="Q36" s="156">
        <f t="shared" si="7"/>
        <v>67717486.310536891</v>
      </c>
      <c r="R36" s="179">
        <f t="shared" si="15"/>
        <v>87767462.071449801</v>
      </c>
      <c r="S36" s="142">
        <f t="shared" si="16"/>
        <v>69966378.310536891</v>
      </c>
      <c r="T36" s="93"/>
      <c r="U36" s="11"/>
    </row>
    <row r="37" spans="1:28" s="40" customFormat="1" x14ac:dyDescent="0.3">
      <c r="A37" s="11">
        <f t="shared" si="10"/>
        <v>19000000</v>
      </c>
      <c r="C37" s="246"/>
      <c r="D37" s="87">
        <v>10</v>
      </c>
      <c r="E37" s="88">
        <v>2500000</v>
      </c>
      <c r="F37" s="89">
        <v>0</v>
      </c>
      <c r="G37" s="89">
        <v>400000</v>
      </c>
      <c r="H37" s="89">
        <f t="shared" si="11"/>
        <v>2100000</v>
      </c>
      <c r="I37" s="90">
        <v>0</v>
      </c>
      <c r="J37" s="91">
        <f xml:space="preserve"> J36</f>
        <v>2248892</v>
      </c>
      <c r="K37" s="92">
        <f t="shared" si="12"/>
        <v>4348892</v>
      </c>
      <c r="L37" s="159">
        <f t="shared" si="13"/>
        <v>0</v>
      </c>
      <c r="M37" s="149">
        <f t="shared" si="8"/>
        <v>18528703.268609338</v>
      </c>
      <c r="N37" s="76">
        <v>0</v>
      </c>
      <c r="O37" s="179">
        <f t="shared" si="14"/>
        <v>72066378.310536891</v>
      </c>
      <c r="P37" s="40">
        <v>1.7999999999999999E-2</v>
      </c>
      <c r="Q37" s="156">
        <f t="shared" si="7"/>
        <v>73363573.12012656</v>
      </c>
      <c r="R37" s="179">
        <f t="shared" si="15"/>
        <v>91892276.38873589</v>
      </c>
      <c r="S37" s="142">
        <f t="shared" si="16"/>
        <v>73363573.120126545</v>
      </c>
      <c r="T37" s="93"/>
      <c r="U37" s="11"/>
    </row>
    <row r="38" spans="1:28" s="94" customFormat="1" ht="17.25" thickBot="1" x14ac:dyDescent="0.35">
      <c r="A38" s="11">
        <f t="shared" si="10"/>
        <v>20000000</v>
      </c>
      <c r="C38" s="246"/>
      <c r="D38" s="95">
        <v>11</v>
      </c>
      <c r="E38" s="96">
        <v>2500000</v>
      </c>
      <c r="F38" s="97">
        <v>0</v>
      </c>
      <c r="G38" s="97">
        <v>400000</v>
      </c>
      <c r="H38" s="97">
        <f t="shared" si="11"/>
        <v>2100000</v>
      </c>
      <c r="I38" s="98">
        <v>20000000</v>
      </c>
      <c r="J38" s="99">
        <v>0</v>
      </c>
      <c r="K38" s="100">
        <f t="shared" si="12"/>
        <v>-17900000</v>
      </c>
      <c r="L38" s="160">
        <f t="shared" si="13"/>
        <v>20000000</v>
      </c>
      <c r="M38" s="150">
        <f t="shared" si="8"/>
        <v>19269419.927444305</v>
      </c>
      <c r="N38" s="108">
        <v>0</v>
      </c>
      <c r="O38" s="180">
        <f t="shared" si="14"/>
        <v>55463573.12012656</v>
      </c>
      <c r="P38" s="94">
        <v>1.7999999999999999E-2</v>
      </c>
      <c r="Q38" s="156">
        <f t="shared" si="7"/>
        <v>56461917.436288841</v>
      </c>
      <c r="R38" s="180">
        <f t="shared" si="15"/>
        <v>95731337.363733143</v>
      </c>
      <c r="S38" s="143">
        <f t="shared" si="16"/>
        <v>76461917.436288834</v>
      </c>
      <c r="T38" s="101"/>
      <c r="U38" s="102"/>
    </row>
    <row r="39" spans="1:28" s="53" customFormat="1" ht="17.25" thickBot="1" x14ac:dyDescent="0.35">
      <c r="A39" s="186">
        <f t="shared" si="10"/>
        <v>21000000</v>
      </c>
      <c r="B39" s="46"/>
      <c r="C39" s="246"/>
      <c r="D39" s="47">
        <v>12</v>
      </c>
      <c r="E39" s="48">
        <v>2500000</v>
      </c>
      <c r="F39" s="49">
        <v>0</v>
      </c>
      <c r="G39" s="49">
        <v>400000</v>
      </c>
      <c r="H39" s="49">
        <f t="shared" si="11"/>
        <v>2100000</v>
      </c>
      <c r="I39" s="50">
        <v>20000000</v>
      </c>
      <c r="J39" s="52">
        <v>0</v>
      </c>
      <c r="K39" s="55">
        <f t="shared" si="12"/>
        <v>-17900000</v>
      </c>
      <c r="L39" s="158">
        <f t="shared" si="13"/>
        <v>40000000</v>
      </c>
      <c r="M39" s="153">
        <f t="shared" si="8"/>
        <v>20023469.486138303</v>
      </c>
      <c r="N39" s="58">
        <v>0</v>
      </c>
      <c r="O39" s="138">
        <f t="shared" si="14"/>
        <v>38561917.436288841</v>
      </c>
      <c r="P39" s="53">
        <v>1.7999999999999999E-2</v>
      </c>
      <c r="Q39" s="156">
        <f t="shared" si="7"/>
        <v>39256031.950142041</v>
      </c>
      <c r="R39" s="138">
        <f t="shared" si="15"/>
        <v>99279501.43628034</v>
      </c>
      <c r="S39" s="140">
        <f t="shared" si="16"/>
        <v>79256031.950142041</v>
      </c>
      <c r="T39" s="187">
        <f xml:space="preserve"> S39 / 4</f>
        <v>19814007.98753551</v>
      </c>
      <c r="U39" s="54">
        <f>SUM(E4:E39)</f>
        <v>92300000</v>
      </c>
      <c r="V39" s="54">
        <f>SUM(F4:F39)</f>
        <v>13716544</v>
      </c>
      <c r="W39" s="56">
        <f xml:space="preserve"> U39 - V39</f>
        <v>78583456</v>
      </c>
      <c r="X39" s="56">
        <f>R39-W39</f>
        <v>20696045.43628034</v>
      </c>
      <c r="Y39" s="124">
        <f xml:space="preserve"> X39 / W39 * 100</f>
        <v>26.3363899855465</v>
      </c>
      <c r="Z39" s="56">
        <f xml:space="preserve"> (X39 - 2500000) * 0.16</f>
        <v>2911367.2698048544</v>
      </c>
      <c r="AA39" s="222">
        <f xml:space="preserve"> R39 - ((2500000 * 12) + R27)</f>
        <v>12552000.906151786</v>
      </c>
      <c r="AB39" s="222">
        <f xml:space="preserve"> (AA39 -2500000) * 0.16</f>
        <v>1608320.1449842858</v>
      </c>
    </row>
    <row r="40" spans="1:28" s="78" customFormat="1" x14ac:dyDescent="0.3">
      <c r="A40" s="11">
        <f t="shared" si="10"/>
        <v>22000000</v>
      </c>
      <c r="B40" s="78">
        <v>4</v>
      </c>
      <c r="C40" s="246">
        <v>2025</v>
      </c>
      <c r="D40" s="79">
        <v>1</v>
      </c>
      <c r="E40" s="80">
        <v>2500000</v>
      </c>
      <c r="F40" s="81">
        <v>0</v>
      </c>
      <c r="G40" s="81">
        <v>400000</v>
      </c>
      <c r="H40" s="81">
        <f t="shared" ref="H40:H51" si="18" xml:space="preserve"> E40 - G40 - F40</f>
        <v>2100000</v>
      </c>
      <c r="I40" s="82">
        <v>0</v>
      </c>
      <c r="J40" s="83">
        <f xml:space="preserve"> L39 / 10</f>
        <v>4000000</v>
      </c>
      <c r="K40" s="84">
        <f t="shared" ref="K40:K51" si="19" xml:space="preserve"> H40 + J40 - I40</f>
        <v>6100000</v>
      </c>
      <c r="L40" s="75">
        <f t="shared" ref="L40:L50" si="20" xml:space="preserve"> L39 +I40 - J40 - N40</f>
        <v>36000000</v>
      </c>
      <c r="M40" s="148">
        <f t="shared" si="8"/>
        <v>20505163.364082854</v>
      </c>
      <c r="N40" s="76">
        <v>0</v>
      </c>
      <c r="O40" s="182">
        <f t="shared" ref="O40:O51" si="21" xml:space="preserve"> Q39 + K40</f>
        <v>45356031.950142041</v>
      </c>
      <c r="P40" s="78">
        <v>4.0000000000000001E-3</v>
      </c>
      <c r="Q40" s="156">
        <f t="shared" si="7"/>
        <v>45537456.07794261</v>
      </c>
      <c r="R40" s="182">
        <f t="shared" ref="R40:R51" si="22" xml:space="preserve"> M40 + Q40 + L40</f>
        <v>102042619.44202547</v>
      </c>
      <c r="S40" s="141">
        <f t="shared" ref="S40:S51" si="23" xml:space="preserve"> R40 - M40</f>
        <v>81537456.07794261</v>
      </c>
      <c r="T40" s="85"/>
      <c r="U40" s="86"/>
    </row>
    <row r="41" spans="1:28" s="40" customFormat="1" x14ac:dyDescent="0.3">
      <c r="A41" s="11">
        <f t="shared" si="10"/>
        <v>23000000</v>
      </c>
      <c r="C41" s="246"/>
      <c r="D41" s="87">
        <v>2</v>
      </c>
      <c r="E41" s="88">
        <v>2500000</v>
      </c>
      <c r="F41" s="89">
        <v>0</v>
      </c>
      <c r="G41" s="89">
        <v>400000</v>
      </c>
      <c r="H41" s="89">
        <f t="shared" si="18"/>
        <v>2100000</v>
      </c>
      <c r="I41" s="90">
        <v>0</v>
      </c>
      <c r="J41" s="91">
        <f xml:space="preserve"> J40</f>
        <v>4000000</v>
      </c>
      <c r="K41" s="92">
        <f t="shared" si="19"/>
        <v>6100000</v>
      </c>
      <c r="L41" s="159">
        <f t="shared" si="20"/>
        <v>32000000</v>
      </c>
      <c r="M41" s="149">
        <f t="shared" si="8"/>
        <v>21281456.304636344</v>
      </c>
      <c r="N41" s="76">
        <v>0</v>
      </c>
      <c r="O41" s="179">
        <f t="shared" si="21"/>
        <v>51637456.07794261</v>
      </c>
      <c r="P41" s="40">
        <v>1.7999999999999999E-2</v>
      </c>
      <c r="Q41" s="156">
        <f t="shared" si="7"/>
        <v>52566930.287345573</v>
      </c>
      <c r="R41" s="179">
        <f t="shared" si="22"/>
        <v>105848386.59198192</v>
      </c>
      <c r="S41" s="142">
        <f t="shared" si="23"/>
        <v>84566930.287345573</v>
      </c>
      <c r="T41" s="93"/>
      <c r="U41" s="11"/>
    </row>
    <row r="42" spans="1:28" s="40" customFormat="1" x14ac:dyDescent="0.3">
      <c r="A42" s="11">
        <f t="shared" si="10"/>
        <v>24000000</v>
      </c>
      <c r="C42" s="246"/>
      <c r="D42" s="87">
        <v>3</v>
      </c>
      <c r="E42" s="88">
        <v>2500000</v>
      </c>
      <c r="F42" s="89">
        <v>0</v>
      </c>
      <c r="G42" s="89">
        <v>400000</v>
      </c>
      <c r="H42" s="89">
        <f t="shared" si="18"/>
        <v>2100000</v>
      </c>
      <c r="I42" s="90">
        <v>0</v>
      </c>
      <c r="J42" s="91">
        <f t="shared" ref="J42:J48" si="24" xml:space="preserve"> J41</f>
        <v>4000000</v>
      </c>
      <c r="K42" s="92">
        <f t="shared" si="19"/>
        <v>6100000</v>
      </c>
      <c r="L42" s="159">
        <f t="shared" si="20"/>
        <v>28000000</v>
      </c>
      <c r="M42" s="149">
        <f t="shared" si="8"/>
        <v>22071722.518119797</v>
      </c>
      <c r="N42" s="76">
        <v>0</v>
      </c>
      <c r="O42" s="179">
        <f t="shared" si="21"/>
        <v>58666930.287345573</v>
      </c>
      <c r="P42" s="40">
        <v>1.7999999999999999E-2</v>
      </c>
      <c r="Q42" s="156">
        <f t="shared" si="7"/>
        <v>59722935.032517791</v>
      </c>
      <c r="R42" s="179">
        <f t="shared" si="22"/>
        <v>109794657.55063759</v>
      </c>
      <c r="S42" s="142">
        <f t="shared" si="23"/>
        <v>87722935.032517791</v>
      </c>
      <c r="T42" s="93"/>
      <c r="U42" s="11"/>
    </row>
    <row r="43" spans="1:28" s="40" customFormat="1" x14ac:dyDescent="0.3">
      <c r="A43" s="11">
        <f t="shared" si="10"/>
        <v>25000000</v>
      </c>
      <c r="C43" s="246"/>
      <c r="D43" s="87">
        <v>4</v>
      </c>
      <c r="E43" s="88">
        <v>2500000</v>
      </c>
      <c r="F43" s="89">
        <v>0</v>
      </c>
      <c r="G43" s="89">
        <v>400000</v>
      </c>
      <c r="H43" s="89">
        <f t="shared" si="18"/>
        <v>2100000</v>
      </c>
      <c r="I43" s="90">
        <v>0</v>
      </c>
      <c r="J43" s="91">
        <f t="shared" si="24"/>
        <v>4000000</v>
      </c>
      <c r="K43" s="92">
        <f t="shared" si="19"/>
        <v>6100000</v>
      </c>
      <c r="L43" s="159">
        <f t="shared" si="20"/>
        <v>24000000</v>
      </c>
      <c r="M43" s="149">
        <f t="shared" si="8"/>
        <v>22876213.523445953</v>
      </c>
      <c r="N43" s="76">
        <v>0</v>
      </c>
      <c r="O43" s="179">
        <f t="shared" si="21"/>
        <v>65822935.032517791</v>
      </c>
      <c r="P43" s="40">
        <v>1.7999999999999999E-2</v>
      </c>
      <c r="Q43" s="156">
        <f t="shared" si="7"/>
        <v>67007747.863103114</v>
      </c>
      <c r="R43" s="179">
        <f t="shared" si="22"/>
        <v>113883961.38654907</v>
      </c>
      <c r="S43" s="142">
        <f t="shared" si="23"/>
        <v>91007747.863103122</v>
      </c>
      <c r="T43" s="93"/>
      <c r="U43" s="11"/>
    </row>
    <row r="44" spans="1:28" s="40" customFormat="1" x14ac:dyDescent="0.3">
      <c r="A44" s="11">
        <f t="shared" si="10"/>
        <v>26000000</v>
      </c>
      <c r="C44" s="246"/>
      <c r="D44" s="87">
        <v>5</v>
      </c>
      <c r="E44" s="88">
        <v>2500000</v>
      </c>
      <c r="F44" s="89">
        <v>1610000</v>
      </c>
      <c r="G44" s="89">
        <v>400000</v>
      </c>
      <c r="H44" s="89">
        <f t="shared" si="18"/>
        <v>490000</v>
      </c>
      <c r="I44" s="90">
        <v>0</v>
      </c>
      <c r="J44" s="91">
        <f t="shared" si="24"/>
        <v>4000000</v>
      </c>
      <c r="K44" s="92">
        <f t="shared" si="19"/>
        <v>4490000</v>
      </c>
      <c r="L44" s="159">
        <f t="shared" si="20"/>
        <v>20000000</v>
      </c>
      <c r="M44" s="149">
        <f t="shared" si="8"/>
        <v>23695185.366867978</v>
      </c>
      <c r="N44" s="76">
        <v>0</v>
      </c>
      <c r="O44" s="179">
        <f t="shared" si="21"/>
        <v>71497747.863103122</v>
      </c>
      <c r="P44" s="40">
        <v>1.7999999999999999E-2</v>
      </c>
      <c r="Q44" s="156">
        <f t="shared" si="7"/>
        <v>72784707.324638978</v>
      </c>
      <c r="R44" s="179">
        <f t="shared" si="22"/>
        <v>116479892.69150695</v>
      </c>
      <c r="S44" s="142">
        <f t="shared" si="23"/>
        <v>92784707.324638978</v>
      </c>
      <c r="T44" s="93"/>
      <c r="U44" s="11"/>
    </row>
    <row r="45" spans="1:28" s="40" customFormat="1" x14ac:dyDescent="0.3">
      <c r="A45" s="11">
        <f t="shared" si="10"/>
        <v>27000000</v>
      </c>
      <c r="C45" s="246"/>
      <c r="D45" s="87">
        <v>6</v>
      </c>
      <c r="E45" s="88">
        <v>2500000</v>
      </c>
      <c r="F45" s="89">
        <v>0</v>
      </c>
      <c r="G45" s="89">
        <v>400000</v>
      </c>
      <c r="H45" s="89">
        <f t="shared" si="18"/>
        <v>2100000</v>
      </c>
      <c r="I45" s="90">
        <v>0</v>
      </c>
      <c r="J45" s="91">
        <f t="shared" si="24"/>
        <v>4000000</v>
      </c>
      <c r="K45" s="92">
        <f t="shared" si="19"/>
        <v>6100000</v>
      </c>
      <c r="L45" s="159">
        <f t="shared" si="20"/>
        <v>16000000</v>
      </c>
      <c r="M45" s="149">
        <f t="shared" si="8"/>
        <v>24528898.703471601</v>
      </c>
      <c r="N45" s="76">
        <v>0</v>
      </c>
      <c r="O45" s="179">
        <f t="shared" si="21"/>
        <v>78884707.324638978</v>
      </c>
      <c r="P45" s="40">
        <v>1.7999999999999999E-2</v>
      </c>
      <c r="Q45" s="156">
        <f t="shared" si="7"/>
        <v>80304632.056482479</v>
      </c>
      <c r="R45" s="179">
        <f t="shared" si="22"/>
        <v>120833530.75995408</v>
      </c>
      <c r="S45" s="142">
        <f t="shared" si="23"/>
        <v>96304632.056482479</v>
      </c>
      <c r="T45" s="93"/>
      <c r="U45" s="11"/>
    </row>
    <row r="46" spans="1:28" s="40" customFormat="1" x14ac:dyDescent="0.3">
      <c r="A46" s="11">
        <f t="shared" si="10"/>
        <v>28000000</v>
      </c>
      <c r="C46" s="246"/>
      <c r="D46" s="87">
        <v>7</v>
      </c>
      <c r="E46" s="88">
        <v>2500000</v>
      </c>
      <c r="F46" s="89">
        <v>0</v>
      </c>
      <c r="G46" s="89">
        <v>400000</v>
      </c>
      <c r="H46" s="89">
        <f t="shared" si="18"/>
        <v>2100000</v>
      </c>
      <c r="I46" s="90">
        <v>0</v>
      </c>
      <c r="J46" s="91">
        <f t="shared" si="24"/>
        <v>4000000</v>
      </c>
      <c r="K46" s="92">
        <f t="shared" si="19"/>
        <v>6100000</v>
      </c>
      <c r="L46" s="159">
        <f t="shared" si="20"/>
        <v>12000000</v>
      </c>
      <c r="M46" s="149">
        <f t="shared" si="8"/>
        <v>25377618.880134091</v>
      </c>
      <c r="N46" s="76">
        <v>0</v>
      </c>
      <c r="O46" s="179">
        <f t="shared" si="21"/>
        <v>86404632.056482479</v>
      </c>
      <c r="P46" s="40">
        <v>1.7999999999999999E-2</v>
      </c>
      <c r="Q46" s="156">
        <f t="shared" si="7"/>
        <v>87959915.433499157</v>
      </c>
      <c r="R46" s="179">
        <f t="shared" si="22"/>
        <v>125337534.31363325</v>
      </c>
      <c r="S46" s="142">
        <f t="shared" si="23"/>
        <v>99959915.433499157</v>
      </c>
      <c r="T46" s="93"/>
      <c r="U46" s="11"/>
    </row>
    <row r="47" spans="1:28" s="40" customFormat="1" x14ac:dyDescent="0.3">
      <c r="A47" s="11">
        <f t="shared" si="10"/>
        <v>29000000</v>
      </c>
      <c r="C47" s="246"/>
      <c r="D47" s="87">
        <v>8</v>
      </c>
      <c r="E47" s="88">
        <v>2500000</v>
      </c>
      <c r="F47" s="89">
        <v>0</v>
      </c>
      <c r="G47" s="89">
        <v>400000</v>
      </c>
      <c r="H47" s="89">
        <f t="shared" si="18"/>
        <v>2100000</v>
      </c>
      <c r="I47" s="90">
        <v>0</v>
      </c>
      <c r="J47" s="91">
        <f t="shared" si="24"/>
        <v>4000000</v>
      </c>
      <c r="K47" s="92">
        <f t="shared" si="19"/>
        <v>6100000</v>
      </c>
      <c r="L47" s="159">
        <f t="shared" si="20"/>
        <v>8000000</v>
      </c>
      <c r="M47" s="149">
        <f t="shared" si="8"/>
        <v>26241616.019976504</v>
      </c>
      <c r="N47" s="76">
        <v>0</v>
      </c>
      <c r="O47" s="179">
        <f t="shared" si="21"/>
        <v>94059915.433499157</v>
      </c>
      <c r="P47" s="40">
        <v>1.7999999999999999E-2</v>
      </c>
      <c r="Q47" s="156">
        <f t="shared" si="7"/>
        <v>95752993.911302149</v>
      </c>
      <c r="R47" s="179">
        <f t="shared" si="22"/>
        <v>129994609.93127865</v>
      </c>
      <c r="S47" s="142">
        <f t="shared" si="23"/>
        <v>103752993.91130215</v>
      </c>
      <c r="T47" s="93"/>
      <c r="U47" s="11"/>
    </row>
    <row r="48" spans="1:28" s="165" customFormat="1" x14ac:dyDescent="0.3">
      <c r="A48" s="164">
        <f t="shared" si="10"/>
        <v>30000000</v>
      </c>
      <c r="C48" s="246"/>
      <c r="D48" s="166">
        <v>9</v>
      </c>
      <c r="E48" s="167">
        <v>2500000</v>
      </c>
      <c r="F48" s="168">
        <v>60000000</v>
      </c>
      <c r="G48" s="168">
        <v>400000</v>
      </c>
      <c r="H48" s="168">
        <f t="shared" si="18"/>
        <v>-57900000</v>
      </c>
      <c r="I48" s="169">
        <v>0</v>
      </c>
      <c r="J48" s="170">
        <f t="shared" si="24"/>
        <v>4000000</v>
      </c>
      <c r="K48" s="171">
        <f t="shared" si="19"/>
        <v>-53900000</v>
      </c>
      <c r="L48" s="172">
        <f t="shared" si="20"/>
        <v>4000000</v>
      </c>
      <c r="M48" s="173">
        <f t="shared" ref="M48:M79" si="25" xml:space="preserve"> (M47 + 400000) + ((M47 + 400000) * P48 )</f>
        <v>27121165.10833608</v>
      </c>
      <c r="N48" s="174">
        <v>0</v>
      </c>
      <c r="O48" s="179">
        <f t="shared" si="21"/>
        <v>41852993.911302149</v>
      </c>
      <c r="P48" s="165">
        <v>1.7999999999999999E-2</v>
      </c>
      <c r="Q48" s="156">
        <f t="shared" si="7"/>
        <v>42606347.801705591</v>
      </c>
      <c r="R48" s="179">
        <f t="shared" si="22"/>
        <v>73727512.910041675</v>
      </c>
      <c r="S48" s="175">
        <f t="shared" si="23"/>
        <v>46606347.801705599</v>
      </c>
      <c r="T48" s="176"/>
      <c r="U48" s="164"/>
    </row>
    <row r="49" spans="1:28" s="40" customFormat="1" x14ac:dyDescent="0.3">
      <c r="A49" s="177">
        <f xml:space="preserve"> 0 +1000000</f>
        <v>1000000</v>
      </c>
      <c r="C49" s="246"/>
      <c r="D49" s="87">
        <v>10</v>
      </c>
      <c r="E49" s="88">
        <v>2500000</v>
      </c>
      <c r="F49" s="89">
        <v>0</v>
      </c>
      <c r="G49" s="89">
        <v>400000</v>
      </c>
      <c r="H49" s="89">
        <f t="shared" si="18"/>
        <v>2100000</v>
      </c>
      <c r="I49" s="90">
        <v>0</v>
      </c>
      <c r="J49" s="91">
        <f xml:space="preserve"> J48</f>
        <v>4000000</v>
      </c>
      <c r="K49" s="92">
        <f t="shared" si="19"/>
        <v>6100000</v>
      </c>
      <c r="L49" s="159">
        <f t="shared" si="20"/>
        <v>0</v>
      </c>
      <c r="M49" s="149">
        <f t="shared" si="25"/>
        <v>28016546.08028613</v>
      </c>
      <c r="N49" s="76">
        <v>0</v>
      </c>
      <c r="O49" s="179">
        <f t="shared" si="21"/>
        <v>48706347.801705591</v>
      </c>
      <c r="P49" s="40">
        <v>1.7999999999999999E-2</v>
      </c>
      <c r="Q49" s="156">
        <f t="shared" si="7"/>
        <v>49583062.062136292</v>
      </c>
      <c r="R49" s="179">
        <f t="shared" si="22"/>
        <v>77599608.142422423</v>
      </c>
      <c r="S49" s="142">
        <f t="shared" si="23"/>
        <v>49583062.062136292</v>
      </c>
      <c r="T49" s="93"/>
      <c r="U49" s="11"/>
    </row>
    <row r="50" spans="1:28" s="94" customFormat="1" ht="17.25" thickBot="1" x14ac:dyDescent="0.35">
      <c r="A50" s="177">
        <f t="shared" si="10"/>
        <v>2000000</v>
      </c>
      <c r="C50" s="246"/>
      <c r="D50" s="95">
        <v>11</v>
      </c>
      <c r="E50" s="96">
        <v>2500000</v>
      </c>
      <c r="F50" s="97">
        <v>0</v>
      </c>
      <c r="G50" s="97">
        <v>400000</v>
      </c>
      <c r="H50" s="97">
        <f t="shared" si="18"/>
        <v>2100000</v>
      </c>
      <c r="I50" s="98">
        <v>13800000</v>
      </c>
      <c r="J50" s="99">
        <v>0</v>
      </c>
      <c r="K50" s="100">
        <f t="shared" si="19"/>
        <v>-11700000</v>
      </c>
      <c r="L50" s="160">
        <f t="shared" si="20"/>
        <v>13800000</v>
      </c>
      <c r="M50" s="150">
        <f t="shared" si="25"/>
        <v>28928043.90973128</v>
      </c>
      <c r="N50" s="108">
        <v>0</v>
      </c>
      <c r="O50" s="180">
        <f t="shared" si="21"/>
        <v>37883062.062136292</v>
      </c>
      <c r="P50" s="94">
        <v>1.7999999999999999E-2</v>
      </c>
      <c r="Q50" s="156">
        <f t="shared" si="7"/>
        <v>38564957.179254748</v>
      </c>
      <c r="R50" s="180">
        <f t="shared" si="22"/>
        <v>81293001.088986024</v>
      </c>
      <c r="S50" s="143">
        <f t="shared" si="23"/>
        <v>52364957.17925474</v>
      </c>
      <c r="T50" s="101"/>
      <c r="U50" s="102"/>
    </row>
    <row r="51" spans="1:28" s="53" customFormat="1" ht="17.25" thickBot="1" x14ac:dyDescent="0.35">
      <c r="A51" s="186">
        <f t="shared" si="10"/>
        <v>3000000</v>
      </c>
      <c r="B51" s="46"/>
      <c r="C51" s="246"/>
      <c r="D51" s="47">
        <v>12</v>
      </c>
      <c r="E51" s="48">
        <v>2500000</v>
      </c>
      <c r="F51" s="49">
        <v>0</v>
      </c>
      <c r="G51" s="49">
        <v>400000</v>
      </c>
      <c r="H51" s="49">
        <f t="shared" si="18"/>
        <v>2100000</v>
      </c>
      <c r="I51" s="98">
        <v>13800000</v>
      </c>
      <c r="J51" s="52">
        <v>0</v>
      </c>
      <c r="K51" s="55">
        <f t="shared" si="19"/>
        <v>-11700000</v>
      </c>
      <c r="L51" s="158">
        <f xml:space="preserve"> L50 +I51 - J51 - N51</f>
        <v>27600000</v>
      </c>
      <c r="M51" s="153">
        <f t="shared" si="25"/>
        <v>29855948.700106442</v>
      </c>
      <c r="N51" s="58">
        <v>0</v>
      </c>
      <c r="O51" s="138">
        <f t="shared" si="21"/>
        <v>26864957.179254748</v>
      </c>
      <c r="P51" s="53">
        <v>1.7999999999999999E-2</v>
      </c>
      <c r="Q51" s="156">
        <f t="shared" si="7"/>
        <v>27348526.408481333</v>
      </c>
      <c r="R51" s="138">
        <f t="shared" si="22"/>
        <v>84804475.108587772</v>
      </c>
      <c r="S51" s="140">
        <f t="shared" si="23"/>
        <v>54948526.40848133</v>
      </c>
      <c r="T51" s="187">
        <f xml:space="preserve"> S51 / 4</f>
        <v>13737131.602120332</v>
      </c>
      <c r="U51" s="54">
        <f>SUM(E4:E51)</f>
        <v>122300000</v>
      </c>
      <c r="V51" s="54">
        <f>SUM(F4:F51)</f>
        <v>75326544</v>
      </c>
      <c r="W51" s="56">
        <f xml:space="preserve"> U51 - V51</f>
        <v>46973456</v>
      </c>
      <c r="X51" s="56">
        <f>R51-W51</f>
        <v>37831019.108587772</v>
      </c>
      <c r="Y51" s="124">
        <f xml:space="preserve"> X51 / W51 * 100</f>
        <v>80.537014582422401</v>
      </c>
      <c r="Z51" s="56">
        <f xml:space="preserve"> (X51 - 2500000) * 0.16</f>
        <v>5652963.0573740434</v>
      </c>
      <c r="AA51" s="223">
        <f xml:space="preserve"> (R51+60000000) - ((2500000 * 12) + R39)</f>
        <v>15524973.672307432</v>
      </c>
      <c r="AB51" s="222">
        <f xml:space="preserve"> (AA51 -2500000) * 0.16</f>
        <v>2083995.7875691892</v>
      </c>
    </row>
    <row r="52" spans="1:28" s="78" customFormat="1" x14ac:dyDescent="0.3">
      <c r="A52" s="177">
        <f t="shared" si="10"/>
        <v>4000000</v>
      </c>
      <c r="B52" s="78">
        <v>4</v>
      </c>
      <c r="C52" s="246">
        <v>2026</v>
      </c>
      <c r="D52" s="79">
        <v>1</v>
      </c>
      <c r="E52" s="80">
        <v>2500000</v>
      </c>
      <c r="F52" s="81">
        <v>0</v>
      </c>
      <c r="G52" s="81">
        <v>400000</v>
      </c>
      <c r="H52" s="81">
        <f t="shared" ref="H52:H63" si="26" xml:space="preserve"> E52 - G52 - F52</f>
        <v>2100000</v>
      </c>
      <c r="I52" s="82">
        <v>0</v>
      </c>
      <c r="J52" s="83">
        <f xml:space="preserve"> L51 / 10</f>
        <v>2760000</v>
      </c>
      <c r="K52" s="84">
        <f t="shared" ref="K52:K63" si="27" xml:space="preserve"> H52 + J52 - I52</f>
        <v>4860000</v>
      </c>
      <c r="L52" s="75">
        <f t="shared" ref="L52:L63" si="28" xml:space="preserve"> L51 +I52 - J52 - N52</f>
        <v>24840000</v>
      </c>
      <c r="M52" s="148">
        <f t="shared" si="25"/>
        <v>30376972.494906869</v>
      </c>
      <c r="N52" s="76">
        <v>0</v>
      </c>
      <c r="O52" s="182">
        <f t="shared" ref="O52:O63" si="29" xml:space="preserve"> Q51 + K52</f>
        <v>32208526.408481333</v>
      </c>
      <c r="P52" s="78">
        <v>4.0000000000000001E-3</v>
      </c>
      <c r="Q52" s="156">
        <f t="shared" si="7"/>
        <v>32337360.514115259</v>
      </c>
      <c r="R52" s="182">
        <f t="shared" ref="R52:R63" si="30" xml:space="preserve"> M52 + Q52 + L52</f>
        <v>87554333.009022132</v>
      </c>
      <c r="S52" s="141">
        <f t="shared" ref="S52:S63" si="31" xml:space="preserve"> R52 - M52</f>
        <v>57177360.514115259</v>
      </c>
      <c r="T52" s="85"/>
      <c r="U52" s="86"/>
    </row>
    <row r="53" spans="1:28" s="109" customFormat="1" x14ac:dyDescent="0.3">
      <c r="A53" s="177">
        <f t="shared" si="10"/>
        <v>5000000</v>
      </c>
      <c r="C53" s="246"/>
      <c r="D53" s="110">
        <v>2</v>
      </c>
      <c r="E53" s="111">
        <v>2500000</v>
      </c>
      <c r="F53" s="112">
        <v>0</v>
      </c>
      <c r="G53" s="112">
        <v>400000</v>
      </c>
      <c r="H53" s="112">
        <f t="shared" si="26"/>
        <v>2100000</v>
      </c>
      <c r="I53" s="113">
        <v>0</v>
      </c>
      <c r="J53" s="114">
        <f xml:space="preserve"> J52</f>
        <v>2760000</v>
      </c>
      <c r="K53" s="115">
        <f t="shared" si="27"/>
        <v>4860000</v>
      </c>
      <c r="L53" s="161">
        <f t="shared" si="28"/>
        <v>22080000</v>
      </c>
      <c r="M53" s="152">
        <f t="shared" si="25"/>
        <v>31330957.999815192</v>
      </c>
      <c r="N53" s="116">
        <v>0</v>
      </c>
      <c r="O53" s="179">
        <f t="shared" si="29"/>
        <v>37197360.514115259</v>
      </c>
      <c r="P53" s="109">
        <v>1.7999999999999999E-2</v>
      </c>
      <c r="Q53" s="156">
        <f t="shared" si="7"/>
        <v>37866913.003369331</v>
      </c>
      <c r="R53" s="179">
        <f t="shared" si="30"/>
        <v>91277871.003184527</v>
      </c>
      <c r="S53" s="144">
        <f t="shared" si="31"/>
        <v>59946913.003369331</v>
      </c>
      <c r="T53" s="117"/>
      <c r="U53" s="118"/>
    </row>
    <row r="54" spans="1:28" s="40" customFormat="1" x14ac:dyDescent="0.3">
      <c r="A54" s="177">
        <f t="shared" si="10"/>
        <v>6000000</v>
      </c>
      <c r="C54" s="246"/>
      <c r="D54" s="87">
        <v>3</v>
      </c>
      <c r="E54" s="88">
        <v>2500000</v>
      </c>
      <c r="F54" s="89">
        <v>0</v>
      </c>
      <c r="G54" s="89">
        <v>400000</v>
      </c>
      <c r="H54" s="89">
        <f t="shared" si="26"/>
        <v>2100000</v>
      </c>
      <c r="I54" s="90">
        <v>0</v>
      </c>
      <c r="J54" s="91">
        <f t="shared" ref="J54:J60" si="32" xml:space="preserve"> J53</f>
        <v>2760000</v>
      </c>
      <c r="K54" s="92">
        <f t="shared" si="27"/>
        <v>4860000</v>
      </c>
      <c r="L54" s="159">
        <f t="shared" si="28"/>
        <v>19320000</v>
      </c>
      <c r="M54" s="149">
        <f t="shared" si="25"/>
        <v>32302115.243811864</v>
      </c>
      <c r="N54" s="76">
        <v>0</v>
      </c>
      <c r="O54" s="179">
        <f t="shared" si="29"/>
        <v>42726913.003369331</v>
      </c>
      <c r="P54" s="40">
        <v>1.7999999999999999E-2</v>
      </c>
      <c r="Q54" s="156">
        <f t="shared" si="7"/>
        <v>43495997.437429979</v>
      </c>
      <c r="R54" s="179">
        <f t="shared" si="30"/>
        <v>95118112.68124184</v>
      </c>
      <c r="S54" s="142">
        <f t="shared" si="31"/>
        <v>62815997.437429979</v>
      </c>
      <c r="T54" s="93"/>
      <c r="U54" s="11"/>
    </row>
    <row r="55" spans="1:28" s="40" customFormat="1" x14ac:dyDescent="0.3">
      <c r="A55" s="177">
        <f t="shared" si="10"/>
        <v>7000000</v>
      </c>
      <c r="C55" s="246"/>
      <c r="D55" s="87">
        <v>4</v>
      </c>
      <c r="E55" s="88">
        <v>2500000</v>
      </c>
      <c r="F55" s="89">
        <v>0</v>
      </c>
      <c r="G55" s="89">
        <v>400000</v>
      </c>
      <c r="H55" s="89">
        <f t="shared" si="26"/>
        <v>2100000</v>
      </c>
      <c r="I55" s="90">
        <v>0</v>
      </c>
      <c r="J55" s="91">
        <f t="shared" si="32"/>
        <v>2760000</v>
      </c>
      <c r="K55" s="92">
        <f t="shared" si="27"/>
        <v>4860000</v>
      </c>
      <c r="L55" s="159">
        <f t="shared" si="28"/>
        <v>16560000</v>
      </c>
      <c r="M55" s="149">
        <f t="shared" si="25"/>
        <v>33290753.318200476</v>
      </c>
      <c r="N55" s="76">
        <v>0</v>
      </c>
      <c r="O55" s="179">
        <f t="shared" si="29"/>
        <v>48355997.437429979</v>
      </c>
      <c r="P55" s="40">
        <v>1.7999999999999999E-2</v>
      </c>
      <c r="Q55" s="156">
        <f t="shared" si="7"/>
        <v>49226405.391303718</v>
      </c>
      <c r="R55" s="179">
        <f t="shared" si="30"/>
        <v>99077158.709504187</v>
      </c>
      <c r="S55" s="142">
        <f t="shared" si="31"/>
        <v>65786405.391303711</v>
      </c>
      <c r="T55" s="93"/>
      <c r="U55" s="11"/>
    </row>
    <row r="56" spans="1:28" s="40" customFormat="1" x14ac:dyDescent="0.3">
      <c r="A56" s="177">
        <f t="shared" si="10"/>
        <v>8000000</v>
      </c>
      <c r="C56" s="246"/>
      <c r="D56" s="87">
        <v>5</v>
      </c>
      <c r="E56" s="88">
        <v>2500000</v>
      </c>
      <c r="F56" s="89">
        <v>2100000</v>
      </c>
      <c r="G56" s="89">
        <v>400000</v>
      </c>
      <c r="H56" s="89">
        <f t="shared" si="26"/>
        <v>0</v>
      </c>
      <c r="I56" s="90">
        <v>0</v>
      </c>
      <c r="J56" s="91">
        <f t="shared" si="32"/>
        <v>2760000</v>
      </c>
      <c r="K56" s="92">
        <f t="shared" si="27"/>
        <v>2760000</v>
      </c>
      <c r="L56" s="159">
        <f t="shared" si="28"/>
        <v>13800000</v>
      </c>
      <c r="M56" s="149">
        <f t="shared" si="25"/>
        <v>34297186.877928086</v>
      </c>
      <c r="N56" s="76">
        <v>0</v>
      </c>
      <c r="O56" s="179">
        <f t="shared" si="29"/>
        <v>51986405.391303718</v>
      </c>
      <c r="P56" s="40">
        <v>1.7999999999999999E-2</v>
      </c>
      <c r="Q56" s="156">
        <f t="shared" si="7"/>
        <v>52922160.688347183</v>
      </c>
      <c r="R56" s="179">
        <f t="shared" si="30"/>
        <v>101019347.56627527</v>
      </c>
      <c r="S56" s="142">
        <f t="shared" si="31"/>
        <v>66722160.688347183</v>
      </c>
      <c r="T56" s="93"/>
      <c r="U56" s="11"/>
    </row>
    <row r="57" spans="1:28" s="40" customFormat="1" x14ac:dyDescent="0.3">
      <c r="A57" s="177">
        <f t="shared" si="10"/>
        <v>9000000</v>
      </c>
      <c r="C57" s="246"/>
      <c r="D57" s="87">
        <v>6</v>
      </c>
      <c r="E57" s="88">
        <v>2500000</v>
      </c>
      <c r="F57" s="89">
        <v>0</v>
      </c>
      <c r="G57" s="89">
        <v>400000</v>
      </c>
      <c r="H57" s="89">
        <f t="shared" si="26"/>
        <v>2100000</v>
      </c>
      <c r="I57" s="90">
        <v>0</v>
      </c>
      <c r="J57" s="91">
        <f t="shared" si="32"/>
        <v>2760000</v>
      </c>
      <c r="K57" s="92">
        <f t="shared" si="27"/>
        <v>4860000</v>
      </c>
      <c r="L57" s="159">
        <f t="shared" si="28"/>
        <v>11040000</v>
      </c>
      <c r="M57" s="149">
        <f t="shared" si="25"/>
        <v>35321736.241730794</v>
      </c>
      <c r="N57" s="76">
        <v>0</v>
      </c>
      <c r="O57" s="179">
        <f t="shared" si="29"/>
        <v>57782160.688347183</v>
      </c>
      <c r="P57" s="40">
        <v>1.7999999999999999E-2</v>
      </c>
      <c r="Q57" s="156">
        <f t="shared" si="7"/>
        <v>58822239.580737434</v>
      </c>
      <c r="R57" s="179">
        <f t="shared" si="30"/>
        <v>105183975.82246822</v>
      </c>
      <c r="S57" s="142">
        <f t="shared" si="31"/>
        <v>69862239.580737427</v>
      </c>
      <c r="T57" s="93"/>
      <c r="U57" s="11"/>
    </row>
    <row r="58" spans="1:28" s="40" customFormat="1" x14ac:dyDescent="0.3">
      <c r="A58" s="177">
        <f t="shared" si="10"/>
        <v>10000000</v>
      </c>
      <c r="C58" s="246"/>
      <c r="D58" s="87">
        <v>7</v>
      </c>
      <c r="E58" s="88">
        <v>2500000</v>
      </c>
      <c r="F58" s="89">
        <v>0</v>
      </c>
      <c r="G58" s="89">
        <v>400000</v>
      </c>
      <c r="H58" s="89">
        <f t="shared" si="26"/>
        <v>2100000</v>
      </c>
      <c r="I58" s="90">
        <v>0</v>
      </c>
      <c r="J58" s="91">
        <f t="shared" si="32"/>
        <v>2760000</v>
      </c>
      <c r="K58" s="92">
        <f t="shared" si="27"/>
        <v>4860000</v>
      </c>
      <c r="L58" s="159">
        <f t="shared" si="28"/>
        <v>8280000</v>
      </c>
      <c r="M58" s="149">
        <f t="shared" si="25"/>
        <v>36364727.494081952</v>
      </c>
      <c r="N58" s="76">
        <v>0</v>
      </c>
      <c r="O58" s="179">
        <f t="shared" si="29"/>
        <v>63682239.580737434</v>
      </c>
      <c r="P58" s="40">
        <v>1.7999999999999999E-2</v>
      </c>
      <c r="Q58" s="156">
        <f t="shared" si="7"/>
        <v>64828519.893190712</v>
      </c>
      <c r="R58" s="179">
        <f t="shared" si="30"/>
        <v>109473247.38727266</v>
      </c>
      <c r="S58" s="142">
        <f t="shared" si="31"/>
        <v>73108519.893190712</v>
      </c>
      <c r="T58" s="93"/>
      <c r="U58" s="11"/>
    </row>
    <row r="59" spans="1:28" s="40" customFormat="1" x14ac:dyDescent="0.3">
      <c r="A59" s="177">
        <f t="shared" si="10"/>
        <v>11000000</v>
      </c>
      <c r="C59" s="246"/>
      <c r="D59" s="87">
        <v>8</v>
      </c>
      <c r="E59" s="88">
        <v>2500000</v>
      </c>
      <c r="F59" s="89">
        <v>0</v>
      </c>
      <c r="G59" s="89">
        <v>400000</v>
      </c>
      <c r="H59" s="89">
        <f t="shared" si="26"/>
        <v>2100000</v>
      </c>
      <c r="I59" s="90">
        <v>0</v>
      </c>
      <c r="J59" s="91">
        <f t="shared" si="32"/>
        <v>2760000</v>
      </c>
      <c r="K59" s="92">
        <f t="shared" si="27"/>
        <v>4860000</v>
      </c>
      <c r="L59" s="159">
        <f t="shared" si="28"/>
        <v>5520000</v>
      </c>
      <c r="M59" s="149">
        <f t="shared" si="25"/>
        <v>37426492.58897543</v>
      </c>
      <c r="N59" s="76">
        <v>0</v>
      </c>
      <c r="O59" s="179">
        <f t="shared" si="29"/>
        <v>69688519.893190712</v>
      </c>
      <c r="P59" s="40">
        <v>1.7999999999999999E-2</v>
      </c>
      <c r="Q59" s="156">
        <f t="shared" si="7"/>
        <v>70942913.251268148</v>
      </c>
      <c r="R59" s="179">
        <f t="shared" si="30"/>
        <v>113889405.84024358</v>
      </c>
      <c r="S59" s="142">
        <f t="shared" si="31"/>
        <v>76462913.251268148</v>
      </c>
      <c r="T59" s="93"/>
      <c r="U59" s="11"/>
    </row>
    <row r="60" spans="1:28" s="40" customFormat="1" x14ac:dyDescent="0.3">
      <c r="A60" s="177">
        <f t="shared" si="10"/>
        <v>12000000</v>
      </c>
      <c r="C60" s="246"/>
      <c r="D60" s="87">
        <v>9</v>
      </c>
      <c r="E60" s="88">
        <v>2500000</v>
      </c>
      <c r="F60" s="89">
        <v>0</v>
      </c>
      <c r="G60" s="89">
        <v>400000</v>
      </c>
      <c r="H60" s="89">
        <f t="shared" si="26"/>
        <v>2100000</v>
      </c>
      <c r="I60" s="90">
        <v>0</v>
      </c>
      <c r="J60" s="91">
        <f t="shared" si="32"/>
        <v>2760000</v>
      </c>
      <c r="K60" s="92">
        <f t="shared" si="27"/>
        <v>4860000</v>
      </c>
      <c r="L60" s="159">
        <f t="shared" si="28"/>
        <v>2760000</v>
      </c>
      <c r="M60" s="149">
        <f t="shared" si="25"/>
        <v>38507369.455576986</v>
      </c>
      <c r="N60" s="76">
        <v>0</v>
      </c>
      <c r="O60" s="179">
        <f t="shared" si="29"/>
        <v>75802913.251268148</v>
      </c>
      <c r="P60" s="40">
        <v>1.7999999999999999E-2</v>
      </c>
      <c r="Q60" s="156">
        <f t="shared" si="7"/>
        <v>77167365.689790979</v>
      </c>
      <c r="R60" s="179">
        <f t="shared" si="30"/>
        <v>118434735.14536797</v>
      </c>
      <c r="S60" s="142">
        <f t="shared" si="31"/>
        <v>79927365.689790979</v>
      </c>
      <c r="T60" s="93"/>
      <c r="U60" s="11"/>
    </row>
    <row r="61" spans="1:28" s="40" customFormat="1" x14ac:dyDescent="0.3">
      <c r="A61" s="177">
        <f t="shared" si="10"/>
        <v>13000000</v>
      </c>
      <c r="C61" s="246"/>
      <c r="D61" s="87">
        <v>10</v>
      </c>
      <c r="E61" s="88">
        <v>2500000</v>
      </c>
      <c r="F61" s="89">
        <v>0</v>
      </c>
      <c r="G61" s="89">
        <v>400000</v>
      </c>
      <c r="H61" s="89">
        <f t="shared" si="26"/>
        <v>2100000</v>
      </c>
      <c r="I61" s="90">
        <v>0</v>
      </c>
      <c r="J61" s="91">
        <f xml:space="preserve"> J60</f>
        <v>2760000</v>
      </c>
      <c r="K61" s="92">
        <f t="shared" si="27"/>
        <v>4860000</v>
      </c>
      <c r="L61" s="159">
        <f t="shared" si="28"/>
        <v>0</v>
      </c>
      <c r="M61" s="149">
        <f t="shared" si="25"/>
        <v>39607702.105777375</v>
      </c>
      <c r="N61" s="76">
        <v>0</v>
      </c>
      <c r="O61" s="179">
        <f t="shared" si="29"/>
        <v>82027365.689790979</v>
      </c>
      <c r="P61" s="40">
        <v>1.7999999999999999E-2</v>
      </c>
      <c r="Q61" s="156">
        <f t="shared" si="7"/>
        <v>83503858.272207215</v>
      </c>
      <c r="R61" s="179">
        <f t="shared" si="30"/>
        <v>123111560.37798458</v>
      </c>
      <c r="S61" s="142">
        <f t="shared" si="31"/>
        <v>83503858.272207201</v>
      </c>
      <c r="T61" s="93"/>
      <c r="U61" s="11"/>
    </row>
    <row r="62" spans="1:28" s="94" customFormat="1" ht="17.25" thickBot="1" x14ac:dyDescent="0.35">
      <c r="A62" s="177">
        <f t="shared" si="10"/>
        <v>14000000</v>
      </c>
      <c r="C62" s="246"/>
      <c r="D62" s="95">
        <v>11</v>
      </c>
      <c r="E62" s="96">
        <v>2500000</v>
      </c>
      <c r="F62" s="97">
        <v>0</v>
      </c>
      <c r="G62" s="97">
        <v>400000</v>
      </c>
      <c r="H62" s="97">
        <f t="shared" si="26"/>
        <v>2100000</v>
      </c>
      <c r="I62" s="98">
        <v>22400000</v>
      </c>
      <c r="J62" s="99">
        <v>0</v>
      </c>
      <c r="K62" s="100">
        <f t="shared" si="27"/>
        <v>-20300000</v>
      </c>
      <c r="L62" s="160">
        <f t="shared" si="28"/>
        <v>22400000</v>
      </c>
      <c r="M62" s="150">
        <f t="shared" si="25"/>
        <v>40727840.743681371</v>
      </c>
      <c r="N62" s="108">
        <v>0</v>
      </c>
      <c r="O62" s="180">
        <f t="shared" si="29"/>
        <v>63203858.272207215</v>
      </c>
      <c r="P62" s="94">
        <v>1.7999999999999999E-2</v>
      </c>
      <c r="Q62" s="156">
        <f t="shared" si="7"/>
        <v>64341527.721106946</v>
      </c>
      <c r="R62" s="180">
        <f t="shared" si="30"/>
        <v>127469368.46478832</v>
      </c>
      <c r="S62" s="143">
        <f t="shared" si="31"/>
        <v>86741527.721106946</v>
      </c>
      <c r="T62" s="101"/>
      <c r="U62" s="102"/>
    </row>
    <row r="63" spans="1:28" s="53" customFormat="1" ht="17.25" thickBot="1" x14ac:dyDescent="0.35">
      <c r="A63" s="186">
        <f t="shared" si="10"/>
        <v>15000000</v>
      </c>
      <c r="B63" s="46"/>
      <c r="C63" s="246"/>
      <c r="D63" s="47">
        <v>12</v>
      </c>
      <c r="E63" s="48">
        <v>2500000</v>
      </c>
      <c r="F63" s="49">
        <v>0</v>
      </c>
      <c r="G63" s="49">
        <v>400000</v>
      </c>
      <c r="H63" s="49">
        <f t="shared" si="26"/>
        <v>2100000</v>
      </c>
      <c r="I63" s="50">
        <v>22400000</v>
      </c>
      <c r="J63" s="52">
        <v>0</v>
      </c>
      <c r="K63" s="55">
        <f t="shared" si="27"/>
        <v>-20300000</v>
      </c>
      <c r="L63" s="158">
        <f t="shared" si="28"/>
        <v>44800000</v>
      </c>
      <c r="M63" s="153">
        <f t="shared" si="25"/>
        <v>41868141.877067633</v>
      </c>
      <c r="N63" s="58">
        <v>0</v>
      </c>
      <c r="O63" s="138">
        <f t="shared" si="29"/>
        <v>44041527.721106946</v>
      </c>
      <c r="P63" s="53">
        <v>1.7999999999999999E-2</v>
      </c>
      <c r="Q63" s="156">
        <f t="shared" si="7"/>
        <v>44834275.220086873</v>
      </c>
      <c r="R63" s="138">
        <f t="shared" si="30"/>
        <v>131502417.0971545</v>
      </c>
      <c r="S63" s="140">
        <f t="shared" si="31"/>
        <v>89634275.220086873</v>
      </c>
      <c r="T63" s="187">
        <f xml:space="preserve"> S63 / 4</f>
        <v>22408568.805021718</v>
      </c>
      <c r="U63" s="54">
        <f>SUM(E4:E63)</f>
        <v>152300000</v>
      </c>
      <c r="V63" s="54">
        <f>SUM(F4:F63)</f>
        <v>77426544</v>
      </c>
      <c r="W63" s="56">
        <f xml:space="preserve"> U63 - V63</f>
        <v>74873456</v>
      </c>
      <c r="X63" s="56">
        <f>R63-W63</f>
        <v>56628961.097154498</v>
      </c>
      <c r="Y63" s="124">
        <f xml:space="preserve"> X63 / W63 * 100</f>
        <v>75.632893314226735</v>
      </c>
      <c r="Z63" s="56">
        <f xml:space="preserve"> (X63 - 2500000) * 0.16</f>
        <v>8660633.7755447198</v>
      </c>
      <c r="AA63" s="222">
        <f xml:space="preserve"> R63 - ((2500000 * 12) + R51)</f>
        <v>16697941.988566726</v>
      </c>
      <c r="AB63" s="222">
        <f xml:space="preserve"> (AA63 -2500000) * 0.16</f>
        <v>2271670.7181706764</v>
      </c>
    </row>
    <row r="64" spans="1:28" s="78" customFormat="1" x14ac:dyDescent="0.3">
      <c r="A64" s="177">
        <f t="shared" si="10"/>
        <v>16000000</v>
      </c>
      <c r="B64" s="78">
        <v>6</v>
      </c>
      <c r="C64" s="246">
        <v>2027</v>
      </c>
      <c r="D64" s="79">
        <v>1</v>
      </c>
      <c r="E64" s="80">
        <v>2500000</v>
      </c>
      <c r="F64" s="81">
        <v>0</v>
      </c>
      <c r="G64" s="81">
        <v>400000</v>
      </c>
      <c r="H64" s="81">
        <f t="shared" si="11"/>
        <v>2100000</v>
      </c>
      <c r="I64" s="82">
        <v>0</v>
      </c>
      <c r="J64" s="83">
        <f xml:space="preserve"> L63 / 10</f>
        <v>4480000</v>
      </c>
      <c r="K64" s="84">
        <f t="shared" si="12"/>
        <v>6580000</v>
      </c>
      <c r="L64" s="75">
        <f t="shared" si="13"/>
        <v>40320000</v>
      </c>
      <c r="M64" s="148">
        <f t="shared" si="25"/>
        <v>42437214.444575906</v>
      </c>
      <c r="N64" s="76">
        <v>0</v>
      </c>
      <c r="O64" s="182">
        <f t="shared" si="14"/>
        <v>51414275.220086873</v>
      </c>
      <c r="P64" s="78">
        <v>4.0000000000000001E-3</v>
      </c>
      <c r="Q64" s="156">
        <f t="shared" si="7"/>
        <v>51619932.32096722</v>
      </c>
      <c r="R64" s="182">
        <f t="shared" si="15"/>
        <v>134377146.76554313</v>
      </c>
      <c r="S64" s="141">
        <f t="shared" si="16"/>
        <v>91939932.320967227</v>
      </c>
      <c r="T64" s="85"/>
      <c r="U64" s="86"/>
    </row>
    <row r="65" spans="1:28" s="40" customFormat="1" x14ac:dyDescent="0.3">
      <c r="A65" s="177">
        <f t="shared" si="10"/>
        <v>17000000</v>
      </c>
      <c r="C65" s="246"/>
      <c r="D65" s="87">
        <v>2</v>
      </c>
      <c r="E65" s="88">
        <v>2500000</v>
      </c>
      <c r="F65" s="89">
        <v>0</v>
      </c>
      <c r="G65" s="89">
        <v>400000</v>
      </c>
      <c r="H65" s="89">
        <f t="shared" si="11"/>
        <v>2100000</v>
      </c>
      <c r="I65" s="90">
        <v>0</v>
      </c>
      <c r="J65" s="91">
        <f xml:space="preserve"> J64</f>
        <v>4480000</v>
      </c>
      <c r="K65" s="92">
        <f t="shared" si="12"/>
        <v>6580000</v>
      </c>
      <c r="L65" s="159">
        <f t="shared" si="13"/>
        <v>35840000</v>
      </c>
      <c r="M65" s="149">
        <f t="shared" si="25"/>
        <v>43608284.304578274</v>
      </c>
      <c r="N65" s="76">
        <v>0</v>
      </c>
      <c r="O65" s="179">
        <f t="shared" si="14"/>
        <v>58199932.32096722</v>
      </c>
      <c r="P65" s="40">
        <v>1.7999999999999999E-2</v>
      </c>
      <c r="Q65" s="156">
        <f t="shared" si="7"/>
        <v>59247531.102744631</v>
      </c>
      <c r="R65" s="179">
        <f t="shared" si="15"/>
        <v>138695815.40732291</v>
      </c>
      <c r="S65" s="142">
        <f t="shared" si="16"/>
        <v>95087531.102744639</v>
      </c>
      <c r="T65" s="93"/>
      <c r="U65" s="11"/>
    </row>
    <row r="66" spans="1:28" s="40" customFormat="1" x14ac:dyDescent="0.3">
      <c r="A66" s="177">
        <f t="shared" si="10"/>
        <v>18000000</v>
      </c>
      <c r="C66" s="246"/>
      <c r="D66" s="87">
        <v>3</v>
      </c>
      <c r="E66" s="88">
        <v>2500000</v>
      </c>
      <c r="F66" s="89">
        <v>0</v>
      </c>
      <c r="G66" s="89">
        <v>400000</v>
      </c>
      <c r="H66" s="89">
        <f t="shared" si="11"/>
        <v>2100000</v>
      </c>
      <c r="I66" s="90">
        <v>0</v>
      </c>
      <c r="J66" s="91">
        <f t="shared" ref="J66:J72" si="33" xml:space="preserve"> J65</f>
        <v>4480000</v>
      </c>
      <c r="K66" s="92">
        <f t="shared" si="12"/>
        <v>6580000</v>
      </c>
      <c r="L66" s="159">
        <f t="shared" si="13"/>
        <v>31360000</v>
      </c>
      <c r="M66" s="149">
        <f t="shared" si="25"/>
        <v>44800433.422060683</v>
      </c>
      <c r="N66" s="76">
        <v>0</v>
      </c>
      <c r="O66" s="179">
        <f t="shared" si="14"/>
        <v>65827531.102744631</v>
      </c>
      <c r="P66" s="40">
        <v>1.7999999999999999E-2</v>
      </c>
      <c r="Q66" s="156">
        <f t="shared" si="7"/>
        <v>67012426.662594035</v>
      </c>
      <c r="R66" s="179">
        <f t="shared" si="15"/>
        <v>143172860.08465472</v>
      </c>
      <c r="S66" s="142">
        <f t="shared" si="16"/>
        <v>98372426.662594035</v>
      </c>
      <c r="T66" s="93"/>
      <c r="U66" s="11"/>
    </row>
    <row r="67" spans="1:28" s="40" customFormat="1" x14ac:dyDescent="0.3">
      <c r="A67" s="177">
        <f t="shared" si="10"/>
        <v>19000000</v>
      </c>
      <c r="C67" s="246"/>
      <c r="D67" s="87">
        <v>4</v>
      </c>
      <c r="E67" s="88">
        <v>2500000</v>
      </c>
      <c r="F67" s="89">
        <v>0</v>
      </c>
      <c r="G67" s="89">
        <v>400000</v>
      </c>
      <c r="H67" s="89">
        <f t="shared" si="11"/>
        <v>2100000</v>
      </c>
      <c r="I67" s="90">
        <v>0</v>
      </c>
      <c r="J67" s="91">
        <f t="shared" si="33"/>
        <v>4480000</v>
      </c>
      <c r="K67" s="92">
        <f t="shared" si="12"/>
        <v>6580000</v>
      </c>
      <c r="L67" s="159">
        <f t="shared" si="13"/>
        <v>26880000</v>
      </c>
      <c r="M67" s="149">
        <f t="shared" si="25"/>
        <v>46014041.223657772</v>
      </c>
      <c r="N67" s="76">
        <v>0</v>
      </c>
      <c r="O67" s="179">
        <f t="shared" si="14"/>
        <v>73592426.662594035</v>
      </c>
      <c r="P67" s="40">
        <v>1.7999999999999999E-2</v>
      </c>
      <c r="Q67" s="156">
        <f t="shared" si="7"/>
        <v>74917090.342520729</v>
      </c>
      <c r="R67" s="179">
        <f t="shared" si="15"/>
        <v>147811131.5661785</v>
      </c>
      <c r="S67" s="142">
        <f t="shared" si="16"/>
        <v>101797090.34252073</v>
      </c>
      <c r="T67" s="93"/>
      <c r="U67" s="11"/>
    </row>
    <row r="68" spans="1:28" s="40" customFormat="1" x14ac:dyDescent="0.3">
      <c r="A68" s="177">
        <f t="shared" si="10"/>
        <v>20000000</v>
      </c>
      <c r="C68" s="246"/>
      <c r="D68" s="87">
        <v>5</v>
      </c>
      <c r="E68" s="88">
        <v>2500000</v>
      </c>
      <c r="F68" s="89">
        <v>2250000</v>
      </c>
      <c r="G68" s="89">
        <v>400000</v>
      </c>
      <c r="H68" s="89">
        <f t="shared" si="11"/>
        <v>-150000</v>
      </c>
      <c r="I68" s="90">
        <v>0</v>
      </c>
      <c r="J68" s="91">
        <f t="shared" si="33"/>
        <v>4480000</v>
      </c>
      <c r="K68" s="92">
        <f t="shared" si="12"/>
        <v>4330000</v>
      </c>
      <c r="L68" s="159">
        <f t="shared" si="13"/>
        <v>22400000</v>
      </c>
      <c r="M68" s="149">
        <f t="shared" si="25"/>
        <v>47249493.965683609</v>
      </c>
      <c r="N68" s="76">
        <v>0</v>
      </c>
      <c r="O68" s="179">
        <f t="shared" si="14"/>
        <v>79247090.342520729</v>
      </c>
      <c r="P68" s="40">
        <v>1.7999999999999999E-2</v>
      </c>
      <c r="Q68" s="156">
        <f t="shared" si="7"/>
        <v>80673537.968686104</v>
      </c>
      <c r="R68" s="179">
        <f t="shared" si="15"/>
        <v>150323031.93436971</v>
      </c>
      <c r="S68" s="142">
        <f t="shared" si="16"/>
        <v>103073537.9686861</v>
      </c>
      <c r="T68" s="93"/>
      <c r="U68" s="11"/>
    </row>
    <row r="69" spans="1:28" s="40" customFormat="1" x14ac:dyDescent="0.3">
      <c r="A69" s="177">
        <f t="shared" si="10"/>
        <v>21000000</v>
      </c>
      <c r="C69" s="246"/>
      <c r="D69" s="87">
        <v>6</v>
      </c>
      <c r="E69" s="88">
        <v>2500000</v>
      </c>
      <c r="F69" s="89">
        <v>0</v>
      </c>
      <c r="G69" s="89">
        <v>400000</v>
      </c>
      <c r="H69" s="89">
        <f t="shared" si="11"/>
        <v>2100000</v>
      </c>
      <c r="I69" s="90">
        <v>0</v>
      </c>
      <c r="J69" s="91">
        <f t="shared" si="33"/>
        <v>4480000</v>
      </c>
      <c r="K69" s="92">
        <f t="shared" si="12"/>
        <v>6580000</v>
      </c>
      <c r="L69" s="159">
        <f t="shared" si="13"/>
        <v>17920000</v>
      </c>
      <c r="M69" s="149">
        <f t="shared" si="25"/>
        <v>48507184.857065916</v>
      </c>
      <c r="N69" s="76">
        <v>0</v>
      </c>
      <c r="O69" s="179">
        <f t="shared" si="14"/>
        <v>87253537.968686104</v>
      </c>
      <c r="P69" s="40">
        <v>1.7999999999999999E-2</v>
      </c>
      <c r="Q69" s="156">
        <f t="shared" si="7"/>
        <v>88824101.652122453</v>
      </c>
      <c r="R69" s="179">
        <f t="shared" si="15"/>
        <v>155251286.50918835</v>
      </c>
      <c r="S69" s="142">
        <f t="shared" si="16"/>
        <v>106744101.65212244</v>
      </c>
      <c r="T69" s="93"/>
      <c r="U69" s="11"/>
    </row>
    <row r="70" spans="1:28" s="40" customFormat="1" x14ac:dyDescent="0.3">
      <c r="A70" s="177">
        <f t="shared" si="10"/>
        <v>22000000</v>
      </c>
      <c r="C70" s="246"/>
      <c r="D70" s="87">
        <v>7</v>
      </c>
      <c r="E70" s="88">
        <v>2500000</v>
      </c>
      <c r="F70" s="89">
        <v>0</v>
      </c>
      <c r="G70" s="89">
        <v>400000</v>
      </c>
      <c r="H70" s="89">
        <f t="shared" si="11"/>
        <v>2100000</v>
      </c>
      <c r="I70" s="90">
        <v>0</v>
      </c>
      <c r="J70" s="91">
        <f t="shared" si="33"/>
        <v>4480000</v>
      </c>
      <c r="K70" s="92">
        <f t="shared" si="12"/>
        <v>6580000</v>
      </c>
      <c r="L70" s="159">
        <f t="shared" si="13"/>
        <v>13440000</v>
      </c>
      <c r="M70" s="149">
        <f t="shared" si="25"/>
        <v>49787514.184493102</v>
      </c>
      <c r="N70" s="76">
        <v>0</v>
      </c>
      <c r="O70" s="179">
        <f t="shared" si="14"/>
        <v>95404101.652122453</v>
      </c>
      <c r="P70" s="40">
        <v>1.7999999999999999E-2</v>
      </c>
      <c r="Q70" s="156">
        <f t="shared" si="7"/>
        <v>97121375.481860653</v>
      </c>
      <c r="R70" s="179">
        <f t="shared" si="15"/>
        <v>160348889.66635376</v>
      </c>
      <c r="S70" s="142">
        <f t="shared" si="16"/>
        <v>110561375.48186067</v>
      </c>
      <c r="T70" s="93"/>
      <c r="U70" s="11"/>
    </row>
    <row r="71" spans="1:28" s="40" customFormat="1" x14ac:dyDescent="0.3">
      <c r="A71" s="177">
        <f t="shared" si="10"/>
        <v>23000000</v>
      </c>
      <c r="C71" s="246"/>
      <c r="D71" s="87">
        <v>8</v>
      </c>
      <c r="E71" s="88">
        <v>2500000</v>
      </c>
      <c r="F71" s="89">
        <v>0</v>
      </c>
      <c r="G71" s="89">
        <v>400000</v>
      </c>
      <c r="H71" s="89">
        <f t="shared" si="11"/>
        <v>2100000</v>
      </c>
      <c r="I71" s="90">
        <v>0</v>
      </c>
      <c r="J71" s="91">
        <f t="shared" si="33"/>
        <v>4480000</v>
      </c>
      <c r="K71" s="92">
        <f t="shared" si="12"/>
        <v>6580000</v>
      </c>
      <c r="L71" s="159">
        <f t="shared" si="13"/>
        <v>8960000</v>
      </c>
      <c r="M71" s="149">
        <f t="shared" si="25"/>
        <v>51090889.439813979</v>
      </c>
      <c r="N71" s="76">
        <v>0</v>
      </c>
      <c r="O71" s="179">
        <f t="shared" si="14"/>
        <v>103701375.48186065</v>
      </c>
      <c r="P71" s="40">
        <v>1.7999999999999999E-2</v>
      </c>
      <c r="Q71" s="156">
        <f t="shared" ref="Q71:Q134" si="34" xml:space="preserve"> ((O71 +N71) * P71) + (O71+N71)</f>
        <v>105568000.24053414</v>
      </c>
      <c r="R71" s="179">
        <f t="shared" si="15"/>
        <v>165618889.68034813</v>
      </c>
      <c r="S71" s="142">
        <f t="shared" si="16"/>
        <v>114528000.24053416</v>
      </c>
      <c r="T71" s="93"/>
      <c r="U71" s="11"/>
    </row>
    <row r="72" spans="1:28" s="40" customFormat="1" x14ac:dyDescent="0.3">
      <c r="A72" s="177">
        <f t="shared" si="10"/>
        <v>24000000</v>
      </c>
      <c r="C72" s="246"/>
      <c r="D72" s="87">
        <v>9</v>
      </c>
      <c r="E72" s="88">
        <v>2500000</v>
      </c>
      <c r="F72" s="89">
        <v>0</v>
      </c>
      <c r="G72" s="89">
        <v>400000</v>
      </c>
      <c r="H72" s="89">
        <f t="shared" si="11"/>
        <v>2100000</v>
      </c>
      <c r="I72" s="90">
        <v>0</v>
      </c>
      <c r="J72" s="91">
        <f t="shared" si="33"/>
        <v>4480000</v>
      </c>
      <c r="K72" s="92">
        <f t="shared" si="12"/>
        <v>6580000</v>
      </c>
      <c r="L72" s="159">
        <f t="shared" si="13"/>
        <v>4480000</v>
      </c>
      <c r="M72" s="149">
        <f t="shared" si="25"/>
        <v>52417725.449730627</v>
      </c>
      <c r="N72" s="76">
        <v>0</v>
      </c>
      <c r="O72" s="179">
        <f t="shared" si="14"/>
        <v>112148000.24053414</v>
      </c>
      <c r="P72" s="40">
        <v>1.7999999999999999E-2</v>
      </c>
      <c r="Q72" s="156">
        <f t="shared" si="34"/>
        <v>114166664.24486375</v>
      </c>
      <c r="R72" s="179">
        <f t="shared" si="15"/>
        <v>171064389.69459438</v>
      </c>
      <c r="S72" s="142">
        <f t="shared" si="16"/>
        <v>118646664.24486375</v>
      </c>
      <c r="T72" s="93"/>
      <c r="U72" s="11"/>
    </row>
    <row r="73" spans="1:28" s="40" customFormat="1" x14ac:dyDescent="0.3">
      <c r="A73" s="177">
        <f t="shared" si="10"/>
        <v>25000000</v>
      </c>
      <c r="C73" s="246"/>
      <c r="D73" s="87">
        <v>10</v>
      </c>
      <c r="E73" s="88">
        <v>2500000</v>
      </c>
      <c r="F73" s="89">
        <v>0</v>
      </c>
      <c r="G73" s="89">
        <v>400000</v>
      </c>
      <c r="H73" s="89">
        <f t="shared" si="11"/>
        <v>2100000</v>
      </c>
      <c r="I73" s="90">
        <v>0</v>
      </c>
      <c r="J73" s="91">
        <f xml:space="preserve"> J72</f>
        <v>4480000</v>
      </c>
      <c r="K73" s="92">
        <f t="shared" si="12"/>
        <v>6580000</v>
      </c>
      <c r="L73" s="159">
        <f t="shared" si="13"/>
        <v>0</v>
      </c>
      <c r="M73" s="149">
        <f t="shared" si="25"/>
        <v>53768444.507825777</v>
      </c>
      <c r="N73" s="76">
        <v>0</v>
      </c>
      <c r="O73" s="179">
        <f t="shared" si="14"/>
        <v>120746664.24486375</v>
      </c>
      <c r="P73" s="40">
        <v>1.7999999999999999E-2</v>
      </c>
      <c r="Q73" s="156">
        <f t="shared" si="34"/>
        <v>122920104.2012713</v>
      </c>
      <c r="R73" s="179">
        <f t="shared" si="15"/>
        <v>176688548.70909709</v>
      </c>
      <c r="S73" s="142">
        <f t="shared" si="16"/>
        <v>122920104.20127131</v>
      </c>
      <c r="T73" s="93"/>
      <c r="U73" s="11"/>
    </row>
    <row r="74" spans="1:28" s="94" customFormat="1" ht="17.25" thickBot="1" x14ac:dyDescent="0.35">
      <c r="A74" s="177">
        <f t="shared" si="10"/>
        <v>26000000</v>
      </c>
      <c r="C74" s="246"/>
      <c r="D74" s="95">
        <v>11</v>
      </c>
      <c r="E74" s="96">
        <v>2500000</v>
      </c>
      <c r="F74" s="97">
        <v>0</v>
      </c>
      <c r="G74" s="97">
        <v>400000</v>
      </c>
      <c r="H74" s="97">
        <f t="shared" si="11"/>
        <v>2100000</v>
      </c>
      <c r="I74" s="98">
        <v>32500000</v>
      </c>
      <c r="J74" s="99">
        <v>0</v>
      </c>
      <c r="K74" s="100">
        <f t="shared" si="12"/>
        <v>-30400000</v>
      </c>
      <c r="L74" s="160">
        <f t="shared" si="13"/>
        <v>32500000</v>
      </c>
      <c r="M74" s="150">
        <f t="shared" si="25"/>
        <v>55143476.50896664</v>
      </c>
      <c r="N74" s="108">
        <v>0</v>
      </c>
      <c r="O74" s="180">
        <f t="shared" si="14"/>
        <v>92520104.201271296</v>
      </c>
      <c r="P74" s="94">
        <v>1.7999999999999999E-2</v>
      </c>
      <c r="Q74" s="156">
        <f t="shared" si="34"/>
        <v>94185466.076894179</v>
      </c>
      <c r="R74" s="180">
        <f t="shared" si="15"/>
        <v>181828942.58586082</v>
      </c>
      <c r="S74" s="143">
        <f t="shared" si="16"/>
        <v>126685466.07689418</v>
      </c>
      <c r="T74" s="101"/>
      <c r="U74" s="102"/>
    </row>
    <row r="75" spans="1:28" s="53" customFormat="1" ht="17.25" thickBot="1" x14ac:dyDescent="0.35">
      <c r="A75" s="186">
        <f t="shared" si="10"/>
        <v>27000000</v>
      </c>
      <c r="B75" s="46"/>
      <c r="C75" s="246"/>
      <c r="D75" s="47">
        <v>12</v>
      </c>
      <c r="E75" s="48">
        <v>2500000</v>
      </c>
      <c r="F75" s="49">
        <v>0</v>
      </c>
      <c r="G75" s="49">
        <v>400000</v>
      </c>
      <c r="H75" s="49">
        <f t="shared" si="11"/>
        <v>2100000</v>
      </c>
      <c r="I75" s="98">
        <v>32500000</v>
      </c>
      <c r="J75" s="52">
        <v>0</v>
      </c>
      <c r="K75" s="55">
        <f t="shared" si="12"/>
        <v>-30400000</v>
      </c>
      <c r="L75" s="158">
        <f t="shared" si="13"/>
        <v>65000000</v>
      </c>
      <c r="M75" s="153">
        <f t="shared" si="25"/>
        <v>56543259.086128041</v>
      </c>
      <c r="N75" s="58">
        <v>0</v>
      </c>
      <c r="O75" s="138">
        <f t="shared" si="14"/>
        <v>63785466.076894179</v>
      </c>
      <c r="P75" s="53">
        <v>1.7999999999999999E-2</v>
      </c>
      <c r="Q75" s="156">
        <f t="shared" si="34"/>
        <v>64933604.466278277</v>
      </c>
      <c r="R75" s="138">
        <f t="shared" si="15"/>
        <v>186476863.55240631</v>
      </c>
      <c r="S75" s="140">
        <f t="shared" si="16"/>
        <v>129933604.46627827</v>
      </c>
      <c r="T75" s="187">
        <f xml:space="preserve"> S75 / 4</f>
        <v>32483401.116569567</v>
      </c>
      <c r="U75" s="54">
        <f>SUM(E4:E75)</f>
        <v>182300000</v>
      </c>
      <c r="V75" s="54">
        <f>SUM(F4:F75)</f>
        <v>79676544</v>
      </c>
      <c r="W75" s="56">
        <f xml:space="preserve"> U75 - V75</f>
        <v>102623456</v>
      </c>
      <c r="X75" s="56">
        <f>R75-W75</f>
        <v>83853407.552406311</v>
      </c>
      <c r="Y75" s="124">
        <f xml:space="preserve"> X75 / W75 * 100</f>
        <v>81.70978723656151</v>
      </c>
      <c r="Z75" s="56">
        <f xml:space="preserve"> (X75 - 2500000) * 0.16</f>
        <v>13016545.208385009</v>
      </c>
      <c r="AA75" s="222">
        <f xml:space="preserve"> R75 - ((2500000 * 12) + R63)</f>
        <v>24974446.455251813</v>
      </c>
      <c r="AB75" s="222">
        <f xml:space="preserve"> (AA75 -2500000) * 0.16</f>
        <v>3595911.43284029</v>
      </c>
    </row>
    <row r="76" spans="1:28" s="78" customFormat="1" x14ac:dyDescent="0.3">
      <c r="A76" s="177">
        <f t="shared" si="10"/>
        <v>28000000</v>
      </c>
      <c r="B76" s="78">
        <v>7</v>
      </c>
      <c r="C76" s="246">
        <v>2028</v>
      </c>
      <c r="D76" s="79">
        <v>1</v>
      </c>
      <c r="E76" s="80">
        <v>2500000</v>
      </c>
      <c r="F76" s="81">
        <v>0</v>
      </c>
      <c r="G76" s="81">
        <v>400000</v>
      </c>
      <c r="H76" s="81">
        <f t="shared" si="11"/>
        <v>2100000</v>
      </c>
      <c r="I76" s="82">
        <v>0</v>
      </c>
      <c r="J76" s="83">
        <f xml:space="preserve"> L75 / 10</f>
        <v>6500000</v>
      </c>
      <c r="K76" s="84">
        <f t="shared" si="12"/>
        <v>8600000</v>
      </c>
      <c r="L76" s="75">
        <f t="shared" si="13"/>
        <v>58500000</v>
      </c>
      <c r="M76" s="148">
        <f t="shared" si="25"/>
        <v>57171032.122472554</v>
      </c>
      <c r="N76" s="76">
        <v>0</v>
      </c>
      <c r="O76" s="182">
        <f t="shared" si="14"/>
        <v>73533604.466278285</v>
      </c>
      <c r="P76" s="78">
        <v>4.0000000000000001E-3</v>
      </c>
      <c r="Q76" s="156">
        <f t="shared" si="34"/>
        <v>73827738.884143397</v>
      </c>
      <c r="R76" s="182">
        <f t="shared" si="15"/>
        <v>189498771.00661594</v>
      </c>
      <c r="S76" s="141">
        <f t="shared" si="16"/>
        <v>132327738.88414338</v>
      </c>
      <c r="T76" s="85"/>
      <c r="U76" s="86"/>
    </row>
    <row r="77" spans="1:28" s="40" customFormat="1" x14ac:dyDescent="0.3">
      <c r="A77" s="177">
        <f t="shared" si="10"/>
        <v>29000000</v>
      </c>
      <c r="C77" s="246"/>
      <c r="D77" s="87">
        <v>2</v>
      </c>
      <c r="E77" s="88">
        <v>2500000</v>
      </c>
      <c r="F77" s="89">
        <v>0</v>
      </c>
      <c r="G77" s="89">
        <v>400000</v>
      </c>
      <c r="H77" s="89">
        <f t="shared" si="11"/>
        <v>2100000</v>
      </c>
      <c r="I77" s="90">
        <v>0</v>
      </c>
      <c r="J77" s="91">
        <f xml:space="preserve"> J76</f>
        <v>6500000</v>
      </c>
      <c r="K77" s="92">
        <f t="shared" si="12"/>
        <v>8600000</v>
      </c>
      <c r="L77" s="159">
        <f t="shared" si="13"/>
        <v>52000000</v>
      </c>
      <c r="M77" s="149">
        <f t="shared" si="25"/>
        <v>58607310.70067706</v>
      </c>
      <c r="N77" s="76">
        <v>0</v>
      </c>
      <c r="O77" s="179">
        <f t="shared" si="14"/>
        <v>82427738.884143397</v>
      </c>
      <c r="P77" s="40">
        <v>1.7999999999999999E-2</v>
      </c>
      <c r="Q77" s="156">
        <f t="shared" si="34"/>
        <v>83911438.184057981</v>
      </c>
      <c r="R77" s="179">
        <f t="shared" si="15"/>
        <v>194518748.88473505</v>
      </c>
      <c r="S77" s="142">
        <f t="shared" si="16"/>
        <v>135911438.18405798</v>
      </c>
      <c r="T77" s="93"/>
      <c r="U77" s="11"/>
    </row>
    <row r="78" spans="1:28" s="40" customFormat="1" x14ac:dyDescent="0.3">
      <c r="A78" s="177">
        <f t="shared" si="10"/>
        <v>30000000</v>
      </c>
      <c r="C78" s="246"/>
      <c r="D78" s="87">
        <v>3</v>
      </c>
      <c r="E78" s="88">
        <v>2500000</v>
      </c>
      <c r="F78" s="89">
        <v>0</v>
      </c>
      <c r="G78" s="89">
        <v>400000</v>
      </c>
      <c r="H78" s="89">
        <f t="shared" si="11"/>
        <v>2100000</v>
      </c>
      <c r="I78" s="90">
        <v>0</v>
      </c>
      <c r="J78" s="91">
        <f t="shared" ref="J78:J84" si="35" xml:space="preserve"> J77</f>
        <v>6500000</v>
      </c>
      <c r="K78" s="92">
        <f t="shared" si="12"/>
        <v>8600000</v>
      </c>
      <c r="L78" s="159">
        <f t="shared" si="13"/>
        <v>45500000</v>
      </c>
      <c r="M78" s="149">
        <f t="shared" si="25"/>
        <v>60069442.293289244</v>
      </c>
      <c r="N78" s="76">
        <v>0</v>
      </c>
      <c r="O78" s="179">
        <f t="shared" si="14"/>
        <v>92511438.184057981</v>
      </c>
      <c r="P78" s="40">
        <v>1.7999999999999999E-2</v>
      </c>
      <c r="Q78" s="156">
        <f t="shared" si="34"/>
        <v>94176644.071371019</v>
      </c>
      <c r="R78" s="179">
        <f t="shared" si="15"/>
        <v>199746086.36466026</v>
      </c>
      <c r="S78" s="142">
        <f t="shared" si="16"/>
        <v>139676644.07137102</v>
      </c>
      <c r="T78" s="93"/>
      <c r="U78" s="11"/>
    </row>
    <row r="79" spans="1:28" s="40" customFormat="1" x14ac:dyDescent="0.3">
      <c r="A79" s="177">
        <f t="shared" si="10"/>
        <v>31000000</v>
      </c>
      <c r="C79" s="246"/>
      <c r="D79" s="87">
        <v>4</v>
      </c>
      <c r="E79" s="88">
        <v>2500000</v>
      </c>
      <c r="F79" s="89">
        <v>0</v>
      </c>
      <c r="G79" s="89">
        <v>400000</v>
      </c>
      <c r="H79" s="89">
        <f t="shared" si="11"/>
        <v>2100000</v>
      </c>
      <c r="I79" s="90">
        <v>0</v>
      </c>
      <c r="J79" s="91">
        <f t="shared" si="35"/>
        <v>6500000</v>
      </c>
      <c r="K79" s="92">
        <f t="shared" si="12"/>
        <v>8600000</v>
      </c>
      <c r="L79" s="159">
        <f t="shared" si="13"/>
        <v>39000000</v>
      </c>
      <c r="M79" s="149">
        <f t="shared" si="25"/>
        <v>61557892.25456845</v>
      </c>
      <c r="N79" s="76">
        <v>0</v>
      </c>
      <c r="O79" s="179">
        <f t="shared" si="14"/>
        <v>102776644.07137102</v>
      </c>
      <c r="P79" s="40">
        <v>1.7999999999999999E-2</v>
      </c>
      <c r="Q79" s="156">
        <f t="shared" si="34"/>
        <v>104626623.6646557</v>
      </c>
      <c r="R79" s="179">
        <f t="shared" si="15"/>
        <v>205184515.91922414</v>
      </c>
      <c r="S79" s="142">
        <f t="shared" si="16"/>
        <v>143626623.66465569</v>
      </c>
      <c r="T79" s="93"/>
      <c r="U79" s="11"/>
    </row>
    <row r="80" spans="1:28" s="40" customFormat="1" x14ac:dyDescent="0.3">
      <c r="A80" s="177">
        <f t="shared" si="10"/>
        <v>32000000</v>
      </c>
      <c r="C80" s="246"/>
      <c r="D80" s="87">
        <v>5</v>
      </c>
      <c r="E80" s="88">
        <v>2500000</v>
      </c>
      <c r="F80" s="89">
        <v>3550000</v>
      </c>
      <c r="G80" s="89">
        <v>400000</v>
      </c>
      <c r="H80" s="89">
        <f t="shared" si="11"/>
        <v>-1450000</v>
      </c>
      <c r="I80" s="90">
        <v>0</v>
      </c>
      <c r="J80" s="91">
        <f t="shared" si="35"/>
        <v>6500000</v>
      </c>
      <c r="K80" s="92">
        <f t="shared" si="12"/>
        <v>5050000</v>
      </c>
      <c r="L80" s="159">
        <f t="shared" si="13"/>
        <v>32500000</v>
      </c>
      <c r="M80" s="149">
        <f t="shared" ref="M80:M111" si="36" xml:space="preserve"> (M79 + 400000) + ((M79 + 400000) * P80 )</f>
        <v>63073134.315150686</v>
      </c>
      <c r="N80" s="76">
        <v>0</v>
      </c>
      <c r="O80" s="179">
        <f t="shared" si="14"/>
        <v>109676623.6646557</v>
      </c>
      <c r="P80" s="40">
        <v>1.7999999999999999E-2</v>
      </c>
      <c r="Q80" s="156">
        <f t="shared" si="34"/>
        <v>111650802.8906195</v>
      </c>
      <c r="R80" s="179">
        <f t="shared" si="15"/>
        <v>207223937.20577019</v>
      </c>
      <c r="S80" s="142">
        <f t="shared" si="16"/>
        <v>144150802.89061952</v>
      </c>
      <c r="T80" s="93"/>
      <c r="U80" s="11"/>
    </row>
    <row r="81" spans="1:28" s="40" customFormat="1" x14ac:dyDescent="0.3">
      <c r="A81" s="177">
        <f t="shared" si="10"/>
        <v>33000000</v>
      </c>
      <c r="C81" s="246"/>
      <c r="D81" s="87">
        <v>6</v>
      </c>
      <c r="E81" s="88">
        <v>2500000</v>
      </c>
      <c r="F81" s="89">
        <v>0</v>
      </c>
      <c r="G81" s="89">
        <v>400000</v>
      </c>
      <c r="H81" s="89">
        <f t="shared" si="11"/>
        <v>2100000</v>
      </c>
      <c r="I81" s="90">
        <v>0</v>
      </c>
      <c r="J81" s="91">
        <f t="shared" si="35"/>
        <v>6500000</v>
      </c>
      <c r="K81" s="92">
        <f t="shared" si="12"/>
        <v>8600000</v>
      </c>
      <c r="L81" s="159">
        <f t="shared" si="13"/>
        <v>26000000</v>
      </c>
      <c r="M81" s="149">
        <f t="shared" si="36"/>
        <v>64615650.732823402</v>
      </c>
      <c r="N81" s="76">
        <v>0</v>
      </c>
      <c r="O81" s="179">
        <f t="shared" si="14"/>
        <v>120250802.8906195</v>
      </c>
      <c r="P81" s="40">
        <v>1.7999999999999999E-2</v>
      </c>
      <c r="Q81" s="156">
        <f t="shared" si="34"/>
        <v>122415317.34265065</v>
      </c>
      <c r="R81" s="179">
        <f t="shared" si="15"/>
        <v>213030968.07547405</v>
      </c>
      <c r="S81" s="142">
        <f t="shared" si="16"/>
        <v>148415317.34265065</v>
      </c>
      <c r="T81" s="93"/>
      <c r="U81" s="11"/>
    </row>
    <row r="82" spans="1:28" s="40" customFormat="1" x14ac:dyDescent="0.3">
      <c r="A82" s="177">
        <f t="shared" si="10"/>
        <v>34000000</v>
      </c>
      <c r="C82" s="246"/>
      <c r="D82" s="87">
        <v>7</v>
      </c>
      <c r="E82" s="88">
        <v>2500000</v>
      </c>
      <c r="F82" s="89">
        <v>0</v>
      </c>
      <c r="G82" s="89">
        <v>400000</v>
      </c>
      <c r="H82" s="89">
        <f t="shared" si="11"/>
        <v>2100000</v>
      </c>
      <c r="I82" s="90">
        <v>0</v>
      </c>
      <c r="J82" s="91">
        <f t="shared" si="35"/>
        <v>6500000</v>
      </c>
      <c r="K82" s="92">
        <f t="shared" si="12"/>
        <v>8600000</v>
      </c>
      <c r="L82" s="159">
        <f t="shared" si="13"/>
        <v>19500000</v>
      </c>
      <c r="M82" s="149">
        <f t="shared" si="36"/>
        <v>66185932.446014225</v>
      </c>
      <c r="N82" s="76">
        <v>0</v>
      </c>
      <c r="O82" s="179">
        <f t="shared" si="14"/>
        <v>131015317.34265065</v>
      </c>
      <c r="P82" s="40">
        <v>1.7999999999999999E-2</v>
      </c>
      <c r="Q82" s="156">
        <f t="shared" si="34"/>
        <v>133373593.05481836</v>
      </c>
      <c r="R82" s="179">
        <f t="shared" si="15"/>
        <v>219059525.50083259</v>
      </c>
      <c r="S82" s="142">
        <f t="shared" si="16"/>
        <v>152873593.05481836</v>
      </c>
      <c r="T82" s="93"/>
      <c r="U82" s="11"/>
    </row>
    <row r="83" spans="1:28" s="40" customFormat="1" x14ac:dyDescent="0.3">
      <c r="A83" s="177">
        <f t="shared" si="10"/>
        <v>35000000</v>
      </c>
      <c r="C83" s="246"/>
      <c r="D83" s="87">
        <v>8</v>
      </c>
      <c r="E83" s="88">
        <v>2500000</v>
      </c>
      <c r="F83" s="89">
        <v>0</v>
      </c>
      <c r="G83" s="89">
        <v>400000</v>
      </c>
      <c r="H83" s="89">
        <f t="shared" si="11"/>
        <v>2100000</v>
      </c>
      <c r="I83" s="90">
        <v>0</v>
      </c>
      <c r="J83" s="91">
        <f t="shared" si="35"/>
        <v>6500000</v>
      </c>
      <c r="K83" s="92">
        <f t="shared" si="12"/>
        <v>8600000</v>
      </c>
      <c r="L83" s="159">
        <f t="shared" si="13"/>
        <v>13000000</v>
      </c>
      <c r="M83" s="149">
        <f t="shared" si="36"/>
        <v>67784479.230042487</v>
      </c>
      <c r="N83" s="76">
        <v>0</v>
      </c>
      <c r="O83" s="179">
        <f t="shared" si="14"/>
        <v>141973593.05481836</v>
      </c>
      <c r="P83" s="40">
        <v>1.7999999999999999E-2</v>
      </c>
      <c r="Q83" s="156">
        <f t="shared" si="34"/>
        <v>144529117.72980508</v>
      </c>
      <c r="R83" s="179">
        <f t="shared" si="15"/>
        <v>225313596.95984757</v>
      </c>
      <c r="S83" s="142">
        <f t="shared" si="16"/>
        <v>157529117.72980508</v>
      </c>
      <c r="T83" s="93"/>
      <c r="U83" s="11"/>
    </row>
    <row r="84" spans="1:28" s="40" customFormat="1" x14ac:dyDescent="0.3">
      <c r="A84" s="177">
        <f t="shared" ref="A84:A135" si="37" xml:space="preserve"> A83 +1000000</f>
        <v>36000000</v>
      </c>
      <c r="C84" s="246"/>
      <c r="D84" s="87">
        <v>9</v>
      </c>
      <c r="E84" s="88">
        <v>2500000</v>
      </c>
      <c r="F84" s="89">
        <v>0</v>
      </c>
      <c r="G84" s="89">
        <v>400000</v>
      </c>
      <c r="H84" s="89">
        <f t="shared" si="11"/>
        <v>2100000</v>
      </c>
      <c r="I84" s="90">
        <v>0</v>
      </c>
      <c r="J84" s="91">
        <f t="shared" si="35"/>
        <v>6500000</v>
      </c>
      <c r="K84" s="92">
        <f t="shared" si="12"/>
        <v>8600000</v>
      </c>
      <c r="L84" s="159">
        <f t="shared" si="13"/>
        <v>6500000</v>
      </c>
      <c r="M84" s="149">
        <f t="shared" si="36"/>
        <v>69411799.856183246</v>
      </c>
      <c r="N84" s="76">
        <v>0</v>
      </c>
      <c r="O84" s="179">
        <f t="shared" si="14"/>
        <v>153129117.72980508</v>
      </c>
      <c r="P84" s="40">
        <v>1.7999999999999999E-2</v>
      </c>
      <c r="Q84" s="156">
        <f t="shared" si="34"/>
        <v>155885441.84894156</v>
      </c>
      <c r="R84" s="179">
        <f t="shared" si="15"/>
        <v>231797241.7051248</v>
      </c>
      <c r="S84" s="142">
        <f t="shared" si="16"/>
        <v>162385441.84894156</v>
      </c>
      <c r="T84" s="93"/>
      <c r="U84" s="11"/>
    </row>
    <row r="85" spans="1:28" s="40" customFormat="1" x14ac:dyDescent="0.3">
      <c r="A85" s="177">
        <f t="shared" si="37"/>
        <v>37000000</v>
      </c>
      <c r="C85" s="246"/>
      <c r="D85" s="87">
        <v>10</v>
      </c>
      <c r="E85" s="88">
        <v>2500000</v>
      </c>
      <c r="F85" s="89">
        <v>0</v>
      </c>
      <c r="G85" s="89">
        <v>400000</v>
      </c>
      <c r="H85" s="89">
        <f t="shared" si="11"/>
        <v>2100000</v>
      </c>
      <c r="I85" s="90">
        <v>0</v>
      </c>
      <c r="J85" s="91">
        <f xml:space="preserve"> J84</f>
        <v>6500000</v>
      </c>
      <c r="K85" s="92">
        <f t="shared" si="12"/>
        <v>8600000</v>
      </c>
      <c r="L85" s="159">
        <f t="shared" si="13"/>
        <v>0</v>
      </c>
      <c r="M85" s="149">
        <f t="shared" si="36"/>
        <v>71068412.253594548</v>
      </c>
      <c r="N85" s="76">
        <v>0</v>
      </c>
      <c r="O85" s="179">
        <f t="shared" si="14"/>
        <v>164485441.84894156</v>
      </c>
      <c r="P85" s="40">
        <v>1.7999999999999999E-2</v>
      </c>
      <c r="Q85" s="156">
        <f t="shared" si="34"/>
        <v>167446179.80222252</v>
      </c>
      <c r="R85" s="179">
        <f t="shared" si="15"/>
        <v>238514592.05581707</v>
      </c>
      <c r="S85" s="142">
        <f t="shared" si="16"/>
        <v>167446179.80222252</v>
      </c>
      <c r="T85" s="93"/>
      <c r="U85" s="11"/>
    </row>
    <row r="86" spans="1:28" s="40" customFormat="1" ht="17.25" thickBot="1" x14ac:dyDescent="0.35">
      <c r="A86" s="177">
        <f t="shared" si="37"/>
        <v>38000000</v>
      </c>
      <c r="C86" s="246"/>
      <c r="D86" s="95">
        <v>11</v>
      </c>
      <c r="E86" s="96">
        <v>2500000</v>
      </c>
      <c r="F86" s="97">
        <v>0</v>
      </c>
      <c r="G86" s="97">
        <v>400000</v>
      </c>
      <c r="H86" s="97">
        <f t="shared" si="11"/>
        <v>2100000</v>
      </c>
      <c r="I86" s="98">
        <v>43900000</v>
      </c>
      <c r="J86" s="99">
        <v>0</v>
      </c>
      <c r="K86" s="100">
        <f t="shared" si="12"/>
        <v>-41800000</v>
      </c>
      <c r="L86" s="159">
        <f t="shared" si="13"/>
        <v>43900000</v>
      </c>
      <c r="M86" s="150">
        <f t="shared" si="36"/>
        <v>72754843.674159244</v>
      </c>
      <c r="N86" s="76">
        <v>0</v>
      </c>
      <c r="O86" s="180">
        <f t="shared" si="14"/>
        <v>125646179.80222252</v>
      </c>
      <c r="P86" s="94">
        <v>1.7999999999999999E-2</v>
      </c>
      <c r="Q86" s="156">
        <f t="shared" si="34"/>
        <v>127907811.03866252</v>
      </c>
      <c r="R86" s="179">
        <f t="shared" si="15"/>
        <v>244562654.71282178</v>
      </c>
      <c r="S86" s="142">
        <f t="shared" si="16"/>
        <v>171807811.03866255</v>
      </c>
      <c r="T86" s="93"/>
      <c r="U86" s="11"/>
    </row>
    <row r="87" spans="1:28" s="188" customFormat="1" ht="17.25" thickBot="1" x14ac:dyDescent="0.35">
      <c r="A87" s="186">
        <f t="shared" si="37"/>
        <v>39000000</v>
      </c>
      <c r="C87" s="246"/>
      <c r="D87" s="47">
        <v>12</v>
      </c>
      <c r="E87" s="48">
        <v>2500000</v>
      </c>
      <c r="F87" s="49">
        <v>0</v>
      </c>
      <c r="G87" s="49">
        <v>400000</v>
      </c>
      <c r="H87" s="49">
        <f t="shared" si="11"/>
        <v>2100000</v>
      </c>
      <c r="I87" s="98">
        <v>43900000</v>
      </c>
      <c r="J87" s="52">
        <v>0</v>
      </c>
      <c r="K87" s="55">
        <f t="shared" si="12"/>
        <v>-41800000</v>
      </c>
      <c r="L87" s="162">
        <f t="shared" si="13"/>
        <v>87800000</v>
      </c>
      <c r="M87" s="153">
        <f t="shared" si="36"/>
        <v>74471630.860294104</v>
      </c>
      <c r="N87" s="57">
        <v>0</v>
      </c>
      <c r="O87" s="138">
        <f t="shared" si="14"/>
        <v>86107811.038662523</v>
      </c>
      <c r="P87" s="53">
        <v>1.7999999999999999E-2</v>
      </c>
      <c r="Q87" s="156">
        <f t="shared" si="34"/>
        <v>87657751.637358442</v>
      </c>
      <c r="R87" s="139">
        <f t="shared" si="15"/>
        <v>249929382.49765253</v>
      </c>
      <c r="S87" s="145">
        <f t="shared" si="16"/>
        <v>175457751.63735843</v>
      </c>
      <c r="T87" s="187">
        <f xml:space="preserve"> S87 / 4</f>
        <v>43864437.909339607</v>
      </c>
      <c r="U87" s="54">
        <f>SUM(E4:E87)</f>
        <v>212300000</v>
      </c>
      <c r="V87" s="54">
        <f>SUM(F4:F87)</f>
        <v>83226544</v>
      </c>
      <c r="W87" s="56">
        <f xml:space="preserve"> U87 - V87</f>
        <v>129073456</v>
      </c>
      <c r="X87" s="56">
        <f>R87-W87</f>
        <v>120855926.49765253</v>
      </c>
      <c r="Y87" s="124">
        <f xml:space="preserve"> X87 / W87 * 100</f>
        <v>93.633447374069334</v>
      </c>
      <c r="Z87" s="56">
        <f xml:space="preserve"> (X87 - 2500000) * 0.16</f>
        <v>18936948.239624407</v>
      </c>
      <c r="AA87" s="222">
        <f xml:space="preserve"> R87 - ((2500000 * 12) + R75)</f>
        <v>33452518.94524622</v>
      </c>
      <c r="AB87" s="222">
        <f xml:space="preserve"> (AA87 -2500000) * 0.16</f>
        <v>4952403.031239395</v>
      </c>
    </row>
    <row r="88" spans="1:28" s="40" customFormat="1" x14ac:dyDescent="0.3">
      <c r="A88" s="177">
        <f t="shared" si="37"/>
        <v>40000000</v>
      </c>
      <c r="B88" s="40">
        <v>8</v>
      </c>
      <c r="C88" s="246">
        <v>2029</v>
      </c>
      <c r="D88" s="79">
        <v>1</v>
      </c>
      <c r="E88" s="80">
        <v>2500000</v>
      </c>
      <c r="F88" s="81">
        <v>0</v>
      </c>
      <c r="G88" s="81">
        <v>400000</v>
      </c>
      <c r="H88" s="81">
        <f t="shared" ref="H88:H99" si="38" xml:space="preserve"> E88 - G88 - F88</f>
        <v>2100000</v>
      </c>
      <c r="I88" s="82">
        <v>0</v>
      </c>
      <c r="J88" s="83">
        <f xml:space="preserve"> L87 / 10</f>
        <v>8780000</v>
      </c>
      <c r="K88" s="84">
        <f t="shared" ref="K88:K99" si="39" xml:space="preserve"> H88 + J88 - I88</f>
        <v>10880000</v>
      </c>
      <c r="L88" s="75">
        <f t="shared" ref="L88:L99" si="40" xml:space="preserve"> L87 +I88 - J88 - N88</f>
        <v>79020000</v>
      </c>
      <c r="M88" s="148">
        <f t="shared" si="36"/>
        <v>75171117.383735284</v>
      </c>
      <c r="N88" s="76">
        <v>0</v>
      </c>
      <c r="O88" s="182">
        <f t="shared" ref="O88:O99" si="41" xml:space="preserve"> Q87 + K88</f>
        <v>98537751.637358442</v>
      </c>
      <c r="P88" s="78">
        <v>4.0000000000000001E-3</v>
      </c>
      <c r="Q88" s="156">
        <f t="shared" si="34"/>
        <v>98931902.643907875</v>
      </c>
      <c r="R88" s="182">
        <f t="shared" ref="R88:R99" si="42" xml:space="preserve"> M88 + Q88 + L88</f>
        <v>253123020.02764314</v>
      </c>
      <c r="S88" s="141">
        <f t="shared" ref="S88:S99" si="43" xml:space="preserve"> R88 - M88</f>
        <v>177951902.64390785</v>
      </c>
      <c r="T88" s="85"/>
      <c r="U88" s="11"/>
    </row>
    <row r="89" spans="1:28" s="40" customFormat="1" x14ac:dyDescent="0.3">
      <c r="A89" s="177">
        <f t="shared" si="37"/>
        <v>41000000</v>
      </c>
      <c r="C89" s="246"/>
      <c r="D89" s="87">
        <v>2</v>
      </c>
      <c r="E89" s="88">
        <v>2500000</v>
      </c>
      <c r="F89" s="89">
        <v>0</v>
      </c>
      <c r="G89" s="89">
        <v>400000</v>
      </c>
      <c r="H89" s="89">
        <f t="shared" si="38"/>
        <v>2100000</v>
      </c>
      <c r="I89" s="90">
        <v>0</v>
      </c>
      <c r="J89" s="91">
        <f xml:space="preserve"> J88</f>
        <v>8780000</v>
      </c>
      <c r="K89" s="92">
        <f t="shared" si="39"/>
        <v>10880000</v>
      </c>
      <c r="L89" s="159">
        <f t="shared" si="40"/>
        <v>70240000</v>
      </c>
      <c r="M89" s="149">
        <f t="shared" si="36"/>
        <v>76931397.496642515</v>
      </c>
      <c r="N89" s="76">
        <v>0</v>
      </c>
      <c r="O89" s="179">
        <f t="shared" si="41"/>
        <v>109811902.64390787</v>
      </c>
      <c r="P89" s="40">
        <v>1.7999999999999999E-2</v>
      </c>
      <c r="Q89" s="156">
        <f t="shared" si="34"/>
        <v>111788516.89149822</v>
      </c>
      <c r="R89" s="179">
        <f t="shared" si="42"/>
        <v>258959914.38814074</v>
      </c>
      <c r="S89" s="142">
        <f t="shared" si="43"/>
        <v>182028516.89149821</v>
      </c>
      <c r="T89" s="93"/>
      <c r="U89" s="11"/>
    </row>
    <row r="90" spans="1:28" s="40" customFormat="1" x14ac:dyDescent="0.3">
      <c r="A90" s="177">
        <f t="shared" si="37"/>
        <v>42000000</v>
      </c>
      <c r="C90" s="246"/>
      <c r="D90" s="87">
        <v>3</v>
      </c>
      <c r="E90" s="88">
        <v>2500000</v>
      </c>
      <c r="F90" s="89">
        <v>0</v>
      </c>
      <c r="G90" s="89">
        <v>400000</v>
      </c>
      <c r="H90" s="89">
        <f t="shared" si="38"/>
        <v>2100000</v>
      </c>
      <c r="I90" s="90">
        <v>0</v>
      </c>
      <c r="J90" s="91">
        <f t="shared" ref="J90:J96" si="44" xml:space="preserve"> J89</f>
        <v>8780000</v>
      </c>
      <c r="K90" s="92">
        <f t="shared" si="39"/>
        <v>10880000</v>
      </c>
      <c r="L90" s="159">
        <f t="shared" si="40"/>
        <v>61460000</v>
      </c>
      <c r="M90" s="149">
        <f t="shared" si="36"/>
        <v>78723362.651582077</v>
      </c>
      <c r="N90" s="76">
        <v>0</v>
      </c>
      <c r="O90" s="179">
        <f t="shared" si="41"/>
        <v>122668516.89149822</v>
      </c>
      <c r="P90" s="40">
        <v>1.7999999999999999E-2</v>
      </c>
      <c r="Q90" s="156">
        <f t="shared" si="34"/>
        <v>124876550.1955452</v>
      </c>
      <c r="R90" s="179">
        <f t="shared" si="42"/>
        <v>265059912.84712726</v>
      </c>
      <c r="S90" s="142">
        <f t="shared" si="43"/>
        <v>186336550.1955452</v>
      </c>
      <c r="T90" s="93"/>
      <c r="U90" s="11"/>
    </row>
    <row r="91" spans="1:28" s="40" customFormat="1" x14ac:dyDescent="0.3">
      <c r="A91" s="177">
        <f t="shared" si="37"/>
        <v>43000000</v>
      </c>
      <c r="C91" s="246"/>
      <c r="D91" s="87">
        <v>4</v>
      </c>
      <c r="E91" s="88">
        <v>2500000</v>
      </c>
      <c r="F91" s="89">
        <v>0</v>
      </c>
      <c r="G91" s="89">
        <v>400000</v>
      </c>
      <c r="H91" s="89">
        <f t="shared" si="38"/>
        <v>2100000</v>
      </c>
      <c r="I91" s="90">
        <v>0</v>
      </c>
      <c r="J91" s="91">
        <f t="shared" si="44"/>
        <v>8780000</v>
      </c>
      <c r="K91" s="92">
        <f t="shared" si="39"/>
        <v>10880000</v>
      </c>
      <c r="L91" s="159">
        <f t="shared" si="40"/>
        <v>52680000</v>
      </c>
      <c r="M91" s="149">
        <f t="shared" si="36"/>
        <v>80547583.17931056</v>
      </c>
      <c r="N91" s="76">
        <v>0</v>
      </c>
      <c r="O91" s="179">
        <f t="shared" si="41"/>
        <v>135756550.1955452</v>
      </c>
      <c r="P91" s="40">
        <v>1.7999999999999999E-2</v>
      </c>
      <c r="Q91" s="156">
        <f t="shared" si="34"/>
        <v>138200168.09906501</v>
      </c>
      <c r="R91" s="179">
        <f t="shared" si="42"/>
        <v>271427751.27837557</v>
      </c>
      <c r="S91" s="142">
        <f t="shared" si="43"/>
        <v>190880168.09906501</v>
      </c>
      <c r="T91" s="93"/>
      <c r="U91" s="11"/>
    </row>
    <row r="92" spans="1:28" s="40" customFormat="1" x14ac:dyDescent="0.3">
      <c r="A92" s="177">
        <f t="shared" si="37"/>
        <v>44000000</v>
      </c>
      <c r="C92" s="246"/>
      <c r="D92" s="87">
        <v>5</v>
      </c>
      <c r="E92" s="88">
        <v>2500000</v>
      </c>
      <c r="F92" s="89">
        <v>4900000</v>
      </c>
      <c r="G92" s="89">
        <v>400000</v>
      </c>
      <c r="H92" s="89">
        <f t="shared" si="38"/>
        <v>-2800000</v>
      </c>
      <c r="I92" s="90">
        <v>0</v>
      </c>
      <c r="J92" s="91">
        <f t="shared" si="44"/>
        <v>8780000</v>
      </c>
      <c r="K92" s="92">
        <f t="shared" si="39"/>
        <v>5980000</v>
      </c>
      <c r="L92" s="159">
        <f t="shared" si="40"/>
        <v>43900000</v>
      </c>
      <c r="M92" s="149">
        <f t="shared" si="36"/>
        <v>82404639.676538154</v>
      </c>
      <c r="N92" s="76">
        <v>0</v>
      </c>
      <c r="O92" s="179">
        <f t="shared" si="41"/>
        <v>144180168.09906501</v>
      </c>
      <c r="P92" s="40">
        <v>1.7999999999999999E-2</v>
      </c>
      <c r="Q92" s="156">
        <f t="shared" si="34"/>
        <v>146775411.12484819</v>
      </c>
      <c r="R92" s="179">
        <f t="shared" si="42"/>
        <v>273080050.80138636</v>
      </c>
      <c r="S92" s="142">
        <f t="shared" si="43"/>
        <v>190675411.12484819</v>
      </c>
      <c r="T92" s="93"/>
      <c r="U92" s="11"/>
    </row>
    <row r="93" spans="1:28" s="40" customFormat="1" x14ac:dyDescent="0.3">
      <c r="A93" s="177">
        <f t="shared" si="37"/>
        <v>45000000</v>
      </c>
      <c r="C93" s="246"/>
      <c r="D93" s="87">
        <v>6</v>
      </c>
      <c r="E93" s="88">
        <v>2500000</v>
      </c>
      <c r="F93" s="89">
        <v>0</v>
      </c>
      <c r="G93" s="89">
        <v>400000</v>
      </c>
      <c r="H93" s="89">
        <f t="shared" si="38"/>
        <v>2100000</v>
      </c>
      <c r="I93" s="90">
        <v>0</v>
      </c>
      <c r="J93" s="91">
        <f t="shared" si="44"/>
        <v>8780000</v>
      </c>
      <c r="K93" s="92">
        <f t="shared" si="39"/>
        <v>10880000</v>
      </c>
      <c r="L93" s="159">
        <f t="shared" si="40"/>
        <v>35120000</v>
      </c>
      <c r="M93" s="149">
        <f t="shared" si="36"/>
        <v>84295123.190715834</v>
      </c>
      <c r="N93" s="76">
        <v>0</v>
      </c>
      <c r="O93" s="179">
        <f t="shared" si="41"/>
        <v>157655411.12484819</v>
      </c>
      <c r="P93" s="40">
        <v>1.7999999999999999E-2</v>
      </c>
      <c r="Q93" s="156">
        <f t="shared" si="34"/>
        <v>160493208.52509546</v>
      </c>
      <c r="R93" s="179">
        <f t="shared" si="42"/>
        <v>279908331.71581131</v>
      </c>
      <c r="S93" s="142">
        <f t="shared" si="43"/>
        <v>195613208.52509546</v>
      </c>
      <c r="T93" s="93"/>
      <c r="U93" s="11"/>
    </row>
    <row r="94" spans="1:28" s="40" customFormat="1" x14ac:dyDescent="0.3">
      <c r="A94" s="177">
        <f t="shared" si="37"/>
        <v>46000000</v>
      </c>
      <c r="C94" s="246"/>
      <c r="D94" s="87">
        <v>7</v>
      </c>
      <c r="E94" s="88">
        <v>2500000</v>
      </c>
      <c r="F94" s="89">
        <v>0</v>
      </c>
      <c r="G94" s="89">
        <v>400000</v>
      </c>
      <c r="H94" s="89">
        <f t="shared" si="38"/>
        <v>2100000</v>
      </c>
      <c r="I94" s="90">
        <v>0</v>
      </c>
      <c r="J94" s="91">
        <f t="shared" si="44"/>
        <v>8780000</v>
      </c>
      <c r="K94" s="92">
        <f t="shared" si="39"/>
        <v>10880000</v>
      </c>
      <c r="L94" s="159">
        <f t="shared" si="40"/>
        <v>26340000</v>
      </c>
      <c r="M94" s="149">
        <f t="shared" si="36"/>
        <v>86219635.408148721</v>
      </c>
      <c r="N94" s="76">
        <v>0</v>
      </c>
      <c r="O94" s="179">
        <f t="shared" si="41"/>
        <v>171373208.52509546</v>
      </c>
      <c r="P94" s="40">
        <v>1.7999999999999999E-2</v>
      </c>
      <c r="Q94" s="156">
        <f t="shared" si="34"/>
        <v>174457926.27854717</v>
      </c>
      <c r="R94" s="179">
        <f t="shared" si="42"/>
        <v>287017561.68669587</v>
      </c>
      <c r="S94" s="142">
        <f t="shared" si="43"/>
        <v>200797926.27854717</v>
      </c>
      <c r="T94" s="93"/>
      <c r="U94" s="11"/>
    </row>
    <row r="95" spans="1:28" s="40" customFormat="1" x14ac:dyDescent="0.3">
      <c r="A95" s="177">
        <f t="shared" si="37"/>
        <v>47000000</v>
      </c>
      <c r="C95" s="246"/>
      <c r="D95" s="87">
        <v>8</v>
      </c>
      <c r="E95" s="88">
        <v>2500000</v>
      </c>
      <c r="F95" s="89">
        <v>0</v>
      </c>
      <c r="G95" s="89">
        <v>400000</v>
      </c>
      <c r="H95" s="89">
        <f t="shared" si="38"/>
        <v>2100000</v>
      </c>
      <c r="I95" s="90">
        <v>0</v>
      </c>
      <c r="J95" s="91">
        <f t="shared" si="44"/>
        <v>8780000</v>
      </c>
      <c r="K95" s="92">
        <f t="shared" si="39"/>
        <v>10880000</v>
      </c>
      <c r="L95" s="159">
        <f t="shared" si="40"/>
        <v>17560000</v>
      </c>
      <c r="M95" s="149">
        <f t="shared" si="36"/>
        <v>88178788.845495403</v>
      </c>
      <c r="N95" s="76">
        <v>0</v>
      </c>
      <c r="O95" s="179">
        <f t="shared" si="41"/>
        <v>185337926.27854717</v>
      </c>
      <c r="P95" s="40">
        <v>1.7999999999999999E-2</v>
      </c>
      <c r="Q95" s="156">
        <f t="shared" si="34"/>
        <v>188674008.951561</v>
      </c>
      <c r="R95" s="179">
        <f t="shared" si="42"/>
        <v>294412797.79705644</v>
      </c>
      <c r="S95" s="142">
        <f t="shared" si="43"/>
        <v>206234008.95156103</v>
      </c>
      <c r="T95" s="93"/>
      <c r="U95" s="11"/>
    </row>
    <row r="96" spans="1:28" s="40" customFormat="1" x14ac:dyDescent="0.3">
      <c r="A96" s="177">
        <f t="shared" si="37"/>
        <v>48000000</v>
      </c>
      <c r="C96" s="246"/>
      <c r="D96" s="87">
        <v>9</v>
      </c>
      <c r="E96" s="88">
        <v>2500000</v>
      </c>
      <c r="F96" s="89">
        <v>0</v>
      </c>
      <c r="G96" s="89">
        <v>400000</v>
      </c>
      <c r="H96" s="89">
        <f t="shared" si="38"/>
        <v>2100000</v>
      </c>
      <c r="I96" s="90">
        <v>0</v>
      </c>
      <c r="J96" s="91">
        <f t="shared" si="44"/>
        <v>8780000</v>
      </c>
      <c r="K96" s="92">
        <f t="shared" si="39"/>
        <v>10880000</v>
      </c>
      <c r="L96" s="159">
        <f t="shared" si="40"/>
        <v>8780000</v>
      </c>
      <c r="M96" s="149">
        <f t="shared" si="36"/>
        <v>90173207.044714317</v>
      </c>
      <c r="N96" s="76">
        <v>0</v>
      </c>
      <c r="O96" s="179">
        <f t="shared" si="41"/>
        <v>199554008.951561</v>
      </c>
      <c r="P96" s="40">
        <v>1.7999999999999999E-2</v>
      </c>
      <c r="Q96" s="156">
        <f t="shared" si="34"/>
        <v>203145981.11268911</v>
      </c>
      <c r="R96" s="179">
        <f t="shared" si="42"/>
        <v>302099188.15740341</v>
      </c>
      <c r="S96" s="142">
        <f t="shared" si="43"/>
        <v>211925981.11268908</v>
      </c>
      <c r="T96" s="93"/>
      <c r="U96" s="11"/>
    </row>
    <row r="97" spans="1:28" s="40" customFormat="1" x14ac:dyDescent="0.3">
      <c r="A97" s="177">
        <f t="shared" si="37"/>
        <v>49000000</v>
      </c>
      <c r="C97" s="246"/>
      <c r="D97" s="87">
        <v>10</v>
      </c>
      <c r="E97" s="88">
        <v>2500000</v>
      </c>
      <c r="F97" s="89">
        <v>0</v>
      </c>
      <c r="G97" s="89">
        <v>400000</v>
      </c>
      <c r="H97" s="89">
        <f t="shared" si="38"/>
        <v>2100000</v>
      </c>
      <c r="I97" s="90">
        <v>0</v>
      </c>
      <c r="J97" s="91">
        <f xml:space="preserve"> J96</f>
        <v>8780000</v>
      </c>
      <c r="K97" s="92">
        <f t="shared" si="39"/>
        <v>10880000</v>
      </c>
      <c r="L97" s="159">
        <f t="shared" si="40"/>
        <v>0</v>
      </c>
      <c r="M97" s="149">
        <f t="shared" si="36"/>
        <v>92203524.771519169</v>
      </c>
      <c r="N97" s="76">
        <v>0</v>
      </c>
      <c r="O97" s="179">
        <f t="shared" si="41"/>
        <v>214025981.11268911</v>
      </c>
      <c r="P97" s="40">
        <v>1.7999999999999999E-2</v>
      </c>
      <c r="Q97" s="156">
        <f t="shared" si="34"/>
        <v>217878448.77271751</v>
      </c>
      <c r="R97" s="179">
        <f t="shared" si="42"/>
        <v>310081973.54423666</v>
      </c>
      <c r="S97" s="142">
        <f t="shared" si="43"/>
        <v>217878448.77271748</v>
      </c>
      <c r="T97" s="93"/>
      <c r="U97" s="11"/>
    </row>
    <row r="98" spans="1:28" s="40" customFormat="1" ht="17.25" thickBot="1" x14ac:dyDescent="0.35">
      <c r="A98" s="177">
        <f t="shared" si="37"/>
        <v>50000000</v>
      </c>
      <c r="C98" s="246"/>
      <c r="D98" s="95">
        <v>11</v>
      </c>
      <c r="E98" s="96">
        <v>2500000</v>
      </c>
      <c r="F98" s="97">
        <v>0</v>
      </c>
      <c r="G98" s="97">
        <v>400000</v>
      </c>
      <c r="H98" s="97">
        <f t="shared" si="38"/>
        <v>2100000</v>
      </c>
      <c r="I98" s="98">
        <v>56700000</v>
      </c>
      <c r="J98" s="99">
        <v>0</v>
      </c>
      <c r="K98" s="100">
        <f t="shared" si="39"/>
        <v>-54600000</v>
      </c>
      <c r="L98" s="159">
        <f t="shared" si="40"/>
        <v>56700000</v>
      </c>
      <c r="M98" s="150">
        <f t="shared" si="36"/>
        <v>94270388.217406511</v>
      </c>
      <c r="N98" s="76">
        <v>0</v>
      </c>
      <c r="O98" s="180">
        <f t="shared" si="41"/>
        <v>163278448.77271751</v>
      </c>
      <c r="P98" s="94">
        <v>1.7999999999999999E-2</v>
      </c>
      <c r="Q98" s="156">
        <f t="shared" si="34"/>
        <v>166217460.85062641</v>
      </c>
      <c r="R98" s="179">
        <f t="shared" si="42"/>
        <v>317187849.06803292</v>
      </c>
      <c r="S98" s="142">
        <f t="shared" si="43"/>
        <v>222917460.85062641</v>
      </c>
      <c r="T98" s="93"/>
      <c r="U98" s="11"/>
    </row>
    <row r="99" spans="1:28" s="40" customFormat="1" ht="17.25" thickBot="1" x14ac:dyDescent="0.35">
      <c r="A99" s="177">
        <f t="shared" si="37"/>
        <v>51000000</v>
      </c>
      <c r="C99" s="246"/>
      <c r="D99" s="47">
        <v>12</v>
      </c>
      <c r="E99" s="48">
        <v>2500000</v>
      </c>
      <c r="F99" s="49">
        <v>0</v>
      </c>
      <c r="G99" s="49">
        <v>400000</v>
      </c>
      <c r="H99" s="49">
        <f t="shared" si="38"/>
        <v>2100000</v>
      </c>
      <c r="I99" s="50">
        <v>56700000</v>
      </c>
      <c r="J99" s="52">
        <v>0</v>
      </c>
      <c r="K99" s="55">
        <f t="shared" si="39"/>
        <v>-54600000</v>
      </c>
      <c r="L99" s="162">
        <f t="shared" si="40"/>
        <v>113400000</v>
      </c>
      <c r="M99" s="151">
        <f t="shared" si="36"/>
        <v>96374455.205319822</v>
      </c>
      <c r="N99" s="57">
        <v>0</v>
      </c>
      <c r="O99" s="181">
        <f t="shared" si="41"/>
        <v>111617460.85062641</v>
      </c>
      <c r="P99" s="53">
        <v>1.7999999999999999E-2</v>
      </c>
      <c r="Q99" s="156">
        <f t="shared" si="34"/>
        <v>113626575.14593768</v>
      </c>
      <c r="R99" s="179">
        <f t="shared" si="42"/>
        <v>323401030.3512575</v>
      </c>
      <c r="S99" s="145">
        <f t="shared" si="43"/>
        <v>227026575.14593768</v>
      </c>
      <c r="T99" s="93">
        <f xml:space="preserve"> S99 / 4</f>
        <v>56756643.78648442</v>
      </c>
      <c r="U99" s="54">
        <f>SUM(E4:E99)</f>
        <v>242300000</v>
      </c>
      <c r="V99" s="54">
        <f>SUM(F4:F99)</f>
        <v>88126544</v>
      </c>
      <c r="W99" s="56">
        <f xml:space="preserve"> U99 - V99</f>
        <v>154173456</v>
      </c>
      <c r="X99" s="56">
        <f>R99-W99</f>
        <v>169227574.3512575</v>
      </c>
      <c r="Y99" s="124">
        <f xml:space="preserve"> X99 / W99 * 100</f>
        <v>109.76440351136547</v>
      </c>
      <c r="Z99" s="56">
        <f xml:space="preserve"> (X99 - 2500000) * 0.16</f>
        <v>26676411.896201201</v>
      </c>
      <c r="AA99" s="222">
        <f xml:space="preserve"> R99 - ((2500000 * 12) + R87)</f>
        <v>43471647.853604972</v>
      </c>
      <c r="AB99" s="222">
        <f xml:space="preserve"> (AA99 -2500000) * 0.16</f>
        <v>6555463.6565767955</v>
      </c>
    </row>
    <row r="100" spans="1:28" s="40" customFormat="1" x14ac:dyDescent="0.3">
      <c r="A100" s="177">
        <f t="shared" si="37"/>
        <v>52000000</v>
      </c>
      <c r="B100" s="40">
        <v>9</v>
      </c>
      <c r="C100" s="246">
        <v>2030</v>
      </c>
      <c r="D100" s="79">
        <v>1</v>
      </c>
      <c r="E100" s="80">
        <v>2500000</v>
      </c>
      <c r="F100" s="81">
        <v>0</v>
      </c>
      <c r="G100" s="81">
        <v>400000</v>
      </c>
      <c r="H100" s="81">
        <f t="shared" ref="H100:H111" si="45" xml:space="preserve"> E100 - G100 - F100</f>
        <v>2100000</v>
      </c>
      <c r="I100" s="82">
        <v>0</v>
      </c>
      <c r="J100" s="83">
        <f xml:space="preserve"> L99 / 10</f>
        <v>11340000</v>
      </c>
      <c r="K100" s="84">
        <f t="shared" ref="K100:K111" si="46" xml:space="preserve"> H100 + J100 - I100</f>
        <v>13440000</v>
      </c>
      <c r="L100" s="75">
        <f t="shared" ref="L100:L111" si="47" xml:space="preserve"> L99 +I100 - J100 - N100</f>
        <v>102060000</v>
      </c>
      <c r="M100" s="148">
        <f t="shared" si="36"/>
        <v>97161553.026141107</v>
      </c>
      <c r="N100" s="76">
        <v>0</v>
      </c>
      <c r="O100" s="182">
        <f t="shared" ref="O100:O111" si="48" xml:space="preserve"> Q99 + K100</f>
        <v>127066575.14593768</v>
      </c>
      <c r="P100" s="78">
        <v>4.0000000000000001E-3</v>
      </c>
      <c r="Q100" s="156">
        <f t="shared" si="34"/>
        <v>127574841.44652143</v>
      </c>
      <c r="R100" s="182">
        <f t="shared" ref="R100:R111" si="49" xml:space="preserve"> M100 + Q100 + L100</f>
        <v>326796394.47266257</v>
      </c>
      <c r="S100" s="141">
        <f t="shared" ref="S100:S111" si="50" xml:space="preserve"> R100 - M100</f>
        <v>229634841.44652146</v>
      </c>
      <c r="T100" s="85"/>
      <c r="U100" s="11"/>
    </row>
    <row r="101" spans="1:28" s="40" customFormat="1" x14ac:dyDescent="0.3">
      <c r="A101" s="177">
        <f t="shared" si="37"/>
        <v>53000000</v>
      </c>
      <c r="C101" s="246"/>
      <c r="D101" s="87">
        <v>2</v>
      </c>
      <c r="E101" s="88">
        <v>2500000</v>
      </c>
      <c r="F101" s="89">
        <v>0</v>
      </c>
      <c r="G101" s="89">
        <v>400000</v>
      </c>
      <c r="H101" s="89">
        <f t="shared" si="45"/>
        <v>2100000</v>
      </c>
      <c r="I101" s="90">
        <v>0</v>
      </c>
      <c r="J101" s="91">
        <f xml:space="preserve"> J100</f>
        <v>11340000</v>
      </c>
      <c r="K101" s="92">
        <f t="shared" si="46"/>
        <v>13440000</v>
      </c>
      <c r="L101" s="159">
        <f t="shared" si="47"/>
        <v>90720000</v>
      </c>
      <c r="M101" s="149">
        <f t="shared" si="36"/>
        <v>99317660.980611652</v>
      </c>
      <c r="N101" s="76">
        <v>0</v>
      </c>
      <c r="O101" s="179">
        <f t="shared" si="48"/>
        <v>141014841.44652143</v>
      </c>
      <c r="P101" s="40">
        <v>1.7999999999999999E-2</v>
      </c>
      <c r="Q101" s="156">
        <f t="shared" si="34"/>
        <v>143553108.59255883</v>
      </c>
      <c r="R101" s="179">
        <f t="shared" si="49"/>
        <v>333590769.57317048</v>
      </c>
      <c r="S101" s="142">
        <f t="shared" si="50"/>
        <v>234273108.59255883</v>
      </c>
      <c r="T101" s="93"/>
      <c r="U101" s="11"/>
    </row>
    <row r="102" spans="1:28" s="40" customFormat="1" x14ac:dyDescent="0.3">
      <c r="A102" s="177">
        <f t="shared" si="37"/>
        <v>54000000</v>
      </c>
      <c r="C102" s="246"/>
      <c r="D102" s="87">
        <v>3</v>
      </c>
      <c r="E102" s="88">
        <v>2500000</v>
      </c>
      <c r="F102" s="89">
        <v>0</v>
      </c>
      <c r="G102" s="89">
        <v>400000</v>
      </c>
      <c r="H102" s="89">
        <f t="shared" si="45"/>
        <v>2100000</v>
      </c>
      <c r="I102" s="90">
        <v>0</v>
      </c>
      <c r="J102" s="91">
        <f t="shared" ref="J102:J108" si="51" xml:space="preserve"> J101</f>
        <v>11340000</v>
      </c>
      <c r="K102" s="92">
        <f t="shared" si="46"/>
        <v>13440000</v>
      </c>
      <c r="L102" s="159">
        <f t="shared" si="47"/>
        <v>79380000</v>
      </c>
      <c r="M102" s="149">
        <f t="shared" si="36"/>
        <v>101512578.87826267</v>
      </c>
      <c r="N102" s="76">
        <v>0</v>
      </c>
      <c r="O102" s="179">
        <f t="shared" si="48"/>
        <v>156993108.59255883</v>
      </c>
      <c r="P102" s="40">
        <v>1.7999999999999999E-2</v>
      </c>
      <c r="Q102" s="156">
        <f t="shared" si="34"/>
        <v>159818984.54722488</v>
      </c>
      <c r="R102" s="179">
        <f t="shared" si="49"/>
        <v>340711563.42548752</v>
      </c>
      <c r="S102" s="142">
        <f t="shared" si="50"/>
        <v>239198984.54722485</v>
      </c>
      <c r="T102" s="93"/>
      <c r="U102" s="11"/>
    </row>
    <row r="103" spans="1:28" s="40" customFormat="1" x14ac:dyDescent="0.3">
      <c r="A103" s="177">
        <f t="shared" si="37"/>
        <v>55000000</v>
      </c>
      <c r="C103" s="246"/>
      <c r="D103" s="87">
        <v>4</v>
      </c>
      <c r="E103" s="88">
        <v>2500000</v>
      </c>
      <c r="F103" s="89">
        <v>0</v>
      </c>
      <c r="G103" s="89">
        <v>400000</v>
      </c>
      <c r="H103" s="89">
        <f t="shared" si="45"/>
        <v>2100000</v>
      </c>
      <c r="I103" s="90">
        <v>0</v>
      </c>
      <c r="J103" s="91">
        <f t="shared" si="51"/>
        <v>11340000</v>
      </c>
      <c r="K103" s="92">
        <f t="shared" si="46"/>
        <v>13440000</v>
      </c>
      <c r="L103" s="159">
        <f t="shared" si="47"/>
        <v>68040000</v>
      </c>
      <c r="M103" s="149">
        <f t="shared" si="36"/>
        <v>103747005.2980714</v>
      </c>
      <c r="N103" s="76">
        <v>0</v>
      </c>
      <c r="O103" s="179">
        <f t="shared" si="48"/>
        <v>173258984.54722488</v>
      </c>
      <c r="P103" s="40">
        <v>1.7999999999999999E-2</v>
      </c>
      <c r="Q103" s="156">
        <f t="shared" si="34"/>
        <v>176377646.26907492</v>
      </c>
      <c r="R103" s="179">
        <f t="shared" si="49"/>
        <v>348164651.5671463</v>
      </c>
      <c r="S103" s="142">
        <f t="shared" si="50"/>
        <v>244417646.26907492</v>
      </c>
      <c r="T103" s="93"/>
      <c r="U103" s="11"/>
    </row>
    <row r="104" spans="1:28" s="40" customFormat="1" x14ac:dyDescent="0.3">
      <c r="A104" s="177">
        <f t="shared" si="37"/>
        <v>56000000</v>
      </c>
      <c r="C104" s="246"/>
      <c r="D104" s="87">
        <v>5</v>
      </c>
      <c r="E104" s="88">
        <v>2500000</v>
      </c>
      <c r="F104" s="89">
        <v>6400000</v>
      </c>
      <c r="G104" s="89">
        <v>400000</v>
      </c>
      <c r="H104" s="89">
        <f t="shared" si="45"/>
        <v>-4300000</v>
      </c>
      <c r="I104" s="90">
        <v>0</v>
      </c>
      <c r="J104" s="91">
        <f t="shared" si="51"/>
        <v>11340000</v>
      </c>
      <c r="K104" s="92">
        <f t="shared" si="46"/>
        <v>7040000</v>
      </c>
      <c r="L104" s="159">
        <f t="shared" si="47"/>
        <v>56700000</v>
      </c>
      <c r="M104" s="149">
        <f t="shared" si="36"/>
        <v>106021651.39343669</v>
      </c>
      <c r="N104" s="76">
        <v>0</v>
      </c>
      <c r="O104" s="179">
        <f t="shared" si="48"/>
        <v>183417646.26907492</v>
      </c>
      <c r="P104" s="40">
        <v>1.7999999999999999E-2</v>
      </c>
      <c r="Q104" s="156">
        <f t="shared" si="34"/>
        <v>186719163.90191826</v>
      </c>
      <c r="R104" s="179">
        <f t="shared" si="49"/>
        <v>349440815.29535496</v>
      </c>
      <c r="S104" s="142">
        <f t="shared" si="50"/>
        <v>243419163.90191829</v>
      </c>
      <c r="T104" s="93"/>
      <c r="U104" s="11"/>
    </row>
    <row r="105" spans="1:28" s="40" customFormat="1" x14ac:dyDescent="0.3">
      <c r="A105" s="177">
        <f t="shared" si="37"/>
        <v>57000000</v>
      </c>
      <c r="C105" s="246"/>
      <c r="D105" s="87">
        <v>6</v>
      </c>
      <c r="E105" s="88">
        <v>2500000</v>
      </c>
      <c r="F105" s="89">
        <v>0</v>
      </c>
      <c r="G105" s="89">
        <v>400000</v>
      </c>
      <c r="H105" s="89">
        <f t="shared" si="45"/>
        <v>2100000</v>
      </c>
      <c r="I105" s="90">
        <v>0</v>
      </c>
      <c r="J105" s="91">
        <f t="shared" si="51"/>
        <v>11340000</v>
      </c>
      <c r="K105" s="92">
        <f t="shared" si="46"/>
        <v>13440000</v>
      </c>
      <c r="L105" s="159">
        <f t="shared" si="47"/>
        <v>45360000</v>
      </c>
      <c r="M105" s="149">
        <f t="shared" si="36"/>
        <v>108337241.11851855</v>
      </c>
      <c r="N105" s="76">
        <v>0</v>
      </c>
      <c r="O105" s="179">
        <f t="shared" si="48"/>
        <v>200159163.90191826</v>
      </c>
      <c r="P105" s="40">
        <v>1.7999999999999999E-2</v>
      </c>
      <c r="Q105" s="156">
        <f t="shared" si="34"/>
        <v>203762028.85215279</v>
      </c>
      <c r="R105" s="179">
        <f t="shared" si="49"/>
        <v>357459269.97067136</v>
      </c>
      <c r="S105" s="142">
        <f t="shared" si="50"/>
        <v>249122028.85215282</v>
      </c>
      <c r="T105" s="93"/>
      <c r="U105" s="11"/>
    </row>
    <row r="106" spans="1:28" s="40" customFormat="1" x14ac:dyDescent="0.3">
      <c r="A106" s="177">
        <f t="shared" si="37"/>
        <v>58000000</v>
      </c>
      <c r="C106" s="246"/>
      <c r="D106" s="87">
        <v>7</v>
      </c>
      <c r="E106" s="88">
        <v>2500000</v>
      </c>
      <c r="F106" s="89">
        <v>0</v>
      </c>
      <c r="G106" s="89">
        <v>400000</v>
      </c>
      <c r="H106" s="89">
        <f t="shared" si="45"/>
        <v>2100000</v>
      </c>
      <c r="I106" s="90">
        <v>0</v>
      </c>
      <c r="J106" s="91">
        <f t="shared" si="51"/>
        <v>11340000</v>
      </c>
      <c r="K106" s="92">
        <f t="shared" si="46"/>
        <v>13440000</v>
      </c>
      <c r="L106" s="159">
        <f t="shared" si="47"/>
        <v>34020000</v>
      </c>
      <c r="M106" s="149">
        <f t="shared" si="36"/>
        <v>110694511.45865189</v>
      </c>
      <c r="N106" s="76">
        <v>0</v>
      </c>
      <c r="O106" s="179">
        <f t="shared" si="48"/>
        <v>217202028.85215279</v>
      </c>
      <c r="P106" s="40">
        <v>1.7999999999999999E-2</v>
      </c>
      <c r="Q106" s="156">
        <f t="shared" si="34"/>
        <v>221111665.37149155</v>
      </c>
      <c r="R106" s="179">
        <f t="shared" si="49"/>
        <v>365826176.83014345</v>
      </c>
      <c r="S106" s="142">
        <f t="shared" si="50"/>
        <v>255131665.37149155</v>
      </c>
      <c r="T106" s="93"/>
      <c r="U106" s="11"/>
    </row>
    <row r="107" spans="1:28" s="40" customFormat="1" x14ac:dyDescent="0.3">
      <c r="A107" s="177">
        <f t="shared" si="37"/>
        <v>59000000</v>
      </c>
      <c r="C107" s="246"/>
      <c r="D107" s="87">
        <v>8</v>
      </c>
      <c r="E107" s="88">
        <v>2500000</v>
      </c>
      <c r="F107" s="89">
        <v>0</v>
      </c>
      <c r="G107" s="89">
        <v>400000</v>
      </c>
      <c r="H107" s="89">
        <f t="shared" si="45"/>
        <v>2100000</v>
      </c>
      <c r="I107" s="90">
        <v>0</v>
      </c>
      <c r="J107" s="91">
        <f t="shared" si="51"/>
        <v>11340000</v>
      </c>
      <c r="K107" s="92">
        <f t="shared" si="46"/>
        <v>13440000</v>
      </c>
      <c r="L107" s="159">
        <f t="shared" si="47"/>
        <v>22680000</v>
      </c>
      <c r="M107" s="149">
        <f t="shared" si="36"/>
        <v>113094212.66490762</v>
      </c>
      <c r="N107" s="76">
        <v>0</v>
      </c>
      <c r="O107" s="179">
        <f t="shared" si="48"/>
        <v>234551665.37149155</v>
      </c>
      <c r="P107" s="40">
        <v>1.7999999999999999E-2</v>
      </c>
      <c r="Q107" s="156">
        <f t="shared" si="34"/>
        <v>238773595.34817839</v>
      </c>
      <c r="R107" s="179">
        <f t="shared" si="49"/>
        <v>374547808.01308602</v>
      </c>
      <c r="S107" s="142">
        <f t="shared" si="50"/>
        <v>261453595.34817839</v>
      </c>
      <c r="T107" s="93"/>
      <c r="U107" s="11"/>
    </row>
    <row r="108" spans="1:28" s="40" customFormat="1" x14ac:dyDescent="0.3">
      <c r="A108" s="177">
        <f t="shared" si="37"/>
        <v>60000000</v>
      </c>
      <c r="C108" s="246"/>
      <c r="D108" s="87">
        <v>9</v>
      </c>
      <c r="E108" s="88">
        <v>2500000</v>
      </c>
      <c r="F108" s="89">
        <v>0</v>
      </c>
      <c r="G108" s="89">
        <v>400000</v>
      </c>
      <c r="H108" s="89">
        <f t="shared" si="45"/>
        <v>2100000</v>
      </c>
      <c r="I108" s="90">
        <v>0</v>
      </c>
      <c r="J108" s="91">
        <f t="shared" si="51"/>
        <v>11340000</v>
      </c>
      <c r="K108" s="92">
        <f t="shared" si="46"/>
        <v>13440000</v>
      </c>
      <c r="L108" s="159">
        <f t="shared" si="47"/>
        <v>11340000</v>
      </c>
      <c r="M108" s="149">
        <f t="shared" si="36"/>
        <v>115537108.49287596</v>
      </c>
      <c r="N108" s="76">
        <v>0</v>
      </c>
      <c r="O108" s="179">
        <f t="shared" si="48"/>
        <v>252213595.34817839</v>
      </c>
      <c r="P108" s="40">
        <v>1.7999999999999999E-2</v>
      </c>
      <c r="Q108" s="156">
        <f t="shared" si="34"/>
        <v>256753440.06444559</v>
      </c>
      <c r="R108" s="179">
        <f t="shared" si="49"/>
        <v>383630548.55732155</v>
      </c>
      <c r="S108" s="142">
        <f t="shared" si="50"/>
        <v>268093440.06444559</v>
      </c>
      <c r="T108" s="93"/>
      <c r="U108" s="11"/>
    </row>
    <row r="109" spans="1:28" s="40" customFormat="1" x14ac:dyDescent="0.3">
      <c r="A109" s="177">
        <f t="shared" si="37"/>
        <v>61000000</v>
      </c>
      <c r="C109" s="246"/>
      <c r="D109" s="87">
        <v>10</v>
      </c>
      <c r="E109" s="88">
        <v>2500000</v>
      </c>
      <c r="F109" s="89">
        <v>0</v>
      </c>
      <c r="G109" s="89">
        <v>400000</v>
      </c>
      <c r="H109" s="89">
        <f t="shared" si="45"/>
        <v>2100000</v>
      </c>
      <c r="I109" s="90">
        <v>0</v>
      </c>
      <c r="J109" s="91">
        <f xml:space="preserve"> J108</f>
        <v>11340000</v>
      </c>
      <c r="K109" s="92">
        <f t="shared" si="46"/>
        <v>13440000</v>
      </c>
      <c r="L109" s="159">
        <f t="shared" si="47"/>
        <v>0</v>
      </c>
      <c r="M109" s="149">
        <f t="shared" si="36"/>
        <v>118023976.44574773</v>
      </c>
      <c r="N109" s="76">
        <v>0</v>
      </c>
      <c r="O109" s="179">
        <f t="shared" si="48"/>
        <v>270193440.06444561</v>
      </c>
      <c r="P109" s="40">
        <v>1.7999999999999999E-2</v>
      </c>
      <c r="Q109" s="156">
        <f t="shared" si="34"/>
        <v>275056921.98560566</v>
      </c>
      <c r="R109" s="179">
        <f t="shared" si="49"/>
        <v>393080898.43135339</v>
      </c>
      <c r="S109" s="142">
        <f t="shared" si="50"/>
        <v>275056921.98560566</v>
      </c>
      <c r="T109" s="93"/>
      <c r="U109" s="11"/>
    </row>
    <row r="110" spans="1:28" s="40" customFormat="1" ht="17.25" thickBot="1" x14ac:dyDescent="0.35">
      <c r="A110" s="177">
        <f t="shared" si="37"/>
        <v>62000000</v>
      </c>
      <c r="C110" s="246"/>
      <c r="D110" s="95">
        <v>11</v>
      </c>
      <c r="E110" s="96">
        <v>2500000</v>
      </c>
      <c r="F110" s="97">
        <v>0</v>
      </c>
      <c r="G110" s="97">
        <v>400000</v>
      </c>
      <c r="H110" s="97">
        <f t="shared" si="45"/>
        <v>2100000</v>
      </c>
      <c r="I110" s="98">
        <v>71400000</v>
      </c>
      <c r="J110" s="99">
        <v>0</v>
      </c>
      <c r="K110" s="100">
        <f t="shared" si="46"/>
        <v>-69300000</v>
      </c>
      <c r="L110" s="159">
        <f t="shared" si="47"/>
        <v>71400000</v>
      </c>
      <c r="M110" s="150">
        <f t="shared" si="36"/>
        <v>120555608.02177119</v>
      </c>
      <c r="N110" s="76">
        <v>0</v>
      </c>
      <c r="O110" s="180">
        <f t="shared" si="48"/>
        <v>205756921.98560566</v>
      </c>
      <c r="P110" s="94">
        <v>1.7999999999999999E-2</v>
      </c>
      <c r="Q110" s="156">
        <f t="shared" si="34"/>
        <v>209460546.58134657</v>
      </c>
      <c r="R110" s="179">
        <f t="shared" si="49"/>
        <v>401416154.60311776</v>
      </c>
      <c r="S110" s="142">
        <f t="shared" si="50"/>
        <v>280860546.58134657</v>
      </c>
      <c r="T110" s="93"/>
      <c r="U110" s="11"/>
    </row>
    <row r="111" spans="1:28" s="188" customFormat="1" ht="17.25" thickBot="1" x14ac:dyDescent="0.35">
      <c r="A111" s="186">
        <f t="shared" si="37"/>
        <v>63000000</v>
      </c>
      <c r="C111" s="246"/>
      <c r="D111" s="47">
        <v>12</v>
      </c>
      <c r="E111" s="48">
        <v>2500000</v>
      </c>
      <c r="F111" s="49">
        <v>0</v>
      </c>
      <c r="G111" s="49">
        <v>400000</v>
      </c>
      <c r="H111" s="49">
        <f t="shared" si="45"/>
        <v>2100000</v>
      </c>
      <c r="I111" s="50">
        <v>71400000</v>
      </c>
      <c r="J111" s="52">
        <v>0</v>
      </c>
      <c r="K111" s="55">
        <f t="shared" si="46"/>
        <v>-69300000</v>
      </c>
      <c r="L111" s="162">
        <f t="shared" si="47"/>
        <v>142800000</v>
      </c>
      <c r="M111" s="153">
        <f t="shared" si="36"/>
        <v>123132808.96616307</v>
      </c>
      <c r="N111" s="57">
        <v>0</v>
      </c>
      <c r="O111" s="138">
        <f t="shared" si="48"/>
        <v>140160546.58134657</v>
      </c>
      <c r="P111" s="53">
        <v>1.7999999999999999E-2</v>
      </c>
      <c r="Q111" s="218">
        <f t="shared" si="34"/>
        <v>142683436.4198108</v>
      </c>
      <c r="R111" s="139">
        <f t="shared" si="49"/>
        <v>408616245.38597387</v>
      </c>
      <c r="S111" s="145">
        <f t="shared" si="50"/>
        <v>285483436.41981077</v>
      </c>
      <c r="T111" s="187">
        <f xml:space="preserve"> S111 / 4</f>
        <v>71370859.104952693</v>
      </c>
      <c r="U111" s="54">
        <f>SUM(E4:E111)</f>
        <v>272300000</v>
      </c>
      <c r="V111" s="54">
        <f>SUM(F4:F111)</f>
        <v>94526544</v>
      </c>
      <c r="W111" s="56">
        <f xml:space="preserve"> U111 - V111</f>
        <v>177773456</v>
      </c>
      <c r="X111" s="56">
        <f>R111-W111</f>
        <v>230842789.38597387</v>
      </c>
      <c r="Y111" s="124">
        <f xml:space="preserve"> X111 / W111 * 100</f>
        <v>129.85222573721796</v>
      </c>
      <c r="Z111" s="56">
        <f xml:space="preserve"> (X111 - 2500000) * 0.16</f>
        <v>36534846.301755823</v>
      </c>
      <c r="AA111" s="222">
        <f xml:space="preserve"> R111 - ((2500000 * 12) + R99)</f>
        <v>55215215.034716368</v>
      </c>
      <c r="AB111" s="222">
        <f xml:space="preserve"> (AA111 -2500000) * 0.16</f>
        <v>8434434.4055546187</v>
      </c>
    </row>
    <row r="112" spans="1:28" s="40" customFormat="1" x14ac:dyDescent="0.3">
      <c r="A112" s="177">
        <f t="shared" si="37"/>
        <v>64000000</v>
      </c>
      <c r="B112" s="40">
        <v>10</v>
      </c>
      <c r="C112" s="246">
        <v>2031</v>
      </c>
      <c r="D112" s="79">
        <v>1</v>
      </c>
      <c r="E112" s="80">
        <v>2500000</v>
      </c>
      <c r="F112" s="81">
        <v>0</v>
      </c>
      <c r="G112" s="81">
        <v>400000</v>
      </c>
      <c r="H112" s="81">
        <f t="shared" ref="H112:H123" si="52" xml:space="preserve"> E112 - G112 - F112</f>
        <v>2100000</v>
      </c>
      <c r="I112" s="82">
        <v>0</v>
      </c>
      <c r="J112" s="83">
        <f xml:space="preserve"> L111 / 10</f>
        <v>14280000</v>
      </c>
      <c r="K112" s="84">
        <f t="shared" ref="K112:K123" si="53" xml:space="preserve"> H112 + J112 - I112</f>
        <v>16380000</v>
      </c>
      <c r="L112" s="75">
        <f t="shared" ref="L112:L123" si="54" xml:space="preserve"> L111 +I112 - J112 - N112</f>
        <v>128520000</v>
      </c>
      <c r="M112" s="148">
        <f t="shared" ref="M112:M143" si="55" xml:space="preserve"> (M111 + 400000) + ((M111 + 400000) * P112 )</f>
        <v>124026940.20202772</v>
      </c>
      <c r="N112" s="76">
        <v>0</v>
      </c>
      <c r="O112" s="182">
        <f t="shared" ref="O112:O123" si="56" xml:space="preserve"> Q111 + K112</f>
        <v>159063436.4198108</v>
      </c>
      <c r="P112" s="78">
        <v>4.0000000000000001E-3</v>
      </c>
      <c r="Q112" s="156">
        <f t="shared" si="34"/>
        <v>159699690.16549003</v>
      </c>
      <c r="R112" s="182">
        <f t="shared" ref="R112:R123" si="57" xml:space="preserve"> M112 + Q112 + L112</f>
        <v>412246630.36751777</v>
      </c>
      <c r="S112" s="141">
        <f t="shared" ref="S112:S123" si="58" xml:space="preserve"> R112 - M112</f>
        <v>288219690.16549003</v>
      </c>
      <c r="T112" s="85"/>
      <c r="U112" s="11"/>
    </row>
    <row r="113" spans="1:28" s="40" customFormat="1" x14ac:dyDescent="0.3">
      <c r="A113" s="177">
        <f t="shared" si="37"/>
        <v>65000000</v>
      </c>
      <c r="C113" s="246"/>
      <c r="D113" s="87">
        <v>2</v>
      </c>
      <c r="E113" s="88">
        <v>2500000</v>
      </c>
      <c r="F113" s="89">
        <v>0</v>
      </c>
      <c r="G113" s="89">
        <v>400000</v>
      </c>
      <c r="H113" s="89">
        <f t="shared" si="52"/>
        <v>2100000</v>
      </c>
      <c r="I113" s="90">
        <v>0</v>
      </c>
      <c r="J113" s="91">
        <f xml:space="preserve"> J112</f>
        <v>14280000</v>
      </c>
      <c r="K113" s="92">
        <f t="shared" si="53"/>
        <v>16380000</v>
      </c>
      <c r="L113" s="159">
        <f t="shared" si="54"/>
        <v>114240000</v>
      </c>
      <c r="M113" s="149">
        <f t="shared" si="55"/>
        <v>126666625.12566422</v>
      </c>
      <c r="N113" s="76">
        <v>0</v>
      </c>
      <c r="O113" s="179">
        <f t="shared" si="56"/>
        <v>176079690.16549003</v>
      </c>
      <c r="P113" s="40">
        <v>1.7999999999999999E-2</v>
      </c>
      <c r="Q113" s="156">
        <f t="shared" si="34"/>
        <v>179249124.58846885</v>
      </c>
      <c r="R113" s="179">
        <f t="shared" si="57"/>
        <v>420155749.71413308</v>
      </c>
      <c r="S113" s="142">
        <f t="shared" si="58"/>
        <v>293489124.58846885</v>
      </c>
      <c r="T113" s="93"/>
      <c r="U113" s="11"/>
    </row>
    <row r="114" spans="1:28" s="40" customFormat="1" x14ac:dyDescent="0.3">
      <c r="A114" s="177">
        <f t="shared" si="37"/>
        <v>66000000</v>
      </c>
      <c r="C114" s="246"/>
      <c r="D114" s="87">
        <v>3</v>
      </c>
      <c r="E114" s="88">
        <v>2500000</v>
      </c>
      <c r="F114" s="89">
        <v>0</v>
      </c>
      <c r="G114" s="89">
        <v>400000</v>
      </c>
      <c r="H114" s="89">
        <f t="shared" si="52"/>
        <v>2100000</v>
      </c>
      <c r="I114" s="90">
        <v>0</v>
      </c>
      <c r="J114" s="91">
        <f t="shared" ref="J114:J120" si="59" xml:space="preserve"> J113</f>
        <v>14280000</v>
      </c>
      <c r="K114" s="92">
        <f t="shared" si="53"/>
        <v>16380000</v>
      </c>
      <c r="L114" s="159">
        <f t="shared" si="54"/>
        <v>99960000</v>
      </c>
      <c r="M114" s="149">
        <f t="shared" si="55"/>
        <v>129353824.37792617</v>
      </c>
      <c r="N114" s="76">
        <v>0</v>
      </c>
      <c r="O114" s="179">
        <f t="shared" si="56"/>
        <v>195629124.58846885</v>
      </c>
      <c r="P114" s="40">
        <v>1.7999999999999999E-2</v>
      </c>
      <c r="Q114" s="156">
        <f t="shared" si="34"/>
        <v>199150448.8310613</v>
      </c>
      <c r="R114" s="179">
        <f t="shared" si="57"/>
        <v>428464273.20898747</v>
      </c>
      <c r="S114" s="142">
        <f t="shared" si="58"/>
        <v>299110448.8310613</v>
      </c>
      <c r="T114" s="93"/>
      <c r="U114" s="11"/>
    </row>
    <row r="115" spans="1:28" s="40" customFormat="1" x14ac:dyDescent="0.3">
      <c r="A115" s="177">
        <f t="shared" si="37"/>
        <v>67000000</v>
      </c>
      <c r="C115" s="246"/>
      <c r="D115" s="87">
        <v>4</v>
      </c>
      <c r="E115" s="88">
        <v>2500000</v>
      </c>
      <c r="F115" s="89">
        <v>0</v>
      </c>
      <c r="G115" s="89">
        <v>400000</v>
      </c>
      <c r="H115" s="89">
        <f t="shared" si="52"/>
        <v>2100000</v>
      </c>
      <c r="I115" s="90">
        <v>0</v>
      </c>
      <c r="J115" s="91">
        <f t="shared" si="59"/>
        <v>14280000</v>
      </c>
      <c r="K115" s="92">
        <f t="shared" si="53"/>
        <v>16380000</v>
      </c>
      <c r="L115" s="159">
        <f t="shared" si="54"/>
        <v>85680000</v>
      </c>
      <c r="M115" s="149">
        <f t="shared" si="55"/>
        <v>132089393.21672884</v>
      </c>
      <c r="N115" s="76">
        <v>0</v>
      </c>
      <c r="O115" s="179">
        <f t="shared" si="56"/>
        <v>215530448.8310613</v>
      </c>
      <c r="P115" s="40">
        <v>1.7999999999999999E-2</v>
      </c>
      <c r="Q115" s="156">
        <f t="shared" si="34"/>
        <v>219409996.91002041</v>
      </c>
      <c r="R115" s="179">
        <f t="shared" si="57"/>
        <v>437179390.12674928</v>
      </c>
      <c r="S115" s="142">
        <f t="shared" si="58"/>
        <v>305089996.91002047</v>
      </c>
      <c r="T115" s="93"/>
      <c r="U115" s="11"/>
    </row>
    <row r="116" spans="1:28" s="40" customFormat="1" x14ac:dyDescent="0.3">
      <c r="A116" s="177">
        <f t="shared" si="37"/>
        <v>68000000</v>
      </c>
      <c r="C116" s="246"/>
      <c r="D116" s="87">
        <v>5</v>
      </c>
      <c r="E116" s="88">
        <v>2500000</v>
      </c>
      <c r="F116" s="89">
        <v>8170000</v>
      </c>
      <c r="G116" s="89">
        <v>400000</v>
      </c>
      <c r="H116" s="89">
        <f t="shared" si="52"/>
        <v>-6070000</v>
      </c>
      <c r="I116" s="90">
        <v>0</v>
      </c>
      <c r="J116" s="91">
        <f t="shared" si="59"/>
        <v>14280000</v>
      </c>
      <c r="K116" s="92">
        <f t="shared" si="53"/>
        <v>8210000</v>
      </c>
      <c r="L116" s="159">
        <f t="shared" si="54"/>
        <v>71400000</v>
      </c>
      <c r="M116" s="149">
        <f t="shared" si="55"/>
        <v>134874202.29462996</v>
      </c>
      <c r="N116" s="76">
        <v>0</v>
      </c>
      <c r="O116" s="179">
        <f t="shared" si="56"/>
        <v>227619996.91002041</v>
      </c>
      <c r="P116" s="40">
        <v>1.7999999999999999E-2</v>
      </c>
      <c r="Q116" s="156">
        <f t="shared" si="34"/>
        <v>231717156.85440078</v>
      </c>
      <c r="R116" s="179">
        <f t="shared" si="57"/>
        <v>437991359.14903075</v>
      </c>
      <c r="S116" s="142">
        <f t="shared" si="58"/>
        <v>303117156.85440075</v>
      </c>
      <c r="T116" s="93"/>
      <c r="U116" s="11"/>
    </row>
    <row r="117" spans="1:28" s="40" customFormat="1" x14ac:dyDescent="0.3">
      <c r="A117" s="177">
        <f t="shared" si="37"/>
        <v>69000000</v>
      </c>
      <c r="C117" s="246"/>
      <c r="D117" s="87">
        <v>6</v>
      </c>
      <c r="E117" s="88">
        <v>2500000</v>
      </c>
      <c r="F117" s="89">
        <v>0</v>
      </c>
      <c r="G117" s="89">
        <v>400000</v>
      </c>
      <c r="H117" s="89">
        <f t="shared" si="52"/>
        <v>2100000</v>
      </c>
      <c r="I117" s="90">
        <v>0</v>
      </c>
      <c r="J117" s="91">
        <f t="shared" si="59"/>
        <v>14280000</v>
      </c>
      <c r="K117" s="92">
        <f t="shared" si="53"/>
        <v>16380000</v>
      </c>
      <c r="L117" s="159">
        <f t="shared" si="54"/>
        <v>57120000</v>
      </c>
      <c r="M117" s="149">
        <f t="shared" si="55"/>
        <v>137709137.93593329</v>
      </c>
      <c r="N117" s="76">
        <v>0</v>
      </c>
      <c r="O117" s="179">
        <f t="shared" si="56"/>
        <v>248097156.85440078</v>
      </c>
      <c r="P117" s="40">
        <v>1.7999999999999999E-2</v>
      </c>
      <c r="Q117" s="156">
        <f t="shared" si="34"/>
        <v>252562905.67778</v>
      </c>
      <c r="R117" s="179">
        <f t="shared" si="57"/>
        <v>447392043.61371326</v>
      </c>
      <c r="S117" s="142">
        <f t="shared" si="58"/>
        <v>309682905.67777997</v>
      </c>
      <c r="T117" s="93"/>
      <c r="U117" s="11"/>
    </row>
    <row r="118" spans="1:28" s="40" customFormat="1" x14ac:dyDescent="0.3">
      <c r="A118" s="177">
        <f t="shared" si="37"/>
        <v>70000000</v>
      </c>
      <c r="C118" s="246"/>
      <c r="D118" s="87">
        <v>7</v>
      </c>
      <c r="E118" s="88">
        <v>2500000</v>
      </c>
      <c r="F118" s="89">
        <v>0</v>
      </c>
      <c r="G118" s="89">
        <v>400000</v>
      </c>
      <c r="H118" s="89">
        <f t="shared" si="52"/>
        <v>2100000</v>
      </c>
      <c r="I118" s="90">
        <v>0</v>
      </c>
      <c r="J118" s="91">
        <f t="shared" si="59"/>
        <v>14280000</v>
      </c>
      <c r="K118" s="92">
        <f t="shared" si="53"/>
        <v>16380000</v>
      </c>
      <c r="L118" s="159">
        <f t="shared" si="54"/>
        <v>42840000</v>
      </c>
      <c r="M118" s="149">
        <f t="shared" si="55"/>
        <v>140595102.41878009</v>
      </c>
      <c r="N118" s="76">
        <v>0</v>
      </c>
      <c r="O118" s="179">
        <f t="shared" si="56"/>
        <v>268942905.67778003</v>
      </c>
      <c r="P118" s="40">
        <v>1.7999999999999999E-2</v>
      </c>
      <c r="Q118" s="156">
        <f t="shared" si="34"/>
        <v>273783877.97998005</v>
      </c>
      <c r="R118" s="179">
        <f t="shared" si="57"/>
        <v>457218980.39876014</v>
      </c>
      <c r="S118" s="142">
        <f t="shared" si="58"/>
        <v>316623877.97998005</v>
      </c>
      <c r="T118" s="93"/>
      <c r="U118" s="11"/>
    </row>
    <row r="119" spans="1:28" s="40" customFormat="1" x14ac:dyDescent="0.3">
      <c r="A119" s="177">
        <f t="shared" si="37"/>
        <v>71000000</v>
      </c>
      <c r="C119" s="246"/>
      <c r="D119" s="87">
        <v>8</v>
      </c>
      <c r="E119" s="88">
        <v>2500000</v>
      </c>
      <c r="F119" s="89">
        <v>0</v>
      </c>
      <c r="G119" s="89">
        <v>400000</v>
      </c>
      <c r="H119" s="89">
        <f t="shared" si="52"/>
        <v>2100000</v>
      </c>
      <c r="I119" s="90">
        <v>0</v>
      </c>
      <c r="J119" s="91">
        <f t="shared" si="59"/>
        <v>14280000</v>
      </c>
      <c r="K119" s="92">
        <f t="shared" si="53"/>
        <v>16380000</v>
      </c>
      <c r="L119" s="159">
        <f t="shared" si="54"/>
        <v>28560000</v>
      </c>
      <c r="M119" s="149">
        <f t="shared" si="55"/>
        <v>143533014.26231813</v>
      </c>
      <c r="N119" s="76">
        <v>0</v>
      </c>
      <c r="O119" s="179">
        <f t="shared" si="56"/>
        <v>290163877.97998005</v>
      </c>
      <c r="P119" s="40">
        <v>1.7999999999999999E-2</v>
      </c>
      <c r="Q119" s="156">
        <f t="shared" si="34"/>
        <v>295386827.7836197</v>
      </c>
      <c r="R119" s="179">
        <f t="shared" si="57"/>
        <v>467479842.04593784</v>
      </c>
      <c r="S119" s="142">
        <f t="shared" si="58"/>
        <v>323946827.7836197</v>
      </c>
      <c r="T119" s="93"/>
      <c r="U119" s="11"/>
    </row>
    <row r="120" spans="1:28" s="40" customFormat="1" x14ac:dyDescent="0.3">
      <c r="A120" s="177">
        <f t="shared" si="37"/>
        <v>72000000</v>
      </c>
      <c r="C120" s="246"/>
      <c r="D120" s="87">
        <v>9</v>
      </c>
      <c r="E120" s="88">
        <v>2500000</v>
      </c>
      <c r="F120" s="89">
        <v>0</v>
      </c>
      <c r="G120" s="89">
        <v>400000</v>
      </c>
      <c r="H120" s="89">
        <f t="shared" si="52"/>
        <v>2100000</v>
      </c>
      <c r="I120" s="90">
        <v>0</v>
      </c>
      <c r="J120" s="91">
        <f t="shared" si="59"/>
        <v>14280000</v>
      </c>
      <c r="K120" s="92">
        <f t="shared" si="53"/>
        <v>16380000</v>
      </c>
      <c r="L120" s="159">
        <f t="shared" si="54"/>
        <v>14280000</v>
      </c>
      <c r="M120" s="149">
        <f t="shared" si="55"/>
        <v>146523808.51903987</v>
      </c>
      <c r="N120" s="76">
        <v>0</v>
      </c>
      <c r="O120" s="179">
        <f t="shared" si="56"/>
        <v>311766827.7836197</v>
      </c>
      <c r="P120" s="40">
        <v>1.7999999999999999E-2</v>
      </c>
      <c r="Q120" s="156">
        <f t="shared" si="34"/>
        <v>317378630.68372488</v>
      </c>
      <c r="R120" s="179">
        <f t="shared" si="57"/>
        <v>478182439.20276475</v>
      </c>
      <c r="S120" s="142">
        <f t="shared" si="58"/>
        <v>331658630.68372488</v>
      </c>
      <c r="T120" s="93"/>
      <c r="U120" s="11"/>
    </row>
    <row r="121" spans="1:28" s="40" customFormat="1" x14ac:dyDescent="0.3">
      <c r="A121" s="177">
        <f t="shared" si="37"/>
        <v>73000000</v>
      </c>
      <c r="C121" s="246"/>
      <c r="D121" s="87">
        <v>10</v>
      </c>
      <c r="E121" s="88">
        <v>2500000</v>
      </c>
      <c r="F121" s="89">
        <v>0</v>
      </c>
      <c r="G121" s="89">
        <v>400000</v>
      </c>
      <c r="H121" s="89">
        <f t="shared" si="52"/>
        <v>2100000</v>
      </c>
      <c r="I121" s="90">
        <v>0</v>
      </c>
      <c r="J121" s="91">
        <f xml:space="preserve"> J120</f>
        <v>14280000</v>
      </c>
      <c r="K121" s="92">
        <f t="shared" si="53"/>
        <v>16380000</v>
      </c>
      <c r="L121" s="159">
        <f t="shared" si="54"/>
        <v>0</v>
      </c>
      <c r="M121" s="149">
        <f t="shared" si="55"/>
        <v>149568437.0723826</v>
      </c>
      <c r="N121" s="76">
        <v>0</v>
      </c>
      <c r="O121" s="179">
        <f t="shared" si="56"/>
        <v>333758630.68372488</v>
      </c>
      <c r="P121" s="40">
        <v>1.7999999999999999E-2</v>
      </c>
      <c r="Q121" s="156">
        <f t="shared" si="34"/>
        <v>339766286.0360319</v>
      </c>
      <c r="R121" s="179">
        <f t="shared" si="57"/>
        <v>489334723.10841453</v>
      </c>
      <c r="S121" s="142">
        <f t="shared" si="58"/>
        <v>339766286.03603196</v>
      </c>
      <c r="T121" s="93"/>
      <c r="U121" s="11"/>
    </row>
    <row r="122" spans="1:28" s="40" customFormat="1" ht="17.25" thickBot="1" x14ac:dyDescent="0.35">
      <c r="A122" s="177">
        <f t="shared" si="37"/>
        <v>74000000</v>
      </c>
      <c r="C122" s="246"/>
      <c r="D122" s="95">
        <v>11</v>
      </c>
      <c r="E122" s="96">
        <v>2500000</v>
      </c>
      <c r="F122" s="97">
        <v>0</v>
      </c>
      <c r="G122" s="97">
        <v>400000</v>
      </c>
      <c r="H122" s="97">
        <f t="shared" si="52"/>
        <v>2100000</v>
      </c>
      <c r="I122" s="98">
        <v>88000000</v>
      </c>
      <c r="J122" s="99">
        <v>0</v>
      </c>
      <c r="K122" s="100">
        <f t="shared" si="53"/>
        <v>-85900000</v>
      </c>
      <c r="L122" s="159">
        <f t="shared" si="54"/>
        <v>88000000</v>
      </c>
      <c r="M122" s="150">
        <f t="shared" si="55"/>
        <v>152667868.93968549</v>
      </c>
      <c r="N122" s="76">
        <v>0</v>
      </c>
      <c r="O122" s="180">
        <f t="shared" si="56"/>
        <v>253866286.0360319</v>
      </c>
      <c r="P122" s="94">
        <v>1.7999999999999999E-2</v>
      </c>
      <c r="Q122" s="156">
        <f t="shared" si="34"/>
        <v>258435879.18468046</v>
      </c>
      <c r="R122" s="179">
        <f t="shared" si="57"/>
        <v>499103748.12436593</v>
      </c>
      <c r="S122" s="142">
        <f t="shared" si="58"/>
        <v>346435879.18468046</v>
      </c>
      <c r="T122" s="93"/>
      <c r="U122" s="11"/>
    </row>
    <row r="123" spans="1:28" s="40" customFormat="1" ht="17.25" thickBot="1" x14ac:dyDescent="0.35">
      <c r="A123" s="177">
        <f t="shared" si="37"/>
        <v>75000000</v>
      </c>
      <c r="C123" s="246"/>
      <c r="D123" s="47">
        <v>12</v>
      </c>
      <c r="E123" s="48">
        <v>2500000</v>
      </c>
      <c r="F123" s="49">
        <v>0</v>
      </c>
      <c r="G123" s="49">
        <v>400000</v>
      </c>
      <c r="H123" s="49">
        <f t="shared" si="52"/>
        <v>2100000</v>
      </c>
      <c r="I123" s="50">
        <v>88000000</v>
      </c>
      <c r="J123" s="52">
        <v>0</v>
      </c>
      <c r="K123" s="55">
        <f t="shared" si="53"/>
        <v>-85900000</v>
      </c>
      <c r="L123" s="162">
        <f t="shared" si="54"/>
        <v>176000000</v>
      </c>
      <c r="M123" s="151">
        <f t="shared" si="55"/>
        <v>155823090.58059984</v>
      </c>
      <c r="N123" s="57">
        <v>0</v>
      </c>
      <c r="O123" s="181">
        <f t="shared" si="56"/>
        <v>172535879.18468046</v>
      </c>
      <c r="P123" s="53">
        <v>1.7999999999999999E-2</v>
      </c>
      <c r="Q123" s="156">
        <f t="shared" si="34"/>
        <v>175641525.0100047</v>
      </c>
      <c r="R123" s="179">
        <f t="shared" si="57"/>
        <v>507464615.59060454</v>
      </c>
      <c r="S123" s="145">
        <f t="shared" si="58"/>
        <v>351641525.0100047</v>
      </c>
      <c r="T123" s="93">
        <f xml:space="preserve"> S123 / 4</f>
        <v>87910381.252501175</v>
      </c>
      <c r="U123" s="54">
        <f>SUM(E4:E123)</f>
        <v>302300000</v>
      </c>
      <c r="V123" s="54">
        <f>SUM(F4:F123)</f>
        <v>102696544</v>
      </c>
      <c r="W123" s="56">
        <f xml:space="preserve"> U123 - V123</f>
        <v>199603456</v>
      </c>
      <c r="X123" s="56">
        <f>R123-W123</f>
        <v>307861159.59060454</v>
      </c>
      <c r="Y123" s="124">
        <f xml:space="preserve"> X123 / W123 * 100</f>
        <v>154.23638736525911</v>
      </c>
      <c r="Z123" s="56">
        <f xml:space="preserve"> (X123 - 2500000) * 0.16</f>
        <v>48857785.534496725</v>
      </c>
      <c r="AA123" s="222">
        <f xml:space="preserve"> R123 - ((2500000 * 12) + R111)</f>
        <v>68848370.204630673</v>
      </c>
      <c r="AB123" s="222">
        <f xml:space="preserve"> (AA123 -2500000) * 0.16</f>
        <v>10615739.232740907</v>
      </c>
    </row>
    <row r="124" spans="1:28" s="40" customFormat="1" x14ac:dyDescent="0.3">
      <c r="A124" s="177">
        <f t="shared" si="37"/>
        <v>76000000</v>
      </c>
      <c r="B124" s="40">
        <v>11</v>
      </c>
      <c r="C124" s="246">
        <v>2032</v>
      </c>
      <c r="D124" s="79">
        <v>1</v>
      </c>
      <c r="E124" s="80">
        <v>2500000</v>
      </c>
      <c r="F124" s="81">
        <v>0</v>
      </c>
      <c r="G124" s="81">
        <v>400000</v>
      </c>
      <c r="H124" s="81">
        <f t="shared" ref="H124:H135" si="60" xml:space="preserve"> E124 - G124 - F124</f>
        <v>2100000</v>
      </c>
      <c r="I124" s="82">
        <v>0</v>
      </c>
      <c r="J124" s="83">
        <f xml:space="preserve"> L123 / 10</f>
        <v>17600000</v>
      </c>
      <c r="K124" s="84">
        <f t="shared" ref="K124:K135" si="61" xml:space="preserve"> H124 + J124 - I124</f>
        <v>19700000</v>
      </c>
      <c r="L124" s="75">
        <f t="shared" ref="L124:L135" si="62" xml:space="preserve"> L123 +I124 - J124 - N124</f>
        <v>158400000</v>
      </c>
      <c r="M124" s="148">
        <f t="shared" si="55"/>
        <v>156847982.94292223</v>
      </c>
      <c r="N124" s="76">
        <v>0</v>
      </c>
      <c r="O124" s="182">
        <f t="shared" ref="O124:O135" si="63" xml:space="preserve"> Q123 + K124</f>
        <v>195341525.0100047</v>
      </c>
      <c r="P124" s="78">
        <v>4.0000000000000001E-3</v>
      </c>
      <c r="Q124" s="156">
        <f t="shared" si="34"/>
        <v>196122891.11004472</v>
      </c>
      <c r="R124" s="182">
        <f t="shared" ref="R124:R135" si="64" xml:space="preserve"> M124 + Q124 + L124</f>
        <v>511370874.05296695</v>
      </c>
      <c r="S124" s="141">
        <f t="shared" ref="S124:S135" si="65" xml:space="preserve"> R124 - M124</f>
        <v>354522891.11004472</v>
      </c>
      <c r="T124" s="85"/>
      <c r="U124" s="11"/>
    </row>
    <row r="125" spans="1:28" s="40" customFormat="1" x14ac:dyDescent="0.3">
      <c r="A125" s="177">
        <f t="shared" si="37"/>
        <v>77000000</v>
      </c>
      <c r="C125" s="246"/>
      <c r="D125" s="87">
        <v>2</v>
      </c>
      <c r="E125" s="88">
        <v>2500000</v>
      </c>
      <c r="F125" s="89">
        <v>0</v>
      </c>
      <c r="G125" s="89">
        <v>400000</v>
      </c>
      <c r="H125" s="89">
        <f t="shared" si="60"/>
        <v>2100000</v>
      </c>
      <c r="I125" s="90">
        <v>0</v>
      </c>
      <c r="J125" s="91">
        <f xml:space="preserve"> J124</f>
        <v>17600000</v>
      </c>
      <c r="K125" s="92">
        <f t="shared" si="61"/>
        <v>19700000</v>
      </c>
      <c r="L125" s="159">
        <f t="shared" si="62"/>
        <v>140800000</v>
      </c>
      <c r="M125" s="149">
        <f t="shared" si="55"/>
        <v>160078446.63589483</v>
      </c>
      <c r="N125" s="76">
        <v>0</v>
      </c>
      <c r="O125" s="179">
        <f t="shared" si="63"/>
        <v>215822891.11004472</v>
      </c>
      <c r="P125" s="40">
        <v>1.7999999999999999E-2</v>
      </c>
      <c r="Q125" s="156">
        <f t="shared" si="34"/>
        <v>219707703.15002552</v>
      </c>
      <c r="R125" s="179">
        <f t="shared" si="64"/>
        <v>520586149.78592038</v>
      </c>
      <c r="S125" s="142">
        <f t="shared" si="65"/>
        <v>360507703.15002555</v>
      </c>
      <c r="T125" s="93"/>
      <c r="U125" s="11"/>
    </row>
    <row r="126" spans="1:28" s="40" customFormat="1" x14ac:dyDescent="0.3">
      <c r="A126" s="177">
        <f t="shared" si="37"/>
        <v>78000000</v>
      </c>
      <c r="C126" s="246"/>
      <c r="D126" s="87">
        <v>3</v>
      </c>
      <c r="E126" s="88">
        <v>2500000</v>
      </c>
      <c r="F126" s="89">
        <v>0</v>
      </c>
      <c r="G126" s="89">
        <v>400000</v>
      </c>
      <c r="H126" s="89">
        <f t="shared" si="60"/>
        <v>2100000</v>
      </c>
      <c r="I126" s="90">
        <v>0</v>
      </c>
      <c r="J126" s="91">
        <f t="shared" ref="J126:J132" si="66" xml:space="preserve"> J125</f>
        <v>17600000</v>
      </c>
      <c r="K126" s="92">
        <f t="shared" si="61"/>
        <v>19700000</v>
      </c>
      <c r="L126" s="159">
        <f t="shared" si="62"/>
        <v>123200000</v>
      </c>
      <c r="M126" s="149">
        <f t="shared" si="55"/>
        <v>163367058.67534095</v>
      </c>
      <c r="N126" s="76">
        <v>0</v>
      </c>
      <c r="O126" s="179">
        <f t="shared" si="63"/>
        <v>239407703.15002552</v>
      </c>
      <c r="P126" s="40">
        <v>1.7999999999999999E-2</v>
      </c>
      <c r="Q126" s="156">
        <f t="shared" si="34"/>
        <v>243717041.80672598</v>
      </c>
      <c r="R126" s="179">
        <f t="shared" si="64"/>
        <v>530284100.48206693</v>
      </c>
      <c r="S126" s="142">
        <f t="shared" si="65"/>
        <v>366917041.80672598</v>
      </c>
      <c r="T126" s="93"/>
      <c r="U126" s="11"/>
    </row>
    <row r="127" spans="1:28" s="40" customFormat="1" x14ac:dyDescent="0.3">
      <c r="A127" s="177">
        <f t="shared" si="37"/>
        <v>79000000</v>
      </c>
      <c r="C127" s="246"/>
      <c r="D127" s="87">
        <v>4</v>
      </c>
      <c r="E127" s="88">
        <v>2500000</v>
      </c>
      <c r="F127" s="89">
        <v>0</v>
      </c>
      <c r="G127" s="89">
        <v>400000</v>
      </c>
      <c r="H127" s="89">
        <f t="shared" si="60"/>
        <v>2100000</v>
      </c>
      <c r="I127" s="90">
        <v>0</v>
      </c>
      <c r="J127" s="91">
        <f t="shared" si="66"/>
        <v>17600000</v>
      </c>
      <c r="K127" s="92">
        <f t="shared" si="61"/>
        <v>19700000</v>
      </c>
      <c r="L127" s="159">
        <f t="shared" si="62"/>
        <v>105600000</v>
      </c>
      <c r="M127" s="149">
        <f t="shared" si="55"/>
        <v>166714865.73149708</v>
      </c>
      <c r="N127" s="76">
        <v>0</v>
      </c>
      <c r="O127" s="179">
        <f t="shared" si="63"/>
        <v>263417041.80672598</v>
      </c>
      <c r="P127" s="40">
        <v>1.7999999999999999E-2</v>
      </c>
      <c r="Q127" s="156">
        <f t="shared" si="34"/>
        <v>268158548.55924705</v>
      </c>
      <c r="R127" s="179">
        <f t="shared" si="64"/>
        <v>540473414.29074407</v>
      </c>
      <c r="S127" s="142">
        <f t="shared" si="65"/>
        <v>373758548.55924702</v>
      </c>
      <c r="T127" s="93"/>
      <c r="U127" s="11"/>
    </row>
    <row r="128" spans="1:28" s="40" customFormat="1" x14ac:dyDescent="0.3">
      <c r="A128" s="177">
        <f t="shared" si="37"/>
        <v>80000000</v>
      </c>
      <c r="C128" s="246"/>
      <c r="D128" s="87">
        <v>5</v>
      </c>
      <c r="E128" s="88">
        <v>2500000</v>
      </c>
      <c r="F128" s="89">
        <v>10190000</v>
      </c>
      <c r="G128" s="89">
        <v>400000</v>
      </c>
      <c r="H128" s="89">
        <f t="shared" si="60"/>
        <v>-8090000</v>
      </c>
      <c r="I128" s="90">
        <v>0</v>
      </c>
      <c r="J128" s="91">
        <f t="shared" si="66"/>
        <v>17600000</v>
      </c>
      <c r="K128" s="92">
        <f t="shared" si="61"/>
        <v>9510000</v>
      </c>
      <c r="L128" s="159">
        <f t="shared" si="62"/>
        <v>88000000</v>
      </c>
      <c r="M128" s="149">
        <f t="shared" si="55"/>
        <v>170122933.31466404</v>
      </c>
      <c r="N128" s="76">
        <v>0</v>
      </c>
      <c r="O128" s="179">
        <f t="shared" si="63"/>
        <v>277668548.55924702</v>
      </c>
      <c r="P128" s="40">
        <v>1.7999999999999999E-2</v>
      </c>
      <c r="Q128" s="156">
        <f t="shared" si="34"/>
        <v>282666582.43331349</v>
      </c>
      <c r="R128" s="179">
        <f t="shared" si="64"/>
        <v>540789515.7479775</v>
      </c>
      <c r="S128" s="142">
        <f t="shared" si="65"/>
        <v>370666582.43331349</v>
      </c>
      <c r="T128" s="93"/>
      <c r="U128" s="11"/>
    </row>
    <row r="129" spans="1:28" s="40" customFormat="1" x14ac:dyDescent="0.3">
      <c r="A129" s="177">
        <f t="shared" si="37"/>
        <v>81000000</v>
      </c>
      <c r="C129" s="246"/>
      <c r="D129" s="87">
        <v>6</v>
      </c>
      <c r="E129" s="88">
        <v>2500000</v>
      </c>
      <c r="F129" s="89">
        <v>0</v>
      </c>
      <c r="G129" s="89">
        <v>400000</v>
      </c>
      <c r="H129" s="89">
        <f t="shared" si="60"/>
        <v>2100000</v>
      </c>
      <c r="I129" s="90">
        <v>0</v>
      </c>
      <c r="J129" s="91">
        <f t="shared" si="66"/>
        <v>17600000</v>
      </c>
      <c r="K129" s="92">
        <f t="shared" si="61"/>
        <v>19700000</v>
      </c>
      <c r="L129" s="159">
        <f t="shared" si="62"/>
        <v>70400000</v>
      </c>
      <c r="M129" s="149">
        <f t="shared" si="55"/>
        <v>173592346.114328</v>
      </c>
      <c r="N129" s="76">
        <v>0</v>
      </c>
      <c r="O129" s="179">
        <f t="shared" si="63"/>
        <v>302366582.43331349</v>
      </c>
      <c r="P129" s="40">
        <v>1.7999999999999999E-2</v>
      </c>
      <c r="Q129" s="156">
        <f t="shared" si="34"/>
        <v>307809180.91711313</v>
      </c>
      <c r="R129" s="179">
        <f t="shared" si="64"/>
        <v>551801527.03144109</v>
      </c>
      <c r="S129" s="142">
        <f t="shared" si="65"/>
        <v>378209180.91711307</v>
      </c>
      <c r="T129" s="93"/>
      <c r="U129" s="11"/>
    </row>
    <row r="130" spans="1:28" s="40" customFormat="1" x14ac:dyDescent="0.3">
      <c r="A130" s="177">
        <f t="shared" si="37"/>
        <v>82000000</v>
      </c>
      <c r="C130" s="246"/>
      <c r="D130" s="87">
        <v>7</v>
      </c>
      <c r="E130" s="88">
        <v>2500000</v>
      </c>
      <c r="F130" s="89">
        <v>0</v>
      </c>
      <c r="G130" s="89">
        <v>400000</v>
      </c>
      <c r="H130" s="89">
        <f t="shared" si="60"/>
        <v>2100000</v>
      </c>
      <c r="I130" s="90">
        <v>0</v>
      </c>
      <c r="J130" s="91">
        <f t="shared" si="66"/>
        <v>17600000</v>
      </c>
      <c r="K130" s="92">
        <f t="shared" si="61"/>
        <v>19700000</v>
      </c>
      <c r="L130" s="159">
        <f t="shared" si="62"/>
        <v>52800000</v>
      </c>
      <c r="M130" s="149">
        <f t="shared" si="55"/>
        <v>177124208.34438589</v>
      </c>
      <c r="N130" s="76">
        <v>0</v>
      </c>
      <c r="O130" s="179">
        <f t="shared" si="63"/>
        <v>327509180.91711313</v>
      </c>
      <c r="P130" s="40">
        <v>1.7999999999999999E-2</v>
      </c>
      <c r="Q130" s="156">
        <f t="shared" si="34"/>
        <v>333404346.17362118</v>
      </c>
      <c r="R130" s="179">
        <f t="shared" si="64"/>
        <v>563328554.51800704</v>
      </c>
      <c r="S130" s="142">
        <f t="shared" si="65"/>
        <v>386204346.17362118</v>
      </c>
      <c r="T130" s="93"/>
      <c r="U130" s="11"/>
    </row>
    <row r="131" spans="1:28" s="40" customFormat="1" x14ac:dyDescent="0.3">
      <c r="A131" s="177">
        <f t="shared" si="37"/>
        <v>83000000</v>
      </c>
      <c r="C131" s="246"/>
      <c r="D131" s="87">
        <v>8</v>
      </c>
      <c r="E131" s="88">
        <v>2500000</v>
      </c>
      <c r="F131" s="89">
        <v>0</v>
      </c>
      <c r="G131" s="89">
        <v>400000</v>
      </c>
      <c r="H131" s="89">
        <f t="shared" si="60"/>
        <v>2100000</v>
      </c>
      <c r="I131" s="90">
        <v>0</v>
      </c>
      <c r="J131" s="91">
        <f t="shared" si="66"/>
        <v>17600000</v>
      </c>
      <c r="K131" s="92">
        <f t="shared" si="61"/>
        <v>19700000</v>
      </c>
      <c r="L131" s="159">
        <f t="shared" si="62"/>
        <v>35200000</v>
      </c>
      <c r="M131" s="149">
        <f t="shared" si="55"/>
        <v>180719644.09458485</v>
      </c>
      <c r="N131" s="76">
        <v>0</v>
      </c>
      <c r="O131" s="179">
        <f t="shared" si="63"/>
        <v>353104346.17362118</v>
      </c>
      <c r="P131" s="40">
        <v>1.7999999999999999E-2</v>
      </c>
      <c r="Q131" s="156">
        <f t="shared" si="34"/>
        <v>359460224.40474635</v>
      </c>
      <c r="R131" s="179">
        <f t="shared" si="64"/>
        <v>575379868.49933124</v>
      </c>
      <c r="S131" s="142">
        <f t="shared" si="65"/>
        <v>394660224.40474641</v>
      </c>
      <c r="T131" s="93"/>
      <c r="U131" s="11"/>
    </row>
    <row r="132" spans="1:28" s="40" customFormat="1" x14ac:dyDescent="0.3">
      <c r="A132" s="177">
        <f t="shared" si="37"/>
        <v>84000000</v>
      </c>
      <c r="C132" s="246"/>
      <c r="D132" s="87">
        <v>9</v>
      </c>
      <c r="E132" s="88">
        <v>2500000</v>
      </c>
      <c r="F132" s="89">
        <v>0</v>
      </c>
      <c r="G132" s="89">
        <v>400000</v>
      </c>
      <c r="H132" s="89">
        <f t="shared" si="60"/>
        <v>2100000</v>
      </c>
      <c r="I132" s="90">
        <v>0</v>
      </c>
      <c r="J132" s="91">
        <f t="shared" si="66"/>
        <v>17600000</v>
      </c>
      <c r="K132" s="92">
        <f t="shared" si="61"/>
        <v>19700000</v>
      </c>
      <c r="L132" s="159">
        <f t="shared" si="62"/>
        <v>17600000</v>
      </c>
      <c r="M132" s="149">
        <f t="shared" si="55"/>
        <v>184379797.68828738</v>
      </c>
      <c r="N132" s="76">
        <v>0</v>
      </c>
      <c r="O132" s="179">
        <f t="shared" si="63"/>
        <v>379160224.40474635</v>
      </c>
      <c r="P132" s="40">
        <v>1.7999999999999999E-2</v>
      </c>
      <c r="Q132" s="156">
        <f t="shared" si="34"/>
        <v>385985108.44403177</v>
      </c>
      <c r="R132" s="179">
        <f t="shared" si="64"/>
        <v>587964906.13231921</v>
      </c>
      <c r="S132" s="142">
        <f t="shared" si="65"/>
        <v>403585108.44403183</v>
      </c>
      <c r="T132" s="93"/>
      <c r="U132" s="11"/>
    </row>
    <row r="133" spans="1:28" s="40" customFormat="1" x14ac:dyDescent="0.3">
      <c r="A133" s="177">
        <f t="shared" si="37"/>
        <v>85000000</v>
      </c>
      <c r="C133" s="246"/>
      <c r="D133" s="87">
        <v>10</v>
      </c>
      <c r="E133" s="88">
        <v>2500000</v>
      </c>
      <c r="F133" s="89">
        <v>0</v>
      </c>
      <c r="G133" s="89">
        <v>400000</v>
      </c>
      <c r="H133" s="89">
        <f t="shared" si="60"/>
        <v>2100000</v>
      </c>
      <c r="I133" s="90">
        <v>0</v>
      </c>
      <c r="J133" s="91">
        <f xml:space="preserve"> J132</f>
        <v>17600000</v>
      </c>
      <c r="K133" s="92">
        <f t="shared" si="61"/>
        <v>19700000</v>
      </c>
      <c r="L133" s="159">
        <f t="shared" si="62"/>
        <v>0</v>
      </c>
      <c r="M133" s="149">
        <f t="shared" si="55"/>
        <v>188105834.04667655</v>
      </c>
      <c r="N133" s="76">
        <v>0</v>
      </c>
      <c r="O133" s="179">
        <f t="shared" si="63"/>
        <v>405685108.44403177</v>
      </c>
      <c r="P133" s="40">
        <v>1.7999999999999999E-2</v>
      </c>
      <c r="Q133" s="156">
        <f t="shared" si="34"/>
        <v>412987440.39602435</v>
      </c>
      <c r="R133" s="179">
        <f t="shared" si="64"/>
        <v>601093274.44270086</v>
      </c>
      <c r="S133" s="142">
        <f t="shared" si="65"/>
        <v>412987440.39602435</v>
      </c>
      <c r="T133" s="93"/>
      <c r="U133" s="11"/>
    </row>
    <row r="134" spans="1:28" s="40" customFormat="1" ht="17.25" thickBot="1" x14ac:dyDescent="0.35">
      <c r="A134" s="177">
        <f t="shared" si="37"/>
        <v>86000000</v>
      </c>
      <c r="C134" s="246"/>
      <c r="D134" s="95">
        <v>11</v>
      </c>
      <c r="E134" s="96">
        <v>2500000</v>
      </c>
      <c r="F134" s="97">
        <v>0</v>
      </c>
      <c r="G134" s="97">
        <v>400000</v>
      </c>
      <c r="H134" s="97">
        <f t="shared" si="60"/>
        <v>2100000</v>
      </c>
      <c r="I134" s="98">
        <v>106500000</v>
      </c>
      <c r="J134" s="99">
        <v>0</v>
      </c>
      <c r="K134" s="100">
        <f t="shared" si="61"/>
        <v>-104400000</v>
      </c>
      <c r="L134" s="159">
        <f t="shared" si="62"/>
        <v>106500000</v>
      </c>
      <c r="M134" s="150">
        <f t="shared" si="55"/>
        <v>191898939.05951673</v>
      </c>
      <c r="N134" s="76">
        <v>0</v>
      </c>
      <c r="O134" s="180">
        <f t="shared" si="63"/>
        <v>308587440.39602435</v>
      </c>
      <c r="P134" s="94">
        <v>1.7999999999999999E-2</v>
      </c>
      <c r="Q134" s="156">
        <f t="shared" si="34"/>
        <v>314142014.32315278</v>
      </c>
      <c r="R134" s="179">
        <f t="shared" si="64"/>
        <v>612540953.38266945</v>
      </c>
      <c r="S134" s="142">
        <f t="shared" si="65"/>
        <v>420642014.32315272</v>
      </c>
      <c r="T134" s="93"/>
      <c r="U134" s="11"/>
    </row>
    <row r="135" spans="1:28" s="40" customFormat="1" ht="17.25" thickBot="1" x14ac:dyDescent="0.35">
      <c r="A135" s="177">
        <f t="shared" si="37"/>
        <v>87000000</v>
      </c>
      <c r="C135" s="246"/>
      <c r="D135" s="47">
        <v>12</v>
      </c>
      <c r="E135" s="48">
        <v>2500000</v>
      </c>
      <c r="F135" s="49">
        <v>0</v>
      </c>
      <c r="G135" s="49">
        <v>400000</v>
      </c>
      <c r="H135" s="49">
        <f t="shared" si="60"/>
        <v>2100000</v>
      </c>
      <c r="I135" s="50">
        <v>106500000</v>
      </c>
      <c r="J135" s="52">
        <v>0</v>
      </c>
      <c r="K135" s="55">
        <f t="shared" si="61"/>
        <v>-104400000</v>
      </c>
      <c r="L135" s="162">
        <f t="shared" si="62"/>
        <v>213000000</v>
      </c>
      <c r="M135" s="151">
        <f t="shared" si="55"/>
        <v>195760319.96258804</v>
      </c>
      <c r="N135" s="57">
        <v>0</v>
      </c>
      <c r="O135" s="181">
        <f t="shared" si="63"/>
        <v>209742014.32315278</v>
      </c>
      <c r="P135" s="53">
        <v>1.7999999999999999E-2</v>
      </c>
      <c r="Q135" s="156">
        <f t="shared" ref="Q135:Q198" si="67" xml:space="preserve"> ((O135 +N135) * P135) + (O135+N135)</f>
        <v>213517370.58096954</v>
      </c>
      <c r="R135" s="179">
        <f t="shared" si="64"/>
        <v>622277690.54355764</v>
      </c>
      <c r="S135" s="145">
        <f t="shared" si="65"/>
        <v>426517370.58096957</v>
      </c>
      <c r="T135" s="93">
        <f xml:space="preserve"> S135 / 4</f>
        <v>106629342.64524239</v>
      </c>
      <c r="U135" s="54">
        <f>SUM(E4:E135)</f>
        <v>332300000</v>
      </c>
      <c r="V135" s="54">
        <f>SUM(F4:F135)</f>
        <v>112886544</v>
      </c>
      <c r="W135" s="56">
        <f xml:space="preserve"> U135 - V135</f>
        <v>219413456</v>
      </c>
      <c r="X135" s="56">
        <f>R135-W135</f>
        <v>402864234.54355764</v>
      </c>
      <c r="Y135" s="124">
        <f xml:space="preserve"> X135 / W135 * 100</f>
        <v>183.60962991420072</v>
      </c>
      <c r="Z135" s="56">
        <f xml:space="preserve"> (X135 - 2500000) * 0.16</f>
        <v>64058277.526969224</v>
      </c>
      <c r="AA135" s="222">
        <f xml:space="preserve"> R135 - ((2500000 * 12) + R123)</f>
        <v>84813074.9529531</v>
      </c>
      <c r="AB135" s="222">
        <f xml:space="preserve"> (AA135 -2500000) * 0.16</f>
        <v>13170091.992472496</v>
      </c>
    </row>
    <row r="136" spans="1:28" s="134" customFormat="1" x14ac:dyDescent="0.3">
      <c r="A136" s="11"/>
      <c r="B136" s="109">
        <v>12</v>
      </c>
      <c r="C136" s="246">
        <v>2033</v>
      </c>
      <c r="D136" s="125">
        <v>1</v>
      </c>
      <c r="E136" s="126">
        <v>0</v>
      </c>
      <c r="F136" s="127">
        <v>36000000</v>
      </c>
      <c r="G136" s="127">
        <v>400000</v>
      </c>
      <c r="H136" s="127">
        <f t="shared" ref="H136:H147" si="68" xml:space="preserve"> E136 - G136 - F136</f>
        <v>-36400000</v>
      </c>
      <c r="I136" s="128">
        <v>0</v>
      </c>
      <c r="J136" s="129">
        <f xml:space="preserve"> L135 / 10</f>
        <v>21300000</v>
      </c>
      <c r="K136" s="130">
        <f t="shared" ref="K136:K147" si="69" xml:space="preserve"> H136 + J136 - I136</f>
        <v>-15100000</v>
      </c>
      <c r="L136" s="163">
        <f t="shared" ref="L136:L147" si="70" xml:space="preserve"> L135 +I136 - J136 - N136</f>
        <v>191700000</v>
      </c>
      <c r="M136" s="154">
        <f t="shared" si="55"/>
        <v>196944961.24243841</v>
      </c>
      <c r="N136" s="116">
        <v>0</v>
      </c>
      <c r="O136" s="182">
        <f t="shared" ref="O136:O147" si="71" xml:space="preserve"> Q135 + K136</f>
        <v>198417370.58096954</v>
      </c>
      <c r="P136" s="131">
        <v>4.0000000000000001E-3</v>
      </c>
      <c r="Q136" s="156">
        <f t="shared" si="67"/>
        <v>199211040.06329343</v>
      </c>
      <c r="R136" s="182">
        <f t="shared" ref="R136:R147" si="72" xml:space="preserve"> M136 + Q136 + L136</f>
        <v>587856001.30573177</v>
      </c>
      <c r="S136" s="146">
        <f t="shared" ref="S136:S147" si="73" xml:space="preserve"> R136 - M136</f>
        <v>390911040.06329334</v>
      </c>
      <c r="T136" s="132"/>
      <c r="U136" s="133"/>
    </row>
    <row r="137" spans="1:28" x14ac:dyDescent="0.3">
      <c r="A137" s="11"/>
      <c r="B137" s="40"/>
      <c r="C137" s="246"/>
      <c r="D137" s="87">
        <v>2</v>
      </c>
      <c r="E137" s="88">
        <v>0</v>
      </c>
      <c r="F137" s="89">
        <v>0</v>
      </c>
      <c r="G137" s="89">
        <v>400000</v>
      </c>
      <c r="H137" s="89">
        <f t="shared" si="68"/>
        <v>-400000</v>
      </c>
      <c r="I137" s="90">
        <v>0</v>
      </c>
      <c r="J137" s="91">
        <f xml:space="preserve"> J136</f>
        <v>21300000</v>
      </c>
      <c r="K137" s="92">
        <f t="shared" si="69"/>
        <v>20900000</v>
      </c>
      <c r="L137" s="159">
        <f t="shared" si="70"/>
        <v>170400000</v>
      </c>
      <c r="M137" s="149">
        <f t="shared" si="55"/>
        <v>200897170.54480231</v>
      </c>
      <c r="N137" s="76">
        <v>0</v>
      </c>
      <c r="O137" s="179">
        <f t="shared" si="71"/>
        <v>220111040.06329343</v>
      </c>
      <c r="P137" s="40">
        <v>1.7999999999999999E-2</v>
      </c>
      <c r="Q137" s="156">
        <f t="shared" si="67"/>
        <v>224073038.78443271</v>
      </c>
      <c r="R137" s="179">
        <f t="shared" si="72"/>
        <v>595370209.32923508</v>
      </c>
      <c r="S137" s="142">
        <f t="shared" si="73"/>
        <v>394473038.78443277</v>
      </c>
      <c r="T137" s="93"/>
    </row>
    <row r="138" spans="1:28" x14ac:dyDescent="0.3">
      <c r="A138" s="11"/>
      <c r="B138" s="40"/>
      <c r="C138" s="246"/>
      <c r="D138" s="87">
        <v>3</v>
      </c>
      <c r="E138" s="88">
        <v>0</v>
      </c>
      <c r="F138" s="89">
        <v>0</v>
      </c>
      <c r="G138" s="89">
        <v>400000</v>
      </c>
      <c r="H138" s="89">
        <f t="shared" si="68"/>
        <v>-400000</v>
      </c>
      <c r="I138" s="90">
        <v>0</v>
      </c>
      <c r="J138" s="91">
        <f t="shared" ref="J138:J144" si="74" xml:space="preserve"> J137</f>
        <v>21300000</v>
      </c>
      <c r="K138" s="92">
        <f t="shared" si="69"/>
        <v>20900000</v>
      </c>
      <c r="L138" s="159">
        <f t="shared" si="70"/>
        <v>149100000</v>
      </c>
      <c r="M138" s="149">
        <f t="shared" si="55"/>
        <v>204920519.61460873</v>
      </c>
      <c r="N138" s="76">
        <v>0</v>
      </c>
      <c r="O138" s="179">
        <f t="shared" si="71"/>
        <v>244973038.78443271</v>
      </c>
      <c r="P138" s="40">
        <v>1.7999999999999999E-2</v>
      </c>
      <c r="Q138" s="156">
        <f t="shared" si="67"/>
        <v>249382553.4825525</v>
      </c>
      <c r="R138" s="179">
        <f t="shared" si="72"/>
        <v>603403073.09716129</v>
      </c>
      <c r="S138" s="142">
        <f t="shared" si="73"/>
        <v>398482553.48255253</v>
      </c>
      <c r="T138" s="93"/>
    </row>
    <row r="139" spans="1:28" x14ac:dyDescent="0.3">
      <c r="A139" s="11"/>
      <c r="B139" s="40"/>
      <c r="C139" s="246"/>
      <c r="D139" s="87">
        <v>4</v>
      </c>
      <c r="E139" s="88">
        <v>0</v>
      </c>
      <c r="F139" s="89">
        <v>0</v>
      </c>
      <c r="G139" s="89">
        <v>400000</v>
      </c>
      <c r="H139" s="89">
        <f t="shared" si="68"/>
        <v>-400000</v>
      </c>
      <c r="I139" s="90">
        <v>0</v>
      </c>
      <c r="J139" s="91">
        <f t="shared" si="74"/>
        <v>21300000</v>
      </c>
      <c r="K139" s="92">
        <f t="shared" si="69"/>
        <v>20900000</v>
      </c>
      <c r="L139" s="159">
        <f t="shared" si="70"/>
        <v>127800000</v>
      </c>
      <c r="M139" s="149">
        <f t="shared" si="55"/>
        <v>209016288.96767169</v>
      </c>
      <c r="N139" s="76">
        <v>0</v>
      </c>
      <c r="O139" s="179">
        <f t="shared" si="71"/>
        <v>270282553.48255253</v>
      </c>
      <c r="P139" s="40">
        <v>1.7999999999999999E-2</v>
      </c>
      <c r="Q139" s="156">
        <f t="shared" si="67"/>
        <v>275147639.44523847</v>
      </c>
      <c r="R139" s="179">
        <f t="shared" si="72"/>
        <v>611963928.41291022</v>
      </c>
      <c r="S139" s="142">
        <f t="shared" si="73"/>
        <v>402947639.44523853</v>
      </c>
      <c r="T139" s="93"/>
    </row>
    <row r="140" spans="1:28" x14ac:dyDescent="0.3">
      <c r="A140" s="11"/>
      <c r="B140" s="40"/>
      <c r="C140" s="246"/>
      <c r="D140" s="87">
        <v>5</v>
      </c>
      <c r="E140" s="88">
        <v>0</v>
      </c>
      <c r="F140" s="89">
        <v>0</v>
      </c>
      <c r="G140" s="89">
        <v>400000</v>
      </c>
      <c r="H140" s="89">
        <f t="shared" si="68"/>
        <v>-400000</v>
      </c>
      <c r="I140" s="90">
        <v>0</v>
      </c>
      <c r="J140" s="91">
        <f t="shared" si="74"/>
        <v>21300000</v>
      </c>
      <c r="K140" s="92">
        <f t="shared" si="69"/>
        <v>20900000</v>
      </c>
      <c r="L140" s="159">
        <f t="shared" si="70"/>
        <v>106500000</v>
      </c>
      <c r="M140" s="149">
        <f t="shared" si="55"/>
        <v>213185782.16908979</v>
      </c>
      <c r="N140" s="76">
        <v>0</v>
      </c>
      <c r="O140" s="179">
        <f t="shared" si="71"/>
        <v>296047639.44523847</v>
      </c>
      <c r="P140" s="40">
        <v>1.7999999999999999E-2</v>
      </c>
      <c r="Q140" s="156">
        <f t="shared" si="67"/>
        <v>301376496.95525277</v>
      </c>
      <c r="R140" s="179">
        <f t="shared" si="72"/>
        <v>621062279.12434256</v>
      </c>
      <c r="S140" s="142">
        <f t="shared" si="73"/>
        <v>407876496.95525277</v>
      </c>
      <c r="T140" s="93"/>
    </row>
    <row r="141" spans="1:28" x14ac:dyDescent="0.3">
      <c r="A141" s="11"/>
      <c r="B141" s="40"/>
      <c r="C141" s="246"/>
      <c r="D141" s="87">
        <v>6</v>
      </c>
      <c r="E141" s="88">
        <v>0</v>
      </c>
      <c r="F141" s="89">
        <v>0</v>
      </c>
      <c r="G141" s="89">
        <v>400000</v>
      </c>
      <c r="H141" s="89">
        <f t="shared" si="68"/>
        <v>-400000</v>
      </c>
      <c r="I141" s="90">
        <v>0</v>
      </c>
      <c r="J141" s="91">
        <f t="shared" si="74"/>
        <v>21300000</v>
      </c>
      <c r="K141" s="92">
        <f t="shared" si="69"/>
        <v>20900000</v>
      </c>
      <c r="L141" s="159">
        <f t="shared" si="70"/>
        <v>85200000</v>
      </c>
      <c r="M141" s="149">
        <f t="shared" si="55"/>
        <v>217430326.24813342</v>
      </c>
      <c r="N141" s="76">
        <v>0</v>
      </c>
      <c r="O141" s="179">
        <f t="shared" si="71"/>
        <v>322276496.95525277</v>
      </c>
      <c r="P141" s="40">
        <v>1.7999999999999999E-2</v>
      </c>
      <c r="Q141" s="156">
        <f t="shared" si="67"/>
        <v>328077473.90044731</v>
      </c>
      <c r="R141" s="179">
        <f t="shared" si="72"/>
        <v>630707800.14858079</v>
      </c>
      <c r="S141" s="142">
        <f t="shared" si="73"/>
        <v>413277473.90044737</v>
      </c>
      <c r="T141" s="93"/>
    </row>
    <row r="142" spans="1:28" x14ac:dyDescent="0.3">
      <c r="A142" s="11"/>
      <c r="B142" s="40"/>
      <c r="C142" s="246"/>
      <c r="D142" s="87">
        <v>7</v>
      </c>
      <c r="E142" s="88">
        <v>0</v>
      </c>
      <c r="F142" s="89">
        <v>0</v>
      </c>
      <c r="G142" s="89">
        <v>400000</v>
      </c>
      <c r="H142" s="89">
        <f t="shared" si="68"/>
        <v>-400000</v>
      </c>
      <c r="I142" s="90">
        <v>0</v>
      </c>
      <c r="J142" s="91">
        <f t="shared" si="74"/>
        <v>21300000</v>
      </c>
      <c r="K142" s="92">
        <f t="shared" si="69"/>
        <v>20900000</v>
      </c>
      <c r="L142" s="159">
        <f t="shared" si="70"/>
        <v>63900000</v>
      </c>
      <c r="M142" s="149">
        <f t="shared" si="55"/>
        <v>221751272.12059984</v>
      </c>
      <c r="N142" s="76">
        <v>0</v>
      </c>
      <c r="O142" s="179">
        <f t="shared" si="71"/>
        <v>348977473.90044731</v>
      </c>
      <c r="P142" s="40">
        <v>1.7999999999999999E-2</v>
      </c>
      <c r="Q142" s="156">
        <f t="shared" si="67"/>
        <v>355259068.43065536</v>
      </c>
      <c r="R142" s="179">
        <f t="shared" si="72"/>
        <v>640910340.55125523</v>
      </c>
      <c r="S142" s="142">
        <f t="shared" si="73"/>
        <v>419159068.43065536</v>
      </c>
      <c r="T142" s="93"/>
    </row>
    <row r="143" spans="1:28" x14ac:dyDescent="0.3">
      <c r="A143" s="11"/>
      <c r="B143" s="40"/>
      <c r="C143" s="246"/>
      <c r="D143" s="87">
        <v>8</v>
      </c>
      <c r="E143" s="88">
        <v>0</v>
      </c>
      <c r="F143" s="89">
        <v>0</v>
      </c>
      <c r="G143" s="89">
        <v>400000</v>
      </c>
      <c r="H143" s="89">
        <f t="shared" si="68"/>
        <v>-400000</v>
      </c>
      <c r="I143" s="90">
        <v>0</v>
      </c>
      <c r="J143" s="91">
        <f t="shared" si="74"/>
        <v>21300000</v>
      </c>
      <c r="K143" s="92">
        <f t="shared" si="69"/>
        <v>20900000</v>
      </c>
      <c r="L143" s="159">
        <f t="shared" si="70"/>
        <v>42600000</v>
      </c>
      <c r="M143" s="149">
        <f t="shared" si="55"/>
        <v>226149995.01877064</v>
      </c>
      <c r="N143" s="76">
        <v>0</v>
      </c>
      <c r="O143" s="179">
        <f t="shared" si="71"/>
        <v>376159068.43065536</v>
      </c>
      <c r="P143" s="40">
        <v>1.7999999999999999E-2</v>
      </c>
      <c r="Q143" s="156">
        <f t="shared" si="67"/>
        <v>382929931.66240716</v>
      </c>
      <c r="R143" s="179">
        <f t="shared" si="72"/>
        <v>651679926.68117785</v>
      </c>
      <c r="S143" s="142">
        <f t="shared" si="73"/>
        <v>425529931.66240722</v>
      </c>
      <c r="T143" s="93"/>
    </row>
    <row r="144" spans="1:28" x14ac:dyDescent="0.3">
      <c r="A144" s="11"/>
      <c r="B144" s="40"/>
      <c r="C144" s="246"/>
      <c r="D144" s="87">
        <v>9</v>
      </c>
      <c r="E144" s="88">
        <v>0</v>
      </c>
      <c r="F144" s="89">
        <v>0</v>
      </c>
      <c r="G144" s="89">
        <v>400000</v>
      </c>
      <c r="H144" s="89">
        <f t="shared" si="68"/>
        <v>-400000</v>
      </c>
      <c r="I144" s="90">
        <v>0</v>
      </c>
      <c r="J144" s="91">
        <f t="shared" si="74"/>
        <v>21300000</v>
      </c>
      <c r="K144" s="92">
        <f t="shared" si="69"/>
        <v>20900000</v>
      </c>
      <c r="L144" s="159">
        <f t="shared" si="70"/>
        <v>21300000</v>
      </c>
      <c r="M144" s="149">
        <f t="shared" ref="M144:M175" si="75" xml:space="preserve"> (M143 + 400000) + ((M143 + 400000) * P144 )</f>
        <v>230627894.9291085</v>
      </c>
      <c r="N144" s="76">
        <v>0</v>
      </c>
      <c r="O144" s="179">
        <f t="shared" si="71"/>
        <v>403829931.66240716</v>
      </c>
      <c r="P144" s="40">
        <v>1.7999999999999999E-2</v>
      </c>
      <c r="Q144" s="156">
        <f t="shared" si="67"/>
        <v>411098870.43233049</v>
      </c>
      <c r="R144" s="179">
        <f t="shared" si="72"/>
        <v>663026765.36143899</v>
      </c>
      <c r="S144" s="142">
        <f t="shared" si="73"/>
        <v>432398870.43233049</v>
      </c>
      <c r="T144" s="93"/>
    </row>
    <row r="145" spans="1:26" x14ac:dyDescent="0.3">
      <c r="A145" s="11"/>
      <c r="B145" s="40"/>
      <c r="C145" s="246"/>
      <c r="D145" s="87">
        <v>10</v>
      </c>
      <c r="E145" s="88">
        <v>0</v>
      </c>
      <c r="F145" s="89">
        <v>0</v>
      </c>
      <c r="G145" s="89">
        <v>400000</v>
      </c>
      <c r="H145" s="89">
        <f t="shared" si="68"/>
        <v>-400000</v>
      </c>
      <c r="I145" s="90">
        <v>0</v>
      </c>
      <c r="J145" s="91">
        <f xml:space="preserve"> J144</f>
        <v>21300000</v>
      </c>
      <c r="K145" s="92">
        <f t="shared" si="69"/>
        <v>20900000</v>
      </c>
      <c r="L145" s="159">
        <f t="shared" si="70"/>
        <v>0</v>
      </c>
      <c r="M145" s="149">
        <f t="shared" si="75"/>
        <v>235186397.03783244</v>
      </c>
      <c r="N145" s="76">
        <v>0</v>
      </c>
      <c r="O145" s="179">
        <f t="shared" si="71"/>
        <v>431998870.43233049</v>
      </c>
      <c r="P145" s="40">
        <v>1.7999999999999999E-2</v>
      </c>
      <c r="Q145" s="156">
        <f t="shared" si="67"/>
        <v>439774850.10011244</v>
      </c>
      <c r="R145" s="179">
        <f t="shared" si="72"/>
        <v>674961247.13794494</v>
      </c>
      <c r="S145" s="142">
        <f t="shared" si="73"/>
        <v>439774850.1001125</v>
      </c>
      <c r="T145" s="93"/>
    </row>
    <row r="146" spans="1:26" ht="17.25" thickBot="1" x14ac:dyDescent="0.35">
      <c r="A146" s="11"/>
      <c r="B146" s="40"/>
      <c r="C146" s="246"/>
      <c r="D146" s="95">
        <v>11</v>
      </c>
      <c r="E146" s="96">
        <v>0</v>
      </c>
      <c r="F146" s="97">
        <v>0</v>
      </c>
      <c r="G146" s="97">
        <v>400000</v>
      </c>
      <c r="H146" s="97">
        <f t="shared" si="68"/>
        <v>-400000</v>
      </c>
      <c r="I146" s="98">
        <v>108400000</v>
      </c>
      <c r="J146" s="99">
        <v>0</v>
      </c>
      <c r="K146" s="100">
        <f t="shared" si="69"/>
        <v>-108800000</v>
      </c>
      <c r="L146" s="159">
        <f t="shared" si="70"/>
        <v>108400000</v>
      </c>
      <c r="M146" s="150">
        <f t="shared" si="75"/>
        <v>239826952.18451342</v>
      </c>
      <c r="N146" s="76">
        <v>0</v>
      </c>
      <c r="O146" s="180">
        <f t="shared" si="71"/>
        <v>330974850.10011244</v>
      </c>
      <c r="P146" s="94">
        <v>1.7999999999999999E-2</v>
      </c>
      <c r="Q146" s="156">
        <f t="shared" si="67"/>
        <v>336932397.40191448</v>
      </c>
      <c r="R146" s="179">
        <f t="shared" si="72"/>
        <v>685159349.58642793</v>
      </c>
      <c r="S146" s="142">
        <f t="shared" si="73"/>
        <v>445332397.40191448</v>
      </c>
      <c r="T146" s="93"/>
    </row>
    <row r="147" spans="1:26" ht="17.25" thickBot="1" x14ac:dyDescent="0.35">
      <c r="A147" s="11"/>
      <c r="B147" s="40"/>
      <c r="C147" s="246"/>
      <c r="D147" s="47">
        <v>12</v>
      </c>
      <c r="E147" s="48">
        <v>0</v>
      </c>
      <c r="F147" s="49">
        <v>0</v>
      </c>
      <c r="G147" s="49">
        <v>400000</v>
      </c>
      <c r="H147" s="49">
        <f t="shared" si="68"/>
        <v>-400000</v>
      </c>
      <c r="I147" s="50">
        <v>108400000</v>
      </c>
      <c r="J147" s="52">
        <v>0</v>
      </c>
      <c r="K147" s="55">
        <f t="shared" si="69"/>
        <v>-108800000</v>
      </c>
      <c r="L147" s="162">
        <f t="shared" si="70"/>
        <v>216800000</v>
      </c>
      <c r="M147" s="151">
        <f t="shared" si="75"/>
        <v>244551037.32383466</v>
      </c>
      <c r="N147" s="57">
        <v>0</v>
      </c>
      <c r="O147" s="181">
        <f t="shared" si="71"/>
        <v>228132397.40191448</v>
      </c>
      <c r="P147" s="53">
        <v>1.7999999999999999E-2</v>
      </c>
      <c r="Q147" s="156">
        <f t="shared" si="67"/>
        <v>232238780.55514893</v>
      </c>
      <c r="R147" s="179">
        <f t="shared" si="72"/>
        <v>693589817.87898362</v>
      </c>
      <c r="S147" s="145">
        <f t="shared" si="73"/>
        <v>449038780.55514896</v>
      </c>
      <c r="T147" s="93">
        <f xml:space="preserve"> S147 / 4</f>
        <v>112259695.13878724</v>
      </c>
      <c r="U147" s="54">
        <f>SUM(E4:E147)</f>
        <v>332300000</v>
      </c>
      <c r="V147" s="54">
        <f>SUM(F4:F147)</f>
        <v>148886544</v>
      </c>
      <c r="W147" s="56">
        <f xml:space="preserve"> U147 - V147</f>
        <v>183413456</v>
      </c>
      <c r="X147" s="56">
        <f>R147-W147</f>
        <v>510176361.87898362</v>
      </c>
      <c r="Y147" s="124">
        <f xml:space="preserve"> X147 / W147 * 100</f>
        <v>278.15645209748607</v>
      </c>
      <c r="Z147" s="56">
        <f xml:space="preserve"> (X147 - 2500000) * 0.16</f>
        <v>81228217.900637373</v>
      </c>
    </row>
    <row r="148" spans="1:26" x14ac:dyDescent="0.3">
      <c r="A148" s="11"/>
      <c r="B148" s="40">
        <v>13</v>
      </c>
      <c r="C148" s="246">
        <v>2034</v>
      </c>
      <c r="D148" s="79">
        <v>1</v>
      </c>
      <c r="E148" s="80">
        <v>0</v>
      </c>
      <c r="F148" s="127">
        <v>36000000</v>
      </c>
      <c r="G148" s="81">
        <v>400000</v>
      </c>
      <c r="H148" s="81">
        <f t="shared" ref="H148:H207" si="76" xml:space="preserve"> E148 - G148 - F148</f>
        <v>-36400000</v>
      </c>
      <c r="I148" s="82">
        <v>0</v>
      </c>
      <c r="J148" s="83">
        <f xml:space="preserve"> L147 / 10</f>
        <v>21680000</v>
      </c>
      <c r="K148" s="84">
        <f t="shared" ref="K148:K195" si="77" xml:space="preserve"> H148 + J148 - I148</f>
        <v>-14720000</v>
      </c>
      <c r="L148" s="75">
        <f t="shared" ref="L148:L195" si="78" xml:space="preserve"> L147 +I148 - J148 - N148</f>
        <v>195120000</v>
      </c>
      <c r="M148" s="148">
        <f t="shared" si="75"/>
        <v>245930841.47312999</v>
      </c>
      <c r="N148" s="76">
        <v>0</v>
      </c>
      <c r="O148" s="182">
        <f t="shared" ref="O148:O195" si="79" xml:space="preserve"> Q147 + K148</f>
        <v>217518780.55514893</v>
      </c>
      <c r="P148" s="78">
        <v>4.0000000000000001E-3</v>
      </c>
      <c r="Q148" s="156">
        <f t="shared" si="67"/>
        <v>218388855.67736953</v>
      </c>
      <c r="R148" s="182">
        <f t="shared" ref="R148:R195" si="80" xml:space="preserve"> M148 + Q148 + L148</f>
        <v>659439697.15049958</v>
      </c>
      <c r="S148" s="141">
        <f t="shared" ref="S148:S195" si="81" xml:space="preserve"> R148 - M148</f>
        <v>413508855.67736959</v>
      </c>
      <c r="T148" s="85"/>
    </row>
    <row r="149" spans="1:26" x14ac:dyDescent="0.3">
      <c r="A149" s="11"/>
      <c r="B149" s="40"/>
      <c r="C149" s="246"/>
      <c r="D149" s="87">
        <v>2</v>
      </c>
      <c r="E149" s="88">
        <v>0</v>
      </c>
      <c r="F149" s="89">
        <v>0</v>
      </c>
      <c r="G149" s="89">
        <v>400000</v>
      </c>
      <c r="H149" s="89">
        <f t="shared" si="76"/>
        <v>-400000</v>
      </c>
      <c r="I149" s="90">
        <v>0</v>
      </c>
      <c r="J149" s="91">
        <f xml:space="preserve"> J148</f>
        <v>21680000</v>
      </c>
      <c r="K149" s="92">
        <f t="shared" si="77"/>
        <v>21280000</v>
      </c>
      <c r="L149" s="159">
        <f t="shared" si="78"/>
        <v>173440000</v>
      </c>
      <c r="M149" s="149">
        <f t="shared" si="75"/>
        <v>250764796.61964634</v>
      </c>
      <c r="N149" s="76">
        <v>0</v>
      </c>
      <c r="O149" s="179">
        <f t="shared" si="79"/>
        <v>239668855.67736953</v>
      </c>
      <c r="P149" s="40">
        <v>1.7999999999999999E-2</v>
      </c>
      <c r="Q149" s="156">
        <f t="shared" si="67"/>
        <v>243982895.07956219</v>
      </c>
      <c r="R149" s="179">
        <f t="shared" si="80"/>
        <v>668187691.6992085</v>
      </c>
      <c r="S149" s="142">
        <f t="shared" si="81"/>
        <v>417422895.07956219</v>
      </c>
      <c r="T149" s="93"/>
    </row>
    <row r="150" spans="1:26" x14ac:dyDescent="0.3">
      <c r="A150" s="11"/>
      <c r="B150" s="40"/>
      <c r="C150" s="246"/>
      <c r="D150" s="87">
        <v>3</v>
      </c>
      <c r="E150" s="88">
        <v>0</v>
      </c>
      <c r="F150" s="89">
        <v>0</v>
      </c>
      <c r="G150" s="89">
        <v>400000</v>
      </c>
      <c r="H150" s="89">
        <f t="shared" si="76"/>
        <v>-400000</v>
      </c>
      <c r="I150" s="90">
        <v>0</v>
      </c>
      <c r="J150" s="91">
        <f t="shared" ref="J150:J156" si="82" xml:space="preserve"> J149</f>
        <v>21680000</v>
      </c>
      <c r="K150" s="92">
        <f t="shared" si="77"/>
        <v>21280000</v>
      </c>
      <c r="L150" s="159">
        <f t="shared" si="78"/>
        <v>151760000</v>
      </c>
      <c r="M150" s="149">
        <f t="shared" si="75"/>
        <v>255685762.95879999</v>
      </c>
      <c r="N150" s="76">
        <v>0</v>
      </c>
      <c r="O150" s="179">
        <f t="shared" si="79"/>
        <v>265262895.07956219</v>
      </c>
      <c r="P150" s="40">
        <v>1.7999999999999999E-2</v>
      </c>
      <c r="Q150" s="156">
        <f t="shared" si="67"/>
        <v>270037627.19099432</v>
      </c>
      <c r="R150" s="179">
        <f t="shared" si="80"/>
        <v>677483390.14979434</v>
      </c>
      <c r="S150" s="142">
        <f t="shared" si="81"/>
        <v>421797627.19099438</v>
      </c>
      <c r="T150" s="93"/>
    </row>
    <row r="151" spans="1:26" x14ac:dyDescent="0.3">
      <c r="A151" s="11"/>
      <c r="B151" s="40"/>
      <c r="C151" s="246"/>
      <c r="D151" s="87">
        <v>4</v>
      </c>
      <c r="E151" s="88">
        <v>0</v>
      </c>
      <c r="F151" s="89">
        <v>0</v>
      </c>
      <c r="G151" s="89">
        <v>400000</v>
      </c>
      <c r="H151" s="89">
        <f t="shared" si="76"/>
        <v>-400000</v>
      </c>
      <c r="I151" s="90">
        <v>0</v>
      </c>
      <c r="J151" s="91">
        <f t="shared" si="82"/>
        <v>21680000</v>
      </c>
      <c r="K151" s="92">
        <f t="shared" si="77"/>
        <v>21280000</v>
      </c>
      <c r="L151" s="159">
        <f t="shared" si="78"/>
        <v>130080000</v>
      </c>
      <c r="M151" s="149">
        <f t="shared" si="75"/>
        <v>260695306.69205838</v>
      </c>
      <c r="N151" s="76">
        <v>0</v>
      </c>
      <c r="O151" s="179">
        <f t="shared" si="79"/>
        <v>291317627.19099432</v>
      </c>
      <c r="P151" s="40">
        <v>1.7999999999999999E-2</v>
      </c>
      <c r="Q151" s="156">
        <f t="shared" si="67"/>
        <v>296561344.48043221</v>
      </c>
      <c r="R151" s="179">
        <f t="shared" si="80"/>
        <v>687336651.1724906</v>
      </c>
      <c r="S151" s="142">
        <f t="shared" si="81"/>
        <v>426641344.48043221</v>
      </c>
      <c r="T151" s="93"/>
    </row>
    <row r="152" spans="1:26" x14ac:dyDescent="0.3">
      <c r="A152" s="11"/>
      <c r="B152" s="40"/>
      <c r="C152" s="246"/>
      <c r="D152" s="87">
        <v>5</v>
      </c>
      <c r="E152" s="88">
        <v>0</v>
      </c>
      <c r="F152" s="89">
        <v>0</v>
      </c>
      <c r="G152" s="89">
        <v>400000</v>
      </c>
      <c r="H152" s="89">
        <f t="shared" si="76"/>
        <v>-400000</v>
      </c>
      <c r="I152" s="90">
        <v>0</v>
      </c>
      <c r="J152" s="91">
        <f t="shared" si="82"/>
        <v>21680000</v>
      </c>
      <c r="K152" s="92">
        <f t="shared" si="77"/>
        <v>21280000</v>
      </c>
      <c r="L152" s="159">
        <f t="shared" si="78"/>
        <v>108400000</v>
      </c>
      <c r="M152" s="149">
        <f t="shared" si="75"/>
        <v>265795022.21251544</v>
      </c>
      <c r="N152" s="76">
        <v>0</v>
      </c>
      <c r="O152" s="179">
        <f t="shared" si="79"/>
        <v>317841344.48043221</v>
      </c>
      <c r="P152" s="40">
        <v>1.7999999999999999E-2</v>
      </c>
      <c r="Q152" s="156">
        <f t="shared" si="67"/>
        <v>323562488.68107998</v>
      </c>
      <c r="R152" s="179">
        <f t="shared" si="80"/>
        <v>697757510.89359546</v>
      </c>
      <c r="S152" s="142">
        <f t="shared" si="81"/>
        <v>431962488.68107998</v>
      </c>
      <c r="T152" s="93"/>
    </row>
    <row r="153" spans="1:26" x14ac:dyDescent="0.3">
      <c r="A153" s="11"/>
      <c r="B153" s="40"/>
      <c r="C153" s="246"/>
      <c r="D153" s="87">
        <v>6</v>
      </c>
      <c r="E153" s="88">
        <v>0</v>
      </c>
      <c r="F153" s="89">
        <v>0</v>
      </c>
      <c r="G153" s="89">
        <v>400000</v>
      </c>
      <c r="H153" s="89">
        <f t="shared" si="76"/>
        <v>-400000</v>
      </c>
      <c r="I153" s="90">
        <v>0</v>
      </c>
      <c r="J153" s="91">
        <f t="shared" si="82"/>
        <v>21680000</v>
      </c>
      <c r="K153" s="92">
        <f t="shared" si="77"/>
        <v>21280000</v>
      </c>
      <c r="L153" s="159">
        <f t="shared" si="78"/>
        <v>86720000</v>
      </c>
      <c r="M153" s="149">
        <f t="shared" si="75"/>
        <v>270986532.61234075</v>
      </c>
      <c r="N153" s="76">
        <v>0</v>
      </c>
      <c r="O153" s="179">
        <f t="shared" si="79"/>
        <v>344842488.68107998</v>
      </c>
      <c r="P153" s="40">
        <v>1.7999999999999999E-2</v>
      </c>
      <c r="Q153" s="156">
        <f t="shared" si="67"/>
        <v>351049653.47733945</v>
      </c>
      <c r="R153" s="179">
        <f t="shared" si="80"/>
        <v>708756186.08968019</v>
      </c>
      <c r="S153" s="142">
        <f t="shared" si="81"/>
        <v>437769653.47733945</v>
      </c>
      <c r="T153" s="93"/>
    </row>
    <row r="154" spans="1:26" x14ac:dyDescent="0.3">
      <c r="A154" s="11"/>
      <c r="B154" s="40"/>
      <c r="C154" s="246"/>
      <c r="D154" s="87">
        <v>7</v>
      </c>
      <c r="E154" s="88">
        <v>0</v>
      </c>
      <c r="F154" s="89">
        <v>0</v>
      </c>
      <c r="G154" s="89">
        <v>400000</v>
      </c>
      <c r="H154" s="89">
        <f t="shared" si="76"/>
        <v>-400000</v>
      </c>
      <c r="I154" s="90">
        <v>0</v>
      </c>
      <c r="J154" s="91">
        <f t="shared" si="82"/>
        <v>21680000</v>
      </c>
      <c r="K154" s="92">
        <f t="shared" si="77"/>
        <v>21280000</v>
      </c>
      <c r="L154" s="159">
        <f t="shared" si="78"/>
        <v>65040000</v>
      </c>
      <c r="M154" s="149">
        <f t="shared" si="75"/>
        <v>276271490.19936287</v>
      </c>
      <c r="N154" s="76">
        <v>0</v>
      </c>
      <c r="O154" s="179">
        <f t="shared" si="79"/>
        <v>372329653.47733945</v>
      </c>
      <c r="P154" s="40">
        <v>1.7999999999999999E-2</v>
      </c>
      <c r="Q154" s="156">
        <f t="shared" si="67"/>
        <v>379031587.23993158</v>
      </c>
      <c r="R154" s="179">
        <f t="shared" si="80"/>
        <v>720343077.43929446</v>
      </c>
      <c r="S154" s="142">
        <f t="shared" si="81"/>
        <v>444071587.23993158</v>
      </c>
      <c r="T154" s="93"/>
    </row>
    <row r="155" spans="1:26" x14ac:dyDescent="0.3">
      <c r="A155" s="11"/>
      <c r="B155" s="40"/>
      <c r="C155" s="246"/>
      <c r="D155" s="87">
        <v>8</v>
      </c>
      <c r="E155" s="88">
        <v>0</v>
      </c>
      <c r="F155" s="89">
        <v>0</v>
      </c>
      <c r="G155" s="89">
        <v>400000</v>
      </c>
      <c r="H155" s="89">
        <f t="shared" si="76"/>
        <v>-400000</v>
      </c>
      <c r="I155" s="90">
        <v>0</v>
      </c>
      <c r="J155" s="91">
        <f t="shared" si="82"/>
        <v>21680000</v>
      </c>
      <c r="K155" s="92">
        <f t="shared" si="77"/>
        <v>21280000</v>
      </c>
      <c r="L155" s="159">
        <f t="shared" si="78"/>
        <v>43360000</v>
      </c>
      <c r="M155" s="149">
        <f t="shared" si="75"/>
        <v>281651577.02295142</v>
      </c>
      <c r="N155" s="76">
        <v>0</v>
      </c>
      <c r="O155" s="179">
        <f t="shared" si="79"/>
        <v>400311587.23993158</v>
      </c>
      <c r="P155" s="40">
        <v>1.7999999999999999E-2</v>
      </c>
      <c r="Q155" s="156">
        <f t="shared" si="67"/>
        <v>407517195.81025034</v>
      </c>
      <c r="R155" s="179">
        <f t="shared" si="80"/>
        <v>732528772.83320177</v>
      </c>
      <c r="S155" s="142">
        <f t="shared" si="81"/>
        <v>450877195.81025034</v>
      </c>
      <c r="T155" s="93"/>
    </row>
    <row r="156" spans="1:26" x14ac:dyDescent="0.3">
      <c r="A156" s="11"/>
      <c r="B156" s="40"/>
      <c r="C156" s="246"/>
      <c r="D156" s="87">
        <v>9</v>
      </c>
      <c r="E156" s="88">
        <v>0</v>
      </c>
      <c r="F156" s="89">
        <v>0</v>
      </c>
      <c r="G156" s="89">
        <v>400000</v>
      </c>
      <c r="H156" s="89">
        <f t="shared" si="76"/>
        <v>-400000</v>
      </c>
      <c r="I156" s="90">
        <v>0</v>
      </c>
      <c r="J156" s="91">
        <f t="shared" si="82"/>
        <v>21680000</v>
      </c>
      <c r="K156" s="92">
        <f t="shared" si="77"/>
        <v>21280000</v>
      </c>
      <c r="L156" s="159">
        <f t="shared" si="78"/>
        <v>21680000</v>
      </c>
      <c r="M156" s="149">
        <f t="shared" si="75"/>
        <v>287128505.40936452</v>
      </c>
      <c r="N156" s="76">
        <v>0</v>
      </c>
      <c r="O156" s="179">
        <f t="shared" si="79"/>
        <v>428797195.81025034</v>
      </c>
      <c r="P156" s="40">
        <v>1.7999999999999999E-2</v>
      </c>
      <c r="Q156" s="156">
        <f t="shared" si="67"/>
        <v>436515545.33483487</v>
      </c>
      <c r="R156" s="179">
        <f t="shared" si="80"/>
        <v>745324050.7441994</v>
      </c>
      <c r="S156" s="142">
        <f t="shared" si="81"/>
        <v>458195545.33483487</v>
      </c>
      <c r="T156" s="93"/>
    </row>
    <row r="157" spans="1:26" x14ac:dyDescent="0.3">
      <c r="A157" s="11"/>
      <c r="B157" s="40"/>
      <c r="C157" s="246"/>
      <c r="D157" s="87">
        <v>10</v>
      </c>
      <c r="E157" s="88">
        <v>0</v>
      </c>
      <c r="F157" s="89">
        <v>0</v>
      </c>
      <c r="G157" s="89">
        <v>400000</v>
      </c>
      <c r="H157" s="89">
        <f t="shared" si="76"/>
        <v>-400000</v>
      </c>
      <c r="I157" s="90">
        <v>0</v>
      </c>
      <c r="J157" s="91">
        <f xml:space="preserve"> J156</f>
        <v>21680000</v>
      </c>
      <c r="K157" s="92">
        <f t="shared" si="77"/>
        <v>21280000</v>
      </c>
      <c r="L157" s="159">
        <f t="shared" si="78"/>
        <v>0</v>
      </c>
      <c r="M157" s="149">
        <f t="shared" si="75"/>
        <v>292704018.50673306</v>
      </c>
      <c r="N157" s="76">
        <v>0</v>
      </c>
      <c r="O157" s="179">
        <f t="shared" si="79"/>
        <v>457795545.33483487</v>
      </c>
      <c r="P157" s="40">
        <v>1.7999999999999999E-2</v>
      </c>
      <c r="Q157" s="156">
        <f t="shared" si="67"/>
        <v>466035865.15086192</v>
      </c>
      <c r="R157" s="179">
        <f t="shared" si="80"/>
        <v>758739883.65759492</v>
      </c>
      <c r="S157" s="142">
        <f t="shared" si="81"/>
        <v>466035865.15086186</v>
      </c>
      <c r="T157" s="93"/>
    </row>
    <row r="158" spans="1:26" ht="17.25" thickBot="1" x14ac:dyDescent="0.35">
      <c r="A158" s="11"/>
      <c r="B158" s="40"/>
      <c r="C158" s="246"/>
      <c r="D158" s="95">
        <v>11</v>
      </c>
      <c r="E158" s="96">
        <v>0</v>
      </c>
      <c r="F158" s="97">
        <v>0</v>
      </c>
      <c r="G158" s="97">
        <v>400000</v>
      </c>
      <c r="H158" s="97">
        <f t="shared" si="76"/>
        <v>-400000</v>
      </c>
      <c r="I158" s="98">
        <v>110600000</v>
      </c>
      <c r="J158" s="99">
        <v>0</v>
      </c>
      <c r="K158" s="100">
        <f t="shared" si="77"/>
        <v>-111000000</v>
      </c>
      <c r="L158" s="159">
        <f t="shared" si="78"/>
        <v>110600000</v>
      </c>
      <c r="M158" s="150">
        <f t="shared" si="75"/>
        <v>298379890.83985424</v>
      </c>
      <c r="N158" s="76">
        <v>0</v>
      </c>
      <c r="O158" s="180">
        <f t="shared" si="79"/>
        <v>355035865.15086192</v>
      </c>
      <c r="P158" s="94">
        <v>1.7999999999999999E-2</v>
      </c>
      <c r="Q158" s="156">
        <f t="shared" si="67"/>
        <v>361426510.72357744</v>
      </c>
      <c r="R158" s="179">
        <f t="shared" si="80"/>
        <v>770406401.56343174</v>
      </c>
      <c r="S158" s="142">
        <f t="shared" si="81"/>
        <v>472026510.7235775</v>
      </c>
      <c r="T158" s="93"/>
    </row>
    <row r="159" spans="1:26" ht="17.25" thickBot="1" x14ac:dyDescent="0.35">
      <c r="A159" s="11"/>
      <c r="B159" s="40"/>
      <c r="C159" s="246"/>
      <c r="D159" s="47">
        <v>12</v>
      </c>
      <c r="E159" s="48">
        <v>0</v>
      </c>
      <c r="F159" s="49">
        <v>0</v>
      </c>
      <c r="G159" s="49">
        <v>400000</v>
      </c>
      <c r="H159" s="49">
        <f t="shared" si="76"/>
        <v>-400000</v>
      </c>
      <c r="I159" s="50">
        <v>110600000</v>
      </c>
      <c r="J159" s="52">
        <v>0</v>
      </c>
      <c r="K159" s="55">
        <f t="shared" si="77"/>
        <v>-111000000</v>
      </c>
      <c r="L159" s="162">
        <f t="shared" si="78"/>
        <v>221200000</v>
      </c>
      <c r="M159" s="151">
        <f t="shared" si="75"/>
        <v>304157928.87497163</v>
      </c>
      <c r="N159" s="57">
        <v>0</v>
      </c>
      <c r="O159" s="181">
        <f t="shared" si="79"/>
        <v>250426510.72357744</v>
      </c>
      <c r="P159" s="53">
        <v>1.7999999999999999E-2</v>
      </c>
      <c r="Q159" s="156">
        <f t="shared" si="67"/>
        <v>254934187.91660184</v>
      </c>
      <c r="R159" s="179">
        <f t="shared" si="80"/>
        <v>780292116.79157352</v>
      </c>
      <c r="S159" s="145">
        <f t="shared" si="81"/>
        <v>476134187.9166019</v>
      </c>
      <c r="T159" s="93">
        <f xml:space="preserve"> S159 / 4</f>
        <v>119033546.97915047</v>
      </c>
      <c r="U159" s="54">
        <f>SUM(E4:E159)</f>
        <v>332300000</v>
      </c>
      <c r="V159" s="54">
        <f>SUM(F4:F159)</f>
        <v>184886544</v>
      </c>
      <c r="W159" s="56">
        <f xml:space="preserve"> U159 - V159</f>
        <v>147413456</v>
      </c>
      <c r="X159" s="56">
        <f>R159-W159</f>
        <v>632878660.79157352</v>
      </c>
      <c r="Y159" s="124">
        <f xml:space="preserve"> X159 / W159 * 100</f>
        <v>429.32217856121196</v>
      </c>
    </row>
    <row r="160" spans="1:26" x14ac:dyDescent="0.3">
      <c r="A160" s="11"/>
      <c r="B160" s="40">
        <v>14</v>
      </c>
      <c r="C160" s="246">
        <v>2035</v>
      </c>
      <c r="D160" s="79">
        <v>1</v>
      </c>
      <c r="E160" s="80">
        <v>0</v>
      </c>
      <c r="F160" s="127">
        <v>36000000</v>
      </c>
      <c r="G160" s="81">
        <v>400000</v>
      </c>
      <c r="H160" s="81">
        <f t="shared" si="76"/>
        <v>-36400000</v>
      </c>
      <c r="I160" s="82">
        <v>0</v>
      </c>
      <c r="J160" s="83">
        <f xml:space="preserve"> L159 / 10</f>
        <v>22120000</v>
      </c>
      <c r="K160" s="84">
        <f t="shared" si="77"/>
        <v>-14280000</v>
      </c>
      <c r="L160" s="75">
        <f t="shared" si="78"/>
        <v>199080000</v>
      </c>
      <c r="M160" s="148">
        <f t="shared" si="75"/>
        <v>305776160.59047151</v>
      </c>
      <c r="N160" s="76">
        <v>0</v>
      </c>
      <c r="O160" s="182">
        <f t="shared" si="79"/>
        <v>240654187.91660184</v>
      </c>
      <c r="P160" s="78">
        <v>4.0000000000000001E-3</v>
      </c>
      <c r="Q160" s="156">
        <f t="shared" si="67"/>
        <v>241616804.66826823</v>
      </c>
      <c r="R160" s="182">
        <f t="shared" si="80"/>
        <v>746472965.25873971</v>
      </c>
      <c r="S160" s="141">
        <f t="shared" si="81"/>
        <v>440696804.6682682</v>
      </c>
      <c r="T160" s="85"/>
    </row>
    <row r="161" spans="1:25" x14ac:dyDescent="0.3">
      <c r="A161" s="11"/>
      <c r="B161" s="40"/>
      <c r="C161" s="246"/>
      <c r="D161" s="87">
        <v>2</v>
      </c>
      <c r="E161" s="88">
        <v>0</v>
      </c>
      <c r="F161" s="89">
        <v>0</v>
      </c>
      <c r="G161" s="89">
        <v>400000</v>
      </c>
      <c r="H161" s="89">
        <f t="shared" si="76"/>
        <v>-400000</v>
      </c>
      <c r="I161" s="90">
        <v>0</v>
      </c>
      <c r="J161" s="91">
        <f xml:space="preserve"> J160</f>
        <v>22120000</v>
      </c>
      <c r="K161" s="92">
        <f t="shared" si="77"/>
        <v>21720000</v>
      </c>
      <c r="L161" s="159">
        <f t="shared" si="78"/>
        <v>176960000</v>
      </c>
      <c r="M161" s="149">
        <f t="shared" si="75"/>
        <v>311687331.48109996</v>
      </c>
      <c r="N161" s="76">
        <v>0</v>
      </c>
      <c r="O161" s="179">
        <f t="shared" si="79"/>
        <v>263336804.66826823</v>
      </c>
      <c r="P161" s="40">
        <v>1.7999999999999999E-2</v>
      </c>
      <c r="Q161" s="156">
        <f t="shared" si="67"/>
        <v>268076867.15229705</v>
      </c>
      <c r="R161" s="179">
        <f t="shared" si="80"/>
        <v>756724198.63339698</v>
      </c>
      <c r="S161" s="142">
        <f t="shared" si="81"/>
        <v>445036867.15229702</v>
      </c>
      <c r="T161" s="93"/>
    </row>
    <row r="162" spans="1:25" x14ac:dyDescent="0.3">
      <c r="A162" s="11"/>
      <c r="B162" s="40"/>
      <c r="C162" s="246"/>
      <c r="D162" s="87">
        <v>3</v>
      </c>
      <c r="E162" s="88">
        <v>0</v>
      </c>
      <c r="F162" s="89">
        <v>0</v>
      </c>
      <c r="G162" s="89">
        <v>400000</v>
      </c>
      <c r="H162" s="89">
        <f t="shared" si="76"/>
        <v>-400000</v>
      </c>
      <c r="I162" s="90">
        <v>0</v>
      </c>
      <c r="J162" s="91">
        <f t="shared" ref="J162:J168" si="83" xml:space="preserve"> J161</f>
        <v>22120000</v>
      </c>
      <c r="K162" s="92">
        <f t="shared" si="77"/>
        <v>21720000</v>
      </c>
      <c r="L162" s="159">
        <f t="shared" si="78"/>
        <v>154840000</v>
      </c>
      <c r="M162" s="149">
        <f t="shared" si="75"/>
        <v>317704903.44775975</v>
      </c>
      <c r="N162" s="76">
        <v>0</v>
      </c>
      <c r="O162" s="179">
        <f t="shared" si="79"/>
        <v>289796867.15229702</v>
      </c>
      <c r="P162" s="40">
        <v>1.7999999999999999E-2</v>
      </c>
      <c r="Q162" s="156">
        <f t="shared" si="67"/>
        <v>295013210.76103836</v>
      </c>
      <c r="R162" s="179">
        <f t="shared" si="80"/>
        <v>767558114.20879817</v>
      </c>
      <c r="S162" s="142">
        <f t="shared" si="81"/>
        <v>449853210.76103842</v>
      </c>
      <c r="T162" s="93"/>
    </row>
    <row r="163" spans="1:25" x14ac:dyDescent="0.3">
      <c r="A163" s="11"/>
      <c r="B163" s="40"/>
      <c r="C163" s="246"/>
      <c r="D163" s="87">
        <v>4</v>
      </c>
      <c r="E163" s="88">
        <v>0</v>
      </c>
      <c r="F163" s="89">
        <v>0</v>
      </c>
      <c r="G163" s="89">
        <v>400000</v>
      </c>
      <c r="H163" s="89">
        <f t="shared" si="76"/>
        <v>-400000</v>
      </c>
      <c r="I163" s="90">
        <v>0</v>
      </c>
      <c r="J163" s="91">
        <f t="shared" si="83"/>
        <v>22120000</v>
      </c>
      <c r="K163" s="92">
        <f t="shared" si="77"/>
        <v>21720000</v>
      </c>
      <c r="L163" s="159">
        <f t="shared" si="78"/>
        <v>132720000</v>
      </c>
      <c r="M163" s="149">
        <f t="shared" si="75"/>
        <v>323830791.70981944</v>
      </c>
      <c r="N163" s="76">
        <v>0</v>
      </c>
      <c r="O163" s="179">
        <f t="shared" si="79"/>
        <v>316733210.76103836</v>
      </c>
      <c r="P163" s="40">
        <v>1.7999999999999999E-2</v>
      </c>
      <c r="Q163" s="156">
        <f t="shared" si="67"/>
        <v>322434408.55473703</v>
      </c>
      <c r="R163" s="179">
        <f t="shared" si="80"/>
        <v>778985200.26455641</v>
      </c>
      <c r="S163" s="142">
        <f t="shared" si="81"/>
        <v>455154408.55473697</v>
      </c>
      <c r="T163" s="93"/>
    </row>
    <row r="164" spans="1:25" x14ac:dyDescent="0.3">
      <c r="A164" s="11"/>
      <c r="B164" s="40"/>
      <c r="C164" s="246"/>
      <c r="D164" s="87">
        <v>5</v>
      </c>
      <c r="E164" s="88">
        <v>0</v>
      </c>
      <c r="F164" s="89">
        <v>0</v>
      </c>
      <c r="G164" s="89">
        <v>400000</v>
      </c>
      <c r="H164" s="89">
        <f t="shared" si="76"/>
        <v>-400000</v>
      </c>
      <c r="I164" s="90">
        <v>0</v>
      </c>
      <c r="J164" s="91">
        <f t="shared" si="83"/>
        <v>22120000</v>
      </c>
      <c r="K164" s="92">
        <f t="shared" si="77"/>
        <v>21720000</v>
      </c>
      <c r="L164" s="159">
        <f t="shared" si="78"/>
        <v>110600000</v>
      </c>
      <c r="M164" s="149">
        <f t="shared" si="75"/>
        <v>330066945.9605962</v>
      </c>
      <c r="N164" s="76">
        <v>0</v>
      </c>
      <c r="O164" s="179">
        <f t="shared" si="79"/>
        <v>344154408.55473703</v>
      </c>
      <c r="P164" s="40">
        <v>1.7999999999999999E-2</v>
      </c>
      <c r="Q164" s="156">
        <f t="shared" si="67"/>
        <v>350349187.90872228</v>
      </c>
      <c r="R164" s="179">
        <f t="shared" si="80"/>
        <v>791016133.86931849</v>
      </c>
      <c r="S164" s="142">
        <f t="shared" si="81"/>
        <v>460949187.90872228</v>
      </c>
      <c r="T164" s="93"/>
    </row>
    <row r="165" spans="1:25" x14ac:dyDescent="0.3">
      <c r="A165" s="11"/>
      <c r="B165" s="40"/>
      <c r="C165" s="246"/>
      <c r="D165" s="87">
        <v>6</v>
      </c>
      <c r="E165" s="88">
        <v>0</v>
      </c>
      <c r="F165" s="89">
        <v>0</v>
      </c>
      <c r="G165" s="89">
        <v>400000</v>
      </c>
      <c r="H165" s="89">
        <f t="shared" si="76"/>
        <v>-400000</v>
      </c>
      <c r="I165" s="90">
        <v>0</v>
      </c>
      <c r="J165" s="91">
        <f t="shared" si="83"/>
        <v>22120000</v>
      </c>
      <c r="K165" s="92">
        <f t="shared" si="77"/>
        <v>21720000</v>
      </c>
      <c r="L165" s="159">
        <f t="shared" si="78"/>
        <v>88480000</v>
      </c>
      <c r="M165" s="149">
        <f t="shared" si="75"/>
        <v>336415350.98788691</v>
      </c>
      <c r="N165" s="76">
        <v>0</v>
      </c>
      <c r="O165" s="179">
        <f t="shared" si="79"/>
        <v>372069187.90872228</v>
      </c>
      <c r="P165" s="40">
        <v>1.7999999999999999E-2</v>
      </c>
      <c r="Q165" s="156">
        <f t="shared" si="67"/>
        <v>378766433.29107928</v>
      </c>
      <c r="R165" s="179">
        <f t="shared" si="80"/>
        <v>803661784.27896619</v>
      </c>
      <c r="S165" s="142">
        <f t="shared" si="81"/>
        <v>467246433.29107928</v>
      </c>
      <c r="T165" s="93"/>
    </row>
    <row r="166" spans="1:25" x14ac:dyDescent="0.3">
      <c r="A166" s="11"/>
      <c r="B166" s="40"/>
      <c r="C166" s="246"/>
      <c r="D166" s="87">
        <v>7</v>
      </c>
      <c r="E166" s="88">
        <v>0</v>
      </c>
      <c r="F166" s="89">
        <v>0</v>
      </c>
      <c r="G166" s="89">
        <v>400000</v>
      </c>
      <c r="H166" s="89">
        <f t="shared" si="76"/>
        <v>-400000</v>
      </c>
      <c r="I166" s="90">
        <v>0</v>
      </c>
      <c r="J166" s="91">
        <f t="shared" si="83"/>
        <v>22120000</v>
      </c>
      <c r="K166" s="92">
        <f t="shared" si="77"/>
        <v>21720000</v>
      </c>
      <c r="L166" s="159">
        <f t="shared" si="78"/>
        <v>66360000</v>
      </c>
      <c r="M166" s="149">
        <f t="shared" si="75"/>
        <v>342878027.30566889</v>
      </c>
      <c r="N166" s="76">
        <v>0</v>
      </c>
      <c r="O166" s="179">
        <f t="shared" si="79"/>
        <v>400486433.29107928</v>
      </c>
      <c r="P166" s="40">
        <v>1.7999999999999999E-2</v>
      </c>
      <c r="Q166" s="156">
        <f t="shared" si="67"/>
        <v>407695189.09031868</v>
      </c>
      <c r="R166" s="179">
        <f t="shared" si="80"/>
        <v>816933216.39598751</v>
      </c>
      <c r="S166" s="142">
        <f t="shared" si="81"/>
        <v>474055189.09031862</v>
      </c>
      <c r="T166" s="93"/>
    </row>
    <row r="167" spans="1:25" x14ac:dyDescent="0.3">
      <c r="A167" s="11"/>
      <c r="B167" s="40"/>
      <c r="C167" s="246"/>
      <c r="D167" s="87">
        <v>8</v>
      </c>
      <c r="E167" s="88">
        <v>0</v>
      </c>
      <c r="F167" s="89">
        <v>0</v>
      </c>
      <c r="G167" s="89">
        <v>400000</v>
      </c>
      <c r="H167" s="89">
        <f t="shared" si="76"/>
        <v>-400000</v>
      </c>
      <c r="I167" s="90">
        <v>0</v>
      </c>
      <c r="J167" s="91">
        <f t="shared" si="83"/>
        <v>22120000</v>
      </c>
      <c r="K167" s="92">
        <f t="shared" si="77"/>
        <v>21720000</v>
      </c>
      <c r="L167" s="159">
        <f t="shared" si="78"/>
        <v>44240000</v>
      </c>
      <c r="M167" s="149">
        <f t="shared" si="75"/>
        <v>349457031.79717094</v>
      </c>
      <c r="N167" s="76">
        <v>0</v>
      </c>
      <c r="O167" s="179">
        <f t="shared" si="79"/>
        <v>429415189.09031868</v>
      </c>
      <c r="P167" s="40">
        <v>1.7999999999999999E-2</v>
      </c>
      <c r="Q167" s="156">
        <f t="shared" si="67"/>
        <v>437144662.49394441</v>
      </c>
      <c r="R167" s="179">
        <f t="shared" si="80"/>
        <v>830841694.29111528</v>
      </c>
      <c r="S167" s="142">
        <f t="shared" si="81"/>
        <v>481384662.49394435</v>
      </c>
      <c r="T167" s="93"/>
    </row>
    <row r="168" spans="1:25" x14ac:dyDescent="0.3">
      <c r="A168" s="11"/>
      <c r="B168" s="40"/>
      <c r="C168" s="246"/>
      <c r="D168" s="87">
        <v>9</v>
      </c>
      <c r="E168" s="88">
        <v>0</v>
      </c>
      <c r="F168" s="89">
        <v>0</v>
      </c>
      <c r="G168" s="89">
        <v>400000</v>
      </c>
      <c r="H168" s="89">
        <f t="shared" si="76"/>
        <v>-400000</v>
      </c>
      <c r="I168" s="90">
        <v>0</v>
      </c>
      <c r="J168" s="91">
        <f t="shared" si="83"/>
        <v>22120000</v>
      </c>
      <c r="K168" s="92">
        <f t="shared" si="77"/>
        <v>21720000</v>
      </c>
      <c r="L168" s="159">
        <f t="shared" si="78"/>
        <v>22120000</v>
      </c>
      <c r="M168" s="149">
        <f t="shared" si="75"/>
        <v>356154458.36952001</v>
      </c>
      <c r="N168" s="76">
        <v>0</v>
      </c>
      <c r="O168" s="179">
        <f t="shared" si="79"/>
        <v>458864662.49394441</v>
      </c>
      <c r="P168" s="40">
        <v>1.7999999999999999E-2</v>
      </c>
      <c r="Q168" s="156">
        <f t="shared" si="67"/>
        <v>467124226.4188354</v>
      </c>
      <c r="R168" s="179">
        <f t="shared" si="80"/>
        <v>845398684.78835535</v>
      </c>
      <c r="S168" s="142">
        <f t="shared" si="81"/>
        <v>489244226.41883534</v>
      </c>
      <c r="T168" s="93"/>
    </row>
    <row r="169" spans="1:25" x14ac:dyDescent="0.3">
      <c r="A169" s="11"/>
      <c r="B169" s="40"/>
      <c r="C169" s="246"/>
      <c r="D169" s="87">
        <v>10</v>
      </c>
      <c r="E169" s="88">
        <v>0</v>
      </c>
      <c r="F169" s="89">
        <v>0</v>
      </c>
      <c r="G169" s="89">
        <v>400000</v>
      </c>
      <c r="H169" s="89">
        <f t="shared" si="76"/>
        <v>-400000</v>
      </c>
      <c r="I169" s="90">
        <v>0</v>
      </c>
      <c r="J169" s="91">
        <f xml:space="preserve"> J168</f>
        <v>22120000</v>
      </c>
      <c r="K169" s="92">
        <f t="shared" si="77"/>
        <v>21720000</v>
      </c>
      <c r="L169" s="159">
        <f t="shared" si="78"/>
        <v>0</v>
      </c>
      <c r="M169" s="149">
        <f t="shared" si="75"/>
        <v>362972438.62017137</v>
      </c>
      <c r="N169" s="76">
        <v>0</v>
      </c>
      <c r="O169" s="179">
        <f t="shared" si="79"/>
        <v>488844226.4188354</v>
      </c>
      <c r="P169" s="40">
        <v>1.7999999999999999E-2</v>
      </c>
      <c r="Q169" s="156">
        <f t="shared" si="67"/>
        <v>497643422.49437445</v>
      </c>
      <c r="R169" s="179">
        <f t="shared" si="80"/>
        <v>860615861.11454582</v>
      </c>
      <c r="S169" s="142">
        <f t="shared" si="81"/>
        <v>497643422.49437445</v>
      </c>
      <c r="T169" s="93"/>
    </row>
    <row r="170" spans="1:25" ht="17.25" thickBot="1" x14ac:dyDescent="0.35">
      <c r="A170" s="11"/>
      <c r="B170" s="40"/>
      <c r="C170" s="246"/>
      <c r="D170" s="95">
        <v>11</v>
      </c>
      <c r="E170" s="96">
        <v>0</v>
      </c>
      <c r="F170" s="97">
        <v>0</v>
      </c>
      <c r="G170" s="97">
        <v>400000</v>
      </c>
      <c r="H170" s="97">
        <f t="shared" si="76"/>
        <v>-400000</v>
      </c>
      <c r="I170" s="98">
        <v>138972684</v>
      </c>
      <c r="J170" s="99">
        <v>0</v>
      </c>
      <c r="K170" s="100">
        <f t="shared" si="77"/>
        <v>-139372684</v>
      </c>
      <c r="L170" s="159">
        <f t="shared" si="78"/>
        <v>138972684</v>
      </c>
      <c r="M170" s="150">
        <f t="shared" si="75"/>
        <v>369913142.51533443</v>
      </c>
      <c r="N170" s="76">
        <v>0</v>
      </c>
      <c r="O170" s="180">
        <f t="shared" si="79"/>
        <v>358270738.49437445</v>
      </c>
      <c r="P170" s="94">
        <v>1.7999999999999999E-2</v>
      </c>
      <c r="Q170" s="156">
        <f t="shared" si="67"/>
        <v>364719611.78727317</v>
      </c>
      <c r="R170" s="179">
        <f t="shared" si="80"/>
        <v>873605438.30260754</v>
      </c>
      <c r="S170" s="142">
        <f t="shared" si="81"/>
        <v>503692295.78727311</v>
      </c>
      <c r="T170" s="93"/>
    </row>
    <row r="171" spans="1:25" ht="17.25" thickBot="1" x14ac:dyDescent="0.35">
      <c r="A171" s="11"/>
      <c r="B171" s="40"/>
      <c r="C171" s="246"/>
      <c r="D171" s="47">
        <v>12</v>
      </c>
      <c r="E171" s="48">
        <v>0</v>
      </c>
      <c r="F171" s="49">
        <v>0</v>
      </c>
      <c r="G171" s="49">
        <v>400000</v>
      </c>
      <c r="H171" s="49">
        <f t="shared" si="76"/>
        <v>-400000</v>
      </c>
      <c r="I171" s="50">
        <v>138972684</v>
      </c>
      <c r="J171" s="52">
        <v>0</v>
      </c>
      <c r="K171" s="55">
        <f t="shared" si="77"/>
        <v>-139372684</v>
      </c>
      <c r="L171" s="162">
        <f t="shared" si="78"/>
        <v>277945368</v>
      </c>
      <c r="M171" s="151">
        <f t="shared" si="75"/>
        <v>376978779.08061045</v>
      </c>
      <c r="N171" s="57">
        <v>0</v>
      </c>
      <c r="O171" s="181">
        <f t="shared" si="79"/>
        <v>225346927.78727317</v>
      </c>
      <c r="P171" s="53">
        <v>1.7999999999999999E-2</v>
      </c>
      <c r="Q171" s="156">
        <f t="shared" si="67"/>
        <v>229403172.48744407</v>
      </c>
      <c r="R171" s="179">
        <f t="shared" si="80"/>
        <v>884327319.56805456</v>
      </c>
      <c r="S171" s="145">
        <f t="shared" si="81"/>
        <v>507348540.4874441</v>
      </c>
      <c r="T171" s="93">
        <f xml:space="preserve"> S171 / 4</f>
        <v>126837135.12186103</v>
      </c>
      <c r="U171" s="54">
        <f>SUM(E4:E171)</f>
        <v>332300000</v>
      </c>
      <c r="V171" s="54">
        <f>SUM(F4:F171)</f>
        <v>220886544</v>
      </c>
      <c r="W171" s="56">
        <f xml:space="preserve"> U171 - V171</f>
        <v>111413456</v>
      </c>
      <c r="X171" s="56">
        <f>R171-W171</f>
        <v>772913863.56805456</v>
      </c>
      <c r="Y171" s="124">
        <f xml:space="preserve"> X171 / W171 * 100</f>
        <v>693.73475280046466</v>
      </c>
    </row>
    <row r="172" spans="1:25" x14ac:dyDescent="0.3">
      <c r="A172" s="11"/>
      <c r="B172" s="40">
        <v>15</v>
      </c>
      <c r="C172" s="246">
        <v>2036</v>
      </c>
      <c r="D172" s="79">
        <v>1</v>
      </c>
      <c r="E172" s="80">
        <v>0</v>
      </c>
      <c r="F172" s="127">
        <v>36000000</v>
      </c>
      <c r="G172" s="81">
        <v>400000</v>
      </c>
      <c r="H172" s="81">
        <f t="shared" si="76"/>
        <v>-36400000</v>
      </c>
      <c r="I172" s="82">
        <v>0</v>
      </c>
      <c r="J172" s="83">
        <f xml:space="preserve"> L171 / 10</f>
        <v>27794536.800000001</v>
      </c>
      <c r="K172" s="84">
        <f t="shared" si="77"/>
        <v>-8605463.1999999993</v>
      </c>
      <c r="L172" s="75">
        <f t="shared" si="78"/>
        <v>250150831.19999999</v>
      </c>
      <c r="M172" s="148">
        <f t="shared" si="75"/>
        <v>378888294.19693291</v>
      </c>
      <c r="N172" s="76">
        <v>0</v>
      </c>
      <c r="O172" s="182">
        <f t="shared" si="79"/>
        <v>220797709.28744408</v>
      </c>
      <c r="P172" s="78">
        <v>4.0000000000000001E-3</v>
      </c>
      <c r="Q172" s="156">
        <f t="shared" si="67"/>
        <v>221680900.12459385</v>
      </c>
      <c r="R172" s="182">
        <f t="shared" si="80"/>
        <v>850720025.52152681</v>
      </c>
      <c r="S172" s="141">
        <f t="shared" si="81"/>
        <v>471831731.3245939</v>
      </c>
      <c r="T172" s="85"/>
    </row>
    <row r="173" spans="1:25" x14ac:dyDescent="0.3">
      <c r="A173" s="11"/>
      <c r="B173" s="40"/>
      <c r="C173" s="246"/>
      <c r="D173" s="87">
        <v>2</v>
      </c>
      <c r="E173" s="88">
        <v>0</v>
      </c>
      <c r="F173" s="89">
        <v>0</v>
      </c>
      <c r="G173" s="89">
        <v>400000</v>
      </c>
      <c r="H173" s="89">
        <f t="shared" si="76"/>
        <v>-400000</v>
      </c>
      <c r="I173" s="90">
        <v>0</v>
      </c>
      <c r="J173" s="91">
        <f xml:space="preserve"> J172</f>
        <v>27794536.800000001</v>
      </c>
      <c r="K173" s="92">
        <f t="shared" si="77"/>
        <v>27394536.800000001</v>
      </c>
      <c r="L173" s="159">
        <f t="shared" si="78"/>
        <v>222356294.39999998</v>
      </c>
      <c r="M173" s="149">
        <f t="shared" si="75"/>
        <v>386115483.49247772</v>
      </c>
      <c r="N173" s="76">
        <v>0</v>
      </c>
      <c r="O173" s="179">
        <f t="shared" si="79"/>
        <v>249075436.92459387</v>
      </c>
      <c r="P173" s="40">
        <v>1.7999999999999999E-2</v>
      </c>
      <c r="Q173" s="156">
        <f t="shared" si="67"/>
        <v>253558794.78923655</v>
      </c>
      <c r="R173" s="179">
        <f t="shared" si="80"/>
        <v>862030572.68171418</v>
      </c>
      <c r="S173" s="142">
        <f t="shared" si="81"/>
        <v>475915089.18923646</v>
      </c>
      <c r="T173" s="93"/>
    </row>
    <row r="174" spans="1:25" x14ac:dyDescent="0.3">
      <c r="A174" s="11"/>
      <c r="B174" s="40"/>
      <c r="C174" s="246"/>
      <c r="D174" s="87">
        <v>3</v>
      </c>
      <c r="E174" s="88">
        <v>0</v>
      </c>
      <c r="F174" s="89">
        <v>0</v>
      </c>
      <c r="G174" s="89">
        <v>400000</v>
      </c>
      <c r="H174" s="89">
        <f t="shared" si="76"/>
        <v>-400000</v>
      </c>
      <c r="I174" s="90">
        <v>0</v>
      </c>
      <c r="J174" s="91">
        <f t="shared" ref="J174:J180" si="84" xml:space="preserve"> J173</f>
        <v>27794536.800000001</v>
      </c>
      <c r="K174" s="92">
        <f t="shared" si="77"/>
        <v>27394536.800000001</v>
      </c>
      <c r="L174" s="159">
        <f t="shared" si="78"/>
        <v>194561757.59999996</v>
      </c>
      <c r="M174" s="149">
        <f t="shared" si="75"/>
        <v>393472762.1953423</v>
      </c>
      <c r="N174" s="76">
        <v>0</v>
      </c>
      <c r="O174" s="179">
        <f t="shared" si="79"/>
        <v>280953331.58923656</v>
      </c>
      <c r="P174" s="40">
        <v>1.7999999999999999E-2</v>
      </c>
      <c r="Q174" s="156">
        <f t="shared" si="67"/>
        <v>286010491.55784279</v>
      </c>
      <c r="R174" s="179">
        <f t="shared" si="80"/>
        <v>874045011.35318494</v>
      </c>
      <c r="S174" s="142">
        <f t="shared" si="81"/>
        <v>480572249.15784264</v>
      </c>
      <c r="T174" s="93"/>
    </row>
    <row r="175" spans="1:25" x14ac:dyDescent="0.3">
      <c r="A175" s="11"/>
      <c r="B175" s="40"/>
      <c r="C175" s="246"/>
      <c r="D175" s="87">
        <v>4</v>
      </c>
      <c r="E175" s="88">
        <v>0</v>
      </c>
      <c r="F175" s="89">
        <v>0</v>
      </c>
      <c r="G175" s="89">
        <v>400000</v>
      </c>
      <c r="H175" s="89">
        <f t="shared" si="76"/>
        <v>-400000</v>
      </c>
      <c r="I175" s="90">
        <v>0</v>
      </c>
      <c r="J175" s="91">
        <f t="shared" si="84"/>
        <v>27794536.800000001</v>
      </c>
      <c r="K175" s="92">
        <f t="shared" si="77"/>
        <v>27394536.800000001</v>
      </c>
      <c r="L175" s="159">
        <f t="shared" si="78"/>
        <v>166767220.79999995</v>
      </c>
      <c r="M175" s="149">
        <f t="shared" si="75"/>
        <v>400962471.91485846</v>
      </c>
      <c r="N175" s="76">
        <v>0</v>
      </c>
      <c r="O175" s="179">
        <f t="shared" si="79"/>
        <v>313405028.3578428</v>
      </c>
      <c r="P175" s="40">
        <v>1.7999999999999999E-2</v>
      </c>
      <c r="Q175" s="156">
        <f t="shared" si="67"/>
        <v>319046318.86828399</v>
      </c>
      <c r="R175" s="179">
        <f t="shared" si="80"/>
        <v>886776011.5831424</v>
      </c>
      <c r="S175" s="142">
        <f t="shared" si="81"/>
        <v>485813539.66828394</v>
      </c>
      <c r="T175" s="93"/>
    </row>
    <row r="176" spans="1:25" x14ac:dyDescent="0.3">
      <c r="A176" s="11"/>
      <c r="B176" s="40"/>
      <c r="C176" s="246"/>
      <c r="D176" s="87">
        <v>5</v>
      </c>
      <c r="E176" s="88">
        <v>0</v>
      </c>
      <c r="F176" s="89">
        <v>0</v>
      </c>
      <c r="G176" s="89">
        <v>400000</v>
      </c>
      <c r="H176" s="89">
        <f t="shared" si="76"/>
        <v>-400000</v>
      </c>
      <c r="I176" s="90">
        <v>0</v>
      </c>
      <c r="J176" s="91">
        <f t="shared" si="84"/>
        <v>27794536.800000001</v>
      </c>
      <c r="K176" s="92">
        <f t="shared" si="77"/>
        <v>27394536.800000001</v>
      </c>
      <c r="L176" s="159">
        <f t="shared" si="78"/>
        <v>138972683.99999994</v>
      </c>
      <c r="M176" s="149">
        <f t="shared" ref="M176:M195" si="85" xml:space="preserve"> (M175 + 400000) + ((M175 + 400000) * P176 )</f>
        <v>408586996.4093259</v>
      </c>
      <c r="N176" s="76">
        <v>0</v>
      </c>
      <c r="O176" s="179">
        <f t="shared" si="79"/>
        <v>346440855.668284</v>
      </c>
      <c r="P176" s="40">
        <v>1.7999999999999999E-2</v>
      </c>
      <c r="Q176" s="156">
        <f t="shared" si="67"/>
        <v>352676791.0703131</v>
      </c>
      <c r="R176" s="179">
        <f t="shared" si="80"/>
        <v>900236471.47963905</v>
      </c>
      <c r="S176" s="142">
        <f t="shared" si="81"/>
        <v>491649475.07031316</v>
      </c>
      <c r="T176" s="93"/>
    </row>
    <row r="177" spans="1:25" x14ac:dyDescent="0.3">
      <c r="A177" s="11"/>
      <c r="B177" s="40"/>
      <c r="C177" s="246"/>
      <c r="D177" s="87">
        <v>6</v>
      </c>
      <c r="E177" s="88">
        <v>0</v>
      </c>
      <c r="F177" s="89">
        <v>0</v>
      </c>
      <c r="G177" s="89">
        <v>400000</v>
      </c>
      <c r="H177" s="89">
        <f t="shared" si="76"/>
        <v>-400000</v>
      </c>
      <c r="I177" s="90">
        <v>0</v>
      </c>
      <c r="J177" s="91">
        <f t="shared" si="84"/>
        <v>27794536.800000001</v>
      </c>
      <c r="K177" s="92">
        <f t="shared" si="77"/>
        <v>27394536.800000001</v>
      </c>
      <c r="L177" s="159">
        <f t="shared" si="78"/>
        <v>111178147.19999994</v>
      </c>
      <c r="M177" s="149">
        <f t="shared" si="85"/>
        <v>416348762.34469378</v>
      </c>
      <c r="N177" s="76">
        <v>0</v>
      </c>
      <c r="O177" s="179">
        <f t="shared" si="79"/>
        <v>380071327.87031311</v>
      </c>
      <c r="P177" s="40">
        <v>1.7999999999999999E-2</v>
      </c>
      <c r="Q177" s="156">
        <f t="shared" si="67"/>
        <v>386912611.77197874</v>
      </c>
      <c r="R177" s="179">
        <f t="shared" si="80"/>
        <v>914439521.31667244</v>
      </c>
      <c r="S177" s="142">
        <f t="shared" si="81"/>
        <v>498090758.97197866</v>
      </c>
      <c r="T177" s="93"/>
    </row>
    <row r="178" spans="1:25" x14ac:dyDescent="0.3">
      <c r="A178" s="11"/>
      <c r="B178" s="40"/>
      <c r="C178" s="246"/>
      <c r="D178" s="87">
        <v>7</v>
      </c>
      <c r="E178" s="88">
        <v>0</v>
      </c>
      <c r="F178" s="89">
        <v>0</v>
      </c>
      <c r="G178" s="89">
        <v>400000</v>
      </c>
      <c r="H178" s="89">
        <f t="shared" si="76"/>
        <v>-400000</v>
      </c>
      <c r="I178" s="90">
        <v>0</v>
      </c>
      <c r="J178" s="91">
        <f t="shared" si="84"/>
        <v>27794536.800000001</v>
      </c>
      <c r="K178" s="92">
        <f t="shared" si="77"/>
        <v>27394536.800000001</v>
      </c>
      <c r="L178" s="159">
        <f t="shared" si="78"/>
        <v>83383610.399999946</v>
      </c>
      <c r="M178" s="149">
        <f t="shared" si="85"/>
        <v>424250240.06689829</v>
      </c>
      <c r="N178" s="76">
        <v>0</v>
      </c>
      <c r="O178" s="179">
        <f t="shared" si="79"/>
        <v>414307148.57197875</v>
      </c>
      <c r="P178" s="40">
        <v>1.7999999999999999E-2</v>
      </c>
      <c r="Q178" s="156">
        <f t="shared" si="67"/>
        <v>421764677.24627435</v>
      </c>
      <c r="R178" s="179">
        <f t="shared" si="80"/>
        <v>929398527.71317255</v>
      </c>
      <c r="S178" s="142">
        <f t="shared" si="81"/>
        <v>505148287.64627427</v>
      </c>
      <c r="T178" s="93"/>
    </row>
    <row r="179" spans="1:25" x14ac:dyDescent="0.3">
      <c r="A179" s="11"/>
      <c r="B179" s="40"/>
      <c r="C179" s="246"/>
      <c r="D179" s="87">
        <v>8</v>
      </c>
      <c r="E179" s="88">
        <v>0</v>
      </c>
      <c r="F179" s="89">
        <v>0</v>
      </c>
      <c r="G179" s="89">
        <v>400000</v>
      </c>
      <c r="H179" s="89">
        <f t="shared" si="76"/>
        <v>-400000</v>
      </c>
      <c r="I179" s="90">
        <v>0</v>
      </c>
      <c r="J179" s="91">
        <f t="shared" si="84"/>
        <v>27794536.800000001</v>
      </c>
      <c r="K179" s="92">
        <f t="shared" si="77"/>
        <v>27394536.800000001</v>
      </c>
      <c r="L179" s="159">
        <f t="shared" si="78"/>
        <v>55589073.599999949</v>
      </c>
      <c r="M179" s="149">
        <f t="shared" si="85"/>
        <v>432293944.38810247</v>
      </c>
      <c r="N179" s="76">
        <v>0</v>
      </c>
      <c r="O179" s="179">
        <f t="shared" si="79"/>
        <v>449159214.04627436</v>
      </c>
      <c r="P179" s="40">
        <v>1.7999999999999999E-2</v>
      </c>
      <c r="Q179" s="156">
        <f t="shared" si="67"/>
        <v>457244079.89910728</v>
      </c>
      <c r="R179" s="179">
        <f t="shared" si="80"/>
        <v>945127097.88720965</v>
      </c>
      <c r="S179" s="142">
        <f t="shared" si="81"/>
        <v>512833153.49910718</v>
      </c>
      <c r="T179" s="93"/>
    </row>
    <row r="180" spans="1:25" x14ac:dyDescent="0.3">
      <c r="A180" s="11"/>
      <c r="B180" s="40"/>
      <c r="C180" s="246"/>
      <c r="D180" s="87">
        <v>9</v>
      </c>
      <c r="E180" s="88">
        <v>0</v>
      </c>
      <c r="F180" s="89">
        <v>0</v>
      </c>
      <c r="G180" s="89">
        <v>400000</v>
      </c>
      <c r="H180" s="89">
        <f t="shared" si="76"/>
        <v>-400000</v>
      </c>
      <c r="I180" s="90">
        <v>0</v>
      </c>
      <c r="J180" s="91">
        <f t="shared" si="84"/>
        <v>27794536.800000001</v>
      </c>
      <c r="K180" s="92">
        <f t="shared" si="77"/>
        <v>27394536.800000001</v>
      </c>
      <c r="L180" s="159">
        <f t="shared" si="78"/>
        <v>27794536.799999949</v>
      </c>
      <c r="M180" s="149">
        <f t="shared" si="85"/>
        <v>440482435.3870883</v>
      </c>
      <c r="N180" s="76">
        <v>0</v>
      </c>
      <c r="O180" s="179">
        <f t="shared" si="79"/>
        <v>484638616.69910729</v>
      </c>
      <c r="P180" s="40">
        <v>1.7999999999999999E-2</v>
      </c>
      <c r="Q180" s="156">
        <f t="shared" si="67"/>
        <v>493362111.7996912</v>
      </c>
      <c r="R180" s="179">
        <f t="shared" si="80"/>
        <v>961639083.98677945</v>
      </c>
      <c r="S180" s="142">
        <f t="shared" si="81"/>
        <v>521156648.59969115</v>
      </c>
      <c r="T180" s="93"/>
    </row>
    <row r="181" spans="1:25" x14ac:dyDescent="0.3">
      <c r="A181" s="11"/>
      <c r="B181" s="40"/>
      <c r="C181" s="246"/>
      <c r="D181" s="87">
        <v>10</v>
      </c>
      <c r="E181" s="88">
        <v>0</v>
      </c>
      <c r="F181" s="89">
        <v>0</v>
      </c>
      <c r="G181" s="89">
        <v>400000</v>
      </c>
      <c r="H181" s="89">
        <f t="shared" si="76"/>
        <v>-400000</v>
      </c>
      <c r="I181" s="90">
        <v>0</v>
      </c>
      <c r="J181" s="91">
        <f xml:space="preserve"> J180</f>
        <v>27794536.800000001</v>
      </c>
      <c r="K181" s="92">
        <f t="shared" si="77"/>
        <v>27394536.800000001</v>
      </c>
      <c r="L181" s="159">
        <f t="shared" si="78"/>
        <v>-5.2154064178466797E-8</v>
      </c>
      <c r="M181" s="149">
        <f t="shared" si="85"/>
        <v>448818319.22405589</v>
      </c>
      <c r="N181" s="76">
        <v>0</v>
      </c>
      <c r="O181" s="179">
        <f t="shared" si="79"/>
        <v>520756648.59969121</v>
      </c>
      <c r="P181" s="40">
        <v>1.7999999999999999E-2</v>
      </c>
      <c r="Q181" s="156">
        <f t="shared" si="67"/>
        <v>530130268.27448565</v>
      </c>
      <c r="R181" s="179">
        <f t="shared" si="80"/>
        <v>978948587.49854159</v>
      </c>
      <c r="S181" s="142">
        <f t="shared" si="81"/>
        <v>530130268.27448571</v>
      </c>
      <c r="T181" s="93"/>
    </row>
    <row r="182" spans="1:25" ht="17.25" thickBot="1" x14ac:dyDescent="0.35">
      <c r="A182" s="11"/>
      <c r="B182" s="40"/>
      <c r="C182" s="246"/>
      <c r="D182" s="95">
        <v>11</v>
      </c>
      <c r="E182" s="96">
        <v>0</v>
      </c>
      <c r="F182" s="97">
        <v>0</v>
      </c>
      <c r="G182" s="97">
        <v>400000</v>
      </c>
      <c r="H182" s="97">
        <f t="shared" si="76"/>
        <v>-400000</v>
      </c>
      <c r="I182" s="98">
        <v>146209862</v>
      </c>
      <c r="J182" s="99">
        <v>0</v>
      </c>
      <c r="K182" s="100">
        <f t="shared" si="77"/>
        <v>-146609862</v>
      </c>
      <c r="L182" s="159">
        <f t="shared" si="78"/>
        <v>146209861.99999994</v>
      </c>
      <c r="M182" s="150">
        <f t="shared" si="85"/>
        <v>457304248.9700889</v>
      </c>
      <c r="N182" s="76">
        <v>0</v>
      </c>
      <c r="O182" s="180">
        <f t="shared" si="79"/>
        <v>383520406.27448565</v>
      </c>
      <c r="P182" s="94">
        <v>1.7999999999999999E-2</v>
      </c>
      <c r="Q182" s="156">
        <f t="shared" si="67"/>
        <v>390423773.58742636</v>
      </c>
      <c r="R182" s="179">
        <f t="shared" si="80"/>
        <v>993937884.55751514</v>
      </c>
      <c r="S182" s="142">
        <f t="shared" si="81"/>
        <v>536633635.58742625</v>
      </c>
      <c r="T182" s="93"/>
    </row>
    <row r="183" spans="1:25" ht="17.25" thickBot="1" x14ac:dyDescent="0.35">
      <c r="A183" s="11"/>
      <c r="B183" s="40"/>
      <c r="C183" s="246"/>
      <c r="D183" s="47">
        <v>12</v>
      </c>
      <c r="E183" s="48">
        <v>0</v>
      </c>
      <c r="F183" s="49">
        <v>0</v>
      </c>
      <c r="G183" s="49">
        <v>400000</v>
      </c>
      <c r="H183" s="49">
        <f t="shared" si="76"/>
        <v>-400000</v>
      </c>
      <c r="I183" s="50">
        <v>146209862</v>
      </c>
      <c r="J183" s="52">
        <v>0</v>
      </c>
      <c r="K183" s="55">
        <f t="shared" si="77"/>
        <v>-146609862</v>
      </c>
      <c r="L183" s="162">
        <f t="shared" si="78"/>
        <v>292419723.99999994</v>
      </c>
      <c r="M183" s="151">
        <f t="shared" si="85"/>
        <v>465942925.45155048</v>
      </c>
      <c r="N183" s="57">
        <v>0</v>
      </c>
      <c r="O183" s="181">
        <f t="shared" si="79"/>
        <v>243813911.58742636</v>
      </c>
      <c r="P183" s="53">
        <v>1.7999999999999999E-2</v>
      </c>
      <c r="Q183" s="156">
        <f t="shared" si="67"/>
        <v>248202561.99600005</v>
      </c>
      <c r="R183" s="179">
        <f t="shared" si="80"/>
        <v>1006565211.4475505</v>
      </c>
      <c r="S183" s="145">
        <f t="shared" si="81"/>
        <v>540622285.99600005</v>
      </c>
      <c r="T183" s="93">
        <f xml:space="preserve"> S183 / 4</f>
        <v>135155571.49900001</v>
      </c>
      <c r="U183" s="54">
        <f>SUM(E4:E183)</f>
        <v>332300000</v>
      </c>
      <c r="V183" s="54">
        <f>SUM(F4:F183)</f>
        <v>256886544</v>
      </c>
      <c r="W183" s="56">
        <f xml:space="preserve"> U183 - V183</f>
        <v>75413456</v>
      </c>
      <c r="X183" s="56">
        <f>R183-W183</f>
        <v>931151755.44755054</v>
      </c>
      <c r="Y183" s="124">
        <f xml:space="preserve"> X183 / W183 * 100</f>
        <v>1234.728926158152</v>
      </c>
    </row>
    <row r="184" spans="1:25" x14ac:dyDescent="0.3">
      <c r="A184" s="11"/>
      <c r="B184" s="40">
        <v>16</v>
      </c>
      <c r="C184" s="246">
        <v>2037</v>
      </c>
      <c r="D184" s="79">
        <v>1</v>
      </c>
      <c r="E184" s="80">
        <v>0</v>
      </c>
      <c r="F184" s="127">
        <v>36000000</v>
      </c>
      <c r="G184" s="81">
        <v>400000</v>
      </c>
      <c r="H184" s="81">
        <f t="shared" si="76"/>
        <v>-36400000</v>
      </c>
      <c r="I184" s="82">
        <v>0</v>
      </c>
      <c r="J184" s="83">
        <f xml:space="preserve"> L183 / 10</f>
        <v>29241972.399999995</v>
      </c>
      <c r="K184" s="84">
        <f t="shared" si="77"/>
        <v>-7158027.6000000052</v>
      </c>
      <c r="L184" s="75">
        <f t="shared" si="78"/>
        <v>263177751.59999993</v>
      </c>
      <c r="M184" s="148">
        <f t="shared" si="85"/>
        <v>468208297.15335667</v>
      </c>
      <c r="N184" s="76">
        <v>0</v>
      </c>
      <c r="O184" s="182">
        <f t="shared" si="79"/>
        <v>241044534.39600006</v>
      </c>
      <c r="P184" s="78">
        <v>4.0000000000000001E-3</v>
      </c>
      <c r="Q184" s="156">
        <f t="shared" si="67"/>
        <v>242008712.53358406</v>
      </c>
      <c r="R184" s="182">
        <f t="shared" si="80"/>
        <v>973394761.28694057</v>
      </c>
      <c r="S184" s="141">
        <f t="shared" si="81"/>
        <v>505186464.1335839</v>
      </c>
      <c r="T184" s="85"/>
    </row>
    <row r="185" spans="1:25" x14ac:dyDescent="0.3">
      <c r="A185" s="11"/>
      <c r="B185" s="40"/>
      <c r="C185" s="246"/>
      <c r="D185" s="87">
        <v>2</v>
      </c>
      <c r="E185" s="88">
        <v>0</v>
      </c>
      <c r="F185" s="89">
        <v>0</v>
      </c>
      <c r="G185" s="89">
        <v>400000</v>
      </c>
      <c r="H185" s="89">
        <f t="shared" si="76"/>
        <v>-400000</v>
      </c>
      <c r="I185" s="90">
        <v>0</v>
      </c>
      <c r="J185" s="91">
        <f xml:space="preserve"> J184</f>
        <v>29241972.399999995</v>
      </c>
      <c r="K185" s="92">
        <f t="shared" si="77"/>
        <v>28841972.399999995</v>
      </c>
      <c r="L185" s="159">
        <f t="shared" si="78"/>
        <v>233935779.19999993</v>
      </c>
      <c r="M185" s="149">
        <f t="shared" si="85"/>
        <v>477043246.5021171</v>
      </c>
      <c r="N185" s="76">
        <v>0</v>
      </c>
      <c r="O185" s="179">
        <f t="shared" si="79"/>
        <v>270850684.93358403</v>
      </c>
      <c r="P185" s="40">
        <v>1.7999999999999999E-2</v>
      </c>
      <c r="Q185" s="156">
        <f t="shared" si="67"/>
        <v>275725997.26238853</v>
      </c>
      <c r="R185" s="179">
        <f t="shared" si="80"/>
        <v>986705022.96450555</v>
      </c>
      <c r="S185" s="142">
        <f t="shared" si="81"/>
        <v>509661776.46238846</v>
      </c>
      <c r="T185" s="93"/>
    </row>
    <row r="186" spans="1:25" x14ac:dyDescent="0.3">
      <c r="A186" s="11"/>
      <c r="B186" s="40"/>
      <c r="C186" s="246"/>
      <c r="D186" s="87">
        <v>3</v>
      </c>
      <c r="E186" s="88">
        <v>0</v>
      </c>
      <c r="F186" s="89">
        <v>0</v>
      </c>
      <c r="G186" s="89">
        <v>400000</v>
      </c>
      <c r="H186" s="89">
        <f t="shared" si="76"/>
        <v>-400000</v>
      </c>
      <c r="I186" s="90">
        <v>0</v>
      </c>
      <c r="J186" s="91">
        <f t="shared" ref="J186:J192" si="86" xml:space="preserve"> J185</f>
        <v>29241972.399999995</v>
      </c>
      <c r="K186" s="92">
        <f t="shared" si="77"/>
        <v>28841972.399999995</v>
      </c>
      <c r="L186" s="159">
        <f t="shared" si="78"/>
        <v>204693806.79999992</v>
      </c>
      <c r="M186" s="149">
        <f t="shared" si="85"/>
        <v>486037224.93915522</v>
      </c>
      <c r="N186" s="76">
        <v>0</v>
      </c>
      <c r="O186" s="179">
        <f t="shared" si="79"/>
        <v>304567969.6623885</v>
      </c>
      <c r="P186" s="40">
        <v>1.7999999999999999E-2</v>
      </c>
      <c r="Q186" s="156">
        <f t="shared" si="67"/>
        <v>310050193.11631149</v>
      </c>
      <c r="R186" s="179">
        <f t="shared" si="80"/>
        <v>1000781224.8554666</v>
      </c>
      <c r="S186" s="142">
        <f t="shared" si="81"/>
        <v>514743999.91631138</v>
      </c>
      <c r="T186" s="93"/>
    </row>
    <row r="187" spans="1:25" x14ac:dyDescent="0.3">
      <c r="A187" s="11"/>
      <c r="B187" s="40"/>
      <c r="C187" s="246"/>
      <c r="D187" s="87">
        <v>4</v>
      </c>
      <c r="E187" s="88">
        <v>0</v>
      </c>
      <c r="F187" s="89">
        <v>0</v>
      </c>
      <c r="G187" s="89">
        <v>400000</v>
      </c>
      <c r="H187" s="89">
        <f t="shared" si="76"/>
        <v>-400000</v>
      </c>
      <c r="I187" s="90">
        <v>0</v>
      </c>
      <c r="J187" s="91">
        <f t="shared" si="86"/>
        <v>29241972.399999995</v>
      </c>
      <c r="K187" s="92">
        <f t="shared" si="77"/>
        <v>28841972.399999995</v>
      </c>
      <c r="L187" s="159">
        <f t="shared" si="78"/>
        <v>175451834.39999992</v>
      </c>
      <c r="M187" s="149">
        <f t="shared" si="85"/>
        <v>495193094.98806</v>
      </c>
      <c r="N187" s="76">
        <v>0</v>
      </c>
      <c r="O187" s="179">
        <f t="shared" si="79"/>
        <v>338892165.51631147</v>
      </c>
      <c r="P187" s="40">
        <v>1.7999999999999999E-2</v>
      </c>
      <c r="Q187" s="156">
        <f t="shared" si="67"/>
        <v>344992224.49560505</v>
      </c>
      <c r="R187" s="179">
        <f t="shared" si="80"/>
        <v>1015637153.8836648</v>
      </c>
      <c r="S187" s="142">
        <f t="shared" si="81"/>
        <v>520444058.89560485</v>
      </c>
      <c r="T187" s="93"/>
    </row>
    <row r="188" spans="1:25" x14ac:dyDescent="0.3">
      <c r="A188" s="11"/>
      <c r="B188" s="40"/>
      <c r="C188" s="246"/>
      <c r="D188" s="87">
        <v>5</v>
      </c>
      <c r="E188" s="88">
        <v>0</v>
      </c>
      <c r="F188" s="89">
        <v>0</v>
      </c>
      <c r="G188" s="89">
        <v>400000</v>
      </c>
      <c r="H188" s="89">
        <f t="shared" si="76"/>
        <v>-400000</v>
      </c>
      <c r="I188" s="90">
        <v>0</v>
      </c>
      <c r="J188" s="91">
        <f t="shared" si="86"/>
        <v>29241972.399999995</v>
      </c>
      <c r="K188" s="92">
        <f t="shared" si="77"/>
        <v>28841972.399999995</v>
      </c>
      <c r="L188" s="159">
        <f t="shared" si="78"/>
        <v>146209861.99999991</v>
      </c>
      <c r="M188" s="149">
        <f t="shared" si="85"/>
        <v>504513770.6978451</v>
      </c>
      <c r="N188" s="76">
        <v>0</v>
      </c>
      <c r="O188" s="179">
        <f t="shared" si="79"/>
        <v>373834196.89560503</v>
      </c>
      <c r="P188" s="40">
        <v>1.7999999999999999E-2</v>
      </c>
      <c r="Q188" s="156">
        <f t="shared" si="67"/>
        <v>380563212.43972594</v>
      </c>
      <c r="R188" s="179">
        <f t="shared" si="80"/>
        <v>1031286845.137571</v>
      </c>
      <c r="S188" s="142">
        <f t="shared" si="81"/>
        <v>526773074.43972588</v>
      </c>
      <c r="T188" s="93"/>
    </row>
    <row r="189" spans="1:25" x14ac:dyDescent="0.3">
      <c r="A189" s="11"/>
      <c r="B189" s="40"/>
      <c r="C189" s="246"/>
      <c r="D189" s="87">
        <v>6</v>
      </c>
      <c r="E189" s="88">
        <v>0</v>
      </c>
      <c r="F189" s="89">
        <v>0</v>
      </c>
      <c r="G189" s="89">
        <v>400000</v>
      </c>
      <c r="H189" s="89">
        <f t="shared" si="76"/>
        <v>-400000</v>
      </c>
      <c r="I189" s="90">
        <v>0</v>
      </c>
      <c r="J189" s="91">
        <f t="shared" si="86"/>
        <v>29241972.399999995</v>
      </c>
      <c r="K189" s="92">
        <f t="shared" si="77"/>
        <v>28841972.399999995</v>
      </c>
      <c r="L189" s="159">
        <f t="shared" si="78"/>
        <v>116967889.59999992</v>
      </c>
      <c r="M189" s="149">
        <f t="shared" si="85"/>
        <v>514002218.57040632</v>
      </c>
      <c r="N189" s="76">
        <v>0</v>
      </c>
      <c r="O189" s="179">
        <f t="shared" si="79"/>
        <v>409405184.83972591</v>
      </c>
      <c r="P189" s="40">
        <v>1.7999999999999999E-2</v>
      </c>
      <c r="Q189" s="156">
        <f t="shared" si="67"/>
        <v>416774478.16684097</v>
      </c>
      <c r="R189" s="179">
        <f t="shared" si="80"/>
        <v>1047744586.3372471</v>
      </c>
      <c r="S189" s="142">
        <f t="shared" si="81"/>
        <v>533742367.76684082</v>
      </c>
      <c r="T189" s="93"/>
    </row>
    <row r="190" spans="1:25" x14ac:dyDescent="0.3">
      <c r="A190" s="11"/>
      <c r="B190" s="40"/>
      <c r="C190" s="246"/>
      <c r="D190" s="87">
        <v>7</v>
      </c>
      <c r="E190" s="88">
        <v>0</v>
      </c>
      <c r="F190" s="89">
        <v>0</v>
      </c>
      <c r="G190" s="89">
        <v>400000</v>
      </c>
      <c r="H190" s="89">
        <f t="shared" si="76"/>
        <v>-400000</v>
      </c>
      <c r="I190" s="90">
        <v>0</v>
      </c>
      <c r="J190" s="91">
        <f t="shared" si="86"/>
        <v>29241972.399999995</v>
      </c>
      <c r="K190" s="92">
        <f t="shared" si="77"/>
        <v>28841972.399999995</v>
      </c>
      <c r="L190" s="159">
        <f t="shared" si="78"/>
        <v>87725917.199999928</v>
      </c>
      <c r="M190" s="149">
        <f t="shared" si="85"/>
        <v>523661458.5046736</v>
      </c>
      <c r="N190" s="76">
        <v>0</v>
      </c>
      <c r="O190" s="179">
        <f t="shared" si="79"/>
        <v>445616450.56684095</v>
      </c>
      <c r="P190" s="40">
        <v>1.7999999999999999E-2</v>
      </c>
      <c r="Q190" s="156">
        <f t="shared" si="67"/>
        <v>453637546.67704409</v>
      </c>
      <c r="R190" s="179">
        <f t="shared" si="80"/>
        <v>1065024922.3817176</v>
      </c>
      <c r="S190" s="142">
        <f t="shared" si="81"/>
        <v>541363463.87704396</v>
      </c>
      <c r="T190" s="93"/>
    </row>
    <row r="191" spans="1:25" x14ac:dyDescent="0.3">
      <c r="A191" s="11"/>
      <c r="B191" s="40"/>
      <c r="C191" s="246"/>
      <c r="D191" s="87">
        <v>8</v>
      </c>
      <c r="E191" s="88">
        <v>0</v>
      </c>
      <c r="F191" s="89">
        <v>0</v>
      </c>
      <c r="G191" s="89">
        <v>400000</v>
      </c>
      <c r="H191" s="89">
        <f t="shared" si="76"/>
        <v>-400000</v>
      </c>
      <c r="I191" s="90">
        <v>0</v>
      </c>
      <c r="J191" s="91">
        <f t="shared" si="86"/>
        <v>29241972.399999995</v>
      </c>
      <c r="K191" s="92">
        <f t="shared" si="77"/>
        <v>28841972.399999995</v>
      </c>
      <c r="L191" s="159">
        <f t="shared" si="78"/>
        <v>58483944.799999937</v>
      </c>
      <c r="M191" s="149">
        <f t="shared" si="85"/>
        <v>533494564.75775772</v>
      </c>
      <c r="N191" s="76">
        <v>0</v>
      </c>
      <c r="O191" s="179">
        <f t="shared" si="79"/>
        <v>482479519.07704407</v>
      </c>
      <c r="P191" s="40">
        <v>1.7999999999999999E-2</v>
      </c>
      <c r="Q191" s="156">
        <f t="shared" si="67"/>
        <v>491164150.42043084</v>
      </c>
      <c r="R191" s="179">
        <f t="shared" si="80"/>
        <v>1083142659.9781885</v>
      </c>
      <c r="S191" s="142">
        <f t="shared" si="81"/>
        <v>549648095.22043085</v>
      </c>
      <c r="T191" s="93"/>
    </row>
    <row r="192" spans="1:25" x14ac:dyDescent="0.3">
      <c r="A192" s="11"/>
      <c r="B192" s="40"/>
      <c r="C192" s="246"/>
      <c r="D192" s="87">
        <v>9</v>
      </c>
      <c r="E192" s="88">
        <v>0</v>
      </c>
      <c r="F192" s="89">
        <v>0</v>
      </c>
      <c r="G192" s="89">
        <v>400000</v>
      </c>
      <c r="H192" s="89">
        <f t="shared" si="76"/>
        <v>-400000</v>
      </c>
      <c r="I192" s="90">
        <v>0</v>
      </c>
      <c r="J192" s="91">
        <f t="shared" si="86"/>
        <v>29241972.399999995</v>
      </c>
      <c r="K192" s="92">
        <f t="shared" si="77"/>
        <v>28841972.399999995</v>
      </c>
      <c r="L192" s="159">
        <f t="shared" si="78"/>
        <v>29241972.399999943</v>
      </c>
      <c r="M192" s="149">
        <f t="shared" si="85"/>
        <v>543504666.9233973</v>
      </c>
      <c r="N192" s="76">
        <v>0</v>
      </c>
      <c r="O192" s="179">
        <f t="shared" si="79"/>
        <v>520006122.82043082</v>
      </c>
      <c r="P192" s="40">
        <v>1.7999999999999999E-2</v>
      </c>
      <c r="Q192" s="156">
        <f t="shared" si="67"/>
        <v>529366233.03119856</v>
      </c>
      <c r="R192" s="179">
        <f t="shared" si="80"/>
        <v>1102112872.3545957</v>
      </c>
      <c r="S192" s="142">
        <f t="shared" si="81"/>
        <v>558608205.43119836</v>
      </c>
      <c r="T192" s="93"/>
    </row>
    <row r="193" spans="1:25" x14ac:dyDescent="0.3">
      <c r="A193" s="11"/>
      <c r="B193" s="40"/>
      <c r="C193" s="246"/>
      <c r="D193" s="87">
        <v>10</v>
      </c>
      <c r="E193" s="88">
        <v>0</v>
      </c>
      <c r="F193" s="89">
        <v>0</v>
      </c>
      <c r="G193" s="89">
        <v>400000</v>
      </c>
      <c r="H193" s="89">
        <f t="shared" si="76"/>
        <v>-400000</v>
      </c>
      <c r="I193" s="90">
        <v>0</v>
      </c>
      <c r="J193" s="91">
        <f xml:space="preserve"> J192</f>
        <v>29241972.399999995</v>
      </c>
      <c r="K193" s="92">
        <f t="shared" si="77"/>
        <v>28841972.399999995</v>
      </c>
      <c r="L193" s="159">
        <f t="shared" si="78"/>
        <v>-5.2154064178466797E-8</v>
      </c>
      <c r="M193" s="149">
        <f t="shared" si="85"/>
        <v>553694950.92801845</v>
      </c>
      <c r="N193" s="76">
        <v>0</v>
      </c>
      <c r="O193" s="179">
        <f t="shared" si="79"/>
        <v>558208205.4311986</v>
      </c>
      <c r="P193" s="40">
        <v>1.7999999999999999E-2</v>
      </c>
      <c r="Q193" s="156">
        <f t="shared" si="67"/>
        <v>568255953.12896013</v>
      </c>
      <c r="R193" s="179">
        <f t="shared" si="80"/>
        <v>1121950904.0569787</v>
      </c>
      <c r="S193" s="142">
        <f t="shared" si="81"/>
        <v>568255953.12896025</v>
      </c>
      <c r="T193" s="93"/>
    </row>
    <row r="194" spans="1:25" ht="17.25" thickBot="1" x14ac:dyDescent="0.35">
      <c r="A194" s="11"/>
      <c r="B194" s="94"/>
      <c r="C194" s="246"/>
      <c r="D194" s="95">
        <v>11</v>
      </c>
      <c r="E194" s="96">
        <v>0</v>
      </c>
      <c r="F194" s="97">
        <v>0</v>
      </c>
      <c r="G194" s="97">
        <v>400000</v>
      </c>
      <c r="H194" s="97">
        <f t="shared" si="76"/>
        <v>-400000</v>
      </c>
      <c r="I194" s="98">
        <v>116500000</v>
      </c>
      <c r="J194" s="99">
        <v>0</v>
      </c>
      <c r="K194" s="100">
        <f t="shared" si="77"/>
        <v>-116900000</v>
      </c>
      <c r="L194" s="160">
        <f t="shared" si="78"/>
        <v>116499999.99999994</v>
      </c>
      <c r="M194" s="150">
        <f t="shared" si="85"/>
        <v>564068660.0447228</v>
      </c>
      <c r="N194" s="108">
        <v>0</v>
      </c>
      <c r="O194" s="180">
        <f t="shared" si="79"/>
        <v>451355953.12896013</v>
      </c>
      <c r="P194" s="94">
        <v>1.7999999999999999E-2</v>
      </c>
      <c r="Q194" s="156">
        <f t="shared" si="67"/>
        <v>459480360.28528142</v>
      </c>
      <c r="R194" s="180">
        <f t="shared" si="80"/>
        <v>1140049020.3300042</v>
      </c>
      <c r="S194" s="143">
        <f t="shared" si="81"/>
        <v>575980360.28528142</v>
      </c>
      <c r="T194" s="101"/>
    </row>
    <row r="195" spans="1:25" s="119" customFormat="1" ht="17.25" thickBot="1" x14ac:dyDescent="0.35">
      <c r="A195" s="11"/>
      <c r="B195" s="103"/>
      <c r="C195" s="246"/>
      <c r="D195" s="47">
        <v>12</v>
      </c>
      <c r="E195" s="48">
        <v>0</v>
      </c>
      <c r="F195" s="49">
        <v>0</v>
      </c>
      <c r="G195" s="49">
        <v>400000</v>
      </c>
      <c r="H195" s="49">
        <f t="shared" si="76"/>
        <v>-400000</v>
      </c>
      <c r="I195" s="50">
        <v>116500000</v>
      </c>
      <c r="J195" s="52">
        <v>0</v>
      </c>
      <c r="K195" s="55">
        <f t="shared" si="77"/>
        <v>-116900000</v>
      </c>
      <c r="L195" s="158">
        <f t="shared" si="78"/>
        <v>232999999.99999994</v>
      </c>
      <c r="M195" s="151">
        <f t="shared" si="85"/>
        <v>574629095.92552781</v>
      </c>
      <c r="N195" s="58">
        <v>0</v>
      </c>
      <c r="O195" s="181">
        <f t="shared" si="79"/>
        <v>342580360.28528142</v>
      </c>
      <c r="P195" s="53">
        <v>1.7999999999999999E-2</v>
      </c>
      <c r="Q195" s="156">
        <f t="shared" si="67"/>
        <v>348746806.7704165</v>
      </c>
      <c r="R195" s="181">
        <f t="shared" si="80"/>
        <v>1156375902.6959443</v>
      </c>
      <c r="S195" s="140">
        <f t="shared" si="81"/>
        <v>581746806.7704165</v>
      </c>
      <c r="T195" s="104">
        <f xml:space="preserve"> S195 / 4</f>
        <v>145436701.69260412</v>
      </c>
      <c r="U195" s="54">
        <f>SUM(E4:E195)</f>
        <v>332300000</v>
      </c>
      <c r="V195" s="54">
        <f>SUM(F4:F195)</f>
        <v>292886544</v>
      </c>
      <c r="W195" s="56">
        <f xml:space="preserve"> U195 - V195</f>
        <v>39413456</v>
      </c>
      <c r="X195" s="56">
        <f>R195-W195</f>
        <v>1116962446.6959443</v>
      </c>
      <c r="Y195" s="124">
        <f xml:space="preserve"> X195 / W195 * 100</f>
        <v>2833.9622049280438</v>
      </c>
    </row>
    <row r="196" spans="1:25" s="281" customFormat="1" x14ac:dyDescent="0.3">
      <c r="A196" s="262"/>
      <c r="B196" s="263" t="s">
        <v>114</v>
      </c>
      <c r="C196" s="264">
        <v>2038</v>
      </c>
      <c r="D196" s="265">
        <v>1</v>
      </c>
      <c r="E196" s="266">
        <v>2750000</v>
      </c>
      <c r="F196" s="267">
        <v>15000000</v>
      </c>
      <c r="G196" s="268">
        <v>0</v>
      </c>
      <c r="H196" s="269">
        <v>0</v>
      </c>
      <c r="I196" s="270">
        <v>0</v>
      </c>
      <c r="J196" s="271">
        <f xml:space="preserve"> L195 / 10</f>
        <v>23299999.999999993</v>
      </c>
      <c r="K196" s="272">
        <f t="shared" ref="K196:K207" si="87" xml:space="preserve"> H196 + J196 - I196</f>
        <v>23299999.999999993</v>
      </c>
      <c r="L196" s="273">
        <f t="shared" ref="L196:L207" si="88" xml:space="preserve"> L195 +I196 - J196 - N196</f>
        <v>209699999.99999994</v>
      </c>
      <c r="M196" s="274">
        <v>485643178</v>
      </c>
      <c r="N196" s="275">
        <v>0</v>
      </c>
      <c r="O196" s="276">
        <f t="shared" ref="O196:O207" si="89" xml:space="preserve"> Q195 + K196</f>
        <v>372046806.7704165</v>
      </c>
      <c r="P196" s="263">
        <v>4.0000000000000001E-3</v>
      </c>
      <c r="Q196" s="277">
        <f t="shared" si="67"/>
        <v>373534993.99749815</v>
      </c>
      <c r="R196" s="276">
        <f t="shared" ref="R196:R207" si="90" xml:space="preserve"> M196 + Q196 + L196</f>
        <v>1068878171.997498</v>
      </c>
      <c r="S196" s="278">
        <f t="shared" ref="S196:S207" si="91" xml:space="preserve"> R196 - M196</f>
        <v>583234993.99749804</v>
      </c>
      <c r="T196" s="279"/>
      <c r="U196" s="280"/>
    </row>
    <row r="197" spans="1:25" s="281" customFormat="1" x14ac:dyDescent="0.3">
      <c r="A197" s="262"/>
      <c r="B197" s="282"/>
      <c r="C197" s="264"/>
      <c r="D197" s="283">
        <v>2</v>
      </c>
      <c r="E197" s="266">
        <v>2750000</v>
      </c>
      <c r="F197" s="267">
        <v>0</v>
      </c>
      <c r="G197" s="268">
        <v>0</v>
      </c>
      <c r="H197" s="269">
        <v>0</v>
      </c>
      <c r="I197" s="269">
        <v>0</v>
      </c>
      <c r="J197" s="284">
        <f xml:space="preserve"> J196</f>
        <v>23299999.999999993</v>
      </c>
      <c r="K197" s="285">
        <f t="shared" si="87"/>
        <v>23299999.999999993</v>
      </c>
      <c r="L197" s="286">
        <f t="shared" si="88"/>
        <v>186399999.99999994</v>
      </c>
      <c r="M197" s="274">
        <v>485643178</v>
      </c>
      <c r="N197" s="275">
        <v>0</v>
      </c>
      <c r="O197" s="287">
        <f t="shared" si="89"/>
        <v>396834993.99749815</v>
      </c>
      <c r="P197" s="282">
        <v>1.7999999999999999E-2</v>
      </c>
      <c r="Q197" s="277">
        <f t="shared" si="67"/>
        <v>403978023.88945311</v>
      </c>
      <c r="R197" s="287">
        <f t="shared" si="90"/>
        <v>1076021201.8894532</v>
      </c>
      <c r="S197" s="288">
        <f t="shared" si="91"/>
        <v>590378023.88945317</v>
      </c>
      <c r="T197" s="289"/>
      <c r="U197" s="280"/>
    </row>
    <row r="198" spans="1:25" s="281" customFormat="1" x14ac:dyDescent="0.3">
      <c r="A198" s="262"/>
      <c r="B198" s="282"/>
      <c r="C198" s="264"/>
      <c r="D198" s="283">
        <v>3</v>
      </c>
      <c r="E198" s="266">
        <v>2750000</v>
      </c>
      <c r="F198" s="267">
        <v>0</v>
      </c>
      <c r="G198" s="268">
        <v>0</v>
      </c>
      <c r="H198" s="269">
        <v>0</v>
      </c>
      <c r="I198" s="269">
        <v>0</v>
      </c>
      <c r="J198" s="284">
        <f t="shared" ref="J198:J204" si="92" xml:space="preserve"> J197</f>
        <v>23299999.999999993</v>
      </c>
      <c r="K198" s="285">
        <f t="shared" si="87"/>
        <v>23299999.999999993</v>
      </c>
      <c r="L198" s="286">
        <f t="shared" si="88"/>
        <v>163099999.99999994</v>
      </c>
      <c r="M198" s="274">
        <v>485643178</v>
      </c>
      <c r="N198" s="275">
        <v>0</v>
      </c>
      <c r="O198" s="287">
        <f t="shared" si="89"/>
        <v>427278023.88945311</v>
      </c>
      <c r="P198" s="282">
        <v>1.7999999999999999E-2</v>
      </c>
      <c r="Q198" s="277">
        <f t="shared" si="67"/>
        <v>434969028.31946325</v>
      </c>
      <c r="R198" s="287">
        <f t="shared" si="90"/>
        <v>1083712206.3194633</v>
      </c>
      <c r="S198" s="288">
        <f t="shared" si="91"/>
        <v>598069028.31946325</v>
      </c>
      <c r="T198" s="289"/>
      <c r="U198" s="280"/>
    </row>
    <row r="199" spans="1:25" s="281" customFormat="1" x14ac:dyDescent="0.3">
      <c r="A199" s="262"/>
      <c r="B199" s="282"/>
      <c r="C199" s="264"/>
      <c r="D199" s="283">
        <v>4</v>
      </c>
      <c r="E199" s="266">
        <v>2750000</v>
      </c>
      <c r="F199" s="267">
        <v>0</v>
      </c>
      <c r="G199" s="268">
        <v>0</v>
      </c>
      <c r="H199" s="269">
        <v>0</v>
      </c>
      <c r="I199" s="269">
        <v>0</v>
      </c>
      <c r="J199" s="284">
        <f t="shared" si="92"/>
        <v>23299999.999999993</v>
      </c>
      <c r="K199" s="285">
        <f t="shared" si="87"/>
        <v>23299999.999999993</v>
      </c>
      <c r="L199" s="286">
        <f t="shared" si="88"/>
        <v>139799999.99999994</v>
      </c>
      <c r="M199" s="274">
        <v>485643178</v>
      </c>
      <c r="N199" s="275">
        <v>0</v>
      </c>
      <c r="O199" s="287">
        <f t="shared" si="89"/>
        <v>458269028.31946325</v>
      </c>
      <c r="P199" s="282">
        <v>1.7999999999999999E-2</v>
      </c>
      <c r="Q199" s="277">
        <f t="shared" ref="Q199:Q255" si="93" xml:space="preserve"> ((O199 +N199) * P199) + (O199+N199)</f>
        <v>466517870.82921362</v>
      </c>
      <c r="R199" s="287">
        <f t="shared" si="90"/>
        <v>1091961048.8292136</v>
      </c>
      <c r="S199" s="288">
        <f t="shared" si="91"/>
        <v>606317870.82921362</v>
      </c>
      <c r="T199" s="289"/>
      <c r="U199" s="280"/>
    </row>
    <row r="200" spans="1:25" s="281" customFormat="1" x14ac:dyDescent="0.3">
      <c r="A200" s="262"/>
      <c r="B200" s="282"/>
      <c r="C200" s="264"/>
      <c r="D200" s="283">
        <v>5</v>
      </c>
      <c r="E200" s="266">
        <v>2750000</v>
      </c>
      <c r="F200" s="267">
        <v>0</v>
      </c>
      <c r="G200" s="268">
        <v>0</v>
      </c>
      <c r="H200" s="269">
        <v>0</v>
      </c>
      <c r="I200" s="269">
        <v>0</v>
      </c>
      <c r="J200" s="284">
        <f t="shared" si="92"/>
        <v>23299999.999999993</v>
      </c>
      <c r="K200" s="285">
        <f t="shared" si="87"/>
        <v>23299999.999999993</v>
      </c>
      <c r="L200" s="286">
        <f t="shared" si="88"/>
        <v>116499999.99999994</v>
      </c>
      <c r="M200" s="274">
        <v>485643178</v>
      </c>
      <c r="N200" s="275">
        <v>0</v>
      </c>
      <c r="O200" s="287">
        <f t="shared" si="89"/>
        <v>489817870.82921362</v>
      </c>
      <c r="P200" s="282">
        <v>1.7999999999999999E-2</v>
      </c>
      <c r="Q200" s="277">
        <f t="shared" si="93"/>
        <v>498634592.50413948</v>
      </c>
      <c r="R200" s="287">
        <f t="shared" si="90"/>
        <v>1100777770.5041394</v>
      </c>
      <c r="S200" s="288">
        <f t="shared" si="91"/>
        <v>615134592.50413942</v>
      </c>
      <c r="T200" s="289"/>
      <c r="U200" s="280"/>
    </row>
    <row r="201" spans="1:25" s="281" customFormat="1" x14ac:dyDescent="0.3">
      <c r="A201" s="262"/>
      <c r="B201" s="282"/>
      <c r="C201" s="264"/>
      <c r="D201" s="283">
        <v>6</v>
      </c>
      <c r="E201" s="266">
        <v>2750000</v>
      </c>
      <c r="F201" s="267">
        <v>0</v>
      </c>
      <c r="G201" s="268">
        <v>0</v>
      </c>
      <c r="H201" s="269">
        <v>0</v>
      </c>
      <c r="I201" s="269">
        <v>0</v>
      </c>
      <c r="J201" s="284">
        <f t="shared" si="92"/>
        <v>23299999.999999993</v>
      </c>
      <c r="K201" s="285">
        <f t="shared" si="87"/>
        <v>23299999.999999993</v>
      </c>
      <c r="L201" s="286">
        <f t="shared" si="88"/>
        <v>93199999.99999994</v>
      </c>
      <c r="M201" s="274">
        <v>485643178</v>
      </c>
      <c r="N201" s="275">
        <v>0</v>
      </c>
      <c r="O201" s="287">
        <f t="shared" si="89"/>
        <v>521934592.50413948</v>
      </c>
      <c r="P201" s="282">
        <v>1.7999999999999999E-2</v>
      </c>
      <c r="Q201" s="277">
        <f t="shared" si="93"/>
        <v>531329415.16921401</v>
      </c>
      <c r="R201" s="287">
        <f t="shared" si="90"/>
        <v>1110172593.169214</v>
      </c>
      <c r="S201" s="288">
        <f t="shared" si="91"/>
        <v>624529415.16921401</v>
      </c>
      <c r="T201" s="289"/>
      <c r="U201" s="280"/>
    </row>
    <row r="202" spans="1:25" s="281" customFormat="1" x14ac:dyDescent="0.3">
      <c r="A202" s="262"/>
      <c r="B202" s="282"/>
      <c r="C202" s="264"/>
      <c r="D202" s="283">
        <v>7</v>
      </c>
      <c r="E202" s="266">
        <v>2750000</v>
      </c>
      <c r="F202" s="267">
        <v>0</v>
      </c>
      <c r="G202" s="268">
        <v>0</v>
      </c>
      <c r="H202" s="269">
        <v>0</v>
      </c>
      <c r="I202" s="269">
        <v>0</v>
      </c>
      <c r="J202" s="284">
        <f t="shared" si="92"/>
        <v>23299999.999999993</v>
      </c>
      <c r="K202" s="285">
        <f t="shared" si="87"/>
        <v>23299999.999999993</v>
      </c>
      <c r="L202" s="286">
        <f t="shared" si="88"/>
        <v>69899999.99999994</v>
      </c>
      <c r="M202" s="274">
        <v>485643178</v>
      </c>
      <c r="N202" s="275">
        <v>0</v>
      </c>
      <c r="O202" s="287">
        <f t="shared" si="89"/>
        <v>554629415.16921401</v>
      </c>
      <c r="P202" s="282">
        <v>1.7999999999999999E-2</v>
      </c>
      <c r="Q202" s="277">
        <f t="shared" si="93"/>
        <v>564612744.64225984</v>
      </c>
      <c r="R202" s="287">
        <f t="shared" si="90"/>
        <v>1120155922.6422598</v>
      </c>
      <c r="S202" s="288">
        <f t="shared" si="91"/>
        <v>634512744.64225984</v>
      </c>
      <c r="T202" s="289"/>
      <c r="U202" s="280"/>
    </row>
    <row r="203" spans="1:25" s="281" customFormat="1" x14ac:dyDescent="0.3">
      <c r="A203" s="262"/>
      <c r="B203" s="282"/>
      <c r="C203" s="264"/>
      <c r="D203" s="283">
        <v>8</v>
      </c>
      <c r="E203" s="266">
        <v>2750000</v>
      </c>
      <c r="F203" s="267">
        <v>0</v>
      </c>
      <c r="G203" s="268">
        <v>0</v>
      </c>
      <c r="H203" s="269">
        <v>0</v>
      </c>
      <c r="I203" s="269">
        <v>0</v>
      </c>
      <c r="J203" s="284">
        <f t="shared" si="92"/>
        <v>23299999.999999993</v>
      </c>
      <c r="K203" s="285">
        <f t="shared" si="87"/>
        <v>23299999.999999993</v>
      </c>
      <c r="L203" s="286">
        <f t="shared" si="88"/>
        <v>46599999.999999948</v>
      </c>
      <c r="M203" s="274">
        <v>485643178</v>
      </c>
      <c r="N203" s="275">
        <v>0</v>
      </c>
      <c r="O203" s="287">
        <f t="shared" si="89"/>
        <v>587912744.64225984</v>
      </c>
      <c r="P203" s="282">
        <v>1.7999999999999999E-2</v>
      </c>
      <c r="Q203" s="277">
        <f t="shared" si="93"/>
        <v>598495174.04582047</v>
      </c>
      <c r="R203" s="287">
        <f t="shared" si="90"/>
        <v>1130738352.0458205</v>
      </c>
      <c r="S203" s="288">
        <f t="shared" si="91"/>
        <v>645095174.04582047</v>
      </c>
      <c r="T203" s="289"/>
      <c r="U203" s="280"/>
    </row>
    <row r="204" spans="1:25" s="281" customFormat="1" x14ac:dyDescent="0.3">
      <c r="A204" s="262"/>
      <c r="B204" s="282"/>
      <c r="C204" s="264"/>
      <c r="D204" s="283">
        <v>9</v>
      </c>
      <c r="E204" s="266">
        <v>2750000</v>
      </c>
      <c r="F204" s="267">
        <v>0</v>
      </c>
      <c r="G204" s="268">
        <v>0</v>
      </c>
      <c r="H204" s="269">
        <v>0</v>
      </c>
      <c r="I204" s="269">
        <v>0</v>
      </c>
      <c r="J204" s="284">
        <f t="shared" si="92"/>
        <v>23299999.999999993</v>
      </c>
      <c r="K204" s="285">
        <f t="shared" si="87"/>
        <v>23299999.999999993</v>
      </c>
      <c r="L204" s="286">
        <f t="shared" si="88"/>
        <v>23299999.999999955</v>
      </c>
      <c r="M204" s="274">
        <v>485643178</v>
      </c>
      <c r="N204" s="275">
        <v>0</v>
      </c>
      <c r="O204" s="287">
        <f t="shared" si="89"/>
        <v>621795174.04582047</v>
      </c>
      <c r="P204" s="282">
        <v>1.7999999999999999E-2</v>
      </c>
      <c r="Q204" s="277">
        <f t="shared" si="93"/>
        <v>632987487.17864525</v>
      </c>
      <c r="R204" s="287">
        <f t="shared" si="90"/>
        <v>1141930665.1786451</v>
      </c>
      <c r="S204" s="288">
        <f t="shared" si="91"/>
        <v>656287487.17864513</v>
      </c>
      <c r="T204" s="289"/>
      <c r="U204" s="280"/>
    </row>
    <row r="205" spans="1:25" s="281" customFormat="1" x14ac:dyDescent="0.3">
      <c r="A205" s="262"/>
      <c r="B205" s="282"/>
      <c r="C205" s="264"/>
      <c r="D205" s="283">
        <v>10</v>
      </c>
      <c r="E205" s="266">
        <v>2750000</v>
      </c>
      <c r="F205" s="267">
        <v>0</v>
      </c>
      <c r="G205" s="268">
        <v>0</v>
      </c>
      <c r="H205" s="269">
        <v>0</v>
      </c>
      <c r="I205" s="269">
        <v>0</v>
      </c>
      <c r="J205" s="284">
        <f xml:space="preserve"> J204</f>
        <v>23299999.999999993</v>
      </c>
      <c r="K205" s="285">
        <f t="shared" si="87"/>
        <v>23299999.999999993</v>
      </c>
      <c r="L205" s="286">
        <f t="shared" si="88"/>
        <v>-3.7252902984619141E-8</v>
      </c>
      <c r="M205" s="274">
        <v>485643178</v>
      </c>
      <c r="N205" s="275">
        <v>0</v>
      </c>
      <c r="O205" s="287">
        <f t="shared" si="89"/>
        <v>656287487.17864525</v>
      </c>
      <c r="P205" s="282">
        <v>1.7999999999999999E-2</v>
      </c>
      <c r="Q205" s="277">
        <f t="shared" si="93"/>
        <v>668100661.94786084</v>
      </c>
      <c r="R205" s="287">
        <f t="shared" si="90"/>
        <v>1153743839.9478607</v>
      </c>
      <c r="S205" s="288">
        <f t="shared" si="91"/>
        <v>668100661.94786072</v>
      </c>
      <c r="T205" s="289"/>
      <c r="U205" s="280"/>
    </row>
    <row r="206" spans="1:25" s="281" customFormat="1" ht="17.25" thickBot="1" x14ac:dyDescent="0.35">
      <c r="A206" s="262"/>
      <c r="B206" s="290"/>
      <c r="C206" s="264"/>
      <c r="D206" s="291">
        <v>11</v>
      </c>
      <c r="E206" s="266">
        <v>2750000</v>
      </c>
      <c r="F206" s="267">
        <v>0</v>
      </c>
      <c r="G206" s="292">
        <v>0</v>
      </c>
      <c r="H206" s="269">
        <v>0</v>
      </c>
      <c r="I206" s="293">
        <v>0</v>
      </c>
      <c r="J206" s="294">
        <v>0</v>
      </c>
      <c r="K206" s="295">
        <f t="shared" si="87"/>
        <v>0</v>
      </c>
      <c r="L206" s="296">
        <f t="shared" si="88"/>
        <v>-3.7252902984619141E-8</v>
      </c>
      <c r="M206" s="297">
        <v>485643178</v>
      </c>
      <c r="N206" s="298">
        <v>0</v>
      </c>
      <c r="O206" s="299">
        <f t="shared" si="89"/>
        <v>668100661.94786084</v>
      </c>
      <c r="P206" s="290">
        <v>1.7999999999999999E-2</v>
      </c>
      <c r="Q206" s="277">
        <f t="shared" si="93"/>
        <v>680126473.86292231</v>
      </c>
      <c r="R206" s="299">
        <f t="shared" si="90"/>
        <v>1165769651.8629222</v>
      </c>
      <c r="S206" s="300">
        <f t="shared" si="91"/>
        <v>680126473.86292219</v>
      </c>
      <c r="T206" s="301"/>
      <c r="U206" s="280"/>
    </row>
    <row r="207" spans="1:25" s="317" customFormat="1" ht="17.25" thickBot="1" x14ac:dyDescent="0.35">
      <c r="A207" s="262"/>
      <c r="B207" s="302"/>
      <c r="C207" s="264"/>
      <c r="D207" s="303">
        <v>12</v>
      </c>
      <c r="E207" s="266">
        <v>2750000</v>
      </c>
      <c r="F207" s="267">
        <v>0</v>
      </c>
      <c r="G207" s="304">
        <v>0</v>
      </c>
      <c r="H207" s="269">
        <v>0</v>
      </c>
      <c r="I207" s="305">
        <v>0</v>
      </c>
      <c r="J207" s="306">
        <v>0</v>
      </c>
      <c r="K207" s="307">
        <f t="shared" si="87"/>
        <v>0</v>
      </c>
      <c r="L207" s="308">
        <f t="shared" si="88"/>
        <v>-3.7252902984619141E-8</v>
      </c>
      <c r="M207" s="309">
        <v>485643178</v>
      </c>
      <c r="N207" s="310">
        <v>0</v>
      </c>
      <c r="O207" s="311">
        <f t="shared" si="89"/>
        <v>680126473.86292231</v>
      </c>
      <c r="P207" s="312">
        <v>1.7999999999999999E-2</v>
      </c>
      <c r="Q207" s="277">
        <f t="shared" si="93"/>
        <v>692368750.39245486</v>
      </c>
      <c r="R207" s="311">
        <f t="shared" si="90"/>
        <v>1178011928.3924549</v>
      </c>
      <c r="S207" s="313">
        <f t="shared" si="91"/>
        <v>692368750.39245486</v>
      </c>
      <c r="T207" s="314">
        <f xml:space="preserve"> S207 / 4</f>
        <v>173092187.59811372</v>
      </c>
      <c r="U207" s="314">
        <f>SUM(E4:E207)</f>
        <v>365300000</v>
      </c>
      <c r="V207" s="314">
        <f>SUM(F4:F207)</f>
        <v>307886544</v>
      </c>
      <c r="W207" s="315">
        <f xml:space="preserve"> U207 - V207</f>
        <v>57413456</v>
      </c>
      <c r="X207" s="315">
        <f>R207-W207</f>
        <v>1120598472.3924549</v>
      </c>
      <c r="Y207" s="316">
        <f xml:space="preserve"> X207 / W207 * 100</f>
        <v>1951.8045950629673</v>
      </c>
    </row>
    <row r="208" spans="1:25" s="281" customFormat="1" x14ac:dyDescent="0.3">
      <c r="A208" s="262"/>
      <c r="B208" s="263">
        <v>18</v>
      </c>
      <c r="C208" s="264">
        <v>2039</v>
      </c>
      <c r="D208" s="265">
        <v>1</v>
      </c>
      <c r="E208" s="266">
        <v>2750000</v>
      </c>
      <c r="F208" s="267">
        <v>15000000</v>
      </c>
      <c r="G208" s="268">
        <v>0</v>
      </c>
      <c r="H208" s="269">
        <v>0</v>
      </c>
      <c r="I208" s="270">
        <v>0</v>
      </c>
      <c r="J208" s="271">
        <f xml:space="preserve"> L207 / 10</f>
        <v>-3.7252902984619141E-9</v>
      </c>
      <c r="K208" s="272">
        <f t="shared" ref="K208:K255" si="94" xml:space="preserve"> H208 + J208 - I208</f>
        <v>-3.7252902984619141E-9</v>
      </c>
      <c r="L208" s="273">
        <f t="shared" ref="L208:L255" si="95" xml:space="preserve"> L207 +I208 - J208 - N208</f>
        <v>-3.3527612686157227E-8</v>
      </c>
      <c r="M208" s="274">
        <v>485643178</v>
      </c>
      <c r="N208" s="275">
        <v>0</v>
      </c>
      <c r="O208" s="276">
        <f t="shared" ref="O208:O255" si="96" xml:space="preserve"> Q207 + K208</f>
        <v>692368750.39245486</v>
      </c>
      <c r="P208" s="263">
        <v>4.0000000000000001E-3</v>
      </c>
      <c r="Q208" s="277">
        <f t="shared" si="93"/>
        <v>695138225.39402473</v>
      </c>
      <c r="R208" s="276">
        <f t="shared" ref="R208:R255" si="97" xml:space="preserve"> M208 + Q208 + L208</f>
        <v>1180781403.3940248</v>
      </c>
      <c r="S208" s="278">
        <f t="shared" ref="S208:S255" si="98" xml:space="preserve"> R208 - M208</f>
        <v>695138225.39402485</v>
      </c>
      <c r="T208" s="279"/>
      <c r="U208" s="280"/>
    </row>
    <row r="209" spans="1:25" s="281" customFormat="1" x14ac:dyDescent="0.3">
      <c r="A209" s="262"/>
      <c r="B209" s="282"/>
      <c r="C209" s="264"/>
      <c r="D209" s="283">
        <v>2</v>
      </c>
      <c r="E209" s="266">
        <v>2750000</v>
      </c>
      <c r="F209" s="267">
        <v>0</v>
      </c>
      <c r="G209" s="268">
        <v>0</v>
      </c>
      <c r="H209" s="269">
        <v>0</v>
      </c>
      <c r="I209" s="269">
        <v>0</v>
      </c>
      <c r="J209" s="284">
        <f xml:space="preserve"> J208</f>
        <v>-3.7252902984619141E-9</v>
      </c>
      <c r="K209" s="285">
        <f t="shared" si="94"/>
        <v>-3.7252902984619141E-9</v>
      </c>
      <c r="L209" s="286">
        <f t="shared" si="95"/>
        <v>-2.9802322387695313E-8</v>
      </c>
      <c r="M209" s="274">
        <v>485643178</v>
      </c>
      <c r="N209" s="275">
        <v>0</v>
      </c>
      <c r="O209" s="287">
        <f t="shared" si="96"/>
        <v>695138225.39402473</v>
      </c>
      <c r="P209" s="282">
        <v>1.7999999999999999E-2</v>
      </c>
      <c r="Q209" s="277">
        <f t="shared" si="93"/>
        <v>707650713.45111716</v>
      </c>
      <c r="R209" s="287">
        <f t="shared" si="97"/>
        <v>1193293891.451117</v>
      </c>
      <c r="S209" s="288">
        <f t="shared" si="98"/>
        <v>707650713.45111704</v>
      </c>
      <c r="T209" s="289"/>
      <c r="U209" s="280"/>
    </row>
    <row r="210" spans="1:25" s="281" customFormat="1" x14ac:dyDescent="0.3">
      <c r="A210" s="262"/>
      <c r="B210" s="282"/>
      <c r="C210" s="264"/>
      <c r="D210" s="283">
        <v>3</v>
      </c>
      <c r="E210" s="266">
        <v>2750000</v>
      </c>
      <c r="F210" s="267">
        <v>0</v>
      </c>
      <c r="G210" s="268">
        <v>0</v>
      </c>
      <c r="H210" s="269">
        <v>0</v>
      </c>
      <c r="I210" s="269">
        <v>0</v>
      </c>
      <c r="J210" s="284">
        <f t="shared" ref="J210:J216" si="99" xml:space="preserve"> J209</f>
        <v>-3.7252902984619141E-9</v>
      </c>
      <c r="K210" s="285">
        <f t="shared" si="94"/>
        <v>-3.7252902984619141E-9</v>
      </c>
      <c r="L210" s="286">
        <f t="shared" si="95"/>
        <v>-2.6077032089233398E-8</v>
      </c>
      <c r="M210" s="274">
        <v>485643178</v>
      </c>
      <c r="N210" s="275">
        <v>0</v>
      </c>
      <c r="O210" s="287">
        <f t="shared" si="96"/>
        <v>707650713.45111716</v>
      </c>
      <c r="P210" s="282">
        <v>1.7999999999999999E-2</v>
      </c>
      <c r="Q210" s="277">
        <f t="shared" si="93"/>
        <v>720388426.29323721</v>
      </c>
      <c r="R210" s="287">
        <f t="shared" si="97"/>
        <v>1206031604.2932372</v>
      </c>
      <c r="S210" s="288">
        <f t="shared" si="98"/>
        <v>720388426.29323721</v>
      </c>
      <c r="T210" s="289"/>
      <c r="U210" s="280"/>
    </row>
    <row r="211" spans="1:25" s="281" customFormat="1" x14ac:dyDescent="0.3">
      <c r="A211" s="262"/>
      <c r="B211" s="282"/>
      <c r="C211" s="264"/>
      <c r="D211" s="283">
        <v>4</v>
      </c>
      <c r="E211" s="266">
        <v>2750000</v>
      </c>
      <c r="F211" s="267">
        <v>0</v>
      </c>
      <c r="G211" s="268">
        <v>0</v>
      </c>
      <c r="H211" s="269">
        <v>0</v>
      </c>
      <c r="I211" s="269">
        <v>0</v>
      </c>
      <c r="J211" s="284">
        <f t="shared" si="99"/>
        <v>-3.7252902984619141E-9</v>
      </c>
      <c r="K211" s="285">
        <f t="shared" si="94"/>
        <v>-3.7252902984619141E-9</v>
      </c>
      <c r="L211" s="286">
        <f t="shared" si="95"/>
        <v>-2.2351741790771484E-8</v>
      </c>
      <c r="M211" s="274">
        <v>485643178</v>
      </c>
      <c r="N211" s="275">
        <v>0</v>
      </c>
      <c r="O211" s="287">
        <f t="shared" si="96"/>
        <v>720388426.29323721</v>
      </c>
      <c r="P211" s="282">
        <v>1.7999999999999999E-2</v>
      </c>
      <c r="Q211" s="277">
        <f t="shared" si="93"/>
        <v>733355417.96651542</v>
      </c>
      <c r="R211" s="287">
        <f t="shared" si="97"/>
        <v>1218998595.9665155</v>
      </c>
      <c r="S211" s="288">
        <f t="shared" si="98"/>
        <v>733355417.96651554</v>
      </c>
      <c r="T211" s="289"/>
      <c r="U211" s="280"/>
    </row>
    <row r="212" spans="1:25" s="281" customFormat="1" x14ac:dyDescent="0.3">
      <c r="A212" s="262"/>
      <c r="B212" s="282"/>
      <c r="C212" s="264"/>
      <c r="D212" s="283">
        <v>5</v>
      </c>
      <c r="E212" s="266">
        <v>2750000</v>
      </c>
      <c r="F212" s="267">
        <v>0</v>
      </c>
      <c r="G212" s="268">
        <v>0</v>
      </c>
      <c r="H212" s="269">
        <v>0</v>
      </c>
      <c r="I212" s="269">
        <v>0</v>
      </c>
      <c r="J212" s="284">
        <f t="shared" si="99"/>
        <v>-3.7252902984619141E-9</v>
      </c>
      <c r="K212" s="285">
        <f t="shared" si="94"/>
        <v>-3.7252902984619141E-9</v>
      </c>
      <c r="L212" s="286">
        <f t="shared" si="95"/>
        <v>-1.862645149230957E-8</v>
      </c>
      <c r="M212" s="274">
        <v>485643178</v>
      </c>
      <c r="N212" s="275">
        <v>0</v>
      </c>
      <c r="O212" s="287">
        <f t="shared" si="96"/>
        <v>733355417.96651542</v>
      </c>
      <c r="P212" s="282">
        <v>1.7999999999999999E-2</v>
      </c>
      <c r="Q212" s="277">
        <f t="shared" si="93"/>
        <v>746555815.48991275</v>
      </c>
      <c r="R212" s="287">
        <f t="shared" si="97"/>
        <v>1232198993.4899127</v>
      </c>
      <c r="S212" s="288">
        <f t="shared" si="98"/>
        <v>746555815.48991275</v>
      </c>
      <c r="T212" s="289"/>
      <c r="U212" s="280"/>
    </row>
    <row r="213" spans="1:25" s="281" customFormat="1" x14ac:dyDescent="0.3">
      <c r="A213" s="262"/>
      <c r="B213" s="282"/>
      <c r="C213" s="264"/>
      <c r="D213" s="283">
        <v>6</v>
      </c>
      <c r="E213" s="266">
        <v>2750000</v>
      </c>
      <c r="F213" s="267">
        <v>0</v>
      </c>
      <c r="G213" s="268">
        <v>0</v>
      </c>
      <c r="H213" s="269">
        <v>0</v>
      </c>
      <c r="I213" s="269">
        <v>0</v>
      </c>
      <c r="J213" s="284">
        <f t="shared" si="99"/>
        <v>-3.7252902984619141E-9</v>
      </c>
      <c r="K213" s="285">
        <f t="shared" si="94"/>
        <v>-3.7252902984619141E-9</v>
      </c>
      <c r="L213" s="286">
        <f t="shared" si="95"/>
        <v>-1.4901161193847656E-8</v>
      </c>
      <c r="M213" s="274">
        <v>485643178</v>
      </c>
      <c r="N213" s="275">
        <v>0</v>
      </c>
      <c r="O213" s="287">
        <f t="shared" si="96"/>
        <v>746555815.48991275</v>
      </c>
      <c r="P213" s="282">
        <v>1.7999999999999999E-2</v>
      </c>
      <c r="Q213" s="277">
        <f t="shared" si="93"/>
        <v>759993820.16873121</v>
      </c>
      <c r="R213" s="287">
        <f t="shared" si="97"/>
        <v>1245636998.1687312</v>
      </c>
      <c r="S213" s="288">
        <f t="shared" si="98"/>
        <v>759993820.16873121</v>
      </c>
      <c r="T213" s="289"/>
      <c r="U213" s="280"/>
    </row>
    <row r="214" spans="1:25" s="281" customFormat="1" x14ac:dyDescent="0.3">
      <c r="A214" s="262"/>
      <c r="B214" s="282"/>
      <c r="C214" s="264"/>
      <c r="D214" s="283">
        <v>7</v>
      </c>
      <c r="E214" s="266">
        <v>2750000</v>
      </c>
      <c r="F214" s="267">
        <v>0</v>
      </c>
      <c r="G214" s="268">
        <v>0</v>
      </c>
      <c r="H214" s="269">
        <v>0</v>
      </c>
      <c r="I214" s="269">
        <v>0</v>
      </c>
      <c r="J214" s="284">
        <f t="shared" si="99"/>
        <v>-3.7252902984619141E-9</v>
      </c>
      <c r="K214" s="285">
        <f t="shared" si="94"/>
        <v>-3.7252902984619141E-9</v>
      </c>
      <c r="L214" s="286">
        <f t="shared" si="95"/>
        <v>-1.1175870895385742E-8</v>
      </c>
      <c r="M214" s="274">
        <v>485643178</v>
      </c>
      <c r="N214" s="275">
        <v>0</v>
      </c>
      <c r="O214" s="287">
        <f t="shared" si="96"/>
        <v>759993820.16873121</v>
      </c>
      <c r="P214" s="282">
        <v>1.7999999999999999E-2</v>
      </c>
      <c r="Q214" s="277">
        <f t="shared" si="93"/>
        <v>773673708.93176842</v>
      </c>
      <c r="R214" s="287">
        <f t="shared" si="97"/>
        <v>1259316886.9317684</v>
      </c>
      <c r="S214" s="288">
        <f t="shared" si="98"/>
        <v>773673708.93176842</v>
      </c>
      <c r="T214" s="289"/>
      <c r="U214" s="280"/>
    </row>
    <row r="215" spans="1:25" s="281" customFormat="1" x14ac:dyDescent="0.3">
      <c r="A215" s="262"/>
      <c r="B215" s="282"/>
      <c r="C215" s="264"/>
      <c r="D215" s="283">
        <v>8</v>
      </c>
      <c r="E215" s="266">
        <v>2750000</v>
      </c>
      <c r="F215" s="267">
        <v>0</v>
      </c>
      <c r="G215" s="268">
        <v>0</v>
      </c>
      <c r="H215" s="269">
        <v>0</v>
      </c>
      <c r="I215" s="269">
        <v>0</v>
      </c>
      <c r="J215" s="284">
        <f t="shared" si="99"/>
        <v>-3.7252902984619141E-9</v>
      </c>
      <c r="K215" s="285">
        <f t="shared" si="94"/>
        <v>-3.7252902984619141E-9</v>
      </c>
      <c r="L215" s="286">
        <f t="shared" si="95"/>
        <v>-7.4505805969238281E-9</v>
      </c>
      <c r="M215" s="274">
        <v>485643178</v>
      </c>
      <c r="N215" s="275">
        <v>0</v>
      </c>
      <c r="O215" s="287">
        <f t="shared" si="96"/>
        <v>773673708.93176842</v>
      </c>
      <c r="P215" s="282">
        <v>1.7999999999999999E-2</v>
      </c>
      <c r="Q215" s="277">
        <f t="shared" si="93"/>
        <v>787599835.69254029</v>
      </c>
      <c r="R215" s="287">
        <f t="shared" si="97"/>
        <v>1273243013.6925402</v>
      </c>
      <c r="S215" s="288">
        <f t="shared" si="98"/>
        <v>787599835.69254017</v>
      </c>
      <c r="T215" s="289"/>
      <c r="U215" s="280"/>
    </row>
    <row r="216" spans="1:25" s="281" customFormat="1" x14ac:dyDescent="0.3">
      <c r="A216" s="262"/>
      <c r="B216" s="282"/>
      <c r="C216" s="264"/>
      <c r="D216" s="283">
        <v>9</v>
      </c>
      <c r="E216" s="266">
        <v>2750000</v>
      </c>
      <c r="F216" s="267">
        <v>0</v>
      </c>
      <c r="G216" s="268">
        <v>0</v>
      </c>
      <c r="H216" s="269">
        <v>0</v>
      </c>
      <c r="I216" s="269">
        <v>0</v>
      </c>
      <c r="J216" s="284">
        <f t="shared" si="99"/>
        <v>-3.7252902984619141E-9</v>
      </c>
      <c r="K216" s="285">
        <f t="shared" si="94"/>
        <v>-3.7252902984619141E-9</v>
      </c>
      <c r="L216" s="286">
        <f t="shared" si="95"/>
        <v>-3.7252902984619141E-9</v>
      </c>
      <c r="M216" s="274">
        <v>485643178</v>
      </c>
      <c r="N216" s="275">
        <v>0</v>
      </c>
      <c r="O216" s="287">
        <f t="shared" si="96"/>
        <v>787599835.69254029</v>
      </c>
      <c r="P216" s="282">
        <v>1.7999999999999999E-2</v>
      </c>
      <c r="Q216" s="277">
        <f t="shared" si="93"/>
        <v>801776632.73500597</v>
      </c>
      <c r="R216" s="287">
        <f t="shared" si="97"/>
        <v>1287419810.7350059</v>
      </c>
      <c r="S216" s="288">
        <f t="shared" si="98"/>
        <v>801776632.73500586</v>
      </c>
      <c r="T216" s="289"/>
      <c r="U216" s="280"/>
    </row>
    <row r="217" spans="1:25" s="281" customFormat="1" x14ac:dyDescent="0.3">
      <c r="A217" s="262"/>
      <c r="B217" s="282"/>
      <c r="C217" s="264"/>
      <c r="D217" s="283">
        <v>10</v>
      </c>
      <c r="E217" s="266">
        <v>2750000</v>
      </c>
      <c r="F217" s="267">
        <v>0</v>
      </c>
      <c r="G217" s="268">
        <v>0</v>
      </c>
      <c r="H217" s="269">
        <v>0</v>
      </c>
      <c r="I217" s="269">
        <v>0</v>
      </c>
      <c r="J217" s="284">
        <f xml:space="preserve"> J216</f>
        <v>-3.7252902984619141E-9</v>
      </c>
      <c r="K217" s="285">
        <f t="shared" si="94"/>
        <v>-3.7252902984619141E-9</v>
      </c>
      <c r="L217" s="286">
        <f t="shared" si="95"/>
        <v>0</v>
      </c>
      <c r="M217" s="274">
        <v>485643178</v>
      </c>
      <c r="N217" s="275">
        <v>0</v>
      </c>
      <c r="O217" s="287">
        <f t="shared" si="96"/>
        <v>801776632.73500597</v>
      </c>
      <c r="P217" s="282">
        <v>1.7999999999999999E-2</v>
      </c>
      <c r="Q217" s="277">
        <f t="shared" si="93"/>
        <v>816208612.12423611</v>
      </c>
      <c r="R217" s="287">
        <f t="shared" si="97"/>
        <v>1301851790.1242361</v>
      </c>
      <c r="S217" s="288">
        <f t="shared" si="98"/>
        <v>816208612.12423611</v>
      </c>
      <c r="T217" s="289"/>
      <c r="U217" s="280"/>
    </row>
    <row r="218" spans="1:25" s="281" customFormat="1" ht="17.25" thickBot="1" x14ac:dyDescent="0.35">
      <c r="A218" s="262"/>
      <c r="B218" s="290"/>
      <c r="C218" s="264"/>
      <c r="D218" s="291">
        <v>11</v>
      </c>
      <c r="E218" s="266">
        <v>2750000</v>
      </c>
      <c r="F218" s="267">
        <v>0</v>
      </c>
      <c r="G218" s="292">
        <v>0</v>
      </c>
      <c r="H218" s="269">
        <v>0</v>
      </c>
      <c r="I218" s="293">
        <v>0</v>
      </c>
      <c r="J218" s="294">
        <v>0</v>
      </c>
      <c r="K218" s="295">
        <f t="shared" si="94"/>
        <v>0</v>
      </c>
      <c r="L218" s="296">
        <f t="shared" si="95"/>
        <v>0</v>
      </c>
      <c r="M218" s="297">
        <v>485643178</v>
      </c>
      <c r="N218" s="298">
        <v>0</v>
      </c>
      <c r="O218" s="299">
        <f t="shared" si="96"/>
        <v>816208612.12423611</v>
      </c>
      <c r="P218" s="290">
        <v>1.7999999999999999E-2</v>
      </c>
      <c r="Q218" s="277">
        <f t="shared" si="93"/>
        <v>830900367.14247239</v>
      </c>
      <c r="R218" s="299">
        <f t="shared" si="97"/>
        <v>1316543545.1424723</v>
      </c>
      <c r="S218" s="300">
        <f t="shared" si="98"/>
        <v>830900367.14247227</v>
      </c>
      <c r="T218" s="301"/>
      <c r="U218" s="280"/>
    </row>
    <row r="219" spans="1:25" s="281" customFormat="1" ht="17.25" thickBot="1" x14ac:dyDescent="0.35">
      <c r="A219" s="262"/>
      <c r="B219" s="302"/>
      <c r="C219" s="264"/>
      <c r="D219" s="303">
        <v>12</v>
      </c>
      <c r="E219" s="266">
        <v>2750000</v>
      </c>
      <c r="F219" s="267">
        <v>0</v>
      </c>
      <c r="G219" s="304">
        <v>0</v>
      </c>
      <c r="H219" s="269">
        <v>0</v>
      </c>
      <c r="I219" s="305">
        <v>0</v>
      </c>
      <c r="J219" s="306">
        <v>0</v>
      </c>
      <c r="K219" s="307">
        <f t="shared" si="94"/>
        <v>0</v>
      </c>
      <c r="L219" s="308">
        <f t="shared" si="95"/>
        <v>0</v>
      </c>
      <c r="M219" s="309">
        <v>485643178</v>
      </c>
      <c r="N219" s="310">
        <v>0</v>
      </c>
      <c r="O219" s="311">
        <f t="shared" si="96"/>
        <v>830900367.14247239</v>
      </c>
      <c r="P219" s="312">
        <v>1.7999999999999999E-2</v>
      </c>
      <c r="Q219" s="277">
        <f t="shared" si="93"/>
        <v>845856573.75103688</v>
      </c>
      <c r="R219" s="311">
        <f t="shared" si="97"/>
        <v>1331499751.7510369</v>
      </c>
      <c r="S219" s="313">
        <f t="shared" si="98"/>
        <v>845856573.75103688</v>
      </c>
      <c r="T219" s="314">
        <f xml:space="preserve"> S219 / 4</f>
        <v>211464143.43775922</v>
      </c>
      <c r="U219" s="314">
        <f>SUM(E16:E219)</f>
        <v>366000000</v>
      </c>
      <c r="V219" s="314">
        <f>SUM(F16:F219)</f>
        <v>309930000</v>
      </c>
      <c r="W219" s="315">
        <f xml:space="preserve"> U219 - V219</f>
        <v>56070000</v>
      </c>
      <c r="X219" s="315">
        <f>R219-W219</f>
        <v>1275429751.7510369</v>
      </c>
      <c r="Y219" s="316">
        <f xml:space="preserve"> X219 / W219 * 100</f>
        <v>2274.7097409506632</v>
      </c>
    </row>
    <row r="220" spans="1:25" s="281" customFormat="1" x14ac:dyDescent="0.3">
      <c r="A220" s="262"/>
      <c r="B220" s="263">
        <v>19</v>
      </c>
      <c r="C220" s="264">
        <v>2040</v>
      </c>
      <c r="D220" s="265">
        <v>1</v>
      </c>
      <c r="E220" s="266">
        <v>2750000</v>
      </c>
      <c r="F220" s="267">
        <v>15000000</v>
      </c>
      <c r="G220" s="268">
        <v>0</v>
      </c>
      <c r="H220" s="269">
        <v>0</v>
      </c>
      <c r="I220" s="270">
        <v>0</v>
      </c>
      <c r="J220" s="271">
        <f xml:space="preserve"> L219 / 10</f>
        <v>0</v>
      </c>
      <c r="K220" s="272">
        <f t="shared" si="94"/>
        <v>0</v>
      </c>
      <c r="L220" s="273">
        <f t="shared" si="95"/>
        <v>0</v>
      </c>
      <c r="M220" s="274">
        <v>485643178</v>
      </c>
      <c r="N220" s="275">
        <v>0</v>
      </c>
      <c r="O220" s="276">
        <f t="shared" si="96"/>
        <v>845856573.75103688</v>
      </c>
      <c r="P220" s="263">
        <v>4.0000000000000001E-3</v>
      </c>
      <c r="Q220" s="277">
        <f t="shared" si="93"/>
        <v>849240000.04604101</v>
      </c>
      <c r="R220" s="276">
        <f t="shared" si="97"/>
        <v>1334883178.046041</v>
      </c>
      <c r="S220" s="278">
        <f t="shared" si="98"/>
        <v>849240000.04604101</v>
      </c>
      <c r="T220" s="279"/>
      <c r="U220" s="280"/>
    </row>
    <row r="221" spans="1:25" s="281" customFormat="1" x14ac:dyDescent="0.3">
      <c r="A221" s="262"/>
      <c r="B221" s="282"/>
      <c r="C221" s="264"/>
      <c r="D221" s="283">
        <v>2</v>
      </c>
      <c r="E221" s="266">
        <v>2750000</v>
      </c>
      <c r="F221" s="267">
        <v>0</v>
      </c>
      <c r="G221" s="268">
        <v>0</v>
      </c>
      <c r="H221" s="269">
        <v>0</v>
      </c>
      <c r="I221" s="269">
        <v>0</v>
      </c>
      <c r="J221" s="284">
        <f xml:space="preserve"> J220</f>
        <v>0</v>
      </c>
      <c r="K221" s="285">
        <f t="shared" si="94"/>
        <v>0</v>
      </c>
      <c r="L221" s="286">
        <f t="shared" si="95"/>
        <v>0</v>
      </c>
      <c r="M221" s="274">
        <v>485643178</v>
      </c>
      <c r="N221" s="275">
        <v>0</v>
      </c>
      <c r="O221" s="287">
        <f t="shared" si="96"/>
        <v>849240000.04604101</v>
      </c>
      <c r="P221" s="282">
        <v>1.7999999999999999E-2</v>
      </c>
      <c r="Q221" s="277">
        <f t="shared" si="93"/>
        <v>864526320.04686975</v>
      </c>
      <c r="R221" s="287">
        <f t="shared" si="97"/>
        <v>1350169498.0468698</v>
      </c>
      <c r="S221" s="288">
        <f t="shared" si="98"/>
        <v>864526320.04686975</v>
      </c>
      <c r="T221" s="289"/>
      <c r="U221" s="280"/>
    </row>
    <row r="222" spans="1:25" s="281" customFormat="1" x14ac:dyDescent="0.3">
      <c r="A222" s="262"/>
      <c r="B222" s="282"/>
      <c r="C222" s="264"/>
      <c r="D222" s="283">
        <v>3</v>
      </c>
      <c r="E222" s="266">
        <v>2750000</v>
      </c>
      <c r="F222" s="267">
        <v>0</v>
      </c>
      <c r="G222" s="268">
        <v>0</v>
      </c>
      <c r="H222" s="269">
        <v>0</v>
      </c>
      <c r="I222" s="269">
        <v>0</v>
      </c>
      <c r="J222" s="284">
        <f t="shared" ref="J222:J228" si="100" xml:space="preserve"> J221</f>
        <v>0</v>
      </c>
      <c r="K222" s="285">
        <f t="shared" si="94"/>
        <v>0</v>
      </c>
      <c r="L222" s="286">
        <f t="shared" si="95"/>
        <v>0</v>
      </c>
      <c r="M222" s="274">
        <v>485643178</v>
      </c>
      <c r="N222" s="275">
        <v>0</v>
      </c>
      <c r="O222" s="287">
        <f t="shared" si="96"/>
        <v>864526320.04686975</v>
      </c>
      <c r="P222" s="282">
        <v>1.7999999999999999E-2</v>
      </c>
      <c r="Q222" s="277">
        <f t="shared" si="93"/>
        <v>880087793.80771339</v>
      </c>
      <c r="R222" s="287">
        <f t="shared" si="97"/>
        <v>1365730971.8077135</v>
      </c>
      <c r="S222" s="288">
        <f t="shared" si="98"/>
        <v>880087793.80771351</v>
      </c>
      <c r="T222" s="289"/>
      <c r="U222" s="280"/>
    </row>
    <row r="223" spans="1:25" s="281" customFormat="1" x14ac:dyDescent="0.3">
      <c r="A223" s="262"/>
      <c r="B223" s="282"/>
      <c r="C223" s="264"/>
      <c r="D223" s="283">
        <v>4</v>
      </c>
      <c r="E223" s="266">
        <v>2750000</v>
      </c>
      <c r="F223" s="267">
        <v>0</v>
      </c>
      <c r="G223" s="268">
        <v>0</v>
      </c>
      <c r="H223" s="269">
        <v>0</v>
      </c>
      <c r="I223" s="269">
        <v>0</v>
      </c>
      <c r="J223" s="284">
        <f t="shared" si="100"/>
        <v>0</v>
      </c>
      <c r="K223" s="285">
        <f t="shared" si="94"/>
        <v>0</v>
      </c>
      <c r="L223" s="286">
        <f t="shared" si="95"/>
        <v>0</v>
      </c>
      <c r="M223" s="274">
        <v>485643178</v>
      </c>
      <c r="N223" s="275">
        <v>0</v>
      </c>
      <c r="O223" s="287">
        <f t="shared" si="96"/>
        <v>880087793.80771339</v>
      </c>
      <c r="P223" s="282">
        <v>1.7999999999999999E-2</v>
      </c>
      <c r="Q223" s="277">
        <f t="shared" si="93"/>
        <v>895929374.0962522</v>
      </c>
      <c r="R223" s="287">
        <f t="shared" si="97"/>
        <v>1381572552.0962522</v>
      </c>
      <c r="S223" s="288">
        <f t="shared" si="98"/>
        <v>895929374.0962522</v>
      </c>
      <c r="T223" s="289"/>
      <c r="U223" s="280"/>
    </row>
    <row r="224" spans="1:25" s="281" customFormat="1" x14ac:dyDescent="0.3">
      <c r="A224" s="262"/>
      <c r="B224" s="282"/>
      <c r="C224" s="264"/>
      <c r="D224" s="283">
        <v>5</v>
      </c>
      <c r="E224" s="266">
        <v>2750000</v>
      </c>
      <c r="F224" s="267">
        <v>0</v>
      </c>
      <c r="G224" s="268">
        <v>0</v>
      </c>
      <c r="H224" s="269">
        <v>0</v>
      </c>
      <c r="I224" s="269">
        <v>0</v>
      </c>
      <c r="J224" s="284">
        <f t="shared" si="100"/>
        <v>0</v>
      </c>
      <c r="K224" s="285">
        <f t="shared" si="94"/>
        <v>0</v>
      </c>
      <c r="L224" s="286">
        <f t="shared" si="95"/>
        <v>0</v>
      </c>
      <c r="M224" s="274">
        <v>485643178</v>
      </c>
      <c r="N224" s="275">
        <v>0</v>
      </c>
      <c r="O224" s="287">
        <f t="shared" si="96"/>
        <v>895929374.0962522</v>
      </c>
      <c r="P224" s="282">
        <v>1.7999999999999999E-2</v>
      </c>
      <c r="Q224" s="277">
        <f t="shared" si="93"/>
        <v>912056102.82998478</v>
      </c>
      <c r="R224" s="287">
        <f t="shared" si="97"/>
        <v>1397699280.8299847</v>
      </c>
      <c r="S224" s="288">
        <f t="shared" si="98"/>
        <v>912056102.82998466</v>
      </c>
      <c r="T224" s="289"/>
      <c r="U224" s="280"/>
    </row>
    <row r="225" spans="1:25" s="281" customFormat="1" x14ac:dyDescent="0.3">
      <c r="A225" s="262"/>
      <c r="B225" s="282"/>
      <c r="C225" s="264"/>
      <c r="D225" s="283">
        <v>6</v>
      </c>
      <c r="E225" s="266">
        <v>2750000</v>
      </c>
      <c r="F225" s="267">
        <v>0</v>
      </c>
      <c r="G225" s="268">
        <v>0</v>
      </c>
      <c r="H225" s="269">
        <v>0</v>
      </c>
      <c r="I225" s="269">
        <v>0</v>
      </c>
      <c r="J225" s="284">
        <f t="shared" si="100"/>
        <v>0</v>
      </c>
      <c r="K225" s="285">
        <f t="shared" si="94"/>
        <v>0</v>
      </c>
      <c r="L225" s="286">
        <f t="shared" si="95"/>
        <v>0</v>
      </c>
      <c r="M225" s="274">
        <v>485643178</v>
      </c>
      <c r="N225" s="275">
        <v>0</v>
      </c>
      <c r="O225" s="287">
        <f t="shared" si="96"/>
        <v>912056102.82998478</v>
      </c>
      <c r="P225" s="282">
        <v>1.7999999999999999E-2</v>
      </c>
      <c r="Q225" s="277">
        <f t="shared" si="93"/>
        <v>928473112.68092453</v>
      </c>
      <c r="R225" s="287">
        <f t="shared" si="97"/>
        <v>1414116290.6809244</v>
      </c>
      <c r="S225" s="288">
        <f t="shared" si="98"/>
        <v>928473112.68092442</v>
      </c>
      <c r="T225" s="289"/>
      <c r="U225" s="280"/>
    </row>
    <row r="226" spans="1:25" s="281" customFormat="1" x14ac:dyDescent="0.3">
      <c r="A226" s="262"/>
      <c r="B226" s="282"/>
      <c r="C226" s="264"/>
      <c r="D226" s="283">
        <v>7</v>
      </c>
      <c r="E226" s="266">
        <v>2750000</v>
      </c>
      <c r="F226" s="267">
        <v>0</v>
      </c>
      <c r="G226" s="268">
        <v>0</v>
      </c>
      <c r="H226" s="269">
        <v>0</v>
      </c>
      <c r="I226" s="269">
        <v>0</v>
      </c>
      <c r="J226" s="284">
        <f t="shared" si="100"/>
        <v>0</v>
      </c>
      <c r="K226" s="285">
        <f t="shared" si="94"/>
        <v>0</v>
      </c>
      <c r="L226" s="286">
        <f t="shared" si="95"/>
        <v>0</v>
      </c>
      <c r="M226" s="274">
        <v>485643178</v>
      </c>
      <c r="N226" s="275">
        <v>0</v>
      </c>
      <c r="O226" s="287">
        <f t="shared" si="96"/>
        <v>928473112.68092453</v>
      </c>
      <c r="P226" s="282">
        <v>1.7999999999999999E-2</v>
      </c>
      <c r="Q226" s="277">
        <f t="shared" si="93"/>
        <v>945185628.70918119</v>
      </c>
      <c r="R226" s="287">
        <f t="shared" si="97"/>
        <v>1430828806.7091813</v>
      </c>
      <c r="S226" s="288">
        <f t="shared" si="98"/>
        <v>945185628.70918131</v>
      </c>
      <c r="T226" s="289"/>
      <c r="U226" s="280"/>
    </row>
    <row r="227" spans="1:25" s="281" customFormat="1" x14ac:dyDescent="0.3">
      <c r="A227" s="262"/>
      <c r="B227" s="282"/>
      <c r="C227" s="264"/>
      <c r="D227" s="283">
        <v>8</v>
      </c>
      <c r="E227" s="266">
        <v>2750000</v>
      </c>
      <c r="F227" s="267">
        <v>0</v>
      </c>
      <c r="G227" s="268">
        <v>0</v>
      </c>
      <c r="H227" s="269">
        <v>0</v>
      </c>
      <c r="I227" s="269">
        <v>0</v>
      </c>
      <c r="J227" s="284">
        <f t="shared" si="100"/>
        <v>0</v>
      </c>
      <c r="K227" s="285">
        <f t="shared" si="94"/>
        <v>0</v>
      </c>
      <c r="L227" s="286">
        <f t="shared" si="95"/>
        <v>0</v>
      </c>
      <c r="M227" s="274">
        <v>485643178</v>
      </c>
      <c r="N227" s="275">
        <v>0</v>
      </c>
      <c r="O227" s="287">
        <f t="shared" si="96"/>
        <v>945185628.70918119</v>
      </c>
      <c r="P227" s="282">
        <v>1.7999999999999999E-2</v>
      </c>
      <c r="Q227" s="277">
        <f t="shared" si="93"/>
        <v>962198970.0259465</v>
      </c>
      <c r="R227" s="287">
        <f t="shared" si="97"/>
        <v>1447842148.0259466</v>
      </c>
      <c r="S227" s="288">
        <f t="shared" si="98"/>
        <v>962198970.02594662</v>
      </c>
      <c r="T227" s="289"/>
      <c r="U227" s="280"/>
    </row>
    <row r="228" spans="1:25" s="281" customFormat="1" x14ac:dyDescent="0.3">
      <c r="A228" s="262"/>
      <c r="B228" s="282"/>
      <c r="C228" s="264"/>
      <c r="D228" s="283">
        <v>9</v>
      </c>
      <c r="E228" s="266">
        <v>2750000</v>
      </c>
      <c r="F228" s="267">
        <v>0</v>
      </c>
      <c r="G228" s="268">
        <v>0</v>
      </c>
      <c r="H228" s="269">
        <v>0</v>
      </c>
      <c r="I228" s="269">
        <v>0</v>
      </c>
      <c r="J228" s="284">
        <f t="shared" si="100"/>
        <v>0</v>
      </c>
      <c r="K228" s="285">
        <f t="shared" si="94"/>
        <v>0</v>
      </c>
      <c r="L228" s="286">
        <f t="shared" si="95"/>
        <v>0</v>
      </c>
      <c r="M228" s="274">
        <v>485643178</v>
      </c>
      <c r="N228" s="275">
        <v>0</v>
      </c>
      <c r="O228" s="287">
        <f t="shared" si="96"/>
        <v>962198970.0259465</v>
      </c>
      <c r="P228" s="282">
        <v>1.7999999999999999E-2</v>
      </c>
      <c r="Q228" s="277">
        <f t="shared" si="93"/>
        <v>979518551.48641348</v>
      </c>
      <c r="R228" s="287">
        <f t="shared" si="97"/>
        <v>1465161729.4864135</v>
      </c>
      <c r="S228" s="288">
        <f t="shared" si="98"/>
        <v>979518551.48641348</v>
      </c>
      <c r="T228" s="289"/>
      <c r="U228" s="280"/>
    </row>
    <row r="229" spans="1:25" s="281" customFormat="1" x14ac:dyDescent="0.3">
      <c r="A229" s="262"/>
      <c r="B229" s="282"/>
      <c r="C229" s="264"/>
      <c r="D229" s="283">
        <v>10</v>
      </c>
      <c r="E229" s="266">
        <v>2750000</v>
      </c>
      <c r="F229" s="267">
        <v>0</v>
      </c>
      <c r="G229" s="268">
        <v>0</v>
      </c>
      <c r="H229" s="269">
        <v>0</v>
      </c>
      <c r="I229" s="269">
        <v>0</v>
      </c>
      <c r="J229" s="284">
        <f xml:space="preserve"> J228</f>
        <v>0</v>
      </c>
      <c r="K229" s="285">
        <f t="shared" si="94"/>
        <v>0</v>
      </c>
      <c r="L229" s="286">
        <f t="shared" si="95"/>
        <v>0</v>
      </c>
      <c r="M229" s="274">
        <v>485643178</v>
      </c>
      <c r="N229" s="275">
        <v>0</v>
      </c>
      <c r="O229" s="287">
        <f t="shared" si="96"/>
        <v>979518551.48641348</v>
      </c>
      <c r="P229" s="282">
        <v>1.7999999999999999E-2</v>
      </c>
      <c r="Q229" s="277">
        <f t="shared" si="93"/>
        <v>997149885.41316891</v>
      </c>
      <c r="R229" s="287">
        <f t="shared" si="97"/>
        <v>1482793063.4131689</v>
      </c>
      <c r="S229" s="288">
        <f t="shared" si="98"/>
        <v>997149885.41316891</v>
      </c>
      <c r="T229" s="289"/>
      <c r="U229" s="280"/>
    </row>
    <row r="230" spans="1:25" s="281" customFormat="1" ht="17.25" thickBot="1" x14ac:dyDescent="0.35">
      <c r="A230" s="262"/>
      <c r="B230" s="290"/>
      <c r="C230" s="264"/>
      <c r="D230" s="291">
        <v>11</v>
      </c>
      <c r="E230" s="266">
        <v>2750000</v>
      </c>
      <c r="F230" s="267">
        <v>0</v>
      </c>
      <c r="G230" s="292">
        <v>0</v>
      </c>
      <c r="H230" s="269">
        <v>0</v>
      </c>
      <c r="I230" s="293">
        <v>0</v>
      </c>
      <c r="J230" s="294">
        <v>0</v>
      </c>
      <c r="K230" s="295">
        <f t="shared" si="94"/>
        <v>0</v>
      </c>
      <c r="L230" s="296">
        <f t="shared" si="95"/>
        <v>0</v>
      </c>
      <c r="M230" s="297">
        <v>485643178</v>
      </c>
      <c r="N230" s="298">
        <v>0</v>
      </c>
      <c r="O230" s="299">
        <f t="shared" si="96"/>
        <v>997149885.41316891</v>
      </c>
      <c r="P230" s="290">
        <v>1.7999999999999999E-2</v>
      </c>
      <c r="Q230" s="277">
        <f t="shared" si="93"/>
        <v>1015098583.350606</v>
      </c>
      <c r="R230" s="299">
        <f t="shared" si="97"/>
        <v>1500741761.350606</v>
      </c>
      <c r="S230" s="300">
        <f t="shared" si="98"/>
        <v>1015098583.350606</v>
      </c>
      <c r="T230" s="301"/>
      <c r="U230" s="280"/>
    </row>
    <row r="231" spans="1:25" s="281" customFormat="1" ht="17.25" thickBot="1" x14ac:dyDescent="0.35">
      <c r="A231" s="262"/>
      <c r="B231" s="302"/>
      <c r="C231" s="264"/>
      <c r="D231" s="303">
        <v>12</v>
      </c>
      <c r="E231" s="266">
        <v>2750000</v>
      </c>
      <c r="F231" s="267">
        <v>0</v>
      </c>
      <c r="G231" s="304">
        <v>0</v>
      </c>
      <c r="H231" s="269">
        <v>0</v>
      </c>
      <c r="I231" s="305">
        <v>0</v>
      </c>
      <c r="J231" s="306">
        <v>0</v>
      </c>
      <c r="K231" s="307">
        <f t="shared" si="94"/>
        <v>0</v>
      </c>
      <c r="L231" s="308">
        <f t="shared" si="95"/>
        <v>0</v>
      </c>
      <c r="M231" s="309">
        <v>485643178</v>
      </c>
      <c r="N231" s="310">
        <v>0</v>
      </c>
      <c r="O231" s="311">
        <f t="shared" si="96"/>
        <v>1015098583.350606</v>
      </c>
      <c r="P231" s="312">
        <v>1.7999999999999999E-2</v>
      </c>
      <c r="Q231" s="277">
        <f t="shared" si="93"/>
        <v>1033370357.8509169</v>
      </c>
      <c r="R231" s="311">
        <f t="shared" si="97"/>
        <v>1519013535.8509169</v>
      </c>
      <c r="S231" s="313">
        <f t="shared" si="98"/>
        <v>1033370357.8509169</v>
      </c>
      <c r="T231" s="314">
        <f xml:space="preserve"> S231 / 4</f>
        <v>258342589.46272922</v>
      </c>
      <c r="U231" s="314">
        <f>SUM(E28:E231)</f>
        <v>369000000</v>
      </c>
      <c r="V231" s="314">
        <f>SUM(F28:F231)</f>
        <v>324930000</v>
      </c>
      <c r="W231" s="315">
        <f xml:space="preserve"> U231 - V231</f>
        <v>44070000</v>
      </c>
      <c r="X231" s="315">
        <f>R231-W231</f>
        <v>1474943535.8509169</v>
      </c>
      <c r="Y231" s="316">
        <f xml:space="preserve"> X231 / W231 * 100</f>
        <v>3346.8199134352553</v>
      </c>
    </row>
    <row r="232" spans="1:25" s="281" customFormat="1" x14ac:dyDescent="0.3">
      <c r="A232" s="262"/>
      <c r="B232" s="263">
        <v>20</v>
      </c>
      <c r="C232" s="264">
        <v>2041</v>
      </c>
      <c r="D232" s="265">
        <v>1</v>
      </c>
      <c r="E232" s="266">
        <v>2750000</v>
      </c>
      <c r="F232" s="267">
        <v>15000000</v>
      </c>
      <c r="G232" s="268">
        <v>0</v>
      </c>
      <c r="H232" s="269">
        <v>0</v>
      </c>
      <c r="I232" s="270">
        <v>0</v>
      </c>
      <c r="J232" s="271">
        <f xml:space="preserve"> L231 / 10</f>
        <v>0</v>
      </c>
      <c r="K232" s="272">
        <f t="shared" si="94"/>
        <v>0</v>
      </c>
      <c r="L232" s="273">
        <f t="shared" si="95"/>
        <v>0</v>
      </c>
      <c r="M232" s="274">
        <v>485643178</v>
      </c>
      <c r="N232" s="275">
        <v>0</v>
      </c>
      <c r="O232" s="276">
        <f t="shared" si="96"/>
        <v>1033370357.8509169</v>
      </c>
      <c r="P232" s="263">
        <v>4.0000000000000001E-3</v>
      </c>
      <c r="Q232" s="277">
        <f t="shared" si="93"/>
        <v>1037503839.2823205</v>
      </c>
      <c r="R232" s="276">
        <f t="shared" si="97"/>
        <v>1523147017.2823205</v>
      </c>
      <c r="S232" s="278">
        <f t="shared" si="98"/>
        <v>1037503839.2823205</v>
      </c>
      <c r="T232" s="279"/>
      <c r="U232" s="280"/>
    </row>
    <row r="233" spans="1:25" s="281" customFormat="1" x14ac:dyDescent="0.3">
      <c r="A233" s="262"/>
      <c r="B233" s="282"/>
      <c r="C233" s="264"/>
      <c r="D233" s="283">
        <v>2</v>
      </c>
      <c r="E233" s="266">
        <v>2750000</v>
      </c>
      <c r="F233" s="267">
        <v>0</v>
      </c>
      <c r="G233" s="268">
        <v>0</v>
      </c>
      <c r="H233" s="269">
        <v>0</v>
      </c>
      <c r="I233" s="269">
        <v>0</v>
      </c>
      <c r="J233" s="284">
        <f xml:space="preserve"> J232</f>
        <v>0</v>
      </c>
      <c r="K233" s="285">
        <f t="shared" si="94"/>
        <v>0</v>
      </c>
      <c r="L233" s="286">
        <f t="shared" si="95"/>
        <v>0</v>
      </c>
      <c r="M233" s="274">
        <v>485643178</v>
      </c>
      <c r="N233" s="275">
        <v>0</v>
      </c>
      <c r="O233" s="287">
        <f t="shared" si="96"/>
        <v>1037503839.2823205</v>
      </c>
      <c r="P233" s="282">
        <v>1.7999999999999999E-2</v>
      </c>
      <c r="Q233" s="277">
        <f t="shared" si="93"/>
        <v>1056178908.3894023</v>
      </c>
      <c r="R233" s="287">
        <f t="shared" si="97"/>
        <v>1541822086.3894024</v>
      </c>
      <c r="S233" s="288">
        <f t="shared" si="98"/>
        <v>1056178908.3894024</v>
      </c>
      <c r="T233" s="289"/>
      <c r="U233" s="280"/>
    </row>
    <row r="234" spans="1:25" s="281" customFormat="1" x14ac:dyDescent="0.3">
      <c r="A234" s="262"/>
      <c r="B234" s="282"/>
      <c r="C234" s="264"/>
      <c r="D234" s="283">
        <v>3</v>
      </c>
      <c r="E234" s="266">
        <v>2750000</v>
      </c>
      <c r="F234" s="267">
        <v>0</v>
      </c>
      <c r="G234" s="268">
        <v>0</v>
      </c>
      <c r="H234" s="269">
        <v>0</v>
      </c>
      <c r="I234" s="269">
        <v>0</v>
      </c>
      <c r="J234" s="284">
        <f t="shared" ref="J234:J240" si="101" xml:space="preserve"> J233</f>
        <v>0</v>
      </c>
      <c r="K234" s="285">
        <f t="shared" si="94"/>
        <v>0</v>
      </c>
      <c r="L234" s="286">
        <f t="shared" si="95"/>
        <v>0</v>
      </c>
      <c r="M234" s="274">
        <v>485643178</v>
      </c>
      <c r="N234" s="275">
        <v>0</v>
      </c>
      <c r="O234" s="287">
        <f t="shared" si="96"/>
        <v>1056178908.3894023</v>
      </c>
      <c r="P234" s="282">
        <v>1.7999999999999999E-2</v>
      </c>
      <c r="Q234" s="277">
        <f t="shared" si="93"/>
        <v>1075190128.7404115</v>
      </c>
      <c r="R234" s="287">
        <f t="shared" si="97"/>
        <v>1560833306.7404115</v>
      </c>
      <c r="S234" s="288">
        <f t="shared" si="98"/>
        <v>1075190128.7404115</v>
      </c>
      <c r="T234" s="289"/>
      <c r="U234" s="280"/>
    </row>
    <row r="235" spans="1:25" s="281" customFormat="1" x14ac:dyDescent="0.3">
      <c r="A235" s="262"/>
      <c r="B235" s="282"/>
      <c r="C235" s="264"/>
      <c r="D235" s="283">
        <v>4</v>
      </c>
      <c r="E235" s="266">
        <v>2750000</v>
      </c>
      <c r="F235" s="267">
        <v>0</v>
      </c>
      <c r="G235" s="268">
        <v>0</v>
      </c>
      <c r="H235" s="269">
        <v>0</v>
      </c>
      <c r="I235" s="269">
        <v>0</v>
      </c>
      <c r="J235" s="284">
        <f t="shared" si="101"/>
        <v>0</v>
      </c>
      <c r="K235" s="285">
        <f t="shared" si="94"/>
        <v>0</v>
      </c>
      <c r="L235" s="286">
        <f t="shared" si="95"/>
        <v>0</v>
      </c>
      <c r="M235" s="274">
        <v>485643178</v>
      </c>
      <c r="N235" s="275">
        <v>0</v>
      </c>
      <c r="O235" s="287">
        <f t="shared" si="96"/>
        <v>1075190128.7404115</v>
      </c>
      <c r="P235" s="282">
        <v>1.7999999999999999E-2</v>
      </c>
      <c r="Q235" s="277">
        <f t="shared" si="93"/>
        <v>1094543551.057739</v>
      </c>
      <c r="R235" s="287">
        <f t="shared" si="97"/>
        <v>1580186729.057739</v>
      </c>
      <c r="S235" s="288">
        <f t="shared" si="98"/>
        <v>1094543551.057739</v>
      </c>
      <c r="T235" s="289"/>
      <c r="U235" s="280"/>
    </row>
    <row r="236" spans="1:25" s="281" customFormat="1" x14ac:dyDescent="0.3">
      <c r="A236" s="262"/>
      <c r="B236" s="282"/>
      <c r="C236" s="264"/>
      <c r="D236" s="283">
        <v>5</v>
      </c>
      <c r="E236" s="266">
        <v>2750000</v>
      </c>
      <c r="F236" s="267">
        <v>0</v>
      </c>
      <c r="G236" s="268">
        <v>0</v>
      </c>
      <c r="H236" s="269">
        <v>0</v>
      </c>
      <c r="I236" s="269">
        <v>0</v>
      </c>
      <c r="J236" s="284">
        <f t="shared" si="101"/>
        <v>0</v>
      </c>
      <c r="K236" s="285">
        <f t="shared" si="94"/>
        <v>0</v>
      </c>
      <c r="L236" s="286">
        <f t="shared" si="95"/>
        <v>0</v>
      </c>
      <c r="M236" s="274">
        <v>485643178</v>
      </c>
      <c r="N236" s="275">
        <v>0</v>
      </c>
      <c r="O236" s="287">
        <f t="shared" si="96"/>
        <v>1094543551.057739</v>
      </c>
      <c r="P236" s="282">
        <v>1.7999999999999999E-2</v>
      </c>
      <c r="Q236" s="277">
        <f t="shared" si="93"/>
        <v>1114245334.9767783</v>
      </c>
      <c r="R236" s="287">
        <f t="shared" si="97"/>
        <v>1599888512.9767783</v>
      </c>
      <c r="S236" s="288">
        <f t="shared" si="98"/>
        <v>1114245334.9767783</v>
      </c>
      <c r="T236" s="289"/>
      <c r="U236" s="280"/>
    </row>
    <row r="237" spans="1:25" s="281" customFormat="1" x14ac:dyDescent="0.3">
      <c r="A237" s="262"/>
      <c r="B237" s="282"/>
      <c r="C237" s="264"/>
      <c r="D237" s="283">
        <v>6</v>
      </c>
      <c r="E237" s="266">
        <v>2750000</v>
      </c>
      <c r="F237" s="267">
        <v>0</v>
      </c>
      <c r="G237" s="268">
        <v>0</v>
      </c>
      <c r="H237" s="269">
        <v>0</v>
      </c>
      <c r="I237" s="269">
        <v>0</v>
      </c>
      <c r="J237" s="284">
        <f t="shared" si="101"/>
        <v>0</v>
      </c>
      <c r="K237" s="285">
        <f t="shared" si="94"/>
        <v>0</v>
      </c>
      <c r="L237" s="286">
        <f t="shared" si="95"/>
        <v>0</v>
      </c>
      <c r="M237" s="274">
        <v>485643178</v>
      </c>
      <c r="N237" s="275">
        <v>0</v>
      </c>
      <c r="O237" s="287">
        <f t="shared" si="96"/>
        <v>1114245334.9767783</v>
      </c>
      <c r="P237" s="282">
        <v>1.7999999999999999E-2</v>
      </c>
      <c r="Q237" s="277">
        <f t="shared" si="93"/>
        <v>1134301751.0063603</v>
      </c>
      <c r="R237" s="287">
        <f t="shared" si="97"/>
        <v>1619944929.0063603</v>
      </c>
      <c r="S237" s="288">
        <f t="shared" si="98"/>
        <v>1134301751.0063603</v>
      </c>
      <c r="T237" s="289"/>
      <c r="U237" s="280"/>
    </row>
    <row r="238" spans="1:25" s="281" customFormat="1" x14ac:dyDescent="0.3">
      <c r="A238" s="262"/>
      <c r="B238" s="282"/>
      <c r="C238" s="264"/>
      <c r="D238" s="283">
        <v>7</v>
      </c>
      <c r="E238" s="266">
        <v>2750000</v>
      </c>
      <c r="F238" s="267">
        <v>0</v>
      </c>
      <c r="G238" s="268">
        <v>0</v>
      </c>
      <c r="H238" s="269">
        <v>0</v>
      </c>
      <c r="I238" s="269">
        <v>0</v>
      </c>
      <c r="J238" s="284">
        <f t="shared" si="101"/>
        <v>0</v>
      </c>
      <c r="K238" s="285">
        <f t="shared" si="94"/>
        <v>0</v>
      </c>
      <c r="L238" s="286">
        <f t="shared" si="95"/>
        <v>0</v>
      </c>
      <c r="M238" s="274">
        <v>485643178</v>
      </c>
      <c r="N238" s="275">
        <v>0</v>
      </c>
      <c r="O238" s="287">
        <f t="shared" si="96"/>
        <v>1134301751.0063603</v>
      </c>
      <c r="P238" s="282">
        <v>1.7999999999999999E-2</v>
      </c>
      <c r="Q238" s="277">
        <f t="shared" si="93"/>
        <v>1154719182.5244749</v>
      </c>
      <c r="R238" s="287">
        <f t="shared" si="97"/>
        <v>1640362360.5244749</v>
      </c>
      <c r="S238" s="288">
        <f t="shared" si="98"/>
        <v>1154719182.5244749</v>
      </c>
      <c r="T238" s="289"/>
      <c r="U238" s="280"/>
    </row>
    <row r="239" spans="1:25" s="281" customFormat="1" x14ac:dyDescent="0.3">
      <c r="A239" s="262"/>
      <c r="B239" s="282"/>
      <c r="C239" s="264"/>
      <c r="D239" s="283">
        <v>8</v>
      </c>
      <c r="E239" s="266">
        <v>2750000</v>
      </c>
      <c r="F239" s="267">
        <v>0</v>
      </c>
      <c r="G239" s="268">
        <v>0</v>
      </c>
      <c r="H239" s="269">
        <v>0</v>
      </c>
      <c r="I239" s="269">
        <v>0</v>
      </c>
      <c r="J239" s="284">
        <f t="shared" si="101"/>
        <v>0</v>
      </c>
      <c r="K239" s="285">
        <f t="shared" si="94"/>
        <v>0</v>
      </c>
      <c r="L239" s="286">
        <f t="shared" si="95"/>
        <v>0</v>
      </c>
      <c r="M239" s="274">
        <v>485643178</v>
      </c>
      <c r="N239" s="275">
        <v>0</v>
      </c>
      <c r="O239" s="287">
        <f t="shared" si="96"/>
        <v>1154719182.5244749</v>
      </c>
      <c r="P239" s="282">
        <v>1.7999999999999999E-2</v>
      </c>
      <c r="Q239" s="277">
        <f t="shared" si="93"/>
        <v>1175504127.8099153</v>
      </c>
      <c r="R239" s="287">
        <f t="shared" si="97"/>
        <v>1661147305.8099153</v>
      </c>
      <c r="S239" s="288">
        <f t="shared" si="98"/>
        <v>1175504127.8099153</v>
      </c>
      <c r="T239" s="289"/>
      <c r="U239" s="280"/>
    </row>
    <row r="240" spans="1:25" s="281" customFormat="1" x14ac:dyDescent="0.3">
      <c r="A240" s="262"/>
      <c r="B240" s="282"/>
      <c r="C240" s="264"/>
      <c r="D240" s="283">
        <v>9</v>
      </c>
      <c r="E240" s="266">
        <v>2750000</v>
      </c>
      <c r="F240" s="267">
        <v>0</v>
      </c>
      <c r="G240" s="268">
        <v>0</v>
      </c>
      <c r="H240" s="269">
        <v>0</v>
      </c>
      <c r="I240" s="269">
        <v>0</v>
      </c>
      <c r="J240" s="284">
        <f t="shared" si="101"/>
        <v>0</v>
      </c>
      <c r="K240" s="285">
        <f t="shared" si="94"/>
        <v>0</v>
      </c>
      <c r="L240" s="286">
        <f t="shared" si="95"/>
        <v>0</v>
      </c>
      <c r="M240" s="274">
        <v>485643178</v>
      </c>
      <c r="N240" s="275">
        <v>0</v>
      </c>
      <c r="O240" s="287">
        <f t="shared" si="96"/>
        <v>1175504127.8099153</v>
      </c>
      <c r="P240" s="282">
        <v>1.7999999999999999E-2</v>
      </c>
      <c r="Q240" s="277">
        <f t="shared" si="93"/>
        <v>1196663202.1104937</v>
      </c>
      <c r="R240" s="287">
        <f t="shared" si="97"/>
        <v>1682306380.1104937</v>
      </c>
      <c r="S240" s="288">
        <f t="shared" si="98"/>
        <v>1196663202.1104937</v>
      </c>
      <c r="T240" s="289"/>
      <c r="U240" s="280"/>
    </row>
    <row r="241" spans="1:25" s="281" customFormat="1" x14ac:dyDescent="0.3">
      <c r="A241" s="262"/>
      <c r="B241" s="282"/>
      <c r="C241" s="264"/>
      <c r="D241" s="283">
        <v>10</v>
      </c>
      <c r="E241" s="266">
        <v>2750000</v>
      </c>
      <c r="F241" s="267">
        <v>0</v>
      </c>
      <c r="G241" s="268">
        <v>0</v>
      </c>
      <c r="H241" s="269">
        <v>0</v>
      </c>
      <c r="I241" s="269">
        <v>0</v>
      </c>
      <c r="J241" s="284">
        <f xml:space="preserve"> J240</f>
        <v>0</v>
      </c>
      <c r="K241" s="285">
        <f t="shared" si="94"/>
        <v>0</v>
      </c>
      <c r="L241" s="286">
        <f t="shared" si="95"/>
        <v>0</v>
      </c>
      <c r="M241" s="274">
        <v>485643178</v>
      </c>
      <c r="N241" s="275">
        <v>0</v>
      </c>
      <c r="O241" s="287">
        <f t="shared" si="96"/>
        <v>1196663202.1104937</v>
      </c>
      <c r="P241" s="282">
        <v>1.7999999999999999E-2</v>
      </c>
      <c r="Q241" s="277">
        <f t="shared" si="93"/>
        <v>1218203139.7484825</v>
      </c>
      <c r="R241" s="287">
        <f t="shared" si="97"/>
        <v>1703846317.7484825</v>
      </c>
      <c r="S241" s="288">
        <f t="shared" si="98"/>
        <v>1218203139.7484825</v>
      </c>
      <c r="T241" s="289"/>
      <c r="U241" s="280"/>
    </row>
    <row r="242" spans="1:25" s="281" customFormat="1" ht="17.25" thickBot="1" x14ac:dyDescent="0.35">
      <c r="A242" s="262"/>
      <c r="B242" s="290"/>
      <c r="C242" s="264"/>
      <c r="D242" s="291">
        <v>11</v>
      </c>
      <c r="E242" s="266">
        <v>2750000</v>
      </c>
      <c r="F242" s="267">
        <v>0</v>
      </c>
      <c r="G242" s="292">
        <v>0</v>
      </c>
      <c r="H242" s="269">
        <v>0</v>
      </c>
      <c r="I242" s="293">
        <v>0</v>
      </c>
      <c r="J242" s="294">
        <v>0</v>
      </c>
      <c r="K242" s="295">
        <f t="shared" si="94"/>
        <v>0</v>
      </c>
      <c r="L242" s="296">
        <f t="shared" si="95"/>
        <v>0</v>
      </c>
      <c r="M242" s="297">
        <v>485643178</v>
      </c>
      <c r="N242" s="298">
        <v>0</v>
      </c>
      <c r="O242" s="299">
        <f t="shared" si="96"/>
        <v>1218203139.7484825</v>
      </c>
      <c r="P242" s="290">
        <v>1.7999999999999999E-2</v>
      </c>
      <c r="Q242" s="277">
        <f t="shared" si="93"/>
        <v>1240130796.2639551</v>
      </c>
      <c r="R242" s="299">
        <f t="shared" si="97"/>
        <v>1725773974.2639551</v>
      </c>
      <c r="S242" s="300">
        <f t="shared" si="98"/>
        <v>1240130796.2639551</v>
      </c>
      <c r="T242" s="301"/>
      <c r="U242" s="280"/>
    </row>
    <row r="243" spans="1:25" s="281" customFormat="1" ht="17.25" thickBot="1" x14ac:dyDescent="0.35">
      <c r="A243" s="262"/>
      <c r="B243" s="302"/>
      <c r="C243" s="264"/>
      <c r="D243" s="303">
        <v>12</v>
      </c>
      <c r="E243" s="266">
        <v>2750000</v>
      </c>
      <c r="F243" s="267">
        <v>0</v>
      </c>
      <c r="G243" s="304">
        <v>0</v>
      </c>
      <c r="H243" s="269">
        <v>0</v>
      </c>
      <c r="I243" s="305">
        <v>0</v>
      </c>
      <c r="J243" s="306">
        <v>0</v>
      </c>
      <c r="K243" s="307">
        <f t="shared" si="94"/>
        <v>0</v>
      </c>
      <c r="L243" s="308">
        <f t="shared" si="95"/>
        <v>0</v>
      </c>
      <c r="M243" s="309">
        <v>485643178</v>
      </c>
      <c r="N243" s="310">
        <v>0</v>
      </c>
      <c r="O243" s="311">
        <f t="shared" si="96"/>
        <v>1240130796.2639551</v>
      </c>
      <c r="P243" s="312">
        <v>1.7999999999999999E-2</v>
      </c>
      <c r="Q243" s="277">
        <f t="shared" si="93"/>
        <v>1262453150.5967064</v>
      </c>
      <c r="R243" s="311">
        <f t="shared" si="97"/>
        <v>1748096328.5967064</v>
      </c>
      <c r="S243" s="313">
        <f t="shared" si="98"/>
        <v>1262453150.5967064</v>
      </c>
      <c r="T243" s="314">
        <f xml:space="preserve"> S243 / 4</f>
        <v>315613287.6491766</v>
      </c>
      <c r="U243" s="314">
        <f>SUM(E40:E243)</f>
        <v>372000000</v>
      </c>
      <c r="V243" s="314">
        <f>SUM(F40:F243)</f>
        <v>339170000</v>
      </c>
      <c r="W243" s="315">
        <f xml:space="preserve"> U243 - V243</f>
        <v>32830000</v>
      </c>
      <c r="X243" s="315">
        <f>R243-W243</f>
        <v>1715266328.5967064</v>
      </c>
      <c r="Y243" s="316">
        <f xml:space="preserve"> X243 / W243 * 100</f>
        <v>5224.6918324602693</v>
      </c>
    </row>
    <row r="244" spans="1:25" s="281" customFormat="1" x14ac:dyDescent="0.3">
      <c r="A244" s="262"/>
      <c r="B244" s="263">
        <v>21</v>
      </c>
      <c r="C244" s="264">
        <v>2042</v>
      </c>
      <c r="D244" s="265">
        <v>1</v>
      </c>
      <c r="E244" s="266">
        <v>2750000</v>
      </c>
      <c r="F244" s="267">
        <v>15000000</v>
      </c>
      <c r="G244" s="268">
        <v>0</v>
      </c>
      <c r="H244" s="269">
        <v>0</v>
      </c>
      <c r="I244" s="270">
        <v>0</v>
      </c>
      <c r="J244" s="271">
        <f xml:space="preserve"> L243 / 10</f>
        <v>0</v>
      </c>
      <c r="K244" s="272">
        <f t="shared" si="94"/>
        <v>0</v>
      </c>
      <c r="L244" s="273">
        <f t="shared" si="95"/>
        <v>0</v>
      </c>
      <c r="M244" s="274">
        <v>485643178</v>
      </c>
      <c r="N244" s="275">
        <v>0</v>
      </c>
      <c r="O244" s="276">
        <f t="shared" si="96"/>
        <v>1262453150.5967064</v>
      </c>
      <c r="P244" s="263">
        <v>4.0000000000000001E-3</v>
      </c>
      <c r="Q244" s="277">
        <f t="shared" si="93"/>
        <v>1267502963.1990931</v>
      </c>
      <c r="R244" s="276">
        <f t="shared" si="97"/>
        <v>1753146141.1990931</v>
      </c>
      <c r="S244" s="278">
        <f t="shared" si="98"/>
        <v>1267502963.1990931</v>
      </c>
      <c r="T244" s="279"/>
      <c r="U244" s="280"/>
    </row>
    <row r="245" spans="1:25" s="281" customFormat="1" x14ac:dyDescent="0.3">
      <c r="A245" s="262"/>
      <c r="B245" s="282"/>
      <c r="C245" s="264"/>
      <c r="D245" s="283">
        <v>2</v>
      </c>
      <c r="E245" s="266">
        <v>2750000</v>
      </c>
      <c r="F245" s="267">
        <v>0</v>
      </c>
      <c r="G245" s="268">
        <v>0</v>
      </c>
      <c r="H245" s="269">
        <v>0</v>
      </c>
      <c r="I245" s="269">
        <v>0</v>
      </c>
      <c r="J245" s="284">
        <f xml:space="preserve"> J244</f>
        <v>0</v>
      </c>
      <c r="K245" s="285">
        <f t="shared" si="94"/>
        <v>0</v>
      </c>
      <c r="L245" s="286">
        <f t="shared" si="95"/>
        <v>0</v>
      </c>
      <c r="M245" s="274">
        <v>485643178</v>
      </c>
      <c r="N245" s="275">
        <v>0</v>
      </c>
      <c r="O245" s="287">
        <f t="shared" si="96"/>
        <v>1267502963.1990931</v>
      </c>
      <c r="P245" s="282">
        <v>1.7999999999999999E-2</v>
      </c>
      <c r="Q245" s="277">
        <f t="shared" si="93"/>
        <v>1290318016.5366769</v>
      </c>
      <c r="R245" s="287">
        <f t="shared" si="97"/>
        <v>1775961194.5366769</v>
      </c>
      <c r="S245" s="288">
        <f t="shared" si="98"/>
        <v>1290318016.5366769</v>
      </c>
      <c r="T245" s="289"/>
      <c r="U245" s="280"/>
    </row>
    <row r="246" spans="1:25" s="281" customFormat="1" x14ac:dyDescent="0.3">
      <c r="A246" s="262"/>
      <c r="B246" s="282"/>
      <c r="C246" s="264"/>
      <c r="D246" s="283">
        <v>3</v>
      </c>
      <c r="E246" s="266">
        <v>2750000</v>
      </c>
      <c r="F246" s="267">
        <v>0</v>
      </c>
      <c r="G246" s="268">
        <v>0</v>
      </c>
      <c r="H246" s="269">
        <v>0</v>
      </c>
      <c r="I246" s="269">
        <v>0</v>
      </c>
      <c r="J246" s="284">
        <f t="shared" ref="J246:J252" si="102" xml:space="preserve"> J245</f>
        <v>0</v>
      </c>
      <c r="K246" s="285">
        <f t="shared" si="94"/>
        <v>0</v>
      </c>
      <c r="L246" s="286">
        <f t="shared" si="95"/>
        <v>0</v>
      </c>
      <c r="M246" s="274">
        <v>485643178</v>
      </c>
      <c r="N246" s="275">
        <v>0</v>
      </c>
      <c r="O246" s="287">
        <f t="shared" si="96"/>
        <v>1290318016.5366769</v>
      </c>
      <c r="P246" s="282">
        <v>1.7999999999999999E-2</v>
      </c>
      <c r="Q246" s="277">
        <f t="shared" si="93"/>
        <v>1313543740.834337</v>
      </c>
      <c r="R246" s="287">
        <f t="shared" si="97"/>
        <v>1799186918.834337</v>
      </c>
      <c r="S246" s="288">
        <f t="shared" si="98"/>
        <v>1313543740.834337</v>
      </c>
      <c r="T246" s="289"/>
      <c r="U246" s="280"/>
    </row>
    <row r="247" spans="1:25" s="281" customFormat="1" x14ac:dyDescent="0.3">
      <c r="A247" s="262"/>
      <c r="B247" s="282"/>
      <c r="C247" s="264"/>
      <c r="D247" s="283">
        <v>4</v>
      </c>
      <c r="E247" s="266">
        <v>2750000</v>
      </c>
      <c r="F247" s="267">
        <v>0</v>
      </c>
      <c r="G247" s="268">
        <v>0</v>
      </c>
      <c r="H247" s="269">
        <v>0</v>
      </c>
      <c r="I247" s="269">
        <v>0</v>
      </c>
      <c r="J247" s="284">
        <f t="shared" si="102"/>
        <v>0</v>
      </c>
      <c r="K247" s="285">
        <f t="shared" si="94"/>
        <v>0</v>
      </c>
      <c r="L247" s="286">
        <f t="shared" si="95"/>
        <v>0</v>
      </c>
      <c r="M247" s="274">
        <v>485643178</v>
      </c>
      <c r="N247" s="275">
        <v>0</v>
      </c>
      <c r="O247" s="287">
        <f t="shared" si="96"/>
        <v>1313543740.834337</v>
      </c>
      <c r="P247" s="282">
        <v>1.7999999999999999E-2</v>
      </c>
      <c r="Q247" s="277">
        <f t="shared" si="93"/>
        <v>1337187528.1693552</v>
      </c>
      <c r="R247" s="287">
        <f t="shared" si="97"/>
        <v>1822830706.1693552</v>
      </c>
      <c r="S247" s="288">
        <f t="shared" si="98"/>
        <v>1337187528.1693552</v>
      </c>
      <c r="T247" s="289"/>
      <c r="U247" s="280"/>
    </row>
    <row r="248" spans="1:25" s="281" customFormat="1" x14ac:dyDescent="0.3">
      <c r="A248" s="262"/>
      <c r="B248" s="282"/>
      <c r="C248" s="264"/>
      <c r="D248" s="283">
        <v>5</v>
      </c>
      <c r="E248" s="266">
        <v>2750000</v>
      </c>
      <c r="F248" s="267">
        <v>0</v>
      </c>
      <c r="G248" s="268">
        <v>0</v>
      </c>
      <c r="H248" s="269">
        <v>0</v>
      </c>
      <c r="I248" s="269">
        <v>0</v>
      </c>
      <c r="J248" s="284">
        <f t="shared" si="102"/>
        <v>0</v>
      </c>
      <c r="K248" s="285">
        <f t="shared" si="94"/>
        <v>0</v>
      </c>
      <c r="L248" s="286">
        <f t="shared" si="95"/>
        <v>0</v>
      </c>
      <c r="M248" s="274">
        <v>485643178</v>
      </c>
      <c r="N248" s="275">
        <v>0</v>
      </c>
      <c r="O248" s="287">
        <f t="shared" si="96"/>
        <v>1337187528.1693552</v>
      </c>
      <c r="P248" s="282">
        <v>1.7999999999999999E-2</v>
      </c>
      <c r="Q248" s="277">
        <f t="shared" si="93"/>
        <v>1361256903.6764035</v>
      </c>
      <c r="R248" s="287">
        <f t="shared" si="97"/>
        <v>1846900081.6764035</v>
      </c>
      <c r="S248" s="288">
        <f t="shared" si="98"/>
        <v>1361256903.6764035</v>
      </c>
      <c r="T248" s="289"/>
      <c r="U248" s="280"/>
    </row>
    <row r="249" spans="1:25" s="281" customFormat="1" x14ac:dyDescent="0.3">
      <c r="A249" s="262"/>
      <c r="B249" s="282"/>
      <c r="C249" s="264"/>
      <c r="D249" s="283">
        <v>6</v>
      </c>
      <c r="E249" s="266">
        <v>2750000</v>
      </c>
      <c r="F249" s="267">
        <v>0</v>
      </c>
      <c r="G249" s="268">
        <v>0</v>
      </c>
      <c r="H249" s="269">
        <v>0</v>
      </c>
      <c r="I249" s="269">
        <v>0</v>
      </c>
      <c r="J249" s="284">
        <f t="shared" si="102"/>
        <v>0</v>
      </c>
      <c r="K249" s="285">
        <f t="shared" si="94"/>
        <v>0</v>
      </c>
      <c r="L249" s="286">
        <f t="shared" si="95"/>
        <v>0</v>
      </c>
      <c r="M249" s="274">
        <v>485643178</v>
      </c>
      <c r="N249" s="275">
        <v>0</v>
      </c>
      <c r="O249" s="287">
        <f t="shared" si="96"/>
        <v>1361256903.6764035</v>
      </c>
      <c r="P249" s="282">
        <v>1.7999999999999999E-2</v>
      </c>
      <c r="Q249" s="277">
        <f t="shared" si="93"/>
        <v>1385759527.9425788</v>
      </c>
      <c r="R249" s="287">
        <f t="shared" si="97"/>
        <v>1871402705.9425788</v>
      </c>
      <c r="S249" s="288">
        <f t="shared" si="98"/>
        <v>1385759527.9425788</v>
      </c>
      <c r="T249" s="289"/>
      <c r="U249" s="280"/>
    </row>
    <row r="250" spans="1:25" s="281" customFormat="1" x14ac:dyDescent="0.3">
      <c r="A250" s="262"/>
      <c r="B250" s="282"/>
      <c r="C250" s="264"/>
      <c r="D250" s="283">
        <v>7</v>
      </c>
      <c r="E250" s="266">
        <v>2750000</v>
      </c>
      <c r="F250" s="267">
        <v>0</v>
      </c>
      <c r="G250" s="268">
        <v>0</v>
      </c>
      <c r="H250" s="269">
        <v>0</v>
      </c>
      <c r="I250" s="269">
        <v>0</v>
      </c>
      <c r="J250" s="284">
        <f t="shared" si="102"/>
        <v>0</v>
      </c>
      <c r="K250" s="285">
        <f t="shared" si="94"/>
        <v>0</v>
      </c>
      <c r="L250" s="286">
        <f t="shared" si="95"/>
        <v>0</v>
      </c>
      <c r="M250" s="274">
        <v>485643178</v>
      </c>
      <c r="N250" s="275">
        <v>0</v>
      </c>
      <c r="O250" s="287">
        <f t="shared" si="96"/>
        <v>1385759527.9425788</v>
      </c>
      <c r="P250" s="282">
        <v>1.7999999999999999E-2</v>
      </c>
      <c r="Q250" s="277">
        <f t="shared" si="93"/>
        <v>1410703199.4455452</v>
      </c>
      <c r="R250" s="287">
        <f t="shared" si="97"/>
        <v>1896346377.4455452</v>
      </c>
      <c r="S250" s="288">
        <f t="shared" si="98"/>
        <v>1410703199.4455452</v>
      </c>
      <c r="T250" s="289"/>
      <c r="U250" s="280"/>
    </row>
    <row r="251" spans="1:25" s="281" customFormat="1" x14ac:dyDescent="0.3">
      <c r="A251" s="262"/>
      <c r="B251" s="282"/>
      <c r="C251" s="264"/>
      <c r="D251" s="283">
        <v>8</v>
      </c>
      <c r="E251" s="266">
        <v>2750000</v>
      </c>
      <c r="F251" s="267">
        <v>0</v>
      </c>
      <c r="G251" s="268">
        <v>0</v>
      </c>
      <c r="H251" s="269">
        <v>0</v>
      </c>
      <c r="I251" s="269">
        <v>0</v>
      </c>
      <c r="J251" s="284">
        <f t="shared" si="102"/>
        <v>0</v>
      </c>
      <c r="K251" s="285">
        <f t="shared" si="94"/>
        <v>0</v>
      </c>
      <c r="L251" s="286">
        <f t="shared" si="95"/>
        <v>0</v>
      </c>
      <c r="M251" s="274">
        <v>485643178</v>
      </c>
      <c r="N251" s="275">
        <v>0</v>
      </c>
      <c r="O251" s="287">
        <f t="shared" si="96"/>
        <v>1410703199.4455452</v>
      </c>
      <c r="P251" s="282">
        <v>1.7999999999999999E-2</v>
      </c>
      <c r="Q251" s="277">
        <f t="shared" si="93"/>
        <v>1436095857.0355649</v>
      </c>
      <c r="R251" s="287">
        <f t="shared" si="97"/>
        <v>1921739035.0355649</v>
      </c>
      <c r="S251" s="288">
        <f t="shared" si="98"/>
        <v>1436095857.0355649</v>
      </c>
      <c r="T251" s="289"/>
      <c r="U251" s="280"/>
    </row>
    <row r="252" spans="1:25" s="281" customFormat="1" x14ac:dyDescent="0.3">
      <c r="A252" s="262"/>
      <c r="B252" s="282"/>
      <c r="C252" s="264"/>
      <c r="D252" s="283">
        <v>9</v>
      </c>
      <c r="E252" s="266">
        <v>2750000</v>
      </c>
      <c r="F252" s="267">
        <v>0</v>
      </c>
      <c r="G252" s="268">
        <v>0</v>
      </c>
      <c r="H252" s="269">
        <v>0</v>
      </c>
      <c r="I252" s="269">
        <v>0</v>
      </c>
      <c r="J252" s="284">
        <f t="shared" si="102"/>
        <v>0</v>
      </c>
      <c r="K252" s="285">
        <f t="shared" si="94"/>
        <v>0</v>
      </c>
      <c r="L252" s="286">
        <f t="shared" si="95"/>
        <v>0</v>
      </c>
      <c r="M252" s="274">
        <v>485643178</v>
      </c>
      <c r="N252" s="275">
        <v>0</v>
      </c>
      <c r="O252" s="287">
        <f t="shared" si="96"/>
        <v>1436095857.0355649</v>
      </c>
      <c r="P252" s="282">
        <v>1.7999999999999999E-2</v>
      </c>
      <c r="Q252" s="277">
        <f t="shared" si="93"/>
        <v>1461945582.4622052</v>
      </c>
      <c r="R252" s="287">
        <f t="shared" si="97"/>
        <v>1947588760.4622052</v>
      </c>
      <c r="S252" s="288">
        <f t="shared" si="98"/>
        <v>1461945582.4622052</v>
      </c>
      <c r="T252" s="289"/>
      <c r="U252" s="280"/>
    </row>
    <row r="253" spans="1:25" s="281" customFormat="1" x14ac:dyDescent="0.3">
      <c r="A253" s="262"/>
      <c r="B253" s="282"/>
      <c r="C253" s="264"/>
      <c r="D253" s="283">
        <v>10</v>
      </c>
      <c r="E253" s="266">
        <v>2750000</v>
      </c>
      <c r="F253" s="267">
        <v>0</v>
      </c>
      <c r="G253" s="268">
        <v>0</v>
      </c>
      <c r="H253" s="269">
        <v>0</v>
      </c>
      <c r="I253" s="269">
        <v>0</v>
      </c>
      <c r="J253" s="284">
        <f xml:space="preserve"> J252</f>
        <v>0</v>
      </c>
      <c r="K253" s="285">
        <f t="shared" si="94"/>
        <v>0</v>
      </c>
      <c r="L253" s="286">
        <f t="shared" si="95"/>
        <v>0</v>
      </c>
      <c r="M253" s="274">
        <v>485643178</v>
      </c>
      <c r="N253" s="275">
        <v>0</v>
      </c>
      <c r="O253" s="287">
        <f t="shared" si="96"/>
        <v>1461945582.4622052</v>
      </c>
      <c r="P253" s="282">
        <v>1.7999999999999999E-2</v>
      </c>
      <c r="Q253" s="277">
        <f t="shared" si="93"/>
        <v>1488260602.9465249</v>
      </c>
      <c r="R253" s="287">
        <f t="shared" si="97"/>
        <v>1973903780.9465249</v>
      </c>
      <c r="S253" s="288">
        <f t="shared" si="98"/>
        <v>1488260602.9465249</v>
      </c>
      <c r="T253" s="289"/>
      <c r="U253" s="280"/>
    </row>
    <row r="254" spans="1:25" s="281" customFormat="1" ht="17.25" thickBot="1" x14ac:dyDescent="0.35">
      <c r="A254" s="262"/>
      <c r="B254" s="290"/>
      <c r="C254" s="264"/>
      <c r="D254" s="291">
        <v>11</v>
      </c>
      <c r="E254" s="266">
        <v>2750000</v>
      </c>
      <c r="F254" s="267">
        <v>0</v>
      </c>
      <c r="G254" s="292">
        <v>0</v>
      </c>
      <c r="H254" s="269">
        <v>0</v>
      </c>
      <c r="I254" s="293">
        <v>0</v>
      </c>
      <c r="J254" s="294">
        <v>0</v>
      </c>
      <c r="K254" s="295">
        <f t="shared" si="94"/>
        <v>0</v>
      </c>
      <c r="L254" s="296">
        <f t="shared" si="95"/>
        <v>0</v>
      </c>
      <c r="M254" s="297">
        <v>485643178</v>
      </c>
      <c r="N254" s="298">
        <v>0</v>
      </c>
      <c r="O254" s="299">
        <f t="shared" si="96"/>
        <v>1488260602.9465249</v>
      </c>
      <c r="P254" s="290">
        <v>1.7999999999999999E-2</v>
      </c>
      <c r="Q254" s="277">
        <f t="shared" si="93"/>
        <v>1515049293.7995622</v>
      </c>
      <c r="R254" s="299">
        <f t="shared" si="97"/>
        <v>2000692471.7995622</v>
      </c>
      <c r="S254" s="300">
        <f t="shared" si="98"/>
        <v>1515049293.7995622</v>
      </c>
      <c r="T254" s="301"/>
      <c r="U254" s="280"/>
    </row>
    <row r="255" spans="1:25" s="281" customFormat="1" ht="17.25" thickBot="1" x14ac:dyDescent="0.35">
      <c r="A255" s="262"/>
      <c r="B255" s="302"/>
      <c r="C255" s="264"/>
      <c r="D255" s="303">
        <v>12</v>
      </c>
      <c r="E255" s="266">
        <v>2750000</v>
      </c>
      <c r="F255" s="267">
        <v>0</v>
      </c>
      <c r="G255" s="304">
        <v>0</v>
      </c>
      <c r="H255" s="269">
        <v>0</v>
      </c>
      <c r="I255" s="305">
        <v>0</v>
      </c>
      <c r="J255" s="306">
        <v>0</v>
      </c>
      <c r="K255" s="307">
        <f t="shared" si="94"/>
        <v>0</v>
      </c>
      <c r="L255" s="308">
        <f t="shared" si="95"/>
        <v>0</v>
      </c>
      <c r="M255" s="309">
        <v>485643178</v>
      </c>
      <c r="N255" s="310">
        <v>0</v>
      </c>
      <c r="O255" s="311">
        <f t="shared" si="96"/>
        <v>1515049293.7995622</v>
      </c>
      <c r="P255" s="312">
        <v>1.7999999999999999E-2</v>
      </c>
      <c r="Q255" s="277">
        <f t="shared" si="93"/>
        <v>1542320181.0879543</v>
      </c>
      <c r="R255" s="311">
        <f t="shared" si="97"/>
        <v>2027963359.0879543</v>
      </c>
      <c r="S255" s="313">
        <f t="shared" si="98"/>
        <v>1542320181.0879543</v>
      </c>
      <c r="T255" s="314">
        <f xml:space="preserve"> S255 / 4</f>
        <v>385580045.27198857</v>
      </c>
      <c r="U255" s="314">
        <f>SUM(E52:E255)</f>
        <v>375000000</v>
      </c>
      <c r="V255" s="314">
        <f>SUM(F52:F255)</f>
        <v>292560000</v>
      </c>
      <c r="W255" s="315">
        <f xml:space="preserve"> U255 - V255</f>
        <v>82440000</v>
      </c>
      <c r="X255" s="315">
        <f>R255-W255</f>
        <v>1945523359.0879543</v>
      </c>
      <c r="Y255" s="316">
        <f xml:space="preserve"> X255 / W255 * 100</f>
        <v>2359.9264423677273</v>
      </c>
    </row>
  </sheetData>
  <mergeCells count="31">
    <mergeCell ref="C232:C243"/>
    <mergeCell ref="C244:C255"/>
    <mergeCell ref="R1:R2"/>
    <mergeCell ref="C136:C147"/>
    <mergeCell ref="C208:C219"/>
    <mergeCell ref="C148:C159"/>
    <mergeCell ref="C160:C171"/>
    <mergeCell ref="C172:C183"/>
    <mergeCell ref="C184:C195"/>
    <mergeCell ref="C196:C207"/>
    <mergeCell ref="C76:C87"/>
    <mergeCell ref="C88:C99"/>
    <mergeCell ref="C100:C111"/>
    <mergeCell ref="C112:C123"/>
    <mergeCell ref="C124:C135"/>
    <mergeCell ref="C4:C15"/>
    <mergeCell ref="S1:S2"/>
    <mergeCell ref="E1:K1"/>
    <mergeCell ref="N1:Q1"/>
    <mergeCell ref="C220:C231"/>
    <mergeCell ref="C16:C27"/>
    <mergeCell ref="C28:C39"/>
    <mergeCell ref="C40:C51"/>
    <mergeCell ref="C52:C63"/>
    <mergeCell ref="C64:C75"/>
    <mergeCell ref="A1:D2"/>
    <mergeCell ref="U1:U3"/>
    <mergeCell ref="V1:V3"/>
    <mergeCell ref="W1:W3"/>
    <mergeCell ref="X1:X3"/>
    <mergeCell ref="Y1:Y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2"/>
  <sheetViews>
    <sheetView topLeftCell="C1" workbookViewId="0">
      <selection activeCell="L29" sqref="L29"/>
    </sheetView>
  </sheetViews>
  <sheetFormatPr defaultRowHeight="16.5" x14ac:dyDescent="0.3"/>
  <cols>
    <col min="1" max="1" width="5.5" bestFit="1" customWidth="1"/>
    <col min="2" max="2" width="11.125" bestFit="1" customWidth="1"/>
    <col min="3" max="3" width="12.875" bestFit="1" customWidth="1"/>
    <col min="4" max="4" width="10.75" bestFit="1" customWidth="1"/>
    <col min="5" max="6" width="11.75" bestFit="1" customWidth="1"/>
    <col min="7" max="7" width="11.375" bestFit="1" customWidth="1"/>
    <col min="8" max="8" width="9.25" bestFit="1" customWidth="1"/>
    <col min="9" max="9" width="11.75" bestFit="1" customWidth="1"/>
    <col min="10" max="10" width="9.5" bestFit="1" customWidth="1"/>
    <col min="11" max="11" width="7" customWidth="1"/>
    <col min="12" max="13" width="9.25" bestFit="1" customWidth="1"/>
    <col min="14" max="14" width="12.5" bestFit="1" customWidth="1"/>
    <col min="15" max="16" width="11.75" bestFit="1" customWidth="1"/>
    <col min="17" max="18" width="12.875" bestFit="1" customWidth="1"/>
  </cols>
  <sheetData>
    <row r="1" spans="1:18" ht="17.25" thickBot="1" x14ac:dyDescent="0.35"/>
    <row r="2" spans="1:18" ht="17.25" thickBot="1" x14ac:dyDescent="0.35">
      <c r="D2" t="s">
        <v>0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12</v>
      </c>
      <c r="M2" t="s">
        <v>9</v>
      </c>
      <c r="N2" t="s">
        <v>2</v>
      </c>
      <c r="O2" t="s">
        <v>10</v>
      </c>
      <c r="P2" t="s">
        <v>13</v>
      </c>
      <c r="Q2" s="28" t="s">
        <v>11</v>
      </c>
    </row>
    <row r="3" spans="1:18" x14ac:dyDescent="0.3">
      <c r="A3" s="252">
        <v>2023</v>
      </c>
      <c r="B3" s="31" t="s">
        <v>84</v>
      </c>
      <c r="C3" s="1">
        <v>8340000</v>
      </c>
      <c r="D3" s="1">
        <v>0</v>
      </c>
      <c r="E3" s="1">
        <v>2500000</v>
      </c>
      <c r="F3" s="1">
        <v>300000</v>
      </c>
      <c r="G3" s="1">
        <v>100000</v>
      </c>
      <c r="H3" s="1">
        <v>450000</v>
      </c>
      <c r="I3" s="1">
        <v>100000</v>
      </c>
      <c r="J3" s="1">
        <v>170000</v>
      </c>
      <c r="K3" s="1">
        <v>0</v>
      </c>
      <c r="L3" s="1">
        <v>100000</v>
      </c>
      <c r="M3" s="1">
        <v>0</v>
      </c>
      <c r="N3" s="1">
        <v>3300000</v>
      </c>
      <c r="O3" s="1">
        <v>1300000</v>
      </c>
      <c r="P3" s="1">
        <f t="shared" ref="P3:P14" si="0">SUM(D3:O3)</f>
        <v>8320000</v>
      </c>
      <c r="Q3" s="29">
        <f t="shared" ref="Q3:Q14" si="1" xml:space="preserve"> C3 - P3</f>
        <v>20000</v>
      </c>
      <c r="R3" s="1">
        <f xml:space="preserve"> 7150000 + Q3</f>
        <v>7170000</v>
      </c>
    </row>
    <row r="4" spans="1:18" x14ac:dyDescent="0.3">
      <c r="A4" s="253"/>
      <c r="B4" s="31" t="s">
        <v>85</v>
      </c>
      <c r="C4" s="1">
        <f xml:space="preserve"> R3</f>
        <v>7170000</v>
      </c>
      <c r="D4" s="1">
        <v>0</v>
      </c>
      <c r="E4" s="1">
        <v>2500000</v>
      </c>
      <c r="F4" s="1">
        <v>300000</v>
      </c>
      <c r="G4" s="1">
        <v>100000</v>
      </c>
      <c r="H4" s="1">
        <v>450000</v>
      </c>
      <c r="I4" s="1">
        <v>100000</v>
      </c>
      <c r="J4" s="1">
        <v>170000</v>
      </c>
      <c r="K4" s="1">
        <v>0</v>
      </c>
      <c r="L4" s="1">
        <v>100000</v>
      </c>
      <c r="M4" s="1">
        <v>0</v>
      </c>
      <c r="N4" s="1">
        <v>3500000</v>
      </c>
      <c r="O4" s="1">
        <v>0</v>
      </c>
      <c r="P4" s="1">
        <f t="shared" si="0"/>
        <v>7220000</v>
      </c>
      <c r="Q4" s="29">
        <f t="shared" si="1"/>
        <v>-50000</v>
      </c>
      <c r="R4" s="1">
        <f t="shared" ref="R4:R14" si="2" xml:space="preserve"> 7150000 + Q4</f>
        <v>7100000</v>
      </c>
    </row>
    <row r="5" spans="1:18" x14ac:dyDescent="0.3">
      <c r="A5" s="253"/>
      <c r="B5" s="31" t="s">
        <v>86</v>
      </c>
      <c r="C5" s="1">
        <f t="shared" ref="C5:C14" si="3" xml:space="preserve"> R4</f>
        <v>7100000</v>
      </c>
      <c r="D5" s="1">
        <v>650000</v>
      </c>
      <c r="E5" s="1">
        <v>2500000</v>
      </c>
      <c r="F5" s="1">
        <v>300000</v>
      </c>
      <c r="G5" s="1">
        <v>100000</v>
      </c>
      <c r="H5" s="1">
        <v>450000</v>
      </c>
      <c r="I5" s="1">
        <v>100000</v>
      </c>
      <c r="J5" s="1">
        <v>170000</v>
      </c>
      <c r="K5" s="1">
        <v>0</v>
      </c>
      <c r="L5" s="1">
        <v>100000</v>
      </c>
      <c r="M5" s="1">
        <v>0</v>
      </c>
      <c r="N5" s="1">
        <v>2300000</v>
      </c>
      <c r="O5" s="1">
        <v>0</v>
      </c>
      <c r="P5" s="1">
        <f t="shared" si="0"/>
        <v>6670000</v>
      </c>
      <c r="Q5" s="29">
        <f t="shared" si="1"/>
        <v>430000</v>
      </c>
      <c r="R5" s="1">
        <f t="shared" si="2"/>
        <v>7580000</v>
      </c>
    </row>
    <row r="6" spans="1:18" x14ac:dyDescent="0.3">
      <c r="A6" s="253"/>
      <c r="B6" s="31" t="s">
        <v>87</v>
      </c>
      <c r="C6" s="1">
        <f t="shared" si="3"/>
        <v>7580000</v>
      </c>
      <c r="D6" s="1">
        <v>650000</v>
      </c>
      <c r="E6" s="1">
        <v>2500000</v>
      </c>
      <c r="F6" s="1">
        <v>300000</v>
      </c>
      <c r="G6" s="1">
        <v>100000</v>
      </c>
      <c r="H6" s="1">
        <v>450000</v>
      </c>
      <c r="I6" s="1">
        <v>100000</v>
      </c>
      <c r="J6" s="1">
        <v>170000</v>
      </c>
      <c r="K6" s="1">
        <v>0</v>
      </c>
      <c r="L6" s="1">
        <v>100000</v>
      </c>
      <c r="M6" s="1">
        <v>0</v>
      </c>
      <c r="N6" s="1">
        <v>2300000</v>
      </c>
      <c r="O6" s="1">
        <v>0</v>
      </c>
      <c r="P6" s="1">
        <f t="shared" si="0"/>
        <v>6670000</v>
      </c>
      <c r="Q6" s="29">
        <f t="shared" si="1"/>
        <v>910000</v>
      </c>
      <c r="R6" s="1">
        <f t="shared" si="2"/>
        <v>8060000</v>
      </c>
    </row>
    <row r="7" spans="1:18" x14ac:dyDescent="0.3">
      <c r="A7" s="253"/>
      <c r="B7" s="31" t="s">
        <v>88</v>
      </c>
      <c r="C7" s="1">
        <f t="shared" si="3"/>
        <v>8060000</v>
      </c>
      <c r="D7" s="1">
        <v>650000</v>
      </c>
      <c r="E7" s="1">
        <v>2500000</v>
      </c>
      <c r="F7" s="1">
        <v>300000</v>
      </c>
      <c r="G7" s="1">
        <v>100000</v>
      </c>
      <c r="H7" s="1">
        <v>450000</v>
      </c>
      <c r="I7" s="1">
        <v>100000</v>
      </c>
      <c r="J7" s="1">
        <v>170000</v>
      </c>
      <c r="K7" s="1">
        <v>0</v>
      </c>
      <c r="L7" s="1">
        <v>100000</v>
      </c>
      <c r="M7" s="1">
        <v>0</v>
      </c>
      <c r="N7" s="1">
        <v>2300000</v>
      </c>
      <c r="O7" s="1">
        <v>400000</v>
      </c>
      <c r="P7" s="1">
        <f t="shared" si="0"/>
        <v>7070000</v>
      </c>
      <c r="Q7" s="29">
        <f t="shared" si="1"/>
        <v>990000</v>
      </c>
      <c r="R7" s="1">
        <f t="shared" si="2"/>
        <v>8140000</v>
      </c>
    </row>
    <row r="8" spans="1:18" x14ac:dyDescent="0.3">
      <c r="A8" s="253"/>
      <c r="B8" s="31" t="s">
        <v>89</v>
      </c>
      <c r="C8" s="1">
        <f t="shared" si="3"/>
        <v>8140000</v>
      </c>
      <c r="D8" s="1">
        <v>650000</v>
      </c>
      <c r="E8" s="1">
        <v>2500000</v>
      </c>
      <c r="F8" s="1">
        <v>300000</v>
      </c>
      <c r="G8" s="1">
        <v>100000</v>
      </c>
      <c r="H8" s="1">
        <v>450000</v>
      </c>
      <c r="I8" s="1">
        <v>100000</v>
      </c>
      <c r="J8" s="1">
        <v>170000</v>
      </c>
      <c r="K8" s="1">
        <v>0</v>
      </c>
      <c r="L8" s="1">
        <v>100000</v>
      </c>
      <c r="M8" s="1">
        <v>0</v>
      </c>
      <c r="N8" s="1">
        <v>2300000</v>
      </c>
      <c r="O8" s="1">
        <v>0</v>
      </c>
      <c r="P8" s="1">
        <f t="shared" si="0"/>
        <v>6670000</v>
      </c>
      <c r="Q8" s="29">
        <f t="shared" si="1"/>
        <v>1470000</v>
      </c>
      <c r="R8" s="1">
        <f t="shared" si="2"/>
        <v>8620000</v>
      </c>
    </row>
    <row r="9" spans="1:18" x14ac:dyDescent="0.3">
      <c r="A9" s="253"/>
      <c r="B9" s="31" t="s">
        <v>90</v>
      </c>
      <c r="C9" s="1">
        <f t="shared" si="3"/>
        <v>8620000</v>
      </c>
      <c r="D9" s="1">
        <v>650000</v>
      </c>
      <c r="E9" s="1">
        <v>2500000</v>
      </c>
      <c r="F9" s="1">
        <v>300000</v>
      </c>
      <c r="G9" s="1">
        <v>100000</v>
      </c>
      <c r="H9" s="1">
        <v>450000</v>
      </c>
      <c r="I9" s="1">
        <v>100000</v>
      </c>
      <c r="J9" s="1">
        <v>170000</v>
      </c>
      <c r="K9" s="1">
        <v>0</v>
      </c>
      <c r="L9" s="1">
        <v>100000</v>
      </c>
      <c r="M9" s="1">
        <v>0</v>
      </c>
      <c r="N9" s="1">
        <v>2300000</v>
      </c>
      <c r="O9" s="1">
        <v>0</v>
      </c>
      <c r="P9" s="1">
        <f t="shared" si="0"/>
        <v>6670000</v>
      </c>
      <c r="Q9" s="29">
        <f t="shared" si="1"/>
        <v>1950000</v>
      </c>
      <c r="R9" s="1">
        <f t="shared" si="2"/>
        <v>9100000</v>
      </c>
    </row>
    <row r="10" spans="1:18" x14ac:dyDescent="0.3">
      <c r="A10" s="253"/>
      <c r="B10" s="31" t="s">
        <v>91</v>
      </c>
      <c r="C10" s="1">
        <f t="shared" si="3"/>
        <v>9100000</v>
      </c>
      <c r="D10" s="1">
        <v>650000</v>
      </c>
      <c r="E10" s="1">
        <v>2500000</v>
      </c>
      <c r="F10" s="1">
        <v>300000</v>
      </c>
      <c r="G10" s="1">
        <v>100000</v>
      </c>
      <c r="H10" s="1">
        <v>450000</v>
      </c>
      <c r="I10" s="1">
        <v>100000</v>
      </c>
      <c r="J10" s="1">
        <v>170000</v>
      </c>
      <c r="K10" s="1">
        <v>0</v>
      </c>
      <c r="L10" s="1">
        <v>100000</v>
      </c>
      <c r="M10" s="1">
        <v>0</v>
      </c>
      <c r="N10" s="1">
        <v>2300000</v>
      </c>
      <c r="O10" s="1">
        <v>0</v>
      </c>
      <c r="P10" s="1">
        <f t="shared" si="0"/>
        <v>6670000</v>
      </c>
      <c r="Q10" s="29">
        <f t="shared" si="1"/>
        <v>2430000</v>
      </c>
      <c r="R10" s="1">
        <f t="shared" si="2"/>
        <v>9580000</v>
      </c>
    </row>
    <row r="11" spans="1:18" s="31" customFormat="1" x14ac:dyDescent="0.3">
      <c r="A11" s="253"/>
      <c r="B11" s="31" t="s">
        <v>92</v>
      </c>
      <c r="C11" s="32">
        <f t="shared" si="3"/>
        <v>9580000</v>
      </c>
      <c r="D11" s="32">
        <v>650000</v>
      </c>
      <c r="E11" s="32">
        <v>2500000</v>
      </c>
      <c r="F11" s="32">
        <v>300000</v>
      </c>
      <c r="G11" s="32">
        <v>100000</v>
      </c>
      <c r="H11" s="32">
        <v>450000</v>
      </c>
      <c r="I11" s="32">
        <v>100000</v>
      </c>
      <c r="J11" s="32">
        <v>170000</v>
      </c>
      <c r="K11" s="32">
        <v>0</v>
      </c>
      <c r="L11" s="32">
        <v>100000</v>
      </c>
      <c r="M11" s="32">
        <v>0</v>
      </c>
      <c r="N11" s="32">
        <v>2300000</v>
      </c>
      <c r="O11" s="32">
        <v>400000</v>
      </c>
      <c r="P11" s="32">
        <f t="shared" si="0"/>
        <v>7070000</v>
      </c>
      <c r="Q11" s="33">
        <f t="shared" si="1"/>
        <v>2510000</v>
      </c>
      <c r="R11" s="32">
        <f t="shared" si="2"/>
        <v>9660000</v>
      </c>
    </row>
    <row r="12" spans="1:18" x14ac:dyDescent="0.3">
      <c r="A12" s="253"/>
      <c r="B12" t="s">
        <v>93</v>
      </c>
      <c r="C12" s="1">
        <f t="shared" si="3"/>
        <v>9660000</v>
      </c>
      <c r="D12" s="1">
        <v>650000</v>
      </c>
      <c r="E12" s="1">
        <v>2500000</v>
      </c>
      <c r="F12" s="1">
        <v>300000</v>
      </c>
      <c r="G12" s="1">
        <v>100000</v>
      </c>
      <c r="H12" s="1">
        <v>450000</v>
      </c>
      <c r="I12" s="1">
        <v>100000</v>
      </c>
      <c r="J12" s="1">
        <v>170000</v>
      </c>
      <c r="K12" s="1">
        <v>0</v>
      </c>
      <c r="L12" s="1">
        <v>100000</v>
      </c>
      <c r="M12" s="1">
        <v>0</v>
      </c>
      <c r="N12" s="1">
        <v>1500000</v>
      </c>
      <c r="O12" s="1">
        <v>0</v>
      </c>
      <c r="P12" s="1">
        <f t="shared" si="0"/>
        <v>5870000</v>
      </c>
      <c r="Q12" s="29">
        <f t="shared" si="1"/>
        <v>3790000</v>
      </c>
      <c r="R12" s="1">
        <f t="shared" si="2"/>
        <v>10940000</v>
      </c>
    </row>
    <row r="13" spans="1:18" x14ac:dyDescent="0.3">
      <c r="A13" s="253"/>
      <c r="B13" t="s">
        <v>94</v>
      </c>
      <c r="C13" s="1">
        <f t="shared" si="3"/>
        <v>10940000</v>
      </c>
      <c r="D13" s="1">
        <v>650000</v>
      </c>
      <c r="E13" s="1">
        <v>2500000</v>
      </c>
      <c r="F13" s="1">
        <v>300000</v>
      </c>
      <c r="G13" s="1">
        <v>100000</v>
      </c>
      <c r="H13" s="1">
        <v>450000</v>
      </c>
      <c r="I13" s="1">
        <v>100000</v>
      </c>
      <c r="J13" s="1">
        <v>170000</v>
      </c>
      <c r="K13" s="1">
        <v>0</v>
      </c>
      <c r="L13" s="1">
        <v>100000</v>
      </c>
      <c r="M13" s="1">
        <v>0</v>
      </c>
      <c r="N13" s="1">
        <v>1500000</v>
      </c>
      <c r="O13" s="1">
        <v>400000</v>
      </c>
      <c r="P13" s="1">
        <f t="shared" si="0"/>
        <v>6270000</v>
      </c>
      <c r="Q13" s="29">
        <f t="shared" si="1"/>
        <v>4670000</v>
      </c>
      <c r="R13" s="1">
        <f t="shared" si="2"/>
        <v>11820000</v>
      </c>
    </row>
    <row r="14" spans="1:18" ht="17.25" thickBot="1" x14ac:dyDescent="0.35">
      <c r="A14" s="254"/>
      <c r="B14" s="35" t="s">
        <v>95</v>
      </c>
      <c r="C14" s="36">
        <f t="shared" si="3"/>
        <v>11820000</v>
      </c>
      <c r="D14" s="36">
        <v>650000</v>
      </c>
      <c r="E14" s="36">
        <v>2500000</v>
      </c>
      <c r="F14" s="36">
        <v>300000</v>
      </c>
      <c r="G14" s="36">
        <v>100000</v>
      </c>
      <c r="H14" s="36">
        <v>450000</v>
      </c>
      <c r="I14" s="36">
        <v>100000</v>
      </c>
      <c r="J14" s="36">
        <v>170000</v>
      </c>
      <c r="K14" s="36">
        <v>0</v>
      </c>
      <c r="L14" s="36">
        <v>100000</v>
      </c>
      <c r="M14" s="36">
        <v>0</v>
      </c>
      <c r="N14" s="36">
        <v>1500000</v>
      </c>
      <c r="O14" s="36">
        <v>0</v>
      </c>
      <c r="P14" s="36">
        <f t="shared" si="0"/>
        <v>5870000</v>
      </c>
      <c r="Q14" s="30">
        <f t="shared" si="1"/>
        <v>5950000</v>
      </c>
      <c r="R14" s="36">
        <f t="shared" si="2"/>
        <v>13100000</v>
      </c>
    </row>
    <row r="15" spans="1:18" x14ac:dyDescent="0.3">
      <c r="A15" s="252">
        <v>2024</v>
      </c>
      <c r="B15" t="s">
        <v>84</v>
      </c>
      <c r="C15" s="1">
        <f xml:space="preserve"> R14</f>
        <v>13100000</v>
      </c>
      <c r="D15" s="1">
        <v>0</v>
      </c>
      <c r="E15" s="1">
        <v>2500000</v>
      </c>
      <c r="F15" s="1">
        <v>300000</v>
      </c>
      <c r="G15" s="1">
        <v>100000</v>
      </c>
      <c r="H15" s="1">
        <v>450000</v>
      </c>
      <c r="I15" s="1">
        <v>100000</v>
      </c>
      <c r="J15" s="1">
        <v>170000</v>
      </c>
      <c r="K15" s="1">
        <v>0</v>
      </c>
      <c r="L15" s="1">
        <v>100000</v>
      </c>
      <c r="M15" s="1">
        <v>0</v>
      </c>
      <c r="N15" s="1">
        <v>1500000</v>
      </c>
      <c r="O15" s="1">
        <v>400000</v>
      </c>
      <c r="P15" s="1">
        <f t="shared" ref="P15:P38" si="4">SUM(D15:O15)</f>
        <v>5620000</v>
      </c>
      <c r="Q15" s="34">
        <f t="shared" ref="Q15:Q38" si="5" xml:space="preserve"> C15 - P15</f>
        <v>7480000</v>
      </c>
      <c r="R15" s="1">
        <f xml:space="preserve"> 7150000 + Q15</f>
        <v>14630000</v>
      </c>
    </row>
    <row r="16" spans="1:18" s="31" customFormat="1" x14ac:dyDescent="0.3">
      <c r="A16" s="253"/>
      <c r="B16" s="31" t="s">
        <v>85</v>
      </c>
      <c r="C16" s="32">
        <f xml:space="preserve"> R15</f>
        <v>14630000</v>
      </c>
      <c r="D16" s="32">
        <v>650000</v>
      </c>
      <c r="E16" s="32">
        <v>2500000</v>
      </c>
      <c r="F16" s="32">
        <v>300000</v>
      </c>
      <c r="G16" s="32">
        <v>100000</v>
      </c>
      <c r="H16" s="32">
        <v>450000</v>
      </c>
      <c r="I16" s="32">
        <v>100000</v>
      </c>
      <c r="J16" s="32">
        <v>170000</v>
      </c>
      <c r="K16" s="32">
        <v>0</v>
      </c>
      <c r="L16" s="32">
        <v>100000</v>
      </c>
      <c r="M16" s="32">
        <v>0</v>
      </c>
      <c r="N16" s="32">
        <v>1500000</v>
      </c>
      <c r="O16" s="32">
        <v>0</v>
      </c>
      <c r="P16" s="32">
        <f t="shared" si="4"/>
        <v>5870000</v>
      </c>
      <c r="Q16" s="33">
        <f t="shared" si="5"/>
        <v>8760000</v>
      </c>
      <c r="R16" s="32">
        <f t="shared" ref="R16:R26" si="6" xml:space="preserve"> 7150000 + Q16</f>
        <v>15910000</v>
      </c>
    </row>
    <row r="17" spans="1:18" x14ac:dyDescent="0.3">
      <c r="A17" s="253"/>
      <c r="B17" t="s">
        <v>86</v>
      </c>
      <c r="C17" s="1">
        <f t="shared" ref="C17:C26" si="7" xml:space="preserve"> R16</f>
        <v>15910000</v>
      </c>
      <c r="D17" s="1">
        <v>650000</v>
      </c>
      <c r="E17" s="1">
        <v>2500000</v>
      </c>
      <c r="F17" s="1">
        <v>300000</v>
      </c>
      <c r="G17" s="1">
        <v>100000</v>
      </c>
      <c r="H17" s="1">
        <v>450000</v>
      </c>
      <c r="I17" s="1">
        <v>100000</v>
      </c>
      <c r="J17" s="1">
        <v>170000</v>
      </c>
      <c r="K17" s="1">
        <v>0</v>
      </c>
      <c r="L17" s="1">
        <v>100000</v>
      </c>
      <c r="M17" s="1">
        <v>0</v>
      </c>
      <c r="N17" s="1">
        <v>1500000</v>
      </c>
      <c r="O17" s="1">
        <v>0</v>
      </c>
      <c r="P17" s="1">
        <f t="shared" si="4"/>
        <v>5870000</v>
      </c>
      <c r="Q17" s="29">
        <f t="shared" si="5"/>
        <v>10040000</v>
      </c>
      <c r="R17" s="1">
        <f t="shared" si="6"/>
        <v>17190000</v>
      </c>
    </row>
    <row r="18" spans="1:18" x14ac:dyDescent="0.3">
      <c r="A18" s="253"/>
      <c r="B18" t="s">
        <v>87</v>
      </c>
      <c r="C18" s="1">
        <f t="shared" si="7"/>
        <v>17190000</v>
      </c>
      <c r="D18" s="1">
        <v>650000</v>
      </c>
      <c r="E18" s="1">
        <v>2500000</v>
      </c>
      <c r="F18" s="1">
        <v>300000</v>
      </c>
      <c r="G18" s="1">
        <v>100000</v>
      </c>
      <c r="H18" s="1">
        <v>450000</v>
      </c>
      <c r="I18" s="1">
        <v>100000</v>
      </c>
      <c r="J18" s="1">
        <v>170000</v>
      </c>
      <c r="K18" s="1">
        <v>0</v>
      </c>
      <c r="L18" s="1">
        <v>100000</v>
      </c>
      <c r="M18" s="1">
        <v>0</v>
      </c>
      <c r="N18" s="1">
        <v>1500000</v>
      </c>
      <c r="O18" s="1">
        <v>0</v>
      </c>
      <c r="P18" s="1">
        <f t="shared" si="4"/>
        <v>5870000</v>
      </c>
      <c r="Q18" s="29">
        <f t="shared" si="5"/>
        <v>11320000</v>
      </c>
      <c r="R18" s="1">
        <f t="shared" si="6"/>
        <v>18470000</v>
      </c>
    </row>
    <row r="19" spans="1:18" x14ac:dyDescent="0.3">
      <c r="A19" s="253"/>
      <c r="B19" t="s">
        <v>88</v>
      </c>
      <c r="C19" s="1">
        <f t="shared" si="7"/>
        <v>18470000</v>
      </c>
      <c r="D19" s="1">
        <v>650000</v>
      </c>
      <c r="E19" s="1">
        <v>2500000</v>
      </c>
      <c r="F19" s="1">
        <v>300000</v>
      </c>
      <c r="G19" s="1">
        <v>100000</v>
      </c>
      <c r="H19" s="1">
        <v>450000</v>
      </c>
      <c r="I19" s="1">
        <v>100000</v>
      </c>
      <c r="J19" s="1">
        <v>170000</v>
      </c>
      <c r="K19" s="1">
        <v>0</v>
      </c>
      <c r="L19" s="1">
        <v>100000</v>
      </c>
      <c r="M19" s="1">
        <v>0</v>
      </c>
      <c r="N19" s="1">
        <v>1500000</v>
      </c>
      <c r="O19" s="1">
        <v>400000</v>
      </c>
      <c r="P19" s="1">
        <f t="shared" si="4"/>
        <v>6270000</v>
      </c>
      <c r="Q19" s="29">
        <f t="shared" si="5"/>
        <v>12200000</v>
      </c>
      <c r="R19" s="1">
        <f t="shared" si="6"/>
        <v>19350000</v>
      </c>
    </row>
    <row r="20" spans="1:18" x14ac:dyDescent="0.3">
      <c r="A20" s="253"/>
      <c r="B20" t="s">
        <v>89</v>
      </c>
      <c r="C20" s="1">
        <f t="shared" si="7"/>
        <v>19350000</v>
      </c>
      <c r="D20" s="1">
        <v>650000</v>
      </c>
      <c r="E20" s="1">
        <v>2500000</v>
      </c>
      <c r="F20" s="1">
        <v>300000</v>
      </c>
      <c r="G20" s="1">
        <v>100000</v>
      </c>
      <c r="H20" s="1">
        <v>450000</v>
      </c>
      <c r="I20" s="1">
        <v>100000</v>
      </c>
      <c r="J20" s="1">
        <v>170000</v>
      </c>
      <c r="K20" s="1">
        <v>0</v>
      </c>
      <c r="L20" s="1">
        <v>100000</v>
      </c>
      <c r="M20" s="1">
        <v>0</v>
      </c>
      <c r="N20" s="1">
        <v>1500000</v>
      </c>
      <c r="O20" s="1">
        <v>0</v>
      </c>
      <c r="P20" s="1">
        <f t="shared" si="4"/>
        <v>5870000</v>
      </c>
      <c r="Q20" s="29">
        <f t="shared" si="5"/>
        <v>13480000</v>
      </c>
      <c r="R20" s="1">
        <f t="shared" si="6"/>
        <v>20630000</v>
      </c>
    </row>
    <row r="21" spans="1:18" x14ac:dyDescent="0.3">
      <c r="A21" s="253"/>
      <c r="B21" t="s">
        <v>90</v>
      </c>
      <c r="C21" s="1">
        <f t="shared" si="7"/>
        <v>20630000</v>
      </c>
      <c r="D21" s="1">
        <v>650000</v>
      </c>
      <c r="E21" s="1">
        <v>2500000</v>
      </c>
      <c r="F21" s="1">
        <v>300000</v>
      </c>
      <c r="G21" s="1">
        <v>100000</v>
      </c>
      <c r="H21" s="1">
        <v>450000</v>
      </c>
      <c r="I21" s="1">
        <v>100000</v>
      </c>
      <c r="J21" s="1">
        <v>170000</v>
      </c>
      <c r="K21" s="1">
        <v>0</v>
      </c>
      <c r="L21" s="1">
        <v>100000</v>
      </c>
      <c r="M21" s="1">
        <v>0</v>
      </c>
      <c r="N21" s="1">
        <v>1500000</v>
      </c>
      <c r="O21" s="1">
        <v>0</v>
      </c>
      <c r="P21" s="1">
        <f t="shared" si="4"/>
        <v>5870000</v>
      </c>
      <c r="Q21" s="29">
        <f t="shared" si="5"/>
        <v>14760000</v>
      </c>
      <c r="R21" s="1">
        <f t="shared" si="6"/>
        <v>21910000</v>
      </c>
    </row>
    <row r="22" spans="1:18" x14ac:dyDescent="0.3">
      <c r="A22" s="253"/>
      <c r="B22" t="s">
        <v>91</v>
      </c>
      <c r="C22" s="1">
        <f t="shared" si="7"/>
        <v>21910000</v>
      </c>
      <c r="D22" s="1">
        <v>650000</v>
      </c>
      <c r="E22" s="1">
        <v>2500000</v>
      </c>
      <c r="F22" s="1">
        <v>300000</v>
      </c>
      <c r="G22" s="1">
        <v>100000</v>
      </c>
      <c r="H22" s="1">
        <v>450000</v>
      </c>
      <c r="I22" s="1">
        <v>100000</v>
      </c>
      <c r="J22" s="1">
        <v>170000</v>
      </c>
      <c r="K22" s="1">
        <v>0</v>
      </c>
      <c r="L22" s="1">
        <v>100000</v>
      </c>
      <c r="M22" s="1">
        <v>0</v>
      </c>
      <c r="N22" s="1">
        <v>1500000</v>
      </c>
      <c r="O22" s="1">
        <v>0</v>
      </c>
      <c r="P22" s="1">
        <f t="shared" si="4"/>
        <v>5870000</v>
      </c>
      <c r="Q22" s="29">
        <f t="shared" si="5"/>
        <v>16040000</v>
      </c>
      <c r="R22" s="1">
        <f t="shared" si="6"/>
        <v>23190000</v>
      </c>
    </row>
    <row r="23" spans="1:18" x14ac:dyDescent="0.3">
      <c r="A23" s="253"/>
      <c r="B23" t="s">
        <v>92</v>
      </c>
      <c r="C23" s="1">
        <f t="shared" si="7"/>
        <v>23190000</v>
      </c>
      <c r="D23" s="1">
        <v>650000</v>
      </c>
      <c r="E23" s="1">
        <v>2500000</v>
      </c>
      <c r="F23" s="1">
        <v>300000</v>
      </c>
      <c r="G23" s="1">
        <v>100000</v>
      </c>
      <c r="H23" s="1">
        <v>450000</v>
      </c>
      <c r="I23" s="1">
        <v>100000</v>
      </c>
      <c r="J23" s="1">
        <v>170000</v>
      </c>
      <c r="K23" s="1">
        <v>0</v>
      </c>
      <c r="L23" s="1">
        <v>100000</v>
      </c>
      <c r="M23" s="1">
        <v>0</v>
      </c>
      <c r="N23" s="1">
        <v>1500000</v>
      </c>
      <c r="O23" s="1">
        <v>400000</v>
      </c>
      <c r="P23" s="1">
        <f t="shared" si="4"/>
        <v>6270000</v>
      </c>
      <c r="Q23" s="29">
        <f t="shared" si="5"/>
        <v>16920000</v>
      </c>
      <c r="R23" s="1">
        <f t="shared" si="6"/>
        <v>24070000</v>
      </c>
    </row>
    <row r="24" spans="1:18" x14ac:dyDescent="0.3">
      <c r="A24" s="253"/>
      <c r="B24" t="s">
        <v>93</v>
      </c>
      <c r="C24" s="1">
        <f t="shared" si="7"/>
        <v>24070000</v>
      </c>
      <c r="D24" s="1">
        <v>650000</v>
      </c>
      <c r="E24" s="1">
        <v>2500000</v>
      </c>
      <c r="F24" s="1">
        <v>300000</v>
      </c>
      <c r="G24" s="1">
        <v>100000</v>
      </c>
      <c r="H24" s="1">
        <v>450000</v>
      </c>
      <c r="I24" s="1">
        <v>100000</v>
      </c>
      <c r="J24" s="1">
        <v>170000</v>
      </c>
      <c r="K24" s="1">
        <v>0</v>
      </c>
      <c r="L24" s="1">
        <v>100000</v>
      </c>
      <c r="M24" s="1">
        <v>0</v>
      </c>
      <c r="N24" s="1">
        <v>1500000</v>
      </c>
      <c r="O24" s="1">
        <v>0</v>
      </c>
      <c r="P24" s="1">
        <f t="shared" si="4"/>
        <v>5870000</v>
      </c>
      <c r="Q24" s="29">
        <f t="shared" si="5"/>
        <v>18200000</v>
      </c>
      <c r="R24" s="1">
        <f t="shared" si="6"/>
        <v>25350000</v>
      </c>
    </row>
    <row r="25" spans="1:18" x14ac:dyDescent="0.3">
      <c r="A25" s="253"/>
      <c r="B25" t="s">
        <v>94</v>
      </c>
      <c r="C25" s="1">
        <f t="shared" si="7"/>
        <v>25350000</v>
      </c>
      <c r="D25" s="1">
        <v>650000</v>
      </c>
      <c r="E25" s="1">
        <v>2500000</v>
      </c>
      <c r="F25" s="1">
        <v>300000</v>
      </c>
      <c r="G25" s="1">
        <v>100000</v>
      </c>
      <c r="H25" s="1">
        <v>450000</v>
      </c>
      <c r="I25" s="1">
        <v>100000</v>
      </c>
      <c r="J25" s="1">
        <v>170000</v>
      </c>
      <c r="K25" s="1">
        <v>0</v>
      </c>
      <c r="L25" s="1">
        <v>100000</v>
      </c>
      <c r="M25" s="1">
        <v>0</v>
      </c>
      <c r="N25" s="1">
        <v>1500000</v>
      </c>
      <c r="O25" s="1">
        <v>400000</v>
      </c>
      <c r="P25" s="1">
        <f t="shared" si="4"/>
        <v>6270000</v>
      </c>
      <c r="Q25" s="29">
        <f t="shared" si="5"/>
        <v>19080000</v>
      </c>
      <c r="R25" s="1">
        <f t="shared" si="6"/>
        <v>26230000</v>
      </c>
    </row>
    <row r="26" spans="1:18" ht="17.25" thickBot="1" x14ac:dyDescent="0.35">
      <c r="A26" s="254"/>
      <c r="B26" s="35" t="s">
        <v>95</v>
      </c>
      <c r="C26" s="36">
        <f t="shared" si="7"/>
        <v>26230000</v>
      </c>
      <c r="D26" s="36">
        <v>650000</v>
      </c>
      <c r="E26" s="36">
        <v>2500000</v>
      </c>
      <c r="F26" s="36">
        <v>300000</v>
      </c>
      <c r="G26" s="36">
        <v>100000</v>
      </c>
      <c r="H26" s="36">
        <v>450000</v>
      </c>
      <c r="I26" s="36">
        <v>100000</v>
      </c>
      <c r="J26" s="36">
        <v>170000</v>
      </c>
      <c r="K26" s="36">
        <v>0</v>
      </c>
      <c r="L26" s="36">
        <v>100000</v>
      </c>
      <c r="M26" s="36">
        <v>0</v>
      </c>
      <c r="N26" s="36">
        <v>1500000</v>
      </c>
      <c r="O26" s="36">
        <v>0</v>
      </c>
      <c r="P26" s="36">
        <f t="shared" si="4"/>
        <v>5870000</v>
      </c>
      <c r="Q26" s="30">
        <f t="shared" si="5"/>
        <v>20360000</v>
      </c>
      <c r="R26" s="36">
        <f t="shared" si="6"/>
        <v>27510000</v>
      </c>
    </row>
    <row r="27" spans="1:18" x14ac:dyDescent="0.3">
      <c r="A27" s="252">
        <v>2025</v>
      </c>
      <c r="B27" t="s">
        <v>84</v>
      </c>
      <c r="C27" s="1">
        <f xml:space="preserve"> R26</f>
        <v>27510000</v>
      </c>
      <c r="D27" s="1">
        <v>0</v>
      </c>
      <c r="E27" s="1">
        <v>2500000</v>
      </c>
      <c r="F27" s="1">
        <v>300000</v>
      </c>
      <c r="G27" s="1">
        <v>100000</v>
      </c>
      <c r="H27" s="1">
        <v>450000</v>
      </c>
      <c r="I27" s="1">
        <v>100000</v>
      </c>
      <c r="J27" s="1">
        <v>170000</v>
      </c>
      <c r="K27" s="1">
        <v>0</v>
      </c>
      <c r="L27" s="1">
        <v>100000</v>
      </c>
      <c r="M27" s="1">
        <v>0</v>
      </c>
      <c r="N27" s="1">
        <v>1500000</v>
      </c>
      <c r="O27" s="1">
        <v>400000</v>
      </c>
      <c r="P27" s="1">
        <f t="shared" si="4"/>
        <v>5620000</v>
      </c>
      <c r="Q27" s="34">
        <f t="shared" si="5"/>
        <v>21890000</v>
      </c>
      <c r="R27" s="1">
        <f xml:space="preserve"> 7150000 + Q27</f>
        <v>29040000</v>
      </c>
    </row>
    <row r="28" spans="1:18" x14ac:dyDescent="0.3">
      <c r="A28" s="253"/>
      <c r="B28" t="s">
        <v>85</v>
      </c>
      <c r="C28" s="1">
        <f xml:space="preserve"> R27</f>
        <v>29040000</v>
      </c>
      <c r="D28" s="1">
        <v>650000</v>
      </c>
      <c r="E28" s="1">
        <v>2500000</v>
      </c>
      <c r="F28" s="1">
        <v>300000</v>
      </c>
      <c r="G28" s="1">
        <v>100000</v>
      </c>
      <c r="H28" s="1">
        <v>450000</v>
      </c>
      <c r="I28" s="1">
        <v>100000</v>
      </c>
      <c r="J28" s="1">
        <v>170000</v>
      </c>
      <c r="K28" s="1">
        <v>0</v>
      </c>
      <c r="L28" s="1">
        <v>100000</v>
      </c>
      <c r="M28" s="1">
        <v>0</v>
      </c>
      <c r="N28" s="1">
        <v>1500000</v>
      </c>
      <c r="O28" s="32">
        <v>0</v>
      </c>
      <c r="P28" s="1">
        <f t="shared" si="4"/>
        <v>5870000</v>
      </c>
      <c r="Q28" s="29">
        <f t="shared" si="5"/>
        <v>23170000</v>
      </c>
      <c r="R28" s="1">
        <f t="shared" ref="R28:R38" si="8" xml:space="preserve"> 7150000 + Q28</f>
        <v>30320000</v>
      </c>
    </row>
    <row r="29" spans="1:18" x14ac:dyDescent="0.3">
      <c r="A29" s="253"/>
      <c r="B29" t="s">
        <v>86</v>
      </c>
      <c r="C29" s="1">
        <f t="shared" ref="C29:C38" si="9" xml:space="preserve"> R28</f>
        <v>30320000</v>
      </c>
      <c r="D29" s="1">
        <v>650000</v>
      </c>
      <c r="E29" s="1">
        <v>2500000</v>
      </c>
      <c r="F29" s="1">
        <v>300000</v>
      </c>
      <c r="G29" s="1">
        <v>100000</v>
      </c>
      <c r="H29" s="1">
        <v>450000</v>
      </c>
      <c r="I29" s="1">
        <v>100000</v>
      </c>
      <c r="J29" s="1">
        <v>170000</v>
      </c>
      <c r="K29" s="1">
        <v>0</v>
      </c>
      <c r="L29" s="1">
        <v>100000</v>
      </c>
      <c r="M29" s="1">
        <v>0</v>
      </c>
      <c r="N29" s="1">
        <v>1500000</v>
      </c>
      <c r="O29" s="1">
        <v>0</v>
      </c>
      <c r="P29" s="1">
        <f t="shared" si="4"/>
        <v>5870000</v>
      </c>
      <c r="Q29" s="29">
        <f t="shared" si="5"/>
        <v>24450000</v>
      </c>
      <c r="R29" s="1">
        <f t="shared" si="8"/>
        <v>31600000</v>
      </c>
    </row>
    <row r="30" spans="1:18" x14ac:dyDescent="0.3">
      <c r="A30" s="253"/>
      <c r="B30" t="s">
        <v>87</v>
      </c>
      <c r="C30" s="1">
        <f t="shared" si="9"/>
        <v>31600000</v>
      </c>
      <c r="D30" s="1">
        <v>650000</v>
      </c>
      <c r="E30" s="1">
        <v>2500000</v>
      </c>
      <c r="F30" s="1">
        <v>300000</v>
      </c>
      <c r="G30" s="1">
        <v>100000</v>
      </c>
      <c r="H30" s="1">
        <v>450000</v>
      </c>
      <c r="I30" s="1">
        <v>100000</v>
      </c>
      <c r="J30" s="1">
        <v>170000</v>
      </c>
      <c r="K30" s="1">
        <v>0</v>
      </c>
      <c r="L30" s="1">
        <v>100000</v>
      </c>
      <c r="M30" s="1">
        <v>0</v>
      </c>
      <c r="N30" s="1">
        <v>1500000</v>
      </c>
      <c r="O30" s="1">
        <v>0</v>
      </c>
      <c r="P30" s="1">
        <f t="shared" si="4"/>
        <v>5870000</v>
      </c>
      <c r="Q30" s="29">
        <f t="shared" si="5"/>
        <v>25730000</v>
      </c>
      <c r="R30" s="1">
        <f t="shared" si="8"/>
        <v>32880000</v>
      </c>
    </row>
    <row r="31" spans="1:18" x14ac:dyDescent="0.3">
      <c r="A31" s="253"/>
      <c r="B31" t="s">
        <v>88</v>
      </c>
      <c r="C31" s="1">
        <f t="shared" si="9"/>
        <v>32880000</v>
      </c>
      <c r="D31" s="1">
        <v>650000</v>
      </c>
      <c r="E31" s="1">
        <v>2500000</v>
      </c>
      <c r="F31" s="1">
        <v>300000</v>
      </c>
      <c r="G31" s="1">
        <v>100000</v>
      </c>
      <c r="H31" s="1">
        <v>450000</v>
      </c>
      <c r="I31" s="1">
        <v>100000</v>
      </c>
      <c r="J31" s="1">
        <v>170000</v>
      </c>
      <c r="K31" s="1">
        <v>0</v>
      </c>
      <c r="L31" s="1">
        <v>100000</v>
      </c>
      <c r="M31" s="1">
        <v>0</v>
      </c>
      <c r="N31" s="1">
        <v>1500000</v>
      </c>
      <c r="O31" s="1">
        <v>400000</v>
      </c>
      <c r="P31" s="1">
        <f t="shared" si="4"/>
        <v>6270000</v>
      </c>
      <c r="Q31" s="29">
        <f t="shared" si="5"/>
        <v>26610000</v>
      </c>
      <c r="R31" s="1">
        <f t="shared" si="8"/>
        <v>33760000</v>
      </c>
    </row>
    <row r="32" spans="1:18" x14ac:dyDescent="0.3">
      <c r="A32" s="253"/>
      <c r="B32" t="s">
        <v>89</v>
      </c>
      <c r="C32" s="1">
        <f t="shared" si="9"/>
        <v>33760000</v>
      </c>
      <c r="D32" s="1">
        <v>650000</v>
      </c>
      <c r="E32" s="1">
        <v>2500000</v>
      </c>
      <c r="F32" s="1">
        <v>300000</v>
      </c>
      <c r="G32" s="1">
        <v>100000</v>
      </c>
      <c r="H32" s="1">
        <v>450000</v>
      </c>
      <c r="I32" s="1">
        <v>100000</v>
      </c>
      <c r="J32" s="1">
        <v>170000</v>
      </c>
      <c r="K32" s="1">
        <v>0</v>
      </c>
      <c r="L32" s="1">
        <v>100000</v>
      </c>
      <c r="M32" s="1">
        <v>0</v>
      </c>
      <c r="N32" s="1">
        <v>1500000</v>
      </c>
      <c r="O32" s="1">
        <v>0</v>
      </c>
      <c r="P32" s="1">
        <f t="shared" si="4"/>
        <v>5870000</v>
      </c>
      <c r="Q32" s="29">
        <f t="shared" si="5"/>
        <v>27890000</v>
      </c>
      <c r="R32" s="1">
        <f t="shared" si="8"/>
        <v>35040000</v>
      </c>
    </row>
    <row r="33" spans="1:18" x14ac:dyDescent="0.3">
      <c r="A33" s="253"/>
      <c r="B33" t="s">
        <v>90</v>
      </c>
      <c r="C33" s="1">
        <f t="shared" si="9"/>
        <v>35040000</v>
      </c>
      <c r="D33" s="1">
        <v>650000</v>
      </c>
      <c r="E33" s="1">
        <v>2500000</v>
      </c>
      <c r="F33" s="1">
        <v>300000</v>
      </c>
      <c r="G33" s="1">
        <v>100000</v>
      </c>
      <c r="H33" s="1">
        <v>450000</v>
      </c>
      <c r="I33" s="1">
        <v>100000</v>
      </c>
      <c r="J33" s="1">
        <v>170000</v>
      </c>
      <c r="K33" s="1">
        <v>0</v>
      </c>
      <c r="L33" s="1">
        <v>100000</v>
      </c>
      <c r="M33" s="1">
        <v>0</v>
      </c>
      <c r="N33" s="1">
        <v>1500000</v>
      </c>
      <c r="O33" s="1">
        <v>0</v>
      </c>
      <c r="P33" s="1">
        <f t="shared" si="4"/>
        <v>5870000</v>
      </c>
      <c r="Q33" s="29">
        <f t="shared" si="5"/>
        <v>29170000</v>
      </c>
      <c r="R33" s="1">
        <f t="shared" si="8"/>
        <v>36320000</v>
      </c>
    </row>
    <row r="34" spans="1:18" x14ac:dyDescent="0.3">
      <c r="A34" s="253"/>
      <c r="B34" t="s">
        <v>91</v>
      </c>
      <c r="C34" s="1">
        <f t="shared" si="9"/>
        <v>36320000</v>
      </c>
      <c r="D34" s="1">
        <v>650000</v>
      </c>
      <c r="E34" s="1">
        <v>2500000</v>
      </c>
      <c r="F34" s="1">
        <v>300000</v>
      </c>
      <c r="G34" s="1">
        <v>100000</v>
      </c>
      <c r="H34" s="1">
        <v>450000</v>
      </c>
      <c r="I34" s="1">
        <v>100000</v>
      </c>
      <c r="J34" s="1">
        <v>170000</v>
      </c>
      <c r="K34" s="1">
        <v>0</v>
      </c>
      <c r="L34" s="1">
        <v>100000</v>
      </c>
      <c r="M34" s="1">
        <v>0</v>
      </c>
      <c r="N34" s="1">
        <v>1500000</v>
      </c>
      <c r="O34" s="1">
        <v>0</v>
      </c>
      <c r="P34" s="1">
        <f t="shared" si="4"/>
        <v>5870000</v>
      </c>
      <c r="Q34" s="29">
        <f t="shared" si="5"/>
        <v>30450000</v>
      </c>
      <c r="R34" s="1">
        <f t="shared" si="8"/>
        <v>37600000</v>
      </c>
    </row>
    <row r="35" spans="1:18" s="219" customFormat="1" x14ac:dyDescent="0.3">
      <c r="A35" s="253"/>
      <c r="B35" s="219" t="s">
        <v>92</v>
      </c>
      <c r="C35" s="220">
        <f t="shared" si="9"/>
        <v>37600000</v>
      </c>
      <c r="D35" s="220">
        <v>650000</v>
      </c>
      <c r="E35" s="220">
        <v>2500000</v>
      </c>
      <c r="F35" s="220">
        <v>300000</v>
      </c>
      <c r="G35" s="220">
        <v>100000</v>
      </c>
      <c r="H35" s="220">
        <v>450000</v>
      </c>
      <c r="I35" s="220">
        <v>100000</v>
      </c>
      <c r="J35" s="220">
        <v>170000</v>
      </c>
      <c r="K35" s="220">
        <v>0</v>
      </c>
      <c r="L35" s="220">
        <v>100000</v>
      </c>
      <c r="M35" s="220">
        <v>0</v>
      </c>
      <c r="N35" s="220">
        <v>1500000</v>
      </c>
      <c r="O35" s="220">
        <v>400000</v>
      </c>
      <c r="P35" s="220">
        <f t="shared" si="4"/>
        <v>6270000</v>
      </c>
      <c r="Q35" s="221">
        <f t="shared" si="5"/>
        <v>31330000</v>
      </c>
      <c r="R35" s="220">
        <f t="shared" si="8"/>
        <v>38480000</v>
      </c>
    </row>
    <row r="36" spans="1:18" x14ac:dyDescent="0.3">
      <c r="A36" s="253"/>
      <c r="B36" t="s">
        <v>93</v>
      </c>
      <c r="C36" s="1">
        <f t="shared" si="9"/>
        <v>38480000</v>
      </c>
      <c r="D36" s="1">
        <v>650000</v>
      </c>
      <c r="E36" s="1">
        <v>2500000</v>
      </c>
      <c r="F36" s="1">
        <v>300000</v>
      </c>
      <c r="G36" s="1">
        <v>100000</v>
      </c>
      <c r="H36" s="1">
        <v>450000</v>
      </c>
      <c r="I36" s="1">
        <v>100000</v>
      </c>
      <c r="J36" s="1">
        <v>170000</v>
      </c>
      <c r="K36" s="1">
        <v>0</v>
      </c>
      <c r="L36" s="1">
        <v>100000</v>
      </c>
      <c r="M36" s="1">
        <v>0</v>
      </c>
      <c r="N36" s="1">
        <v>1500000</v>
      </c>
      <c r="O36" s="1">
        <v>0</v>
      </c>
      <c r="P36" s="1">
        <f t="shared" si="4"/>
        <v>5870000</v>
      </c>
      <c r="Q36" s="29">
        <f t="shared" si="5"/>
        <v>32610000</v>
      </c>
      <c r="R36" s="1">
        <f t="shared" si="8"/>
        <v>39760000</v>
      </c>
    </row>
    <row r="37" spans="1:18" x14ac:dyDescent="0.3">
      <c r="A37" s="253"/>
      <c r="B37" t="s">
        <v>94</v>
      </c>
      <c r="C37" s="1">
        <f t="shared" si="9"/>
        <v>39760000</v>
      </c>
      <c r="D37" s="1">
        <v>650000</v>
      </c>
      <c r="E37" s="1">
        <v>2500000</v>
      </c>
      <c r="F37" s="1">
        <v>300000</v>
      </c>
      <c r="G37" s="1">
        <v>100000</v>
      </c>
      <c r="H37" s="1">
        <v>450000</v>
      </c>
      <c r="I37" s="1">
        <v>100000</v>
      </c>
      <c r="J37" s="1">
        <v>170000</v>
      </c>
      <c r="K37" s="1">
        <v>0</v>
      </c>
      <c r="L37" s="1">
        <v>100000</v>
      </c>
      <c r="M37" s="1">
        <v>0</v>
      </c>
      <c r="N37" s="1">
        <v>1500000</v>
      </c>
      <c r="O37" s="1">
        <v>400000</v>
      </c>
      <c r="P37" s="1">
        <f t="shared" si="4"/>
        <v>6270000</v>
      </c>
      <c r="Q37" s="29">
        <f t="shared" si="5"/>
        <v>33490000</v>
      </c>
      <c r="R37" s="1">
        <f t="shared" si="8"/>
        <v>40640000</v>
      </c>
    </row>
    <row r="38" spans="1:18" ht="17.25" thickBot="1" x14ac:dyDescent="0.35">
      <c r="A38" s="254"/>
      <c r="B38" s="35" t="s">
        <v>95</v>
      </c>
      <c r="C38" s="36">
        <f t="shared" si="9"/>
        <v>40640000</v>
      </c>
      <c r="D38" s="36">
        <v>650000</v>
      </c>
      <c r="E38" s="36">
        <v>2500000</v>
      </c>
      <c r="F38" s="36">
        <v>300000</v>
      </c>
      <c r="G38" s="36">
        <v>100000</v>
      </c>
      <c r="H38" s="36">
        <v>450000</v>
      </c>
      <c r="I38" s="36">
        <v>100000</v>
      </c>
      <c r="J38" s="36">
        <v>170000</v>
      </c>
      <c r="K38" s="36">
        <v>0</v>
      </c>
      <c r="L38" s="36">
        <v>100000</v>
      </c>
      <c r="M38" s="36">
        <v>0</v>
      </c>
      <c r="N38" s="36">
        <v>1500000</v>
      </c>
      <c r="O38" s="36">
        <v>0</v>
      </c>
      <c r="P38" s="36">
        <f t="shared" si="4"/>
        <v>5870000</v>
      </c>
      <c r="Q38" s="30">
        <f t="shared" si="5"/>
        <v>34770000</v>
      </c>
      <c r="R38" s="36">
        <f t="shared" si="8"/>
        <v>41920000</v>
      </c>
    </row>
    <row r="39" spans="1:18" x14ac:dyDescent="0.3">
      <c r="A39" s="252">
        <v>2026</v>
      </c>
      <c r="B39" t="s">
        <v>84</v>
      </c>
      <c r="C39" s="1">
        <f xml:space="preserve"> R38</f>
        <v>41920000</v>
      </c>
      <c r="D39" s="1">
        <v>0</v>
      </c>
      <c r="E39" s="1">
        <v>2500000</v>
      </c>
      <c r="F39" s="1">
        <v>300000</v>
      </c>
      <c r="G39" s="1">
        <v>100000</v>
      </c>
      <c r="H39" s="1">
        <v>450000</v>
      </c>
      <c r="I39" s="1">
        <v>100000</v>
      </c>
      <c r="J39" s="1">
        <v>170000</v>
      </c>
      <c r="K39" s="1">
        <v>0</v>
      </c>
      <c r="L39" s="1">
        <v>100000</v>
      </c>
      <c r="M39" s="1">
        <v>0</v>
      </c>
      <c r="N39" s="1">
        <v>1500000</v>
      </c>
      <c r="O39" s="1">
        <v>400000</v>
      </c>
      <c r="P39" s="1">
        <f t="shared" ref="P39:P50" si="10">SUM(D39:O39)</f>
        <v>5620000</v>
      </c>
      <c r="Q39" s="34">
        <f t="shared" ref="Q39:Q50" si="11" xml:space="preserve"> C39 - P39</f>
        <v>36300000</v>
      </c>
      <c r="R39" s="1">
        <f xml:space="preserve"> 7150000 + Q39</f>
        <v>43450000</v>
      </c>
    </row>
    <row r="40" spans="1:18" s="31" customFormat="1" x14ac:dyDescent="0.3">
      <c r="A40" s="253"/>
      <c r="B40" s="31" t="s">
        <v>85</v>
      </c>
      <c r="C40" s="32">
        <f xml:space="preserve"> R39</f>
        <v>43450000</v>
      </c>
      <c r="D40" s="32">
        <v>650000</v>
      </c>
      <c r="E40" s="32">
        <v>2500000</v>
      </c>
      <c r="F40" s="32">
        <v>1000000</v>
      </c>
      <c r="G40" s="32">
        <v>100000</v>
      </c>
      <c r="H40" s="32">
        <v>450000</v>
      </c>
      <c r="I40" s="32">
        <v>100000</v>
      </c>
      <c r="J40" s="32">
        <v>170000</v>
      </c>
      <c r="K40" s="32">
        <v>0</v>
      </c>
      <c r="L40" s="32">
        <v>100000</v>
      </c>
      <c r="M40" s="32">
        <v>0</v>
      </c>
      <c r="N40" s="32">
        <v>1500000</v>
      </c>
      <c r="O40" s="32">
        <v>39000000</v>
      </c>
      <c r="P40" s="32">
        <f t="shared" si="10"/>
        <v>45570000</v>
      </c>
      <c r="Q40" s="33">
        <f t="shared" si="11"/>
        <v>-2120000</v>
      </c>
      <c r="R40" s="32">
        <f t="shared" ref="R40:R50" si="12" xml:space="preserve"> 7150000 + Q40</f>
        <v>5030000</v>
      </c>
    </row>
    <row r="41" spans="1:18" x14ac:dyDescent="0.3">
      <c r="A41" s="253"/>
      <c r="B41" t="s">
        <v>86</v>
      </c>
      <c r="C41" s="1">
        <f t="shared" ref="C41:C50" si="13" xml:space="preserve"> R40</f>
        <v>5030000</v>
      </c>
      <c r="D41" s="1">
        <v>650000</v>
      </c>
      <c r="E41" s="1">
        <v>2500000</v>
      </c>
      <c r="F41" s="32">
        <v>995000</v>
      </c>
      <c r="G41" s="1">
        <v>100000</v>
      </c>
      <c r="H41" s="1">
        <v>450000</v>
      </c>
      <c r="I41" s="1">
        <v>100000</v>
      </c>
      <c r="J41" s="1">
        <v>170000</v>
      </c>
      <c r="K41" s="1">
        <v>0</v>
      </c>
      <c r="L41" s="1">
        <v>100000</v>
      </c>
      <c r="M41" s="1">
        <v>0</v>
      </c>
      <c r="N41" s="1">
        <v>1500000</v>
      </c>
      <c r="O41" s="1">
        <v>0</v>
      </c>
      <c r="P41" s="1">
        <f t="shared" si="10"/>
        <v>6565000</v>
      </c>
      <c r="Q41" s="29">
        <f t="shared" si="11"/>
        <v>-1535000</v>
      </c>
      <c r="R41" s="1">
        <f t="shared" si="12"/>
        <v>5615000</v>
      </c>
    </row>
    <row r="42" spans="1:18" x14ac:dyDescent="0.3">
      <c r="A42" s="253"/>
      <c r="B42" t="s">
        <v>87</v>
      </c>
      <c r="C42" s="1">
        <f t="shared" si="13"/>
        <v>5615000</v>
      </c>
      <c r="D42" s="1">
        <v>650000</v>
      </c>
      <c r="E42" s="1">
        <v>2500000</v>
      </c>
      <c r="F42" s="32">
        <v>990000</v>
      </c>
      <c r="G42" s="1">
        <v>100000</v>
      </c>
      <c r="H42" s="1">
        <v>450000</v>
      </c>
      <c r="I42" s="1">
        <v>100000</v>
      </c>
      <c r="J42" s="1">
        <v>170000</v>
      </c>
      <c r="K42" s="1">
        <v>0</v>
      </c>
      <c r="L42" s="1">
        <v>100000</v>
      </c>
      <c r="M42" s="1">
        <v>0</v>
      </c>
      <c r="N42" s="1">
        <v>1500000</v>
      </c>
      <c r="O42" s="1">
        <v>0</v>
      </c>
      <c r="P42" s="1">
        <f t="shared" si="10"/>
        <v>6560000</v>
      </c>
      <c r="Q42" s="29">
        <f t="shared" si="11"/>
        <v>-945000</v>
      </c>
      <c r="R42" s="1">
        <f t="shared" si="12"/>
        <v>6205000</v>
      </c>
    </row>
    <row r="43" spans="1:18" x14ac:dyDescent="0.3">
      <c r="A43" s="253"/>
      <c r="B43" t="s">
        <v>88</v>
      </c>
      <c r="C43" s="1">
        <f t="shared" si="13"/>
        <v>6205000</v>
      </c>
      <c r="D43" s="1">
        <v>650000</v>
      </c>
      <c r="E43" s="1">
        <v>2500000</v>
      </c>
      <c r="F43" s="32">
        <v>985000</v>
      </c>
      <c r="G43" s="1">
        <v>100000</v>
      </c>
      <c r="H43" s="1">
        <v>450000</v>
      </c>
      <c r="I43" s="1">
        <v>100000</v>
      </c>
      <c r="J43" s="1">
        <v>170000</v>
      </c>
      <c r="K43" s="1">
        <v>0</v>
      </c>
      <c r="L43" s="1">
        <v>100000</v>
      </c>
      <c r="M43" s="1">
        <v>0</v>
      </c>
      <c r="N43" s="1">
        <v>1500000</v>
      </c>
      <c r="O43" s="1">
        <v>400000</v>
      </c>
      <c r="P43" s="1">
        <f t="shared" si="10"/>
        <v>6955000</v>
      </c>
      <c r="Q43" s="29">
        <f t="shared" si="11"/>
        <v>-750000</v>
      </c>
      <c r="R43" s="1">
        <f t="shared" si="12"/>
        <v>6400000</v>
      </c>
    </row>
    <row r="44" spans="1:18" x14ac:dyDescent="0.3">
      <c r="A44" s="253"/>
      <c r="B44" t="s">
        <v>89</v>
      </c>
      <c r="C44" s="1">
        <f t="shared" si="13"/>
        <v>6400000</v>
      </c>
      <c r="D44" s="1">
        <v>650000</v>
      </c>
      <c r="E44" s="1">
        <v>2500000</v>
      </c>
      <c r="F44" s="32">
        <v>980000</v>
      </c>
      <c r="G44" s="1">
        <v>100000</v>
      </c>
      <c r="H44" s="1">
        <v>450000</v>
      </c>
      <c r="I44" s="1">
        <v>100000</v>
      </c>
      <c r="J44" s="1">
        <v>170000</v>
      </c>
      <c r="K44" s="1">
        <v>0</v>
      </c>
      <c r="L44" s="1">
        <v>100000</v>
      </c>
      <c r="M44" s="1">
        <v>0</v>
      </c>
      <c r="N44" s="1">
        <v>1500000</v>
      </c>
      <c r="O44" s="1">
        <v>0</v>
      </c>
      <c r="P44" s="1">
        <f t="shared" si="10"/>
        <v>6550000</v>
      </c>
      <c r="Q44" s="29">
        <f t="shared" si="11"/>
        <v>-150000</v>
      </c>
      <c r="R44" s="1">
        <f t="shared" si="12"/>
        <v>7000000</v>
      </c>
    </row>
    <row r="45" spans="1:18" x14ac:dyDescent="0.3">
      <c r="A45" s="253"/>
      <c r="B45" t="s">
        <v>90</v>
      </c>
      <c r="C45" s="1">
        <f t="shared" si="13"/>
        <v>7000000</v>
      </c>
      <c r="D45" s="1">
        <v>650000</v>
      </c>
      <c r="E45" s="1">
        <v>2500000</v>
      </c>
      <c r="F45" s="32">
        <v>975000</v>
      </c>
      <c r="G45" s="1">
        <v>100000</v>
      </c>
      <c r="H45" s="1">
        <v>450000</v>
      </c>
      <c r="I45" s="1">
        <v>100000</v>
      </c>
      <c r="J45" s="1">
        <v>170000</v>
      </c>
      <c r="K45" s="1">
        <v>0</v>
      </c>
      <c r="L45" s="1">
        <v>100000</v>
      </c>
      <c r="M45" s="1">
        <v>0</v>
      </c>
      <c r="N45" s="1">
        <v>1500000</v>
      </c>
      <c r="O45" s="1">
        <v>0</v>
      </c>
      <c r="P45" s="1">
        <f t="shared" si="10"/>
        <v>6545000</v>
      </c>
      <c r="Q45" s="29">
        <f t="shared" si="11"/>
        <v>455000</v>
      </c>
      <c r="R45" s="1">
        <f t="shared" si="12"/>
        <v>7605000</v>
      </c>
    </row>
    <row r="46" spans="1:18" x14ac:dyDescent="0.3">
      <c r="A46" s="253"/>
      <c r="B46" t="s">
        <v>91</v>
      </c>
      <c r="C46" s="1">
        <f t="shared" si="13"/>
        <v>7605000</v>
      </c>
      <c r="D46" s="1">
        <v>650000</v>
      </c>
      <c r="E46" s="1">
        <v>2500000</v>
      </c>
      <c r="F46" s="32">
        <v>970000</v>
      </c>
      <c r="G46" s="1">
        <v>100000</v>
      </c>
      <c r="H46" s="1">
        <v>450000</v>
      </c>
      <c r="I46" s="1">
        <v>100000</v>
      </c>
      <c r="J46" s="1">
        <v>170000</v>
      </c>
      <c r="K46" s="1">
        <v>0</v>
      </c>
      <c r="L46" s="1">
        <v>100000</v>
      </c>
      <c r="M46" s="1">
        <v>0</v>
      </c>
      <c r="N46" s="1">
        <v>1500000</v>
      </c>
      <c r="O46" s="1">
        <v>0</v>
      </c>
      <c r="P46" s="1">
        <f t="shared" si="10"/>
        <v>6540000</v>
      </c>
      <c r="Q46" s="29">
        <f t="shared" si="11"/>
        <v>1065000</v>
      </c>
      <c r="R46" s="1">
        <f t="shared" si="12"/>
        <v>8215000</v>
      </c>
    </row>
    <row r="47" spans="1:18" x14ac:dyDescent="0.3">
      <c r="A47" s="253"/>
      <c r="B47" t="s">
        <v>92</v>
      </c>
      <c r="C47" s="1">
        <f t="shared" si="13"/>
        <v>8215000</v>
      </c>
      <c r="D47" s="1">
        <v>650000</v>
      </c>
      <c r="E47" s="1">
        <v>2500000</v>
      </c>
      <c r="F47" s="32">
        <v>965000</v>
      </c>
      <c r="G47" s="1">
        <v>100000</v>
      </c>
      <c r="H47" s="1">
        <v>450000</v>
      </c>
      <c r="I47" s="1">
        <v>100000</v>
      </c>
      <c r="J47" s="1">
        <v>170000</v>
      </c>
      <c r="K47" s="1">
        <v>0</v>
      </c>
      <c r="L47" s="1">
        <v>100000</v>
      </c>
      <c r="M47" s="1">
        <v>0</v>
      </c>
      <c r="N47" s="1">
        <v>1500000</v>
      </c>
      <c r="O47" s="1">
        <v>400000</v>
      </c>
      <c r="P47" s="1">
        <f t="shared" si="10"/>
        <v>6935000</v>
      </c>
      <c r="Q47" s="29">
        <f t="shared" si="11"/>
        <v>1280000</v>
      </c>
      <c r="R47" s="1">
        <f t="shared" si="12"/>
        <v>8430000</v>
      </c>
    </row>
    <row r="48" spans="1:18" x14ac:dyDescent="0.3">
      <c r="A48" s="253"/>
      <c r="B48" t="s">
        <v>93</v>
      </c>
      <c r="C48" s="1">
        <f t="shared" si="13"/>
        <v>8430000</v>
      </c>
      <c r="D48" s="1">
        <v>650000</v>
      </c>
      <c r="E48" s="1">
        <v>2500000</v>
      </c>
      <c r="F48" s="32">
        <v>960000</v>
      </c>
      <c r="G48" s="1">
        <v>100000</v>
      </c>
      <c r="H48" s="1">
        <v>450000</v>
      </c>
      <c r="I48" s="1">
        <v>100000</v>
      </c>
      <c r="J48" s="1">
        <v>170000</v>
      </c>
      <c r="K48" s="1">
        <v>0</v>
      </c>
      <c r="L48" s="1">
        <v>100000</v>
      </c>
      <c r="M48" s="1">
        <v>0</v>
      </c>
      <c r="N48" s="1">
        <v>1500000</v>
      </c>
      <c r="O48" s="1">
        <v>0</v>
      </c>
      <c r="P48" s="1">
        <f t="shared" si="10"/>
        <v>6530000</v>
      </c>
      <c r="Q48" s="29">
        <f t="shared" si="11"/>
        <v>1900000</v>
      </c>
      <c r="R48" s="1">
        <f t="shared" si="12"/>
        <v>9050000</v>
      </c>
    </row>
    <row r="49" spans="1:18" x14ac:dyDescent="0.3">
      <c r="A49" s="253"/>
      <c r="B49" t="s">
        <v>94</v>
      </c>
      <c r="C49" s="1">
        <f t="shared" si="13"/>
        <v>9050000</v>
      </c>
      <c r="D49" s="1">
        <v>650000</v>
      </c>
      <c r="E49" s="1">
        <v>2500000</v>
      </c>
      <c r="F49" s="32">
        <v>955000</v>
      </c>
      <c r="G49" s="1">
        <v>100000</v>
      </c>
      <c r="H49" s="1">
        <v>450000</v>
      </c>
      <c r="I49" s="1">
        <v>100000</v>
      </c>
      <c r="J49" s="1">
        <v>170000</v>
      </c>
      <c r="K49" s="1">
        <v>0</v>
      </c>
      <c r="L49" s="1">
        <v>100000</v>
      </c>
      <c r="M49" s="1">
        <v>0</v>
      </c>
      <c r="N49" s="1">
        <v>1500000</v>
      </c>
      <c r="O49" s="1">
        <v>400000</v>
      </c>
      <c r="P49" s="1">
        <f t="shared" si="10"/>
        <v>6925000</v>
      </c>
      <c r="Q49" s="29">
        <f t="shared" si="11"/>
        <v>2125000</v>
      </c>
      <c r="R49" s="1">
        <f t="shared" si="12"/>
        <v>9275000</v>
      </c>
    </row>
    <row r="50" spans="1:18" s="38" customFormat="1" ht="17.25" thickBot="1" x14ac:dyDescent="0.35">
      <c r="A50" s="254"/>
      <c r="B50" s="35" t="s">
        <v>95</v>
      </c>
      <c r="C50" s="36">
        <f t="shared" si="13"/>
        <v>9275000</v>
      </c>
      <c r="D50" s="36">
        <v>650000</v>
      </c>
      <c r="E50" s="36">
        <v>2500000</v>
      </c>
      <c r="F50" s="37">
        <v>950000</v>
      </c>
      <c r="G50" s="36">
        <v>100000</v>
      </c>
      <c r="H50" s="36">
        <v>450000</v>
      </c>
      <c r="I50" s="36">
        <v>100000</v>
      </c>
      <c r="J50" s="36">
        <v>170000</v>
      </c>
      <c r="K50" s="36">
        <v>0</v>
      </c>
      <c r="L50" s="36">
        <v>100000</v>
      </c>
      <c r="M50" s="36">
        <v>0</v>
      </c>
      <c r="N50" s="36">
        <v>1500000</v>
      </c>
      <c r="O50" s="36">
        <v>0</v>
      </c>
      <c r="P50" s="36">
        <f t="shared" si="10"/>
        <v>6520000</v>
      </c>
      <c r="Q50" s="30">
        <f t="shared" si="11"/>
        <v>2755000</v>
      </c>
      <c r="R50" s="36">
        <f t="shared" si="12"/>
        <v>9905000</v>
      </c>
    </row>
    <row r="51" spans="1:18" x14ac:dyDescent="0.3">
      <c r="A51" s="252">
        <v>2027</v>
      </c>
      <c r="B51" t="s">
        <v>84</v>
      </c>
      <c r="C51" s="1">
        <f xml:space="preserve"> R50</f>
        <v>9905000</v>
      </c>
      <c r="D51" s="1">
        <v>0</v>
      </c>
      <c r="E51" s="1">
        <v>2500000</v>
      </c>
      <c r="F51" s="32">
        <v>945000</v>
      </c>
      <c r="G51" s="1">
        <v>100000</v>
      </c>
      <c r="H51" s="1">
        <v>450000</v>
      </c>
      <c r="I51" s="1">
        <v>100000</v>
      </c>
      <c r="J51" s="1">
        <v>170000</v>
      </c>
      <c r="K51" s="1">
        <v>0</v>
      </c>
      <c r="L51" s="1">
        <v>100000</v>
      </c>
      <c r="M51" s="1">
        <v>0</v>
      </c>
      <c r="N51" s="1">
        <v>1500000</v>
      </c>
      <c r="O51" s="1">
        <v>400000</v>
      </c>
      <c r="P51" s="1">
        <f t="shared" ref="P51:P62" si="14">SUM(D51:O51)</f>
        <v>6265000</v>
      </c>
      <c r="Q51" s="34">
        <f t="shared" ref="Q51:Q62" si="15" xml:space="preserve"> C51 - P51</f>
        <v>3640000</v>
      </c>
      <c r="R51" s="1">
        <f xml:space="preserve"> 7150000 + Q51</f>
        <v>10790000</v>
      </c>
    </row>
    <row r="52" spans="1:18" x14ac:dyDescent="0.3">
      <c r="A52" s="253"/>
      <c r="B52" t="s">
        <v>85</v>
      </c>
      <c r="C52" s="1">
        <f xml:space="preserve"> R51</f>
        <v>10790000</v>
      </c>
      <c r="D52" s="1">
        <v>650000</v>
      </c>
      <c r="E52" s="1">
        <v>2500000</v>
      </c>
      <c r="F52" s="32">
        <v>940000</v>
      </c>
      <c r="G52" s="1">
        <v>100000</v>
      </c>
      <c r="H52" s="1">
        <v>450000</v>
      </c>
      <c r="I52" s="1">
        <v>100000</v>
      </c>
      <c r="J52" s="1">
        <v>170000</v>
      </c>
      <c r="K52" s="1">
        <v>0</v>
      </c>
      <c r="L52" s="1">
        <v>100000</v>
      </c>
      <c r="M52" s="1">
        <v>0</v>
      </c>
      <c r="N52" s="1">
        <v>1500000</v>
      </c>
      <c r="O52" s="32">
        <v>0</v>
      </c>
      <c r="P52" s="1">
        <f t="shared" si="14"/>
        <v>6510000</v>
      </c>
      <c r="Q52" s="29">
        <f t="shared" si="15"/>
        <v>4280000</v>
      </c>
      <c r="R52" s="1">
        <f t="shared" ref="R52:R62" si="16" xml:space="preserve"> 7150000 + Q52</f>
        <v>11430000</v>
      </c>
    </row>
    <row r="53" spans="1:18" x14ac:dyDescent="0.3">
      <c r="A53" s="253"/>
      <c r="B53" t="s">
        <v>86</v>
      </c>
      <c r="C53" s="1">
        <f t="shared" ref="C53:C62" si="17" xml:space="preserve"> R52</f>
        <v>11430000</v>
      </c>
      <c r="D53" s="1">
        <v>650000</v>
      </c>
      <c r="E53" s="1">
        <v>2500000</v>
      </c>
      <c r="F53" s="32">
        <v>935000</v>
      </c>
      <c r="G53" s="1">
        <v>100000</v>
      </c>
      <c r="H53" s="1">
        <v>450000</v>
      </c>
      <c r="I53" s="1">
        <v>100000</v>
      </c>
      <c r="J53" s="1">
        <v>170000</v>
      </c>
      <c r="K53" s="1">
        <v>0</v>
      </c>
      <c r="L53" s="1">
        <v>100000</v>
      </c>
      <c r="M53" s="1">
        <v>0</v>
      </c>
      <c r="N53" s="1">
        <v>1500000</v>
      </c>
      <c r="O53" s="1">
        <v>0</v>
      </c>
      <c r="P53" s="1">
        <f t="shared" si="14"/>
        <v>6505000</v>
      </c>
      <c r="Q53" s="29">
        <f t="shared" si="15"/>
        <v>4925000</v>
      </c>
      <c r="R53" s="1">
        <f t="shared" si="16"/>
        <v>12075000</v>
      </c>
    </row>
    <row r="54" spans="1:18" x14ac:dyDescent="0.3">
      <c r="A54" s="253"/>
      <c r="B54" t="s">
        <v>87</v>
      </c>
      <c r="C54" s="1">
        <f t="shared" si="17"/>
        <v>12075000</v>
      </c>
      <c r="D54" s="1">
        <v>650000</v>
      </c>
      <c r="E54" s="1">
        <v>2500000</v>
      </c>
      <c r="F54" s="32">
        <v>930000</v>
      </c>
      <c r="G54" s="1">
        <v>100000</v>
      </c>
      <c r="H54" s="1">
        <v>450000</v>
      </c>
      <c r="I54" s="1">
        <v>100000</v>
      </c>
      <c r="J54" s="1">
        <v>170000</v>
      </c>
      <c r="K54" s="1">
        <v>0</v>
      </c>
      <c r="L54" s="1">
        <v>100000</v>
      </c>
      <c r="M54" s="1">
        <v>0</v>
      </c>
      <c r="N54" s="1">
        <v>1500000</v>
      </c>
      <c r="O54" s="1">
        <v>0</v>
      </c>
      <c r="P54" s="1">
        <f t="shared" si="14"/>
        <v>6500000</v>
      </c>
      <c r="Q54" s="29">
        <f t="shared" si="15"/>
        <v>5575000</v>
      </c>
      <c r="R54" s="1">
        <f t="shared" si="16"/>
        <v>12725000</v>
      </c>
    </row>
    <row r="55" spans="1:18" x14ac:dyDescent="0.3">
      <c r="A55" s="253"/>
      <c r="B55" t="s">
        <v>88</v>
      </c>
      <c r="C55" s="1">
        <f t="shared" si="17"/>
        <v>12725000</v>
      </c>
      <c r="D55" s="1">
        <v>650000</v>
      </c>
      <c r="E55" s="1">
        <v>2500000</v>
      </c>
      <c r="F55" s="32">
        <v>925000</v>
      </c>
      <c r="G55" s="1">
        <v>100000</v>
      </c>
      <c r="H55" s="1">
        <v>450000</v>
      </c>
      <c r="I55" s="1">
        <v>100000</v>
      </c>
      <c r="J55" s="1">
        <v>170000</v>
      </c>
      <c r="K55" s="1">
        <v>0</v>
      </c>
      <c r="L55" s="1">
        <v>100000</v>
      </c>
      <c r="M55" s="1">
        <v>0</v>
      </c>
      <c r="N55" s="1">
        <v>1500000</v>
      </c>
      <c r="O55" s="1">
        <v>400000</v>
      </c>
      <c r="P55" s="1">
        <f t="shared" si="14"/>
        <v>6895000</v>
      </c>
      <c r="Q55" s="29">
        <f t="shared" si="15"/>
        <v>5830000</v>
      </c>
      <c r="R55" s="1">
        <f t="shared" si="16"/>
        <v>12980000</v>
      </c>
    </row>
    <row r="56" spans="1:18" x14ac:dyDescent="0.3">
      <c r="A56" s="253"/>
      <c r="B56" t="s">
        <v>89</v>
      </c>
      <c r="C56" s="1">
        <f t="shared" si="17"/>
        <v>12980000</v>
      </c>
      <c r="D56" s="1">
        <v>650000</v>
      </c>
      <c r="E56" s="1">
        <v>2500000</v>
      </c>
      <c r="F56" s="32">
        <v>920000</v>
      </c>
      <c r="G56" s="1">
        <v>100000</v>
      </c>
      <c r="H56" s="1">
        <v>450000</v>
      </c>
      <c r="I56" s="1">
        <v>100000</v>
      </c>
      <c r="J56" s="1">
        <v>170000</v>
      </c>
      <c r="K56" s="1">
        <v>0</v>
      </c>
      <c r="L56" s="1">
        <v>100000</v>
      </c>
      <c r="M56" s="1">
        <v>0</v>
      </c>
      <c r="N56" s="1">
        <v>1500000</v>
      </c>
      <c r="O56" s="1">
        <v>0</v>
      </c>
      <c r="P56" s="1">
        <f t="shared" si="14"/>
        <v>6490000</v>
      </c>
      <c r="Q56" s="29">
        <f t="shared" si="15"/>
        <v>6490000</v>
      </c>
      <c r="R56" s="1">
        <f t="shared" si="16"/>
        <v>13640000</v>
      </c>
    </row>
    <row r="57" spans="1:18" x14ac:dyDescent="0.3">
      <c r="A57" s="253"/>
      <c r="B57" t="s">
        <v>90</v>
      </c>
      <c r="C57" s="1">
        <f t="shared" si="17"/>
        <v>13640000</v>
      </c>
      <c r="D57" s="1">
        <v>650000</v>
      </c>
      <c r="E57" s="1">
        <v>2500000</v>
      </c>
      <c r="F57" s="32">
        <v>915000</v>
      </c>
      <c r="G57" s="1">
        <v>100000</v>
      </c>
      <c r="H57" s="1">
        <v>450000</v>
      </c>
      <c r="I57" s="1">
        <v>100000</v>
      </c>
      <c r="J57" s="1">
        <v>170000</v>
      </c>
      <c r="K57" s="1">
        <v>0</v>
      </c>
      <c r="L57" s="1">
        <v>100000</v>
      </c>
      <c r="M57" s="1">
        <v>0</v>
      </c>
      <c r="N57" s="1">
        <v>1500000</v>
      </c>
      <c r="O57" s="1">
        <v>0</v>
      </c>
      <c r="P57" s="1">
        <f t="shared" si="14"/>
        <v>6485000</v>
      </c>
      <c r="Q57" s="29">
        <f t="shared" si="15"/>
        <v>7155000</v>
      </c>
      <c r="R57" s="1">
        <f t="shared" si="16"/>
        <v>14305000</v>
      </c>
    </row>
    <row r="58" spans="1:18" x14ac:dyDescent="0.3">
      <c r="A58" s="253"/>
      <c r="B58" t="s">
        <v>91</v>
      </c>
      <c r="C58" s="1">
        <f t="shared" si="17"/>
        <v>14305000</v>
      </c>
      <c r="D58" s="1">
        <v>650000</v>
      </c>
      <c r="E58" s="1">
        <v>2500000</v>
      </c>
      <c r="F58" s="32">
        <v>910000</v>
      </c>
      <c r="G58" s="1">
        <v>100000</v>
      </c>
      <c r="H58" s="1">
        <v>450000</v>
      </c>
      <c r="I58" s="1">
        <v>100000</v>
      </c>
      <c r="J58" s="1">
        <v>170000</v>
      </c>
      <c r="K58" s="1">
        <v>0</v>
      </c>
      <c r="L58" s="1">
        <v>100000</v>
      </c>
      <c r="M58" s="1">
        <v>0</v>
      </c>
      <c r="N58" s="1">
        <v>1500000</v>
      </c>
      <c r="O58" s="1">
        <v>0</v>
      </c>
      <c r="P58" s="1">
        <f t="shared" si="14"/>
        <v>6480000</v>
      </c>
      <c r="Q58" s="29">
        <f t="shared" si="15"/>
        <v>7825000</v>
      </c>
      <c r="R58" s="1">
        <f t="shared" si="16"/>
        <v>14975000</v>
      </c>
    </row>
    <row r="59" spans="1:18" x14ac:dyDescent="0.3">
      <c r="A59" s="253"/>
      <c r="B59" t="s">
        <v>92</v>
      </c>
      <c r="C59" s="1">
        <f t="shared" si="17"/>
        <v>14975000</v>
      </c>
      <c r="D59" s="1">
        <v>650000</v>
      </c>
      <c r="E59" s="1">
        <v>2500000</v>
      </c>
      <c r="F59" s="32">
        <v>905000</v>
      </c>
      <c r="G59" s="1">
        <v>100000</v>
      </c>
      <c r="H59" s="1">
        <v>450000</v>
      </c>
      <c r="I59" s="1">
        <v>100000</v>
      </c>
      <c r="J59" s="1">
        <v>170000</v>
      </c>
      <c r="K59" s="1">
        <v>0</v>
      </c>
      <c r="L59" s="1">
        <v>100000</v>
      </c>
      <c r="M59" s="1">
        <v>0</v>
      </c>
      <c r="N59" s="1">
        <v>1500000</v>
      </c>
      <c r="O59" s="1">
        <v>400000</v>
      </c>
      <c r="P59" s="1">
        <f t="shared" si="14"/>
        <v>6875000</v>
      </c>
      <c r="Q59" s="29">
        <f t="shared" si="15"/>
        <v>8100000</v>
      </c>
      <c r="R59" s="1">
        <f t="shared" si="16"/>
        <v>15250000</v>
      </c>
    </row>
    <row r="60" spans="1:18" x14ac:dyDescent="0.3">
      <c r="A60" s="253"/>
      <c r="B60" t="s">
        <v>93</v>
      </c>
      <c r="C60" s="1">
        <f t="shared" si="17"/>
        <v>15250000</v>
      </c>
      <c r="D60" s="1">
        <v>650000</v>
      </c>
      <c r="E60" s="1">
        <v>2500000</v>
      </c>
      <c r="F60" s="32">
        <v>900000</v>
      </c>
      <c r="G60" s="1">
        <v>100000</v>
      </c>
      <c r="H60" s="1">
        <v>450000</v>
      </c>
      <c r="I60" s="1">
        <v>100000</v>
      </c>
      <c r="J60" s="1">
        <v>170000</v>
      </c>
      <c r="K60" s="1">
        <v>0</v>
      </c>
      <c r="L60" s="1">
        <v>100000</v>
      </c>
      <c r="M60" s="1">
        <v>0</v>
      </c>
      <c r="N60" s="1">
        <v>1500000</v>
      </c>
      <c r="O60" s="1">
        <v>0</v>
      </c>
      <c r="P60" s="1">
        <f t="shared" si="14"/>
        <v>6470000</v>
      </c>
      <c r="Q60" s="29">
        <f t="shared" si="15"/>
        <v>8780000</v>
      </c>
      <c r="R60" s="1">
        <f t="shared" si="16"/>
        <v>15930000</v>
      </c>
    </row>
    <row r="61" spans="1:18" x14ac:dyDescent="0.3">
      <c r="A61" s="253"/>
      <c r="B61" t="s">
        <v>94</v>
      </c>
      <c r="C61" s="1">
        <f t="shared" si="17"/>
        <v>15930000</v>
      </c>
      <c r="D61" s="1">
        <v>650000</v>
      </c>
      <c r="E61" s="1">
        <v>2500000</v>
      </c>
      <c r="F61" s="32">
        <v>895000</v>
      </c>
      <c r="G61" s="1">
        <v>100000</v>
      </c>
      <c r="H61" s="1">
        <v>450000</v>
      </c>
      <c r="I61" s="1">
        <v>100000</v>
      </c>
      <c r="J61" s="1">
        <v>170000</v>
      </c>
      <c r="K61" s="1">
        <v>0</v>
      </c>
      <c r="L61" s="1">
        <v>100000</v>
      </c>
      <c r="M61" s="1">
        <v>0</v>
      </c>
      <c r="N61" s="1">
        <v>1500000</v>
      </c>
      <c r="O61" s="1">
        <v>400000</v>
      </c>
      <c r="P61" s="1">
        <f t="shared" si="14"/>
        <v>6865000</v>
      </c>
      <c r="Q61" s="29">
        <f t="shared" si="15"/>
        <v>9065000</v>
      </c>
      <c r="R61" s="1">
        <f t="shared" si="16"/>
        <v>16215000</v>
      </c>
    </row>
    <row r="62" spans="1:18" s="38" customFormat="1" ht="17.25" thickBot="1" x14ac:dyDescent="0.35">
      <c r="A62" s="254"/>
      <c r="B62" s="35" t="s">
        <v>95</v>
      </c>
      <c r="C62" s="36">
        <f t="shared" si="17"/>
        <v>16215000</v>
      </c>
      <c r="D62" s="36">
        <v>650000</v>
      </c>
      <c r="E62" s="36">
        <v>2500000</v>
      </c>
      <c r="F62" s="37">
        <v>890000</v>
      </c>
      <c r="G62" s="36">
        <v>100000</v>
      </c>
      <c r="H62" s="36">
        <v>450000</v>
      </c>
      <c r="I62" s="36">
        <v>100000</v>
      </c>
      <c r="J62" s="36">
        <v>170000</v>
      </c>
      <c r="K62" s="36">
        <v>0</v>
      </c>
      <c r="L62" s="36">
        <v>100000</v>
      </c>
      <c r="M62" s="36">
        <v>0</v>
      </c>
      <c r="N62" s="36">
        <v>1500000</v>
      </c>
      <c r="O62" s="36">
        <v>0</v>
      </c>
      <c r="P62" s="36">
        <f t="shared" si="14"/>
        <v>6460000</v>
      </c>
      <c r="Q62" s="30">
        <f t="shared" si="15"/>
        <v>9755000</v>
      </c>
      <c r="R62" s="36">
        <f t="shared" si="16"/>
        <v>16905000</v>
      </c>
    </row>
    <row r="63" spans="1:18" x14ac:dyDescent="0.3">
      <c r="A63" s="252">
        <v>2028</v>
      </c>
      <c r="B63" t="s">
        <v>84</v>
      </c>
      <c r="C63" s="1">
        <f xml:space="preserve"> R62</f>
        <v>16905000</v>
      </c>
      <c r="D63" s="1">
        <v>0</v>
      </c>
      <c r="E63" s="1">
        <v>2500000</v>
      </c>
      <c r="F63" s="32">
        <v>885000</v>
      </c>
      <c r="G63" s="1">
        <v>100000</v>
      </c>
      <c r="H63" s="1">
        <v>450000</v>
      </c>
      <c r="I63" s="1">
        <v>100000</v>
      </c>
      <c r="J63" s="1">
        <v>170000</v>
      </c>
      <c r="K63" s="1">
        <v>0</v>
      </c>
      <c r="L63" s="1">
        <v>100000</v>
      </c>
      <c r="M63" s="1">
        <v>0</v>
      </c>
      <c r="N63" s="1">
        <v>1500000</v>
      </c>
      <c r="O63" s="1">
        <v>400000</v>
      </c>
      <c r="P63" s="1">
        <f t="shared" ref="P63:P74" si="18">SUM(D63:O63)</f>
        <v>6205000</v>
      </c>
      <c r="Q63" s="34">
        <f t="shared" ref="Q63:Q74" si="19" xml:space="preserve"> C63 - P63</f>
        <v>10700000</v>
      </c>
      <c r="R63" s="1">
        <f xml:space="preserve"> 7150000 + Q63</f>
        <v>17850000</v>
      </c>
    </row>
    <row r="64" spans="1:18" x14ac:dyDescent="0.3">
      <c r="A64" s="253"/>
      <c r="B64" t="s">
        <v>85</v>
      </c>
      <c r="C64" s="1">
        <f xml:space="preserve"> R63</f>
        <v>17850000</v>
      </c>
      <c r="D64" s="1">
        <v>650000</v>
      </c>
      <c r="E64" s="1">
        <v>2500000</v>
      </c>
      <c r="F64" s="32">
        <v>880000</v>
      </c>
      <c r="G64" s="1">
        <v>100000</v>
      </c>
      <c r="H64" s="1">
        <v>450000</v>
      </c>
      <c r="I64" s="1">
        <v>100000</v>
      </c>
      <c r="J64" s="1">
        <v>170000</v>
      </c>
      <c r="K64" s="1">
        <v>0</v>
      </c>
      <c r="L64" s="1">
        <v>100000</v>
      </c>
      <c r="M64" s="1">
        <v>0</v>
      </c>
      <c r="N64" s="1">
        <v>1500000</v>
      </c>
      <c r="O64" s="32">
        <v>0</v>
      </c>
      <c r="P64" s="1">
        <f t="shared" si="18"/>
        <v>6450000</v>
      </c>
      <c r="Q64" s="29">
        <f t="shared" si="19"/>
        <v>11400000</v>
      </c>
      <c r="R64" s="1">
        <f t="shared" ref="R64:R74" si="20" xml:space="preserve"> 7150000 + Q64</f>
        <v>18550000</v>
      </c>
    </row>
    <row r="65" spans="1:18" x14ac:dyDescent="0.3">
      <c r="A65" s="253"/>
      <c r="B65" t="s">
        <v>86</v>
      </c>
      <c r="C65" s="1">
        <f t="shared" ref="C65:C74" si="21" xml:space="preserve"> R64</f>
        <v>18550000</v>
      </c>
      <c r="D65" s="1">
        <v>650000</v>
      </c>
      <c r="E65" s="1">
        <v>2500000</v>
      </c>
      <c r="F65" s="32">
        <v>875000</v>
      </c>
      <c r="G65" s="1">
        <v>100000</v>
      </c>
      <c r="H65" s="1">
        <v>450000</v>
      </c>
      <c r="I65" s="1">
        <v>100000</v>
      </c>
      <c r="J65" s="1">
        <v>170000</v>
      </c>
      <c r="K65" s="1">
        <v>0</v>
      </c>
      <c r="L65" s="1">
        <v>100000</v>
      </c>
      <c r="M65" s="1">
        <v>0</v>
      </c>
      <c r="N65" s="1">
        <v>1500000</v>
      </c>
      <c r="O65" s="1">
        <v>0</v>
      </c>
      <c r="P65" s="1">
        <f t="shared" si="18"/>
        <v>6445000</v>
      </c>
      <c r="Q65" s="29">
        <f t="shared" si="19"/>
        <v>12105000</v>
      </c>
      <c r="R65" s="1">
        <f t="shared" si="20"/>
        <v>19255000</v>
      </c>
    </row>
    <row r="66" spans="1:18" x14ac:dyDescent="0.3">
      <c r="A66" s="253"/>
      <c r="B66" t="s">
        <v>87</v>
      </c>
      <c r="C66" s="1">
        <f t="shared" si="21"/>
        <v>19255000</v>
      </c>
      <c r="D66" s="1">
        <v>650000</v>
      </c>
      <c r="E66" s="1">
        <v>2500000</v>
      </c>
      <c r="F66" s="32">
        <v>870000</v>
      </c>
      <c r="G66" s="1">
        <v>100000</v>
      </c>
      <c r="H66" s="1">
        <v>450000</v>
      </c>
      <c r="I66" s="1">
        <v>100000</v>
      </c>
      <c r="J66" s="1">
        <v>170000</v>
      </c>
      <c r="K66" s="1">
        <v>0</v>
      </c>
      <c r="L66" s="1">
        <v>100000</v>
      </c>
      <c r="M66" s="1">
        <v>0</v>
      </c>
      <c r="N66" s="1">
        <v>1500000</v>
      </c>
      <c r="O66" s="1">
        <v>0</v>
      </c>
      <c r="P66" s="1">
        <f t="shared" si="18"/>
        <v>6440000</v>
      </c>
      <c r="Q66" s="29">
        <f t="shared" si="19"/>
        <v>12815000</v>
      </c>
      <c r="R66" s="1">
        <f t="shared" si="20"/>
        <v>19965000</v>
      </c>
    </row>
    <row r="67" spans="1:18" x14ac:dyDescent="0.3">
      <c r="A67" s="253"/>
      <c r="B67" t="s">
        <v>88</v>
      </c>
      <c r="C67" s="1">
        <f t="shared" si="21"/>
        <v>19965000</v>
      </c>
      <c r="D67" s="1">
        <v>650000</v>
      </c>
      <c r="E67" s="1">
        <v>2500000</v>
      </c>
      <c r="F67" s="32">
        <v>865000</v>
      </c>
      <c r="G67" s="1">
        <v>100000</v>
      </c>
      <c r="H67" s="1">
        <v>450000</v>
      </c>
      <c r="I67" s="1">
        <v>100000</v>
      </c>
      <c r="J67" s="1">
        <v>170000</v>
      </c>
      <c r="K67" s="1">
        <v>0</v>
      </c>
      <c r="L67" s="1">
        <v>100000</v>
      </c>
      <c r="M67" s="1">
        <v>0</v>
      </c>
      <c r="N67" s="1">
        <v>1500000</v>
      </c>
      <c r="O67" s="1">
        <v>400000</v>
      </c>
      <c r="P67" s="1">
        <f t="shared" si="18"/>
        <v>6835000</v>
      </c>
      <c r="Q67" s="29">
        <f t="shared" si="19"/>
        <v>13130000</v>
      </c>
      <c r="R67" s="1">
        <f t="shared" si="20"/>
        <v>20280000</v>
      </c>
    </row>
    <row r="68" spans="1:18" x14ac:dyDescent="0.3">
      <c r="A68" s="253"/>
      <c r="B68" t="s">
        <v>89</v>
      </c>
      <c r="C68" s="1">
        <f t="shared" si="21"/>
        <v>20280000</v>
      </c>
      <c r="D68" s="1">
        <v>650000</v>
      </c>
      <c r="E68" s="1">
        <v>2500000</v>
      </c>
      <c r="F68" s="32">
        <v>860000</v>
      </c>
      <c r="G68" s="1">
        <v>100000</v>
      </c>
      <c r="H68" s="1">
        <v>450000</v>
      </c>
      <c r="I68" s="1">
        <v>100000</v>
      </c>
      <c r="J68" s="1">
        <v>170000</v>
      </c>
      <c r="K68" s="1">
        <v>0</v>
      </c>
      <c r="L68" s="1">
        <v>100000</v>
      </c>
      <c r="M68" s="1">
        <v>0</v>
      </c>
      <c r="N68" s="1">
        <v>1500000</v>
      </c>
      <c r="O68" s="1">
        <v>0</v>
      </c>
      <c r="P68" s="1">
        <f t="shared" si="18"/>
        <v>6430000</v>
      </c>
      <c r="Q68" s="29">
        <f t="shared" si="19"/>
        <v>13850000</v>
      </c>
      <c r="R68" s="1">
        <f t="shared" si="20"/>
        <v>21000000</v>
      </c>
    </row>
    <row r="69" spans="1:18" x14ac:dyDescent="0.3">
      <c r="A69" s="253"/>
      <c r="B69" t="s">
        <v>90</v>
      </c>
      <c r="C69" s="1">
        <f t="shared" si="21"/>
        <v>21000000</v>
      </c>
      <c r="D69" s="1">
        <v>650000</v>
      </c>
      <c r="E69" s="1">
        <v>2500000</v>
      </c>
      <c r="F69" s="32">
        <v>855000</v>
      </c>
      <c r="G69" s="1">
        <v>100000</v>
      </c>
      <c r="H69" s="1">
        <v>450000</v>
      </c>
      <c r="I69" s="1">
        <v>100000</v>
      </c>
      <c r="J69" s="1">
        <v>170000</v>
      </c>
      <c r="K69" s="1">
        <v>0</v>
      </c>
      <c r="L69" s="1">
        <v>100000</v>
      </c>
      <c r="M69" s="1">
        <v>0</v>
      </c>
      <c r="N69" s="1">
        <v>1500000</v>
      </c>
      <c r="O69" s="1">
        <v>0</v>
      </c>
      <c r="P69" s="1">
        <f t="shared" si="18"/>
        <v>6425000</v>
      </c>
      <c r="Q69" s="29">
        <f t="shared" si="19"/>
        <v>14575000</v>
      </c>
      <c r="R69" s="1">
        <f t="shared" si="20"/>
        <v>21725000</v>
      </c>
    </row>
    <row r="70" spans="1:18" x14ac:dyDescent="0.3">
      <c r="A70" s="253"/>
      <c r="B70" t="s">
        <v>91</v>
      </c>
      <c r="C70" s="1">
        <f t="shared" si="21"/>
        <v>21725000</v>
      </c>
      <c r="D70" s="1">
        <v>650000</v>
      </c>
      <c r="E70" s="1">
        <v>2500000</v>
      </c>
      <c r="F70" s="32">
        <v>850000</v>
      </c>
      <c r="G70" s="1">
        <v>100000</v>
      </c>
      <c r="H70" s="1">
        <v>450000</v>
      </c>
      <c r="I70" s="1">
        <v>100000</v>
      </c>
      <c r="J70" s="1">
        <v>170000</v>
      </c>
      <c r="K70" s="1">
        <v>0</v>
      </c>
      <c r="L70" s="1">
        <v>100000</v>
      </c>
      <c r="M70" s="1">
        <v>0</v>
      </c>
      <c r="N70" s="1">
        <v>1500000</v>
      </c>
      <c r="O70" s="1">
        <v>0</v>
      </c>
      <c r="P70" s="1">
        <f t="shared" si="18"/>
        <v>6420000</v>
      </c>
      <c r="Q70" s="29">
        <f t="shared" si="19"/>
        <v>15305000</v>
      </c>
      <c r="R70" s="1">
        <f t="shared" si="20"/>
        <v>22455000</v>
      </c>
    </row>
    <row r="71" spans="1:18" x14ac:dyDescent="0.3">
      <c r="A71" s="253"/>
      <c r="B71" t="s">
        <v>92</v>
      </c>
      <c r="C71" s="1">
        <f t="shared" si="21"/>
        <v>22455000</v>
      </c>
      <c r="D71" s="1">
        <v>650000</v>
      </c>
      <c r="E71" s="1">
        <v>2500000</v>
      </c>
      <c r="F71" s="32">
        <v>845000</v>
      </c>
      <c r="G71" s="1">
        <v>100000</v>
      </c>
      <c r="H71" s="1">
        <v>450000</v>
      </c>
      <c r="I71" s="1">
        <v>100000</v>
      </c>
      <c r="J71" s="1">
        <v>170000</v>
      </c>
      <c r="K71" s="1">
        <v>0</v>
      </c>
      <c r="L71" s="1">
        <v>100000</v>
      </c>
      <c r="M71" s="1">
        <v>0</v>
      </c>
      <c r="N71" s="1">
        <v>1500000</v>
      </c>
      <c r="O71" s="1">
        <v>400000</v>
      </c>
      <c r="P71" s="1">
        <f t="shared" si="18"/>
        <v>6815000</v>
      </c>
      <c r="Q71" s="29">
        <f t="shared" si="19"/>
        <v>15640000</v>
      </c>
      <c r="R71" s="1">
        <f t="shared" si="20"/>
        <v>22790000</v>
      </c>
    </row>
    <row r="72" spans="1:18" x14ac:dyDescent="0.3">
      <c r="A72" s="253"/>
      <c r="B72" t="s">
        <v>93</v>
      </c>
      <c r="C72" s="1">
        <f t="shared" si="21"/>
        <v>22790000</v>
      </c>
      <c r="D72" s="1">
        <v>650000</v>
      </c>
      <c r="E72" s="1">
        <v>2500000</v>
      </c>
      <c r="F72" s="32">
        <v>840000</v>
      </c>
      <c r="G72" s="1">
        <v>100000</v>
      </c>
      <c r="H72" s="1">
        <v>450000</v>
      </c>
      <c r="I72" s="1">
        <v>100000</v>
      </c>
      <c r="J72" s="1">
        <v>170000</v>
      </c>
      <c r="K72" s="1">
        <v>0</v>
      </c>
      <c r="L72" s="1">
        <v>100000</v>
      </c>
      <c r="M72" s="1">
        <v>0</v>
      </c>
      <c r="N72" s="1">
        <v>1500000</v>
      </c>
      <c r="O72" s="1">
        <v>0</v>
      </c>
      <c r="P72" s="1">
        <f t="shared" si="18"/>
        <v>6410000</v>
      </c>
      <c r="Q72" s="29">
        <f t="shared" si="19"/>
        <v>16380000</v>
      </c>
      <c r="R72" s="1">
        <f t="shared" si="20"/>
        <v>23530000</v>
      </c>
    </row>
    <row r="73" spans="1:18" x14ac:dyDescent="0.3">
      <c r="A73" s="253"/>
      <c r="B73" t="s">
        <v>94</v>
      </c>
      <c r="C73" s="1">
        <f t="shared" si="21"/>
        <v>23530000</v>
      </c>
      <c r="D73" s="1">
        <v>650000</v>
      </c>
      <c r="E73" s="1">
        <v>2500000</v>
      </c>
      <c r="F73" s="32">
        <v>835000</v>
      </c>
      <c r="G73" s="1">
        <v>100000</v>
      </c>
      <c r="H73" s="1">
        <v>450000</v>
      </c>
      <c r="I73" s="1">
        <v>100000</v>
      </c>
      <c r="J73" s="1">
        <v>170000</v>
      </c>
      <c r="K73" s="1">
        <v>0</v>
      </c>
      <c r="L73" s="1">
        <v>100000</v>
      </c>
      <c r="M73" s="1">
        <v>0</v>
      </c>
      <c r="N73" s="1">
        <v>1500000</v>
      </c>
      <c r="O73" s="1">
        <v>400000</v>
      </c>
      <c r="P73" s="1">
        <f t="shared" si="18"/>
        <v>6805000</v>
      </c>
      <c r="Q73" s="29">
        <f t="shared" si="19"/>
        <v>16725000</v>
      </c>
      <c r="R73" s="1">
        <f t="shared" si="20"/>
        <v>23875000</v>
      </c>
    </row>
    <row r="74" spans="1:18" s="38" customFormat="1" ht="17.25" thickBot="1" x14ac:dyDescent="0.35">
      <c r="A74" s="254"/>
      <c r="B74" s="35" t="s">
        <v>95</v>
      </c>
      <c r="C74" s="36">
        <f t="shared" si="21"/>
        <v>23875000</v>
      </c>
      <c r="D74" s="36">
        <v>650000</v>
      </c>
      <c r="E74" s="36">
        <v>2500000</v>
      </c>
      <c r="F74" s="37">
        <v>830000</v>
      </c>
      <c r="G74" s="36">
        <v>100000</v>
      </c>
      <c r="H74" s="36">
        <v>450000</v>
      </c>
      <c r="I74" s="36">
        <v>100000</v>
      </c>
      <c r="J74" s="36">
        <v>170000</v>
      </c>
      <c r="K74" s="36">
        <v>0</v>
      </c>
      <c r="L74" s="36">
        <v>100000</v>
      </c>
      <c r="M74" s="36">
        <v>0</v>
      </c>
      <c r="N74" s="36">
        <v>1500000</v>
      </c>
      <c r="O74" s="36">
        <v>0</v>
      </c>
      <c r="P74" s="36">
        <f t="shared" si="18"/>
        <v>6400000</v>
      </c>
      <c r="Q74" s="30">
        <f t="shared" si="19"/>
        <v>17475000</v>
      </c>
      <c r="R74" s="36">
        <f t="shared" si="20"/>
        <v>24625000</v>
      </c>
    </row>
    <row r="75" spans="1:18" x14ac:dyDescent="0.3">
      <c r="A75" s="252">
        <v>2029</v>
      </c>
      <c r="B75" t="s">
        <v>84</v>
      </c>
      <c r="C75" s="1">
        <f xml:space="preserve"> R74</f>
        <v>24625000</v>
      </c>
      <c r="D75" s="1">
        <v>0</v>
      </c>
      <c r="E75" s="1">
        <v>2500000</v>
      </c>
      <c r="F75" s="32">
        <v>825000</v>
      </c>
      <c r="G75" s="1">
        <v>100000</v>
      </c>
      <c r="H75" s="1">
        <v>450000</v>
      </c>
      <c r="I75" s="1">
        <v>100000</v>
      </c>
      <c r="J75" s="1">
        <v>170000</v>
      </c>
      <c r="K75" s="1">
        <v>0</v>
      </c>
      <c r="L75" s="1">
        <v>100000</v>
      </c>
      <c r="M75" s="1">
        <v>0</v>
      </c>
      <c r="N75" s="1">
        <v>1500000</v>
      </c>
      <c r="O75" s="1">
        <v>400000</v>
      </c>
      <c r="P75" s="1">
        <f t="shared" ref="P75:P86" si="22">SUM(D75:O75)</f>
        <v>6145000</v>
      </c>
      <c r="Q75" s="34">
        <f t="shared" ref="Q75:Q86" si="23" xml:space="preserve"> C75 - P75</f>
        <v>18480000</v>
      </c>
      <c r="R75" s="1">
        <f xml:space="preserve"> 7150000 + Q75</f>
        <v>25630000</v>
      </c>
    </row>
    <row r="76" spans="1:18" x14ac:dyDescent="0.3">
      <c r="A76" s="253"/>
      <c r="B76" t="s">
        <v>85</v>
      </c>
      <c r="C76" s="1">
        <f xml:space="preserve"> R75</f>
        <v>25630000</v>
      </c>
      <c r="D76" s="1">
        <v>650000</v>
      </c>
      <c r="E76" s="1">
        <v>2500000</v>
      </c>
      <c r="F76" s="32">
        <v>820000</v>
      </c>
      <c r="G76" s="1">
        <v>100000</v>
      </c>
      <c r="H76" s="1">
        <v>450000</v>
      </c>
      <c r="I76" s="1">
        <v>100000</v>
      </c>
      <c r="J76" s="1">
        <v>170000</v>
      </c>
      <c r="K76" s="1">
        <v>0</v>
      </c>
      <c r="L76" s="1">
        <v>100000</v>
      </c>
      <c r="M76" s="1">
        <v>0</v>
      </c>
      <c r="N76" s="1">
        <v>1500000</v>
      </c>
      <c r="O76" s="32">
        <v>0</v>
      </c>
      <c r="P76" s="1">
        <f t="shared" si="22"/>
        <v>6390000</v>
      </c>
      <c r="Q76" s="29">
        <f t="shared" si="23"/>
        <v>19240000</v>
      </c>
      <c r="R76" s="1">
        <f t="shared" ref="R76:R86" si="24" xml:space="preserve"> 7150000 + Q76</f>
        <v>26390000</v>
      </c>
    </row>
    <row r="77" spans="1:18" x14ac:dyDescent="0.3">
      <c r="A77" s="253"/>
      <c r="B77" t="s">
        <v>86</v>
      </c>
      <c r="C77" s="1">
        <f t="shared" ref="C77:C86" si="25" xml:space="preserve"> R76</f>
        <v>26390000</v>
      </c>
      <c r="D77" s="1">
        <v>650000</v>
      </c>
      <c r="E77" s="1">
        <v>2500000</v>
      </c>
      <c r="F77" s="32">
        <v>815000</v>
      </c>
      <c r="G77" s="1">
        <v>100000</v>
      </c>
      <c r="H77" s="1">
        <v>450000</v>
      </c>
      <c r="I77" s="1">
        <v>100000</v>
      </c>
      <c r="J77" s="1">
        <v>170000</v>
      </c>
      <c r="K77" s="1">
        <v>0</v>
      </c>
      <c r="L77" s="1">
        <v>100000</v>
      </c>
      <c r="M77" s="1">
        <v>0</v>
      </c>
      <c r="N77" s="1">
        <v>1500000</v>
      </c>
      <c r="O77" s="1">
        <v>0</v>
      </c>
      <c r="P77" s="1">
        <f t="shared" si="22"/>
        <v>6385000</v>
      </c>
      <c r="Q77" s="29">
        <f t="shared" si="23"/>
        <v>20005000</v>
      </c>
      <c r="R77" s="1">
        <f t="shared" si="24"/>
        <v>27155000</v>
      </c>
    </row>
    <row r="78" spans="1:18" x14ac:dyDescent="0.3">
      <c r="A78" s="253"/>
      <c r="B78" t="s">
        <v>87</v>
      </c>
      <c r="C78" s="1">
        <f t="shared" si="25"/>
        <v>27155000</v>
      </c>
      <c r="D78" s="1">
        <v>650000</v>
      </c>
      <c r="E78" s="1">
        <v>2500000</v>
      </c>
      <c r="F78" s="32">
        <v>810000</v>
      </c>
      <c r="G78" s="1">
        <v>100000</v>
      </c>
      <c r="H78" s="1">
        <v>450000</v>
      </c>
      <c r="I78" s="1">
        <v>100000</v>
      </c>
      <c r="J78" s="1">
        <v>170000</v>
      </c>
      <c r="K78" s="1">
        <v>0</v>
      </c>
      <c r="L78" s="1">
        <v>100000</v>
      </c>
      <c r="M78" s="1">
        <v>0</v>
      </c>
      <c r="N78" s="1">
        <v>1500000</v>
      </c>
      <c r="O78" s="1">
        <v>0</v>
      </c>
      <c r="P78" s="1">
        <f t="shared" si="22"/>
        <v>6380000</v>
      </c>
      <c r="Q78" s="29">
        <f t="shared" si="23"/>
        <v>20775000</v>
      </c>
      <c r="R78" s="1">
        <f t="shared" si="24"/>
        <v>27925000</v>
      </c>
    </row>
    <row r="79" spans="1:18" x14ac:dyDescent="0.3">
      <c r="A79" s="253"/>
      <c r="B79" t="s">
        <v>88</v>
      </c>
      <c r="C79" s="1">
        <f t="shared" si="25"/>
        <v>27925000</v>
      </c>
      <c r="D79" s="1">
        <v>650000</v>
      </c>
      <c r="E79" s="1">
        <v>2500000</v>
      </c>
      <c r="F79" s="32">
        <v>805000</v>
      </c>
      <c r="G79" s="1">
        <v>100000</v>
      </c>
      <c r="H79" s="1">
        <v>450000</v>
      </c>
      <c r="I79" s="1">
        <v>100000</v>
      </c>
      <c r="J79" s="1">
        <v>170000</v>
      </c>
      <c r="K79" s="1">
        <v>0</v>
      </c>
      <c r="L79" s="1">
        <v>100000</v>
      </c>
      <c r="M79" s="1">
        <v>0</v>
      </c>
      <c r="N79" s="1">
        <v>1500000</v>
      </c>
      <c r="O79" s="1">
        <v>400000</v>
      </c>
      <c r="P79" s="1">
        <f t="shared" si="22"/>
        <v>6775000</v>
      </c>
      <c r="Q79" s="29">
        <f t="shared" si="23"/>
        <v>21150000</v>
      </c>
      <c r="R79" s="1">
        <f t="shared" si="24"/>
        <v>28300000</v>
      </c>
    </row>
    <row r="80" spans="1:18" x14ac:dyDescent="0.3">
      <c r="A80" s="253"/>
      <c r="B80" t="s">
        <v>89</v>
      </c>
      <c r="C80" s="1">
        <f t="shared" si="25"/>
        <v>28300000</v>
      </c>
      <c r="D80" s="1">
        <v>650000</v>
      </c>
      <c r="E80" s="1">
        <v>2500000</v>
      </c>
      <c r="F80" s="32">
        <v>800000</v>
      </c>
      <c r="G80" s="1">
        <v>100000</v>
      </c>
      <c r="H80" s="1">
        <v>450000</v>
      </c>
      <c r="I80" s="1">
        <v>100000</v>
      </c>
      <c r="J80" s="1">
        <v>170000</v>
      </c>
      <c r="K80" s="1">
        <v>0</v>
      </c>
      <c r="L80" s="1">
        <v>100000</v>
      </c>
      <c r="M80" s="1">
        <v>0</v>
      </c>
      <c r="N80" s="1">
        <v>1500000</v>
      </c>
      <c r="O80" s="1">
        <v>0</v>
      </c>
      <c r="P80" s="1">
        <f t="shared" si="22"/>
        <v>6370000</v>
      </c>
      <c r="Q80" s="29">
        <f t="shared" si="23"/>
        <v>21930000</v>
      </c>
      <c r="R80" s="1">
        <f t="shared" si="24"/>
        <v>29080000</v>
      </c>
    </row>
    <row r="81" spans="1:18" x14ac:dyDescent="0.3">
      <c r="A81" s="253"/>
      <c r="B81" t="s">
        <v>90</v>
      </c>
      <c r="C81" s="1">
        <f t="shared" si="25"/>
        <v>29080000</v>
      </c>
      <c r="D81" s="1">
        <v>650000</v>
      </c>
      <c r="E81" s="1">
        <v>2500000</v>
      </c>
      <c r="F81" s="32">
        <v>795000</v>
      </c>
      <c r="G81" s="1">
        <v>100000</v>
      </c>
      <c r="H81" s="1">
        <v>450000</v>
      </c>
      <c r="I81" s="1">
        <v>100000</v>
      </c>
      <c r="J81" s="1">
        <v>170000</v>
      </c>
      <c r="K81" s="1">
        <v>0</v>
      </c>
      <c r="L81" s="1">
        <v>100000</v>
      </c>
      <c r="M81" s="1">
        <v>0</v>
      </c>
      <c r="N81" s="1">
        <v>1500000</v>
      </c>
      <c r="O81" s="1">
        <v>0</v>
      </c>
      <c r="P81" s="1">
        <f t="shared" si="22"/>
        <v>6365000</v>
      </c>
      <c r="Q81" s="29">
        <f t="shared" si="23"/>
        <v>22715000</v>
      </c>
      <c r="R81" s="1">
        <f t="shared" si="24"/>
        <v>29865000</v>
      </c>
    </row>
    <row r="82" spans="1:18" x14ac:dyDescent="0.3">
      <c r="A82" s="253"/>
      <c r="B82" t="s">
        <v>91</v>
      </c>
      <c r="C82" s="1">
        <f t="shared" si="25"/>
        <v>29865000</v>
      </c>
      <c r="D82" s="1">
        <v>650000</v>
      </c>
      <c r="E82" s="1">
        <v>2500000</v>
      </c>
      <c r="F82" s="32">
        <v>790000</v>
      </c>
      <c r="G82" s="1">
        <v>100000</v>
      </c>
      <c r="H82" s="1">
        <v>450000</v>
      </c>
      <c r="I82" s="1">
        <v>100000</v>
      </c>
      <c r="J82" s="1">
        <v>170000</v>
      </c>
      <c r="K82" s="1">
        <v>0</v>
      </c>
      <c r="L82" s="1">
        <v>100000</v>
      </c>
      <c r="M82" s="1">
        <v>0</v>
      </c>
      <c r="N82" s="1">
        <v>1500000</v>
      </c>
      <c r="O82" s="1">
        <v>0</v>
      </c>
      <c r="P82" s="1">
        <f t="shared" si="22"/>
        <v>6360000</v>
      </c>
      <c r="Q82" s="29">
        <f t="shared" si="23"/>
        <v>23505000</v>
      </c>
      <c r="R82" s="1">
        <f t="shared" si="24"/>
        <v>30655000</v>
      </c>
    </row>
    <row r="83" spans="1:18" x14ac:dyDescent="0.3">
      <c r="A83" s="253"/>
      <c r="B83" t="s">
        <v>92</v>
      </c>
      <c r="C83" s="1">
        <f t="shared" si="25"/>
        <v>30655000</v>
      </c>
      <c r="D83" s="1">
        <v>650000</v>
      </c>
      <c r="E83" s="1">
        <v>2500000</v>
      </c>
      <c r="F83" s="32">
        <v>785000</v>
      </c>
      <c r="G83" s="1">
        <v>100000</v>
      </c>
      <c r="H83" s="1">
        <v>450000</v>
      </c>
      <c r="I83" s="1">
        <v>100000</v>
      </c>
      <c r="J83" s="1">
        <v>170000</v>
      </c>
      <c r="K83" s="1">
        <v>0</v>
      </c>
      <c r="L83" s="1">
        <v>100000</v>
      </c>
      <c r="M83" s="1">
        <v>0</v>
      </c>
      <c r="N83" s="1">
        <v>1500000</v>
      </c>
      <c r="O83" s="1">
        <v>400000</v>
      </c>
      <c r="P83" s="1">
        <f t="shared" si="22"/>
        <v>6755000</v>
      </c>
      <c r="Q83" s="29">
        <f t="shared" si="23"/>
        <v>23900000</v>
      </c>
      <c r="R83" s="1">
        <f t="shared" si="24"/>
        <v>31050000</v>
      </c>
    </row>
    <row r="84" spans="1:18" x14ac:dyDescent="0.3">
      <c r="A84" s="253"/>
      <c r="B84" t="s">
        <v>93</v>
      </c>
      <c r="C84" s="1">
        <f t="shared" si="25"/>
        <v>31050000</v>
      </c>
      <c r="D84" s="1">
        <v>650000</v>
      </c>
      <c r="E84" s="1">
        <v>2500000</v>
      </c>
      <c r="F84" s="32">
        <v>780000</v>
      </c>
      <c r="G84" s="1">
        <v>100000</v>
      </c>
      <c r="H84" s="1">
        <v>450000</v>
      </c>
      <c r="I84" s="1">
        <v>100000</v>
      </c>
      <c r="J84" s="1">
        <v>170000</v>
      </c>
      <c r="K84" s="1">
        <v>0</v>
      </c>
      <c r="L84" s="1">
        <v>100000</v>
      </c>
      <c r="M84" s="1">
        <v>0</v>
      </c>
      <c r="N84" s="1">
        <v>1500000</v>
      </c>
      <c r="O84" s="1">
        <v>0</v>
      </c>
      <c r="P84" s="1">
        <f t="shared" si="22"/>
        <v>6350000</v>
      </c>
      <c r="Q84" s="29">
        <f t="shared" si="23"/>
        <v>24700000</v>
      </c>
      <c r="R84" s="1">
        <f t="shared" si="24"/>
        <v>31850000</v>
      </c>
    </row>
    <row r="85" spans="1:18" x14ac:dyDescent="0.3">
      <c r="A85" s="253"/>
      <c r="B85" t="s">
        <v>94</v>
      </c>
      <c r="C85" s="1">
        <f t="shared" si="25"/>
        <v>31850000</v>
      </c>
      <c r="D85" s="1">
        <v>650000</v>
      </c>
      <c r="E85" s="1">
        <v>2500000</v>
      </c>
      <c r="F85" s="32">
        <v>775000</v>
      </c>
      <c r="G85" s="1">
        <v>100000</v>
      </c>
      <c r="H85" s="1">
        <v>450000</v>
      </c>
      <c r="I85" s="1">
        <v>100000</v>
      </c>
      <c r="J85" s="1">
        <v>170000</v>
      </c>
      <c r="K85" s="1">
        <v>0</v>
      </c>
      <c r="L85" s="1">
        <v>100000</v>
      </c>
      <c r="M85" s="1">
        <v>0</v>
      </c>
      <c r="N85" s="1">
        <v>1500000</v>
      </c>
      <c r="O85" s="1">
        <v>400000</v>
      </c>
      <c r="P85" s="1">
        <f t="shared" si="22"/>
        <v>6745000</v>
      </c>
      <c r="Q85" s="29">
        <f t="shared" si="23"/>
        <v>25105000</v>
      </c>
      <c r="R85" s="1">
        <f t="shared" si="24"/>
        <v>32255000</v>
      </c>
    </row>
    <row r="86" spans="1:18" s="38" customFormat="1" ht="17.25" thickBot="1" x14ac:dyDescent="0.35">
      <c r="A86" s="254"/>
      <c r="B86" s="35" t="s">
        <v>95</v>
      </c>
      <c r="C86" s="36">
        <f t="shared" si="25"/>
        <v>32255000</v>
      </c>
      <c r="D86" s="36">
        <v>650000</v>
      </c>
      <c r="E86" s="36">
        <v>2500000</v>
      </c>
      <c r="F86" s="37">
        <v>770000</v>
      </c>
      <c r="G86" s="36">
        <v>100000</v>
      </c>
      <c r="H86" s="36">
        <v>450000</v>
      </c>
      <c r="I86" s="36">
        <v>100000</v>
      </c>
      <c r="J86" s="36">
        <v>170000</v>
      </c>
      <c r="K86" s="36">
        <v>0</v>
      </c>
      <c r="L86" s="36">
        <v>100000</v>
      </c>
      <c r="M86" s="36">
        <v>0</v>
      </c>
      <c r="N86" s="36">
        <v>1500000</v>
      </c>
      <c r="O86" s="36">
        <v>0</v>
      </c>
      <c r="P86" s="36">
        <f t="shared" si="22"/>
        <v>6340000</v>
      </c>
      <c r="Q86" s="30">
        <f t="shared" si="23"/>
        <v>25915000</v>
      </c>
      <c r="R86" s="36">
        <f t="shared" si="24"/>
        <v>33065000</v>
      </c>
    </row>
    <row r="87" spans="1:18" x14ac:dyDescent="0.3">
      <c r="A87" s="252">
        <v>2030</v>
      </c>
      <c r="B87" t="s">
        <v>84</v>
      </c>
      <c r="C87" s="1">
        <f xml:space="preserve"> R86</f>
        <v>33065000</v>
      </c>
      <c r="D87" s="1">
        <v>0</v>
      </c>
      <c r="E87" s="1">
        <v>2500000</v>
      </c>
      <c r="F87" s="32">
        <v>765000</v>
      </c>
      <c r="G87" s="1">
        <v>100000</v>
      </c>
      <c r="H87" s="1">
        <v>450000</v>
      </c>
      <c r="I87" s="1">
        <v>100000</v>
      </c>
      <c r="J87" s="1">
        <v>170000</v>
      </c>
      <c r="K87" s="1">
        <v>0</v>
      </c>
      <c r="L87" s="1">
        <v>100000</v>
      </c>
      <c r="M87" s="1">
        <v>0</v>
      </c>
      <c r="N87" s="1">
        <v>1500000</v>
      </c>
      <c r="O87" s="1">
        <v>400000</v>
      </c>
      <c r="P87" s="1">
        <f t="shared" ref="P87:P98" si="26">SUM(D87:O87)</f>
        <v>6085000</v>
      </c>
      <c r="Q87" s="34">
        <f t="shared" ref="Q87:Q98" si="27" xml:space="preserve"> C87 - P87</f>
        <v>26980000</v>
      </c>
      <c r="R87" s="1">
        <f xml:space="preserve"> 7150000 + Q87</f>
        <v>34130000</v>
      </c>
    </row>
    <row r="88" spans="1:18" x14ac:dyDescent="0.3">
      <c r="A88" s="253"/>
      <c r="B88" t="s">
        <v>85</v>
      </c>
      <c r="C88" s="1">
        <f xml:space="preserve"> R87</f>
        <v>34130000</v>
      </c>
      <c r="D88" s="1">
        <v>650000</v>
      </c>
      <c r="E88" s="1">
        <v>2500000</v>
      </c>
      <c r="F88" s="32">
        <v>760000</v>
      </c>
      <c r="G88" s="1">
        <v>100000</v>
      </c>
      <c r="H88" s="1">
        <v>450000</v>
      </c>
      <c r="I88" s="1">
        <v>100000</v>
      </c>
      <c r="J88" s="1">
        <v>170000</v>
      </c>
      <c r="K88" s="1">
        <v>0</v>
      </c>
      <c r="L88" s="1">
        <v>100000</v>
      </c>
      <c r="M88" s="1">
        <v>0</v>
      </c>
      <c r="N88" s="1">
        <v>1500000</v>
      </c>
      <c r="O88" s="32">
        <v>0</v>
      </c>
      <c r="P88" s="1">
        <f t="shared" si="26"/>
        <v>6330000</v>
      </c>
      <c r="Q88" s="29">
        <f t="shared" si="27"/>
        <v>27800000</v>
      </c>
      <c r="R88" s="1">
        <f t="shared" ref="R88:R98" si="28" xml:space="preserve"> 7150000 + Q88</f>
        <v>34950000</v>
      </c>
    </row>
    <row r="89" spans="1:18" x14ac:dyDescent="0.3">
      <c r="A89" s="253"/>
      <c r="B89" t="s">
        <v>86</v>
      </c>
      <c r="C89" s="1">
        <f t="shared" ref="C89:C98" si="29" xml:space="preserve"> R88</f>
        <v>34950000</v>
      </c>
      <c r="D89" s="1">
        <v>650000</v>
      </c>
      <c r="E89" s="1">
        <v>2500000</v>
      </c>
      <c r="F89" s="32">
        <v>755000</v>
      </c>
      <c r="G89" s="1">
        <v>100000</v>
      </c>
      <c r="H89" s="1">
        <v>450000</v>
      </c>
      <c r="I89" s="1">
        <v>100000</v>
      </c>
      <c r="J89" s="1">
        <v>170000</v>
      </c>
      <c r="K89" s="1">
        <v>0</v>
      </c>
      <c r="L89" s="1">
        <v>100000</v>
      </c>
      <c r="M89" s="1">
        <v>0</v>
      </c>
      <c r="N89" s="1">
        <v>1500000</v>
      </c>
      <c r="O89" s="1">
        <v>0</v>
      </c>
      <c r="P89" s="1">
        <f t="shared" si="26"/>
        <v>6325000</v>
      </c>
      <c r="Q89" s="29">
        <f t="shared" si="27"/>
        <v>28625000</v>
      </c>
      <c r="R89" s="1">
        <f t="shared" si="28"/>
        <v>35775000</v>
      </c>
    </row>
    <row r="90" spans="1:18" x14ac:dyDescent="0.3">
      <c r="A90" s="253"/>
      <c r="B90" t="s">
        <v>87</v>
      </c>
      <c r="C90" s="1">
        <f t="shared" si="29"/>
        <v>35775000</v>
      </c>
      <c r="D90" s="1">
        <v>650000</v>
      </c>
      <c r="E90" s="1">
        <v>2500000</v>
      </c>
      <c r="F90" s="32">
        <v>750000</v>
      </c>
      <c r="G90" s="1">
        <v>100000</v>
      </c>
      <c r="H90" s="1">
        <v>450000</v>
      </c>
      <c r="I90" s="1">
        <v>100000</v>
      </c>
      <c r="J90" s="1">
        <v>170000</v>
      </c>
      <c r="K90" s="1">
        <v>0</v>
      </c>
      <c r="L90" s="1">
        <v>100000</v>
      </c>
      <c r="M90" s="1">
        <v>0</v>
      </c>
      <c r="N90" s="1">
        <v>1500000</v>
      </c>
      <c r="O90" s="1">
        <v>0</v>
      </c>
      <c r="P90" s="1">
        <f t="shared" si="26"/>
        <v>6320000</v>
      </c>
      <c r="Q90" s="29">
        <f t="shared" si="27"/>
        <v>29455000</v>
      </c>
      <c r="R90" s="1">
        <f t="shared" si="28"/>
        <v>36605000</v>
      </c>
    </row>
    <row r="91" spans="1:18" x14ac:dyDescent="0.3">
      <c r="A91" s="253"/>
      <c r="B91" t="s">
        <v>88</v>
      </c>
      <c r="C91" s="1">
        <f t="shared" si="29"/>
        <v>36605000</v>
      </c>
      <c r="D91" s="1">
        <v>650000</v>
      </c>
      <c r="E91" s="1">
        <v>2500000</v>
      </c>
      <c r="F91" s="32">
        <v>745000</v>
      </c>
      <c r="G91" s="1">
        <v>100000</v>
      </c>
      <c r="H91" s="1">
        <v>450000</v>
      </c>
      <c r="I91" s="1">
        <v>100000</v>
      </c>
      <c r="J91" s="1">
        <v>170000</v>
      </c>
      <c r="K91" s="1">
        <v>0</v>
      </c>
      <c r="L91" s="1">
        <v>100000</v>
      </c>
      <c r="M91" s="1">
        <v>0</v>
      </c>
      <c r="N91" s="1">
        <v>1500000</v>
      </c>
      <c r="O91" s="1">
        <v>400000</v>
      </c>
      <c r="P91" s="1">
        <f t="shared" si="26"/>
        <v>6715000</v>
      </c>
      <c r="Q91" s="29">
        <f t="shared" si="27"/>
        <v>29890000</v>
      </c>
      <c r="R91" s="1">
        <f t="shared" si="28"/>
        <v>37040000</v>
      </c>
    </row>
    <row r="92" spans="1:18" x14ac:dyDescent="0.3">
      <c r="A92" s="253"/>
      <c r="B92" t="s">
        <v>89</v>
      </c>
      <c r="C92" s="1">
        <f t="shared" si="29"/>
        <v>37040000</v>
      </c>
      <c r="D92" s="1">
        <v>650000</v>
      </c>
      <c r="E92" s="1">
        <v>2500000</v>
      </c>
      <c r="F92" s="32">
        <v>740000</v>
      </c>
      <c r="G92" s="1">
        <v>100000</v>
      </c>
      <c r="H92" s="1">
        <v>450000</v>
      </c>
      <c r="I92" s="1">
        <v>100000</v>
      </c>
      <c r="J92" s="1">
        <v>170000</v>
      </c>
      <c r="K92" s="1">
        <v>0</v>
      </c>
      <c r="L92" s="1">
        <v>100000</v>
      </c>
      <c r="M92" s="1">
        <v>0</v>
      </c>
      <c r="N92" s="1">
        <v>1500000</v>
      </c>
      <c r="O92" s="1">
        <v>0</v>
      </c>
      <c r="P92" s="1">
        <f t="shared" si="26"/>
        <v>6310000</v>
      </c>
      <c r="Q92" s="29">
        <f t="shared" si="27"/>
        <v>30730000</v>
      </c>
      <c r="R92" s="1">
        <f t="shared" si="28"/>
        <v>37880000</v>
      </c>
    </row>
    <row r="93" spans="1:18" x14ac:dyDescent="0.3">
      <c r="A93" s="253"/>
      <c r="B93" t="s">
        <v>90</v>
      </c>
      <c r="C93" s="1">
        <f t="shared" si="29"/>
        <v>37880000</v>
      </c>
      <c r="D93" s="1">
        <v>650000</v>
      </c>
      <c r="E93" s="1">
        <v>2500000</v>
      </c>
      <c r="F93" s="32">
        <v>735000</v>
      </c>
      <c r="G93" s="1">
        <v>100000</v>
      </c>
      <c r="H93" s="1">
        <v>450000</v>
      </c>
      <c r="I93" s="1">
        <v>100000</v>
      </c>
      <c r="J93" s="1">
        <v>170000</v>
      </c>
      <c r="K93" s="1">
        <v>0</v>
      </c>
      <c r="L93" s="1">
        <v>100000</v>
      </c>
      <c r="M93" s="1">
        <v>0</v>
      </c>
      <c r="N93" s="1">
        <v>1500000</v>
      </c>
      <c r="O93" s="1">
        <v>0</v>
      </c>
      <c r="P93" s="1">
        <f t="shared" si="26"/>
        <v>6305000</v>
      </c>
      <c r="Q93" s="29">
        <f t="shared" si="27"/>
        <v>31575000</v>
      </c>
      <c r="R93" s="1">
        <f t="shared" si="28"/>
        <v>38725000</v>
      </c>
    </row>
    <row r="94" spans="1:18" x14ac:dyDescent="0.3">
      <c r="A94" s="253"/>
      <c r="B94" t="s">
        <v>91</v>
      </c>
      <c r="C94" s="1">
        <f t="shared" si="29"/>
        <v>38725000</v>
      </c>
      <c r="D94" s="1">
        <v>650000</v>
      </c>
      <c r="E94" s="1">
        <v>2500000</v>
      </c>
      <c r="F94" s="32">
        <v>730000</v>
      </c>
      <c r="G94" s="1">
        <v>100000</v>
      </c>
      <c r="H94" s="1">
        <v>450000</v>
      </c>
      <c r="I94" s="1">
        <v>100000</v>
      </c>
      <c r="J94" s="1">
        <v>170000</v>
      </c>
      <c r="K94" s="1">
        <v>0</v>
      </c>
      <c r="L94" s="1">
        <v>100000</v>
      </c>
      <c r="M94" s="1">
        <v>0</v>
      </c>
      <c r="N94" s="1">
        <v>1500000</v>
      </c>
      <c r="O94" s="1">
        <v>0</v>
      </c>
      <c r="P94" s="1">
        <f t="shared" si="26"/>
        <v>6300000</v>
      </c>
      <c r="Q94" s="29">
        <f t="shared" si="27"/>
        <v>32425000</v>
      </c>
      <c r="R94" s="1">
        <f t="shared" si="28"/>
        <v>39575000</v>
      </c>
    </row>
    <row r="95" spans="1:18" x14ac:dyDescent="0.3">
      <c r="A95" s="253"/>
      <c r="B95" t="s">
        <v>92</v>
      </c>
      <c r="C95" s="1">
        <f t="shared" si="29"/>
        <v>39575000</v>
      </c>
      <c r="D95" s="1">
        <v>650000</v>
      </c>
      <c r="E95" s="1">
        <v>2500000</v>
      </c>
      <c r="F95" s="32">
        <v>725000</v>
      </c>
      <c r="G95" s="1">
        <v>100000</v>
      </c>
      <c r="H95" s="1">
        <v>450000</v>
      </c>
      <c r="I95" s="1">
        <v>100000</v>
      </c>
      <c r="J95" s="1">
        <v>170000</v>
      </c>
      <c r="K95" s="1">
        <v>0</v>
      </c>
      <c r="L95" s="1">
        <v>100000</v>
      </c>
      <c r="M95" s="1">
        <v>0</v>
      </c>
      <c r="N95" s="1">
        <v>1500000</v>
      </c>
      <c r="O95" s="1">
        <v>400000</v>
      </c>
      <c r="P95" s="1">
        <f t="shared" si="26"/>
        <v>6695000</v>
      </c>
      <c r="Q95" s="29">
        <f t="shared" si="27"/>
        <v>32880000</v>
      </c>
      <c r="R95" s="1">
        <f t="shared" si="28"/>
        <v>40030000</v>
      </c>
    </row>
    <row r="96" spans="1:18" x14ac:dyDescent="0.3">
      <c r="A96" s="253"/>
      <c r="B96" t="s">
        <v>93</v>
      </c>
      <c r="C96" s="1">
        <f t="shared" si="29"/>
        <v>40030000</v>
      </c>
      <c r="D96" s="1">
        <v>650000</v>
      </c>
      <c r="E96" s="1">
        <v>2500000</v>
      </c>
      <c r="F96" s="32">
        <v>720000</v>
      </c>
      <c r="G96" s="1">
        <v>100000</v>
      </c>
      <c r="H96" s="1">
        <v>450000</v>
      </c>
      <c r="I96" s="1">
        <v>100000</v>
      </c>
      <c r="J96" s="1">
        <v>170000</v>
      </c>
      <c r="K96" s="1">
        <v>0</v>
      </c>
      <c r="L96" s="1">
        <v>100000</v>
      </c>
      <c r="M96" s="1">
        <v>0</v>
      </c>
      <c r="N96" s="1">
        <v>1500000</v>
      </c>
      <c r="O96" s="1">
        <v>0</v>
      </c>
      <c r="P96" s="1">
        <f t="shared" si="26"/>
        <v>6290000</v>
      </c>
      <c r="Q96" s="29">
        <f t="shared" si="27"/>
        <v>33740000</v>
      </c>
      <c r="R96" s="1">
        <f t="shared" si="28"/>
        <v>40890000</v>
      </c>
    </row>
    <row r="97" spans="1:18" x14ac:dyDescent="0.3">
      <c r="A97" s="253"/>
      <c r="B97" t="s">
        <v>94</v>
      </c>
      <c r="C97" s="1">
        <f t="shared" si="29"/>
        <v>40890000</v>
      </c>
      <c r="D97" s="1">
        <v>650000</v>
      </c>
      <c r="E97" s="1">
        <v>2500000</v>
      </c>
      <c r="F97" s="32">
        <v>715000</v>
      </c>
      <c r="G97" s="1">
        <v>100000</v>
      </c>
      <c r="H97" s="1">
        <v>450000</v>
      </c>
      <c r="I97" s="1">
        <v>100000</v>
      </c>
      <c r="J97" s="1">
        <v>170000</v>
      </c>
      <c r="K97" s="1">
        <v>0</v>
      </c>
      <c r="L97" s="1">
        <v>100000</v>
      </c>
      <c r="M97" s="1">
        <v>0</v>
      </c>
      <c r="N97" s="1">
        <v>1500000</v>
      </c>
      <c r="O97" s="1">
        <v>400000</v>
      </c>
      <c r="P97" s="1">
        <f t="shared" si="26"/>
        <v>6685000</v>
      </c>
      <c r="Q97" s="29">
        <f t="shared" si="27"/>
        <v>34205000</v>
      </c>
      <c r="R97" s="1">
        <f t="shared" si="28"/>
        <v>41355000</v>
      </c>
    </row>
    <row r="98" spans="1:18" s="38" customFormat="1" ht="17.25" thickBot="1" x14ac:dyDescent="0.35">
      <c r="A98" s="254"/>
      <c r="B98" s="35" t="s">
        <v>95</v>
      </c>
      <c r="C98" s="36">
        <f t="shared" si="29"/>
        <v>41355000</v>
      </c>
      <c r="D98" s="36">
        <v>650000</v>
      </c>
      <c r="E98" s="36">
        <v>2500000</v>
      </c>
      <c r="F98" s="37">
        <v>710000</v>
      </c>
      <c r="G98" s="36">
        <v>100000</v>
      </c>
      <c r="H98" s="36">
        <v>450000</v>
      </c>
      <c r="I98" s="36">
        <v>100000</v>
      </c>
      <c r="J98" s="36">
        <v>170000</v>
      </c>
      <c r="K98" s="36">
        <v>0</v>
      </c>
      <c r="L98" s="36">
        <v>100000</v>
      </c>
      <c r="M98" s="36">
        <v>0</v>
      </c>
      <c r="N98" s="36">
        <v>1500000</v>
      </c>
      <c r="O98" s="36">
        <v>0</v>
      </c>
      <c r="P98" s="36">
        <f t="shared" si="26"/>
        <v>6280000</v>
      </c>
      <c r="Q98" s="30">
        <f t="shared" si="27"/>
        <v>35075000</v>
      </c>
      <c r="R98" s="36">
        <f t="shared" si="28"/>
        <v>42225000</v>
      </c>
    </row>
    <row r="99" spans="1:18" x14ac:dyDescent="0.3">
      <c r="A99" s="252">
        <v>2031</v>
      </c>
      <c r="B99" t="s">
        <v>84</v>
      </c>
      <c r="C99" s="1">
        <f xml:space="preserve"> R98</f>
        <v>42225000</v>
      </c>
      <c r="D99" s="1">
        <v>0</v>
      </c>
      <c r="E99" s="1">
        <v>2500000</v>
      </c>
      <c r="F99" s="32">
        <v>705000</v>
      </c>
      <c r="G99" s="1">
        <v>100000</v>
      </c>
      <c r="H99" s="1">
        <v>450000</v>
      </c>
      <c r="I99" s="1">
        <v>100000</v>
      </c>
      <c r="J99" s="1">
        <v>170000</v>
      </c>
      <c r="K99" s="1">
        <v>0</v>
      </c>
      <c r="L99" s="1">
        <v>100000</v>
      </c>
      <c r="M99" s="1">
        <v>0</v>
      </c>
      <c r="N99" s="1">
        <v>1500000</v>
      </c>
      <c r="O99" s="1">
        <v>400000</v>
      </c>
      <c r="P99" s="1">
        <f t="shared" ref="P99:P110" si="30">SUM(D99:O99)</f>
        <v>6025000</v>
      </c>
      <c r="Q99" s="34">
        <f t="shared" ref="Q99:Q110" si="31" xml:space="preserve"> C99 - P99</f>
        <v>36200000</v>
      </c>
      <c r="R99" s="1">
        <f xml:space="preserve"> 7150000 + Q99</f>
        <v>43350000</v>
      </c>
    </row>
    <row r="100" spans="1:18" x14ac:dyDescent="0.3">
      <c r="A100" s="253"/>
      <c r="B100" t="s">
        <v>85</v>
      </c>
      <c r="C100" s="1">
        <f xml:space="preserve"> R99</f>
        <v>43350000</v>
      </c>
      <c r="D100" s="1">
        <v>650000</v>
      </c>
      <c r="E100" s="1">
        <v>2500000</v>
      </c>
      <c r="F100" s="32">
        <v>700000</v>
      </c>
      <c r="G100" s="1">
        <v>100000</v>
      </c>
      <c r="H100" s="1">
        <v>450000</v>
      </c>
      <c r="I100" s="1">
        <v>100000</v>
      </c>
      <c r="J100" s="1">
        <v>170000</v>
      </c>
      <c r="K100" s="1">
        <v>0</v>
      </c>
      <c r="L100" s="1">
        <v>100000</v>
      </c>
      <c r="M100" s="1">
        <v>0</v>
      </c>
      <c r="N100" s="1">
        <v>1500000</v>
      </c>
      <c r="O100" s="32">
        <v>0</v>
      </c>
      <c r="P100" s="1">
        <f t="shared" si="30"/>
        <v>6270000</v>
      </c>
      <c r="Q100" s="29">
        <f t="shared" si="31"/>
        <v>37080000</v>
      </c>
      <c r="R100" s="1">
        <f t="shared" ref="R100:R110" si="32" xml:space="preserve"> 7150000 + Q100</f>
        <v>44230000</v>
      </c>
    </row>
    <row r="101" spans="1:18" x14ac:dyDescent="0.3">
      <c r="A101" s="253"/>
      <c r="B101" t="s">
        <v>86</v>
      </c>
      <c r="C101" s="1">
        <f t="shared" ref="C101:C110" si="33" xml:space="preserve"> R100</f>
        <v>44230000</v>
      </c>
      <c r="D101" s="1">
        <v>650000</v>
      </c>
      <c r="E101" s="1">
        <v>2500000</v>
      </c>
      <c r="F101" s="32">
        <v>695000</v>
      </c>
      <c r="G101" s="1">
        <v>100000</v>
      </c>
      <c r="H101" s="1">
        <v>450000</v>
      </c>
      <c r="I101" s="1">
        <v>100000</v>
      </c>
      <c r="J101" s="1">
        <v>170000</v>
      </c>
      <c r="K101" s="1">
        <v>0</v>
      </c>
      <c r="L101" s="1">
        <v>100000</v>
      </c>
      <c r="M101" s="1">
        <v>0</v>
      </c>
      <c r="N101" s="1">
        <v>1500000</v>
      </c>
      <c r="O101" s="1">
        <v>0</v>
      </c>
      <c r="P101" s="1">
        <f t="shared" si="30"/>
        <v>6265000</v>
      </c>
      <c r="Q101" s="29">
        <f t="shared" si="31"/>
        <v>37965000</v>
      </c>
      <c r="R101" s="1">
        <f t="shared" si="32"/>
        <v>45115000</v>
      </c>
    </row>
    <row r="102" spans="1:18" x14ac:dyDescent="0.3">
      <c r="A102" s="253"/>
      <c r="B102" t="s">
        <v>87</v>
      </c>
      <c r="C102" s="1">
        <f t="shared" si="33"/>
        <v>45115000</v>
      </c>
      <c r="D102" s="1">
        <v>650000</v>
      </c>
      <c r="E102" s="1">
        <v>2500000</v>
      </c>
      <c r="F102" s="32">
        <v>690000</v>
      </c>
      <c r="G102" s="1">
        <v>100000</v>
      </c>
      <c r="H102" s="1">
        <v>450000</v>
      </c>
      <c r="I102" s="1">
        <v>100000</v>
      </c>
      <c r="J102" s="1">
        <v>170000</v>
      </c>
      <c r="K102" s="1">
        <v>0</v>
      </c>
      <c r="L102" s="1">
        <v>100000</v>
      </c>
      <c r="M102" s="1">
        <v>0</v>
      </c>
      <c r="N102" s="1">
        <v>1500000</v>
      </c>
      <c r="O102" s="1">
        <v>0</v>
      </c>
      <c r="P102" s="1">
        <f t="shared" si="30"/>
        <v>6260000</v>
      </c>
      <c r="Q102" s="29">
        <f t="shared" si="31"/>
        <v>38855000</v>
      </c>
      <c r="R102" s="1">
        <f t="shared" si="32"/>
        <v>46005000</v>
      </c>
    </row>
    <row r="103" spans="1:18" x14ac:dyDescent="0.3">
      <c r="A103" s="253"/>
      <c r="B103" t="s">
        <v>88</v>
      </c>
      <c r="C103" s="1">
        <f t="shared" si="33"/>
        <v>46005000</v>
      </c>
      <c r="D103" s="1">
        <v>650000</v>
      </c>
      <c r="E103" s="1">
        <v>2500000</v>
      </c>
      <c r="F103" s="32">
        <v>685000</v>
      </c>
      <c r="G103" s="1">
        <v>100000</v>
      </c>
      <c r="H103" s="1">
        <v>450000</v>
      </c>
      <c r="I103" s="1">
        <v>100000</v>
      </c>
      <c r="J103" s="1">
        <v>170000</v>
      </c>
      <c r="K103" s="1">
        <v>0</v>
      </c>
      <c r="L103" s="1">
        <v>100000</v>
      </c>
      <c r="M103" s="1">
        <v>0</v>
      </c>
      <c r="N103" s="1">
        <v>1500000</v>
      </c>
      <c r="O103" s="1">
        <v>400000</v>
      </c>
      <c r="P103" s="1">
        <f t="shared" si="30"/>
        <v>6655000</v>
      </c>
      <c r="Q103" s="29">
        <f t="shared" si="31"/>
        <v>39350000</v>
      </c>
      <c r="R103" s="1">
        <f t="shared" si="32"/>
        <v>46500000</v>
      </c>
    </row>
    <row r="104" spans="1:18" x14ac:dyDescent="0.3">
      <c r="A104" s="253"/>
      <c r="B104" t="s">
        <v>89</v>
      </c>
      <c r="C104" s="1">
        <f t="shared" si="33"/>
        <v>46500000</v>
      </c>
      <c r="D104" s="1">
        <v>650000</v>
      </c>
      <c r="E104" s="1">
        <v>2500000</v>
      </c>
      <c r="F104" s="32">
        <v>680000</v>
      </c>
      <c r="G104" s="1">
        <v>100000</v>
      </c>
      <c r="H104" s="1">
        <v>450000</v>
      </c>
      <c r="I104" s="1">
        <v>100000</v>
      </c>
      <c r="J104" s="1">
        <v>170000</v>
      </c>
      <c r="K104" s="1">
        <v>0</v>
      </c>
      <c r="L104" s="1">
        <v>100000</v>
      </c>
      <c r="M104" s="1">
        <v>0</v>
      </c>
      <c r="N104" s="1">
        <v>1500000</v>
      </c>
      <c r="O104" s="1">
        <v>0</v>
      </c>
      <c r="P104" s="1">
        <f t="shared" si="30"/>
        <v>6250000</v>
      </c>
      <c r="Q104" s="29">
        <f t="shared" si="31"/>
        <v>40250000</v>
      </c>
      <c r="R104" s="1">
        <f t="shared" si="32"/>
        <v>47400000</v>
      </c>
    </row>
    <row r="105" spans="1:18" x14ac:dyDescent="0.3">
      <c r="A105" s="253"/>
      <c r="B105" t="s">
        <v>90</v>
      </c>
      <c r="C105" s="1">
        <f t="shared" si="33"/>
        <v>47400000</v>
      </c>
      <c r="D105" s="1">
        <v>650000</v>
      </c>
      <c r="E105" s="1">
        <v>2500000</v>
      </c>
      <c r="F105" s="32">
        <v>675000</v>
      </c>
      <c r="G105" s="1">
        <v>100000</v>
      </c>
      <c r="H105" s="1">
        <v>450000</v>
      </c>
      <c r="I105" s="1">
        <v>100000</v>
      </c>
      <c r="J105" s="1">
        <v>170000</v>
      </c>
      <c r="K105" s="1">
        <v>0</v>
      </c>
      <c r="L105" s="1">
        <v>100000</v>
      </c>
      <c r="M105" s="1">
        <v>0</v>
      </c>
      <c r="N105" s="1">
        <v>1500000</v>
      </c>
      <c r="O105" s="1">
        <v>0</v>
      </c>
      <c r="P105" s="1">
        <f t="shared" si="30"/>
        <v>6245000</v>
      </c>
      <c r="Q105" s="29">
        <f t="shared" si="31"/>
        <v>41155000</v>
      </c>
      <c r="R105" s="1">
        <f t="shared" si="32"/>
        <v>48305000</v>
      </c>
    </row>
    <row r="106" spans="1:18" x14ac:dyDescent="0.3">
      <c r="A106" s="253"/>
      <c r="B106" t="s">
        <v>91</v>
      </c>
      <c r="C106" s="1">
        <f t="shared" si="33"/>
        <v>48305000</v>
      </c>
      <c r="D106" s="1">
        <v>650000</v>
      </c>
      <c r="E106" s="1">
        <v>2500000</v>
      </c>
      <c r="F106" s="32">
        <v>670000</v>
      </c>
      <c r="G106" s="1">
        <v>100000</v>
      </c>
      <c r="H106" s="1">
        <v>450000</v>
      </c>
      <c r="I106" s="1">
        <v>100000</v>
      </c>
      <c r="J106" s="1">
        <v>170000</v>
      </c>
      <c r="K106" s="1">
        <v>0</v>
      </c>
      <c r="L106" s="1">
        <v>100000</v>
      </c>
      <c r="M106" s="1">
        <v>0</v>
      </c>
      <c r="N106" s="1">
        <v>1500000</v>
      </c>
      <c r="O106" s="1">
        <v>0</v>
      </c>
      <c r="P106" s="1">
        <f t="shared" si="30"/>
        <v>6240000</v>
      </c>
      <c r="Q106" s="29">
        <f t="shared" si="31"/>
        <v>42065000</v>
      </c>
      <c r="R106" s="1">
        <f t="shared" si="32"/>
        <v>49215000</v>
      </c>
    </row>
    <row r="107" spans="1:18" x14ac:dyDescent="0.3">
      <c r="A107" s="253"/>
      <c r="B107" t="s">
        <v>92</v>
      </c>
      <c r="C107" s="1">
        <f t="shared" si="33"/>
        <v>49215000</v>
      </c>
      <c r="D107" s="1">
        <v>650000</v>
      </c>
      <c r="E107" s="1">
        <v>2500000</v>
      </c>
      <c r="F107" s="32">
        <v>665000</v>
      </c>
      <c r="G107" s="1">
        <v>100000</v>
      </c>
      <c r="H107" s="1">
        <v>450000</v>
      </c>
      <c r="I107" s="1">
        <v>100000</v>
      </c>
      <c r="J107" s="1">
        <v>170000</v>
      </c>
      <c r="K107" s="1">
        <v>0</v>
      </c>
      <c r="L107" s="1">
        <v>100000</v>
      </c>
      <c r="M107" s="1">
        <v>0</v>
      </c>
      <c r="N107" s="1">
        <v>1500000</v>
      </c>
      <c r="O107" s="1">
        <v>400000</v>
      </c>
      <c r="P107" s="1">
        <f t="shared" si="30"/>
        <v>6635000</v>
      </c>
      <c r="Q107" s="29">
        <f t="shared" si="31"/>
        <v>42580000</v>
      </c>
      <c r="R107" s="1">
        <f t="shared" si="32"/>
        <v>49730000</v>
      </c>
    </row>
    <row r="108" spans="1:18" x14ac:dyDescent="0.3">
      <c r="A108" s="253"/>
      <c r="B108" t="s">
        <v>93</v>
      </c>
      <c r="C108" s="1">
        <f t="shared" si="33"/>
        <v>49730000</v>
      </c>
      <c r="D108" s="1">
        <v>650000</v>
      </c>
      <c r="E108" s="1">
        <v>2500000</v>
      </c>
      <c r="F108" s="32">
        <v>660000</v>
      </c>
      <c r="G108" s="1">
        <v>100000</v>
      </c>
      <c r="H108" s="1">
        <v>450000</v>
      </c>
      <c r="I108" s="1">
        <v>100000</v>
      </c>
      <c r="J108" s="1">
        <v>170000</v>
      </c>
      <c r="K108" s="1">
        <v>0</v>
      </c>
      <c r="L108" s="1">
        <v>100000</v>
      </c>
      <c r="M108" s="1">
        <v>0</v>
      </c>
      <c r="N108" s="1">
        <v>1500000</v>
      </c>
      <c r="O108" s="1">
        <v>0</v>
      </c>
      <c r="P108" s="1">
        <f t="shared" si="30"/>
        <v>6230000</v>
      </c>
      <c r="Q108" s="29">
        <f t="shared" si="31"/>
        <v>43500000</v>
      </c>
      <c r="R108" s="1">
        <f t="shared" si="32"/>
        <v>50650000</v>
      </c>
    </row>
    <row r="109" spans="1:18" x14ac:dyDescent="0.3">
      <c r="A109" s="253"/>
      <c r="B109" t="s">
        <v>94</v>
      </c>
      <c r="C109" s="1">
        <f t="shared" si="33"/>
        <v>50650000</v>
      </c>
      <c r="D109" s="1">
        <v>650000</v>
      </c>
      <c r="E109" s="1">
        <v>2500000</v>
      </c>
      <c r="F109" s="32">
        <v>655000</v>
      </c>
      <c r="G109" s="1">
        <v>100000</v>
      </c>
      <c r="H109" s="1">
        <v>450000</v>
      </c>
      <c r="I109" s="1">
        <v>100000</v>
      </c>
      <c r="J109" s="1">
        <v>170000</v>
      </c>
      <c r="K109" s="1">
        <v>0</v>
      </c>
      <c r="L109" s="1">
        <v>100000</v>
      </c>
      <c r="M109" s="1">
        <v>0</v>
      </c>
      <c r="N109" s="1">
        <v>1500000</v>
      </c>
      <c r="O109" s="1">
        <v>400000</v>
      </c>
      <c r="P109" s="1">
        <f t="shared" si="30"/>
        <v>6625000</v>
      </c>
      <c r="Q109" s="29">
        <f t="shared" si="31"/>
        <v>44025000</v>
      </c>
      <c r="R109" s="1">
        <f t="shared" si="32"/>
        <v>51175000</v>
      </c>
    </row>
    <row r="110" spans="1:18" s="38" customFormat="1" ht="17.25" thickBot="1" x14ac:dyDescent="0.35">
      <c r="A110" s="254"/>
      <c r="B110" s="35" t="s">
        <v>95</v>
      </c>
      <c r="C110" s="36">
        <f t="shared" si="33"/>
        <v>51175000</v>
      </c>
      <c r="D110" s="36">
        <v>650000</v>
      </c>
      <c r="E110" s="36">
        <v>2500000</v>
      </c>
      <c r="F110" s="37">
        <v>650000</v>
      </c>
      <c r="G110" s="36">
        <v>100000</v>
      </c>
      <c r="H110" s="36">
        <v>450000</v>
      </c>
      <c r="I110" s="36">
        <v>100000</v>
      </c>
      <c r="J110" s="36">
        <v>170000</v>
      </c>
      <c r="K110" s="36">
        <v>0</v>
      </c>
      <c r="L110" s="36">
        <v>100000</v>
      </c>
      <c r="M110" s="36">
        <v>0</v>
      </c>
      <c r="N110" s="36">
        <v>1500000</v>
      </c>
      <c r="O110" s="36">
        <v>0</v>
      </c>
      <c r="P110" s="36">
        <f t="shared" si="30"/>
        <v>6220000</v>
      </c>
      <c r="Q110" s="30">
        <f t="shared" si="31"/>
        <v>44955000</v>
      </c>
      <c r="R110" s="36">
        <f t="shared" si="32"/>
        <v>52105000</v>
      </c>
    </row>
    <row r="111" spans="1:18" x14ac:dyDescent="0.3">
      <c r="A111" s="252">
        <v>2032</v>
      </c>
      <c r="B111" t="s">
        <v>84</v>
      </c>
      <c r="C111" s="1">
        <f xml:space="preserve"> R110</f>
        <v>52105000</v>
      </c>
      <c r="D111" s="1">
        <v>0</v>
      </c>
      <c r="E111" s="1">
        <v>2500000</v>
      </c>
      <c r="F111" s="32">
        <v>645000</v>
      </c>
      <c r="G111" s="1">
        <v>100000</v>
      </c>
      <c r="H111" s="1">
        <v>450000</v>
      </c>
      <c r="I111" s="1">
        <v>100000</v>
      </c>
      <c r="J111" s="1">
        <v>170000</v>
      </c>
      <c r="K111" s="1">
        <v>0</v>
      </c>
      <c r="L111" s="1">
        <v>100000</v>
      </c>
      <c r="M111" s="1">
        <v>0</v>
      </c>
      <c r="N111" s="1">
        <v>1500000</v>
      </c>
      <c r="O111" s="1">
        <v>400000</v>
      </c>
      <c r="P111" s="1">
        <f t="shared" ref="P111:P122" si="34">SUM(D111:O111)</f>
        <v>5965000</v>
      </c>
      <c r="Q111" s="34">
        <f t="shared" ref="Q111:Q122" si="35" xml:space="preserve"> C111 - P111</f>
        <v>46140000</v>
      </c>
      <c r="R111" s="1">
        <f xml:space="preserve"> 7150000 + Q111</f>
        <v>53290000</v>
      </c>
    </row>
    <row r="112" spans="1:18" x14ac:dyDescent="0.3">
      <c r="A112" s="253"/>
      <c r="B112" t="s">
        <v>85</v>
      </c>
      <c r="C112" s="1">
        <f xml:space="preserve"> R111</f>
        <v>53290000</v>
      </c>
      <c r="D112" s="1">
        <v>650000</v>
      </c>
      <c r="E112" s="1">
        <v>2500000</v>
      </c>
      <c r="F112" s="32">
        <v>640000</v>
      </c>
      <c r="G112" s="1">
        <v>100000</v>
      </c>
      <c r="H112" s="1">
        <v>450000</v>
      </c>
      <c r="I112" s="1">
        <v>100000</v>
      </c>
      <c r="J112" s="1">
        <v>170000</v>
      </c>
      <c r="K112" s="1">
        <v>0</v>
      </c>
      <c r="L112" s="1">
        <v>100000</v>
      </c>
      <c r="M112" s="1">
        <v>0</v>
      </c>
      <c r="N112" s="1">
        <v>1500000</v>
      </c>
      <c r="O112" s="32">
        <v>0</v>
      </c>
      <c r="P112" s="1">
        <f t="shared" si="34"/>
        <v>6210000</v>
      </c>
      <c r="Q112" s="29">
        <f t="shared" si="35"/>
        <v>47080000</v>
      </c>
      <c r="R112" s="1">
        <f t="shared" ref="R112:R122" si="36" xml:space="preserve"> 7150000 + Q112</f>
        <v>54230000</v>
      </c>
    </row>
    <row r="113" spans="1:18" x14ac:dyDescent="0.3">
      <c r="A113" s="253"/>
      <c r="B113" t="s">
        <v>86</v>
      </c>
      <c r="C113" s="1">
        <f t="shared" ref="C113:C122" si="37" xml:space="preserve"> R112</f>
        <v>54230000</v>
      </c>
      <c r="D113" s="1">
        <v>650000</v>
      </c>
      <c r="E113" s="1">
        <v>2500000</v>
      </c>
      <c r="F113" s="32">
        <v>635000</v>
      </c>
      <c r="G113" s="1">
        <v>100000</v>
      </c>
      <c r="H113" s="1">
        <v>450000</v>
      </c>
      <c r="I113" s="1">
        <v>100000</v>
      </c>
      <c r="J113" s="1">
        <v>170000</v>
      </c>
      <c r="K113" s="1">
        <v>0</v>
      </c>
      <c r="L113" s="1">
        <v>100000</v>
      </c>
      <c r="M113" s="1">
        <v>0</v>
      </c>
      <c r="N113" s="1">
        <v>1500000</v>
      </c>
      <c r="O113" s="1">
        <v>0</v>
      </c>
      <c r="P113" s="1">
        <f t="shared" si="34"/>
        <v>6205000</v>
      </c>
      <c r="Q113" s="29">
        <f t="shared" si="35"/>
        <v>48025000</v>
      </c>
      <c r="R113" s="1">
        <f t="shared" si="36"/>
        <v>55175000</v>
      </c>
    </row>
    <row r="114" spans="1:18" x14ac:dyDescent="0.3">
      <c r="A114" s="253"/>
      <c r="B114" t="s">
        <v>87</v>
      </c>
      <c r="C114" s="1">
        <f t="shared" si="37"/>
        <v>55175000</v>
      </c>
      <c r="D114" s="1">
        <v>650000</v>
      </c>
      <c r="E114" s="1">
        <v>2500000</v>
      </c>
      <c r="F114" s="32">
        <v>630000</v>
      </c>
      <c r="G114" s="1">
        <v>100000</v>
      </c>
      <c r="H114" s="1">
        <v>450000</v>
      </c>
      <c r="I114" s="1">
        <v>100000</v>
      </c>
      <c r="J114" s="1">
        <v>170000</v>
      </c>
      <c r="K114" s="1">
        <v>0</v>
      </c>
      <c r="L114" s="1">
        <v>100000</v>
      </c>
      <c r="M114" s="1">
        <v>0</v>
      </c>
      <c r="N114" s="1">
        <v>1500000</v>
      </c>
      <c r="O114" s="1">
        <v>0</v>
      </c>
      <c r="P114" s="1">
        <f t="shared" si="34"/>
        <v>6200000</v>
      </c>
      <c r="Q114" s="29">
        <f t="shared" si="35"/>
        <v>48975000</v>
      </c>
      <c r="R114" s="1">
        <f t="shared" si="36"/>
        <v>56125000</v>
      </c>
    </row>
    <row r="115" spans="1:18" x14ac:dyDescent="0.3">
      <c r="A115" s="253"/>
      <c r="B115" t="s">
        <v>88</v>
      </c>
      <c r="C115" s="1">
        <f t="shared" si="37"/>
        <v>56125000</v>
      </c>
      <c r="D115" s="1">
        <v>650000</v>
      </c>
      <c r="E115" s="1">
        <v>2500000</v>
      </c>
      <c r="F115" s="32">
        <v>625000</v>
      </c>
      <c r="G115" s="1">
        <v>100000</v>
      </c>
      <c r="H115" s="1">
        <v>450000</v>
      </c>
      <c r="I115" s="1">
        <v>100000</v>
      </c>
      <c r="J115" s="1">
        <v>170000</v>
      </c>
      <c r="K115" s="1">
        <v>0</v>
      </c>
      <c r="L115" s="1">
        <v>100000</v>
      </c>
      <c r="M115" s="1">
        <v>0</v>
      </c>
      <c r="N115" s="1">
        <v>1500000</v>
      </c>
      <c r="O115" s="1">
        <v>400000</v>
      </c>
      <c r="P115" s="1">
        <f t="shared" si="34"/>
        <v>6595000</v>
      </c>
      <c r="Q115" s="29">
        <f t="shared" si="35"/>
        <v>49530000</v>
      </c>
      <c r="R115" s="1">
        <f t="shared" si="36"/>
        <v>56680000</v>
      </c>
    </row>
    <row r="116" spans="1:18" x14ac:dyDescent="0.3">
      <c r="A116" s="253"/>
      <c r="B116" t="s">
        <v>89</v>
      </c>
      <c r="C116" s="1">
        <f t="shared" si="37"/>
        <v>56680000</v>
      </c>
      <c r="D116" s="1">
        <v>650000</v>
      </c>
      <c r="E116" s="1">
        <v>2500000</v>
      </c>
      <c r="F116" s="32">
        <v>620000</v>
      </c>
      <c r="G116" s="1">
        <v>100000</v>
      </c>
      <c r="H116" s="1">
        <v>450000</v>
      </c>
      <c r="I116" s="1">
        <v>100000</v>
      </c>
      <c r="J116" s="1">
        <v>170000</v>
      </c>
      <c r="K116" s="1">
        <v>0</v>
      </c>
      <c r="L116" s="1">
        <v>100000</v>
      </c>
      <c r="M116" s="1">
        <v>0</v>
      </c>
      <c r="N116" s="1">
        <v>1500000</v>
      </c>
      <c r="O116" s="1">
        <v>0</v>
      </c>
      <c r="P116" s="1">
        <f t="shared" si="34"/>
        <v>6190000</v>
      </c>
      <c r="Q116" s="29">
        <f t="shared" si="35"/>
        <v>50490000</v>
      </c>
      <c r="R116" s="1">
        <f t="shared" si="36"/>
        <v>57640000</v>
      </c>
    </row>
    <row r="117" spans="1:18" x14ac:dyDescent="0.3">
      <c r="A117" s="253"/>
      <c r="B117" t="s">
        <v>90</v>
      </c>
      <c r="C117" s="1">
        <f t="shared" si="37"/>
        <v>57640000</v>
      </c>
      <c r="D117" s="1">
        <v>650000</v>
      </c>
      <c r="E117" s="1">
        <v>2500000</v>
      </c>
      <c r="F117" s="32">
        <v>615000</v>
      </c>
      <c r="G117" s="1">
        <v>100000</v>
      </c>
      <c r="H117" s="1">
        <v>450000</v>
      </c>
      <c r="I117" s="1">
        <v>100000</v>
      </c>
      <c r="J117" s="1">
        <v>170000</v>
      </c>
      <c r="K117" s="1">
        <v>0</v>
      </c>
      <c r="L117" s="1">
        <v>100000</v>
      </c>
      <c r="M117" s="1">
        <v>0</v>
      </c>
      <c r="N117" s="1">
        <v>1500000</v>
      </c>
      <c r="O117" s="1">
        <v>0</v>
      </c>
      <c r="P117" s="1">
        <f t="shared" si="34"/>
        <v>6185000</v>
      </c>
      <c r="Q117" s="29">
        <f t="shared" si="35"/>
        <v>51455000</v>
      </c>
      <c r="R117" s="1">
        <f t="shared" si="36"/>
        <v>58605000</v>
      </c>
    </row>
    <row r="118" spans="1:18" x14ac:dyDescent="0.3">
      <c r="A118" s="253"/>
      <c r="B118" t="s">
        <v>91</v>
      </c>
      <c r="C118" s="1">
        <f t="shared" si="37"/>
        <v>58605000</v>
      </c>
      <c r="D118" s="1">
        <v>650000</v>
      </c>
      <c r="E118" s="1">
        <v>2500000</v>
      </c>
      <c r="F118" s="32">
        <v>610000</v>
      </c>
      <c r="G118" s="1">
        <v>100000</v>
      </c>
      <c r="H118" s="1">
        <v>450000</v>
      </c>
      <c r="I118" s="1">
        <v>100000</v>
      </c>
      <c r="J118" s="1">
        <v>170000</v>
      </c>
      <c r="K118" s="1">
        <v>0</v>
      </c>
      <c r="L118" s="1">
        <v>100000</v>
      </c>
      <c r="M118" s="1">
        <v>0</v>
      </c>
      <c r="N118" s="1">
        <v>1500000</v>
      </c>
      <c r="O118" s="1">
        <v>0</v>
      </c>
      <c r="P118" s="1">
        <f t="shared" si="34"/>
        <v>6180000</v>
      </c>
      <c r="Q118" s="29">
        <f t="shared" si="35"/>
        <v>52425000</v>
      </c>
      <c r="R118" s="1">
        <f t="shared" si="36"/>
        <v>59575000</v>
      </c>
    </row>
    <row r="119" spans="1:18" x14ac:dyDescent="0.3">
      <c r="A119" s="253"/>
      <c r="B119" t="s">
        <v>92</v>
      </c>
      <c r="C119" s="1">
        <f t="shared" si="37"/>
        <v>59575000</v>
      </c>
      <c r="D119" s="1">
        <v>650000</v>
      </c>
      <c r="E119" s="1">
        <v>2500000</v>
      </c>
      <c r="F119" s="32">
        <v>605000</v>
      </c>
      <c r="G119" s="1">
        <v>100000</v>
      </c>
      <c r="H119" s="1">
        <v>450000</v>
      </c>
      <c r="I119" s="1">
        <v>100000</v>
      </c>
      <c r="J119" s="1">
        <v>170000</v>
      </c>
      <c r="K119" s="1">
        <v>0</v>
      </c>
      <c r="L119" s="1">
        <v>100000</v>
      </c>
      <c r="M119" s="1">
        <v>0</v>
      </c>
      <c r="N119" s="1">
        <v>1500000</v>
      </c>
      <c r="O119" s="1">
        <v>400000</v>
      </c>
      <c r="P119" s="1">
        <f t="shared" si="34"/>
        <v>6575000</v>
      </c>
      <c r="Q119" s="29">
        <f t="shared" si="35"/>
        <v>53000000</v>
      </c>
      <c r="R119" s="1">
        <f t="shared" si="36"/>
        <v>60150000</v>
      </c>
    </row>
    <row r="120" spans="1:18" x14ac:dyDescent="0.3">
      <c r="A120" s="253"/>
      <c r="B120" t="s">
        <v>93</v>
      </c>
      <c r="C120" s="1">
        <f t="shared" si="37"/>
        <v>60150000</v>
      </c>
      <c r="D120" s="1">
        <v>650000</v>
      </c>
      <c r="E120" s="1">
        <v>2500000</v>
      </c>
      <c r="F120" s="32">
        <v>600000</v>
      </c>
      <c r="G120" s="1">
        <v>100000</v>
      </c>
      <c r="H120" s="1">
        <v>450000</v>
      </c>
      <c r="I120" s="1">
        <v>100000</v>
      </c>
      <c r="J120" s="1">
        <v>170000</v>
      </c>
      <c r="K120" s="1">
        <v>0</v>
      </c>
      <c r="L120" s="1">
        <v>100000</v>
      </c>
      <c r="M120" s="1">
        <v>0</v>
      </c>
      <c r="N120" s="1">
        <v>1500000</v>
      </c>
      <c r="O120" s="1">
        <v>0</v>
      </c>
      <c r="P120" s="1">
        <f t="shared" si="34"/>
        <v>6170000</v>
      </c>
      <c r="Q120" s="29">
        <f t="shared" si="35"/>
        <v>53980000</v>
      </c>
      <c r="R120" s="1">
        <f t="shared" si="36"/>
        <v>61130000</v>
      </c>
    </row>
    <row r="121" spans="1:18" x14ac:dyDescent="0.3">
      <c r="A121" s="253"/>
      <c r="B121" t="s">
        <v>94</v>
      </c>
      <c r="C121" s="1">
        <f t="shared" si="37"/>
        <v>61130000</v>
      </c>
      <c r="D121" s="1">
        <v>650000</v>
      </c>
      <c r="E121" s="1">
        <v>2500000</v>
      </c>
      <c r="F121" s="32">
        <v>595000</v>
      </c>
      <c r="G121" s="1">
        <v>100000</v>
      </c>
      <c r="H121" s="1">
        <v>450000</v>
      </c>
      <c r="I121" s="1">
        <v>100000</v>
      </c>
      <c r="J121" s="1">
        <v>170000</v>
      </c>
      <c r="K121" s="1">
        <v>0</v>
      </c>
      <c r="L121" s="1">
        <v>100000</v>
      </c>
      <c r="M121" s="1">
        <v>0</v>
      </c>
      <c r="N121" s="1">
        <v>1500000</v>
      </c>
      <c r="O121" s="1">
        <v>400000</v>
      </c>
      <c r="P121" s="1">
        <f t="shared" si="34"/>
        <v>6565000</v>
      </c>
      <c r="Q121" s="29">
        <f t="shared" si="35"/>
        <v>54565000</v>
      </c>
      <c r="R121" s="1">
        <f t="shared" si="36"/>
        <v>61715000</v>
      </c>
    </row>
    <row r="122" spans="1:18" s="38" customFormat="1" ht="17.25" thickBot="1" x14ac:dyDescent="0.35">
      <c r="A122" s="254"/>
      <c r="B122" s="35" t="s">
        <v>95</v>
      </c>
      <c r="C122" s="36">
        <f t="shared" si="37"/>
        <v>61715000</v>
      </c>
      <c r="D122" s="36">
        <v>650000</v>
      </c>
      <c r="E122" s="36">
        <v>2500000</v>
      </c>
      <c r="F122" s="37">
        <v>590000</v>
      </c>
      <c r="G122" s="36">
        <v>100000</v>
      </c>
      <c r="H122" s="36">
        <v>450000</v>
      </c>
      <c r="I122" s="36">
        <v>100000</v>
      </c>
      <c r="J122" s="36">
        <v>170000</v>
      </c>
      <c r="K122" s="36">
        <v>0</v>
      </c>
      <c r="L122" s="36">
        <v>100000</v>
      </c>
      <c r="M122" s="36">
        <v>0</v>
      </c>
      <c r="N122" s="36">
        <v>1500000</v>
      </c>
      <c r="O122" s="36">
        <v>0</v>
      </c>
      <c r="P122" s="36">
        <f t="shared" si="34"/>
        <v>6160000</v>
      </c>
      <c r="Q122" s="30">
        <f t="shared" si="35"/>
        <v>55555000</v>
      </c>
      <c r="R122" s="36">
        <f t="shared" si="36"/>
        <v>62705000</v>
      </c>
    </row>
  </sheetData>
  <mergeCells count="10">
    <mergeCell ref="A63:A74"/>
    <mergeCell ref="A75:A86"/>
    <mergeCell ref="A87:A98"/>
    <mergeCell ref="A99:A110"/>
    <mergeCell ref="A111:A122"/>
    <mergeCell ref="A3:A14"/>
    <mergeCell ref="A15:A26"/>
    <mergeCell ref="A27:A38"/>
    <mergeCell ref="A39:A50"/>
    <mergeCell ref="A51:A6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M34"/>
  <sheetViews>
    <sheetView topLeftCell="A25" workbookViewId="0">
      <selection activeCell="C48" sqref="C48"/>
    </sheetView>
  </sheetViews>
  <sheetFormatPr defaultRowHeight="16.5" x14ac:dyDescent="0.3"/>
  <cols>
    <col min="1" max="1" width="15.125" bestFit="1" customWidth="1"/>
    <col min="2" max="2" width="18.25" customWidth="1"/>
    <col min="3" max="3" width="16.625" bestFit="1" customWidth="1"/>
    <col min="4" max="4" width="21.375" customWidth="1"/>
    <col min="5" max="5" width="22" bestFit="1" customWidth="1"/>
    <col min="6" max="6" width="13.875" bestFit="1" customWidth="1"/>
    <col min="7" max="7" width="9.625" bestFit="1" customWidth="1"/>
    <col min="8" max="8" width="11.75" bestFit="1" customWidth="1"/>
    <col min="9" max="9" width="14.625" bestFit="1" customWidth="1"/>
    <col min="10" max="10" width="16" bestFit="1" customWidth="1"/>
    <col min="11" max="11" width="14.5" customWidth="1"/>
    <col min="12" max="12" width="25.75" customWidth="1"/>
  </cols>
  <sheetData>
    <row r="3" spans="2:13" x14ac:dyDescent="0.3">
      <c r="C3" s="247" t="s">
        <v>42</v>
      </c>
      <c r="D3" s="247"/>
      <c r="E3" s="247"/>
      <c r="F3" s="247"/>
      <c r="G3" s="247"/>
      <c r="H3" s="247"/>
      <c r="I3" s="247"/>
      <c r="J3" s="247"/>
      <c r="K3" s="247"/>
      <c r="L3" s="247"/>
      <c r="M3" s="247"/>
    </row>
    <row r="4" spans="2:13" x14ac:dyDescent="0.3">
      <c r="C4" s="247"/>
      <c r="D4" s="247"/>
      <c r="E4" s="247"/>
      <c r="F4" s="247"/>
      <c r="G4" s="247"/>
      <c r="H4" s="247"/>
      <c r="I4" s="247"/>
      <c r="J4" s="247"/>
      <c r="K4" s="247"/>
      <c r="L4" s="247"/>
      <c r="M4" s="247"/>
    </row>
    <row r="5" spans="2:13" x14ac:dyDescent="0.3">
      <c r="B5" t="s">
        <v>43</v>
      </c>
      <c r="C5" s="14" t="s">
        <v>45</v>
      </c>
      <c r="F5" t="s">
        <v>44</v>
      </c>
    </row>
    <row r="7" spans="2:13" x14ac:dyDescent="0.3">
      <c r="B7" s="25" t="s">
        <v>46</v>
      </c>
    </row>
    <row r="8" spans="2:13" x14ac:dyDescent="0.3">
      <c r="B8" s="26" t="s">
        <v>47</v>
      </c>
      <c r="C8" s="26" t="s">
        <v>48</v>
      </c>
      <c r="D8" s="26" t="s">
        <v>49</v>
      </c>
      <c r="E8" s="26" t="s">
        <v>50</v>
      </c>
      <c r="F8" s="26" t="s">
        <v>51</v>
      </c>
      <c r="G8" s="26" t="s">
        <v>52</v>
      </c>
      <c r="H8" s="26" t="s">
        <v>53</v>
      </c>
      <c r="I8" s="26" t="s">
        <v>54</v>
      </c>
      <c r="J8" s="26" t="s">
        <v>55</v>
      </c>
    </row>
    <row r="9" spans="2:13" ht="17.25" thickBot="1" x14ac:dyDescent="0.35">
      <c r="B9" s="224" t="s">
        <v>56</v>
      </c>
      <c r="C9" s="224">
        <v>3.46</v>
      </c>
      <c r="D9" s="224">
        <v>3.49</v>
      </c>
      <c r="E9" s="224">
        <v>3.52</v>
      </c>
      <c r="F9" s="224">
        <v>3.51</v>
      </c>
      <c r="G9" s="224">
        <v>3.44</v>
      </c>
      <c r="H9" s="224">
        <v>3.36</v>
      </c>
      <c r="I9" s="224">
        <v>3.27</v>
      </c>
      <c r="J9" s="224">
        <v>3.23</v>
      </c>
    </row>
    <row r="10" spans="2:13" ht="17.25" thickBot="1" x14ac:dyDescent="0.35">
      <c r="B10" s="224" t="s">
        <v>57</v>
      </c>
      <c r="C10" s="224">
        <v>3.94</v>
      </c>
      <c r="D10" s="224">
        <v>4.0599999999999996</v>
      </c>
      <c r="E10" s="224">
        <v>4.08</v>
      </c>
      <c r="F10" s="224">
        <v>4.09</v>
      </c>
      <c r="G10" s="224">
        <v>4.0999999999999996</v>
      </c>
      <c r="H10" s="224">
        <v>4.1100000000000003</v>
      </c>
      <c r="I10" s="224">
        <v>4.12</v>
      </c>
      <c r="J10" s="224">
        <v>4.28</v>
      </c>
    </row>
    <row r="11" spans="2:13" ht="17.25" thickBot="1" x14ac:dyDescent="0.35">
      <c r="B11" s="224" t="s">
        <v>58</v>
      </c>
      <c r="C11" s="224">
        <v>4.03</v>
      </c>
      <c r="D11" s="224">
        <v>4.17</v>
      </c>
      <c r="E11" s="224">
        <v>4.17</v>
      </c>
      <c r="F11" s="224">
        <v>4.18</v>
      </c>
      <c r="G11" s="224">
        <v>4.1900000000000004</v>
      </c>
      <c r="H11" s="224">
        <v>4.21</v>
      </c>
      <c r="I11" s="224">
        <v>4.24</v>
      </c>
      <c r="J11" s="224">
        <v>4.4000000000000004</v>
      </c>
    </row>
    <row r="12" spans="2:13" ht="17.25" thickBot="1" x14ac:dyDescent="0.35">
      <c r="B12" s="224" t="s">
        <v>59</v>
      </c>
      <c r="C12" s="224">
        <v>4.08</v>
      </c>
      <c r="D12" s="224">
        <v>4.21</v>
      </c>
      <c r="E12" s="224">
        <v>4.22</v>
      </c>
      <c r="F12" s="224">
        <v>4.22</v>
      </c>
      <c r="G12" s="224">
        <v>4.2300000000000004</v>
      </c>
      <c r="H12" s="224">
        <v>4.24</v>
      </c>
      <c r="I12" s="224">
        <v>4.28</v>
      </c>
      <c r="J12" s="224">
        <v>4.46</v>
      </c>
    </row>
    <row r="13" spans="2:13" ht="17.25" thickBot="1" x14ac:dyDescent="0.35">
      <c r="B13" s="224" t="s">
        <v>60</v>
      </c>
      <c r="C13" s="224">
        <v>4.0999999999999996</v>
      </c>
      <c r="D13" s="224">
        <v>4.2300000000000004</v>
      </c>
      <c r="E13" s="224">
        <v>4.24</v>
      </c>
      <c r="F13" s="224">
        <v>4.25</v>
      </c>
      <c r="G13" s="224">
        <v>4.2699999999999996</v>
      </c>
      <c r="H13" s="224">
        <v>4.29</v>
      </c>
      <c r="I13" s="224">
        <v>4.33</v>
      </c>
      <c r="J13" s="224">
        <v>4.55</v>
      </c>
    </row>
    <row r="14" spans="2:13" ht="17.25" thickBot="1" x14ac:dyDescent="0.35">
      <c r="B14" s="224" t="s">
        <v>61</v>
      </c>
      <c r="C14" s="224">
        <v>4.59</v>
      </c>
      <c r="D14" s="224">
        <v>4.8</v>
      </c>
      <c r="E14" s="224">
        <v>4.8</v>
      </c>
      <c r="F14" s="224">
        <v>4.8099999999999996</v>
      </c>
      <c r="G14" s="224">
        <v>4.83</v>
      </c>
      <c r="H14" s="224">
        <v>4.84</v>
      </c>
      <c r="I14" s="224">
        <v>4.8899999999999997</v>
      </c>
      <c r="J14" s="224">
        <v>5.19</v>
      </c>
    </row>
    <row r="15" spans="2:13" ht="17.25" thickBot="1" x14ac:dyDescent="0.35">
      <c r="B15" s="224" t="s">
        <v>62</v>
      </c>
      <c r="C15" s="224">
        <v>4.7300000000000004</v>
      </c>
      <c r="D15" s="224">
        <v>4.96</v>
      </c>
      <c r="E15" s="224">
        <v>4.96</v>
      </c>
      <c r="F15" s="224">
        <v>4.97</v>
      </c>
      <c r="G15" s="224">
        <v>5</v>
      </c>
      <c r="H15" s="224">
        <v>5.01</v>
      </c>
      <c r="I15" s="224">
        <v>5.16</v>
      </c>
      <c r="J15" s="224">
        <v>5.65</v>
      </c>
    </row>
    <row r="16" spans="2:13" ht="17.25" thickBot="1" x14ac:dyDescent="0.35">
      <c r="B16" s="224" t="s">
        <v>63</v>
      </c>
      <c r="C16" s="224">
        <v>4.9400000000000004</v>
      </c>
      <c r="D16" s="224">
        <v>5.18</v>
      </c>
      <c r="E16" s="224">
        <v>5.21</v>
      </c>
      <c r="F16" s="224">
        <v>5.23</v>
      </c>
      <c r="G16" s="224">
        <v>5.3</v>
      </c>
      <c r="H16" s="224">
        <v>5.35</v>
      </c>
      <c r="I16" s="224">
        <v>5.61</v>
      </c>
      <c r="J16" s="224">
        <v>6.25</v>
      </c>
    </row>
    <row r="17" spans="1:11" ht="17.25" thickBot="1" x14ac:dyDescent="0.35">
      <c r="B17" s="224" t="s">
        <v>64</v>
      </c>
      <c r="C17" s="224">
        <v>5.6</v>
      </c>
      <c r="D17" s="224">
        <v>6.16</v>
      </c>
      <c r="E17" s="224">
        <v>6.5</v>
      </c>
      <c r="F17" s="224">
        <v>6.71</v>
      </c>
      <c r="G17" s="224">
        <v>7.07</v>
      </c>
      <c r="H17" s="224">
        <v>7.59</v>
      </c>
      <c r="I17" s="224">
        <v>8.1300000000000008</v>
      </c>
      <c r="J17" s="224">
        <v>8.34</v>
      </c>
    </row>
    <row r="18" spans="1:11" ht="17.25" thickBot="1" x14ac:dyDescent="0.35">
      <c r="B18" s="224" t="s">
        <v>65</v>
      </c>
      <c r="C18" s="224">
        <v>5.98</v>
      </c>
      <c r="D18" s="224">
        <v>6.66</v>
      </c>
      <c r="E18" s="224">
        <v>7.08</v>
      </c>
      <c r="F18" s="224">
        <v>7.38</v>
      </c>
      <c r="G18" s="224">
        <v>7.88</v>
      </c>
      <c r="H18" s="224">
        <v>8.5299999999999994</v>
      </c>
      <c r="I18" s="224">
        <v>9.18</v>
      </c>
      <c r="J18" s="224">
        <v>9.39</v>
      </c>
    </row>
    <row r="19" spans="1:11" ht="17.25" thickBot="1" x14ac:dyDescent="0.35">
      <c r="B19" s="224" t="s">
        <v>66</v>
      </c>
      <c r="C19" s="224">
        <v>6.66</v>
      </c>
      <c r="D19" s="224">
        <v>7.45</v>
      </c>
      <c r="E19" s="224">
        <v>8.02</v>
      </c>
      <c r="F19" s="224">
        <v>8.36</v>
      </c>
      <c r="G19" s="224">
        <v>8.99</v>
      </c>
      <c r="H19" s="224">
        <v>9.68</v>
      </c>
      <c r="I19" s="224">
        <v>10.55</v>
      </c>
      <c r="J19" s="224">
        <v>10.81</v>
      </c>
      <c r="K19" s="19">
        <f xml:space="preserve"> J19 / 100</f>
        <v>0.1081</v>
      </c>
    </row>
    <row r="21" spans="1:11" ht="27" x14ac:dyDescent="0.3">
      <c r="A21" s="2"/>
      <c r="B21" s="2"/>
      <c r="C21" s="16" t="s">
        <v>69</v>
      </c>
      <c r="D21" s="16" t="s">
        <v>68</v>
      </c>
      <c r="E21" s="16" t="s">
        <v>70</v>
      </c>
      <c r="F21" s="2"/>
      <c r="G21" s="2"/>
      <c r="H21" s="2"/>
      <c r="I21" s="2"/>
      <c r="J21" s="2"/>
      <c r="K21" s="2" t="s">
        <v>41</v>
      </c>
    </row>
    <row r="22" spans="1:11" x14ac:dyDescent="0.3">
      <c r="A22" s="17" t="s">
        <v>67</v>
      </c>
      <c r="B22" s="2">
        <v>2022</v>
      </c>
      <c r="C22" s="15">
        <v>532300000000</v>
      </c>
      <c r="D22" s="2">
        <v>2.81</v>
      </c>
      <c r="E22" s="15">
        <v>40173220</v>
      </c>
      <c r="F22" s="22">
        <f xml:space="preserve"> J19 / 100</f>
        <v>0.1081</v>
      </c>
      <c r="G22" s="5">
        <f>D22-J19</f>
        <v>-8</v>
      </c>
      <c r="H22" s="24">
        <f xml:space="preserve"> G22 / 100</f>
        <v>-0.08</v>
      </c>
      <c r="I22" s="18">
        <f xml:space="preserve"> C22 * H22</f>
        <v>-42584000000</v>
      </c>
      <c r="J22" s="15">
        <f xml:space="preserve"> C22 + I22</f>
        <v>489716000000</v>
      </c>
      <c r="K22" s="18">
        <f xml:space="preserve"> J22 / E22</f>
        <v>12190.110725503208</v>
      </c>
    </row>
    <row r="23" spans="1:11" x14ac:dyDescent="0.3">
      <c r="A23" s="2"/>
      <c r="B23" s="2">
        <v>2021</v>
      </c>
      <c r="C23" s="15">
        <v>518200000000</v>
      </c>
      <c r="D23" s="2">
        <v>1.69</v>
      </c>
      <c r="E23" s="15">
        <v>40173220</v>
      </c>
      <c r="F23" s="22">
        <f xml:space="preserve"> J19 / 100</f>
        <v>0.1081</v>
      </c>
      <c r="G23" s="5">
        <f>D23-J19</f>
        <v>-9.120000000000001</v>
      </c>
      <c r="H23" s="24">
        <f xml:space="preserve"> G23 / 100</f>
        <v>-9.1200000000000003E-2</v>
      </c>
      <c r="I23" s="18">
        <f xml:space="preserve"> C23 * H23</f>
        <v>-47259840000</v>
      </c>
      <c r="J23" s="15">
        <f t="shared" ref="J23:J27" si="0" xml:space="preserve"> C23 + I23</f>
        <v>470940160000</v>
      </c>
      <c r="K23" s="18">
        <f t="shared" ref="K23:K27" si="1" xml:space="preserve"> J23 / E23</f>
        <v>11722.738680145629</v>
      </c>
    </row>
    <row r="24" spans="1:11" x14ac:dyDescent="0.3">
      <c r="A24" s="2" t="s">
        <v>71</v>
      </c>
      <c r="B24" s="2">
        <v>2022</v>
      </c>
      <c r="C24" s="2">
        <v>45400000000</v>
      </c>
      <c r="D24" s="2">
        <v>11.17</v>
      </c>
      <c r="E24" s="21">
        <v>1944613</v>
      </c>
      <c r="F24" s="22">
        <f xml:space="preserve"> J19 / 100</f>
        <v>0.1081</v>
      </c>
      <c r="G24" s="23">
        <f>D24-J19</f>
        <v>0.35999999999999943</v>
      </c>
      <c r="H24" s="24">
        <f t="shared" ref="H24:H27" si="2" xml:space="preserve"> G24 / 100</f>
        <v>3.5999999999999943E-3</v>
      </c>
      <c r="I24" s="18">
        <f t="shared" ref="I24:I27" si="3" xml:space="preserve"> C24 * H24</f>
        <v>163439999.99999973</v>
      </c>
      <c r="J24" s="15">
        <f t="shared" si="0"/>
        <v>45563440000</v>
      </c>
      <c r="K24" s="18">
        <f t="shared" si="1"/>
        <v>23430.595187834289</v>
      </c>
    </row>
    <row r="25" spans="1:11" x14ac:dyDescent="0.3">
      <c r="A25" s="2"/>
      <c r="B25" s="2">
        <v>2021</v>
      </c>
      <c r="C25" s="2">
        <v>38000000000</v>
      </c>
      <c r="D25" s="20">
        <v>8.67</v>
      </c>
      <c r="E25" s="21">
        <v>1944613</v>
      </c>
      <c r="F25" s="22">
        <f xml:space="preserve"> J19 / 100</f>
        <v>0.1081</v>
      </c>
      <c r="G25" s="23">
        <f>D25-J19</f>
        <v>-2.1400000000000006</v>
      </c>
      <c r="H25" s="24">
        <f t="shared" si="2"/>
        <v>-2.1400000000000006E-2</v>
      </c>
      <c r="I25" s="18">
        <f t="shared" si="3"/>
        <v>-813200000.00000024</v>
      </c>
      <c r="J25" s="15">
        <f t="shared" si="0"/>
        <v>37186800000</v>
      </c>
      <c r="K25" s="18">
        <f t="shared" si="1"/>
        <v>19122.982310619132</v>
      </c>
    </row>
    <row r="26" spans="1:11" x14ac:dyDescent="0.3">
      <c r="A26" s="2" t="s">
        <v>72</v>
      </c>
      <c r="B26" s="2">
        <v>2022</v>
      </c>
      <c r="C26" s="15">
        <v>2828000000000</v>
      </c>
      <c r="D26" s="2">
        <v>9.9499999999999993</v>
      </c>
      <c r="E26" s="21">
        <v>25370002</v>
      </c>
      <c r="F26" s="22">
        <f xml:space="preserve"> J19 / 100</f>
        <v>0.1081</v>
      </c>
      <c r="G26" s="23">
        <f>D26-J19</f>
        <v>-0.86000000000000121</v>
      </c>
      <c r="H26" s="24">
        <f t="shared" si="2"/>
        <v>-8.6000000000000121E-3</v>
      </c>
      <c r="I26" s="18">
        <f t="shared" si="3"/>
        <v>-24320800000.000034</v>
      </c>
      <c r="J26" s="15">
        <f t="shared" si="0"/>
        <v>2803679200000</v>
      </c>
      <c r="K26" s="18">
        <f t="shared" si="1"/>
        <v>110511.58766168013</v>
      </c>
    </row>
    <row r="27" spans="1:11" x14ac:dyDescent="0.3">
      <c r="A27" s="2"/>
      <c r="B27" s="2">
        <v>2021</v>
      </c>
      <c r="C27" s="15">
        <v>2621700000000</v>
      </c>
      <c r="D27" s="2">
        <v>26.41</v>
      </c>
      <c r="E27" s="21">
        <v>25370002</v>
      </c>
      <c r="F27" s="22">
        <f xml:space="preserve"> J19 / 100</f>
        <v>0.1081</v>
      </c>
      <c r="G27" s="23">
        <f>D27-J19</f>
        <v>15.6</v>
      </c>
      <c r="H27" s="24">
        <f t="shared" si="2"/>
        <v>0.156</v>
      </c>
      <c r="I27" s="18">
        <f t="shared" si="3"/>
        <v>408985200000</v>
      </c>
      <c r="J27" s="15">
        <f t="shared" si="0"/>
        <v>3030685200000</v>
      </c>
      <c r="K27" s="18">
        <f t="shared" si="1"/>
        <v>119459.39933311791</v>
      </c>
    </row>
    <row r="30" spans="1:11" x14ac:dyDescent="0.3">
      <c r="B30" s="226" t="s">
        <v>117</v>
      </c>
      <c r="C30" s="226" t="s">
        <v>119</v>
      </c>
      <c r="D30" s="226" t="s">
        <v>120</v>
      </c>
      <c r="E30" s="226" t="s">
        <v>122</v>
      </c>
      <c r="F30" s="226" t="s">
        <v>121</v>
      </c>
      <c r="G30" s="226" t="s">
        <v>118</v>
      </c>
      <c r="H30" s="226" t="s">
        <v>123</v>
      </c>
    </row>
    <row r="31" spans="1:11" x14ac:dyDescent="0.3">
      <c r="B31" s="3">
        <v>6950148</v>
      </c>
      <c r="C31" s="3">
        <v>3030137</v>
      </c>
      <c r="D31" s="3">
        <v>777170</v>
      </c>
      <c r="E31" s="3">
        <v>3748135</v>
      </c>
      <c r="F31" s="3">
        <v>7996143</v>
      </c>
      <c r="G31" s="3">
        <v>0</v>
      </c>
      <c r="H31" s="3">
        <f xml:space="preserve"> SUM(B31:G31)</f>
        <v>22501733</v>
      </c>
    </row>
    <row r="32" spans="1:11" x14ac:dyDescent="0.3">
      <c r="B32" s="3">
        <v>6950148</v>
      </c>
      <c r="C32" s="255">
        <f xml:space="preserve"> C31 + D31 + E31 + F31</f>
        <v>15551585</v>
      </c>
      <c r="D32" s="256"/>
      <c r="E32" s="256"/>
      <c r="F32" s="256"/>
      <c r="G32" s="3">
        <v>0</v>
      </c>
      <c r="H32" s="3">
        <f xml:space="preserve"> SUM(B32:G32)</f>
        <v>22501733</v>
      </c>
    </row>
    <row r="33" spans="2:8" x14ac:dyDescent="0.3">
      <c r="B33" s="227">
        <f xml:space="preserve"> B32/ H32 * 100</f>
        <v>30.887167668374698</v>
      </c>
      <c r="C33" s="257">
        <f xml:space="preserve"> C32 / H32 * 100</f>
        <v>69.112832331625313</v>
      </c>
      <c r="D33" s="258"/>
      <c r="E33" s="258"/>
      <c r="F33" s="259"/>
      <c r="G33" s="227">
        <f xml:space="preserve"> G32 / H32 * 100</f>
        <v>0</v>
      </c>
      <c r="H33" s="227">
        <f xml:space="preserve"> SUM(B33:G33)</f>
        <v>100.00000000000001</v>
      </c>
    </row>
    <row r="34" spans="2:8" x14ac:dyDescent="0.3">
      <c r="B34" s="225"/>
      <c r="C34" s="228">
        <f xml:space="preserve"> C31 / C32 * 100</f>
        <v>19.48442554247686</v>
      </c>
      <c r="D34" s="228">
        <f xml:space="preserve"> D31 / C32 * 100</f>
        <v>4.9973684354360026</v>
      </c>
      <c r="E34" s="228">
        <f xml:space="preserve"> E31 / C32 * 100</f>
        <v>24.101305429639485</v>
      </c>
      <c r="F34" s="228">
        <f xml:space="preserve"> F31 / C32 * 100</f>
        <v>51.416900592447654</v>
      </c>
      <c r="G34" s="2"/>
      <c r="H34" s="2"/>
    </row>
  </sheetData>
  <mergeCells count="3">
    <mergeCell ref="C3:M4"/>
    <mergeCell ref="C32:F32"/>
    <mergeCell ref="C33:F33"/>
  </mergeCells>
  <phoneticPr fontId="1" type="noConversion"/>
  <hyperlinks>
    <hyperlink ref="C5" r:id="rId1" xr:uid="{EE3CE8B6-470F-49A2-989A-1F8221A2B6F9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B1:O35"/>
  <sheetViews>
    <sheetView workbookViewId="0">
      <selection activeCell="I23" sqref="I23"/>
    </sheetView>
  </sheetViews>
  <sheetFormatPr defaultRowHeight="16.5" x14ac:dyDescent="0.3"/>
  <cols>
    <col min="1" max="1" width="7.25" customWidth="1"/>
    <col min="2" max="2" width="9.25" bestFit="1" customWidth="1"/>
    <col min="3" max="3" width="11.375" customWidth="1"/>
    <col min="4" max="4" width="7.75" customWidth="1"/>
    <col min="6" max="6" width="10.625" bestFit="1" customWidth="1"/>
    <col min="9" max="9" width="10.75" bestFit="1" customWidth="1"/>
    <col min="12" max="12" width="10.625" bestFit="1" customWidth="1"/>
    <col min="15" max="15" width="10.625" bestFit="1" customWidth="1"/>
  </cols>
  <sheetData>
    <row r="1" spans="2:15" x14ac:dyDescent="0.3">
      <c r="B1" s="261"/>
      <c r="C1" s="261"/>
    </row>
    <row r="2" spans="2:15" x14ac:dyDescent="0.3">
      <c r="B2" s="260" t="s">
        <v>78</v>
      </c>
      <c r="C2" s="260"/>
      <c r="E2" s="260" t="s">
        <v>79</v>
      </c>
      <c r="F2" s="260"/>
      <c r="H2" s="260" t="s">
        <v>80</v>
      </c>
      <c r="I2" s="260"/>
      <c r="K2" s="260" t="s">
        <v>81</v>
      </c>
      <c r="L2" s="260"/>
      <c r="N2" s="260" t="s">
        <v>82</v>
      </c>
      <c r="O2" s="260"/>
    </row>
    <row r="3" spans="2:15" x14ac:dyDescent="0.3">
      <c r="B3" s="6" t="s">
        <v>18</v>
      </c>
      <c r="C3" s="6" t="s">
        <v>19</v>
      </c>
      <c r="E3" s="6" t="s">
        <v>18</v>
      </c>
      <c r="F3" s="6" t="s">
        <v>19</v>
      </c>
      <c r="H3" s="6" t="s">
        <v>18</v>
      </c>
      <c r="I3" s="6" t="s">
        <v>19</v>
      </c>
      <c r="K3" s="6" t="s">
        <v>18</v>
      </c>
      <c r="L3" s="6" t="s">
        <v>19</v>
      </c>
      <c r="N3" s="6" t="s">
        <v>18</v>
      </c>
      <c r="O3" s="6" t="s">
        <v>19</v>
      </c>
    </row>
    <row r="4" spans="2:15" x14ac:dyDescent="0.3">
      <c r="B4" s="5">
        <v>1</v>
      </c>
      <c r="C4" s="9">
        <v>17215</v>
      </c>
      <c r="E4" s="5">
        <v>1</v>
      </c>
      <c r="F4" s="9">
        <v>3020</v>
      </c>
      <c r="H4" s="5">
        <v>1</v>
      </c>
      <c r="I4" s="9">
        <v>0</v>
      </c>
      <c r="K4" s="5">
        <v>1</v>
      </c>
      <c r="L4" s="9">
        <v>39527</v>
      </c>
      <c r="N4" s="5">
        <v>1</v>
      </c>
      <c r="O4" s="9">
        <v>19976</v>
      </c>
    </row>
    <row r="5" spans="2:15" x14ac:dyDescent="0.3">
      <c r="B5" s="5">
        <v>2</v>
      </c>
      <c r="C5" s="9">
        <v>-77107</v>
      </c>
      <c r="E5" s="5">
        <v>2</v>
      </c>
      <c r="F5" s="9">
        <v>-3342</v>
      </c>
      <c r="H5" s="5">
        <v>2</v>
      </c>
      <c r="I5" s="9">
        <v>0</v>
      </c>
      <c r="K5" s="5">
        <v>2</v>
      </c>
      <c r="L5" s="9">
        <v>47051</v>
      </c>
      <c r="N5" s="5">
        <v>2</v>
      </c>
      <c r="O5" s="9">
        <v>35716</v>
      </c>
    </row>
    <row r="6" spans="2:15" x14ac:dyDescent="0.3">
      <c r="B6" s="5">
        <v>3</v>
      </c>
      <c r="C6" s="9">
        <v>77453</v>
      </c>
      <c r="E6" s="5">
        <v>3</v>
      </c>
      <c r="F6" s="10">
        <v>38771</v>
      </c>
      <c r="H6" s="5">
        <v>3</v>
      </c>
      <c r="I6" s="10">
        <v>0</v>
      </c>
      <c r="K6" s="5">
        <v>3</v>
      </c>
      <c r="L6" s="10">
        <v>-8281</v>
      </c>
      <c r="N6" s="5">
        <v>3</v>
      </c>
      <c r="O6" s="10">
        <v>64079</v>
      </c>
    </row>
    <row r="7" spans="2:15" x14ac:dyDescent="0.3">
      <c r="B7" s="5">
        <v>4</v>
      </c>
      <c r="C7" s="9">
        <v>16450</v>
      </c>
      <c r="E7" s="5">
        <v>4</v>
      </c>
      <c r="F7" s="9">
        <v>0</v>
      </c>
      <c r="H7" s="5">
        <v>4</v>
      </c>
      <c r="I7" s="9">
        <v>0</v>
      </c>
      <c r="K7" s="5">
        <v>4</v>
      </c>
      <c r="L7" s="9">
        <v>0</v>
      </c>
      <c r="N7" s="5">
        <v>4</v>
      </c>
      <c r="O7" s="9">
        <v>0</v>
      </c>
    </row>
    <row r="8" spans="2:15" x14ac:dyDescent="0.3">
      <c r="B8" s="5">
        <v>5</v>
      </c>
      <c r="C8" s="9">
        <v>6818</v>
      </c>
      <c r="E8" s="5">
        <v>5</v>
      </c>
      <c r="F8" s="9">
        <v>0</v>
      </c>
      <c r="H8" s="5">
        <v>5</v>
      </c>
      <c r="I8" s="9">
        <v>0</v>
      </c>
      <c r="K8" s="5">
        <v>5</v>
      </c>
      <c r="L8" s="9">
        <v>0</v>
      </c>
      <c r="N8" s="5">
        <v>5</v>
      </c>
      <c r="O8" s="9">
        <v>0</v>
      </c>
    </row>
    <row r="9" spans="2:15" x14ac:dyDescent="0.3">
      <c r="B9" s="5">
        <v>6</v>
      </c>
      <c r="C9" s="9">
        <v>24585</v>
      </c>
      <c r="E9" s="5">
        <v>6</v>
      </c>
      <c r="F9" s="10">
        <v>0</v>
      </c>
      <c r="H9" s="5">
        <v>6</v>
      </c>
      <c r="I9" s="10">
        <v>0</v>
      </c>
      <c r="K9" s="5">
        <v>6</v>
      </c>
      <c r="L9" s="10">
        <v>0</v>
      </c>
      <c r="N9" s="5">
        <v>6</v>
      </c>
      <c r="O9" s="10">
        <v>0</v>
      </c>
    </row>
    <row r="10" spans="2:15" x14ac:dyDescent="0.3">
      <c r="B10" s="5">
        <v>7</v>
      </c>
      <c r="C10" s="9">
        <v>0</v>
      </c>
      <c r="E10" s="5">
        <v>7</v>
      </c>
      <c r="F10" s="9">
        <v>0</v>
      </c>
      <c r="H10" s="5">
        <v>7</v>
      </c>
      <c r="I10" s="9">
        <v>0</v>
      </c>
      <c r="K10" s="5">
        <v>7</v>
      </c>
      <c r="L10" s="9">
        <v>0</v>
      </c>
      <c r="N10" s="5">
        <v>7</v>
      </c>
      <c r="O10" s="9">
        <v>0</v>
      </c>
    </row>
    <row r="11" spans="2:15" x14ac:dyDescent="0.3">
      <c r="B11" s="5">
        <v>8</v>
      </c>
      <c r="C11" s="9">
        <v>0</v>
      </c>
      <c r="E11" s="5">
        <v>8</v>
      </c>
      <c r="F11" s="9">
        <v>0</v>
      </c>
      <c r="H11" s="5">
        <v>8</v>
      </c>
      <c r="I11" s="9">
        <v>0</v>
      </c>
      <c r="K11" s="5">
        <v>8</v>
      </c>
      <c r="L11" s="9">
        <v>0</v>
      </c>
      <c r="N11" s="5">
        <v>8</v>
      </c>
      <c r="O11" s="9">
        <v>0</v>
      </c>
    </row>
    <row r="12" spans="2:15" x14ac:dyDescent="0.3">
      <c r="B12" s="8">
        <v>9</v>
      </c>
      <c r="C12" s="10">
        <v>0</v>
      </c>
      <c r="E12" s="8">
        <v>9</v>
      </c>
      <c r="F12" s="10">
        <v>0</v>
      </c>
      <c r="H12" s="8">
        <v>9</v>
      </c>
      <c r="I12" s="10">
        <v>0</v>
      </c>
      <c r="K12" s="8">
        <v>9</v>
      </c>
      <c r="L12" s="10">
        <v>0</v>
      </c>
      <c r="N12" s="8">
        <v>9</v>
      </c>
      <c r="O12" s="10">
        <v>0</v>
      </c>
    </row>
    <row r="13" spans="2:15" x14ac:dyDescent="0.3">
      <c r="B13" s="5">
        <v>10</v>
      </c>
      <c r="C13" s="9">
        <v>0</v>
      </c>
      <c r="E13" s="5">
        <v>10</v>
      </c>
      <c r="F13" s="9">
        <v>0</v>
      </c>
      <c r="H13" s="5">
        <v>10</v>
      </c>
      <c r="I13" s="9">
        <v>0</v>
      </c>
      <c r="K13" s="5">
        <v>10</v>
      </c>
      <c r="L13" s="9">
        <v>0</v>
      </c>
      <c r="N13" s="5">
        <v>10</v>
      </c>
      <c r="O13" s="9">
        <v>0</v>
      </c>
    </row>
    <row r="14" spans="2:15" x14ac:dyDescent="0.3">
      <c r="B14" s="6" t="s">
        <v>20</v>
      </c>
      <c r="C14" s="7">
        <f>SUM(C4:C13)</f>
        <v>65414</v>
      </c>
      <c r="E14" s="6" t="s">
        <v>20</v>
      </c>
      <c r="F14" s="7">
        <f>SUM(F4:F13)</f>
        <v>38449</v>
      </c>
      <c r="H14" s="6" t="s">
        <v>20</v>
      </c>
      <c r="I14" s="7">
        <f>SUM(I4:I13)</f>
        <v>0</v>
      </c>
      <c r="K14" s="6" t="s">
        <v>20</v>
      </c>
      <c r="L14" s="7">
        <f>SUM(L4:L13)</f>
        <v>78297</v>
      </c>
      <c r="N14" s="6" t="s">
        <v>20</v>
      </c>
      <c r="O14" s="7">
        <f>SUM(O4:O13)</f>
        <v>119771</v>
      </c>
    </row>
    <row r="15" spans="2:15" x14ac:dyDescent="0.3">
      <c r="B15" s="6" t="s">
        <v>21</v>
      </c>
      <c r="C15" s="7">
        <v>1061029</v>
      </c>
      <c r="E15" s="6" t="s">
        <v>14</v>
      </c>
      <c r="F15" s="7">
        <v>1126443</v>
      </c>
      <c r="H15" s="6" t="s">
        <v>14</v>
      </c>
      <c r="I15" s="7">
        <v>1200000</v>
      </c>
      <c r="K15" s="6" t="s">
        <v>14</v>
      </c>
      <c r="L15" s="7">
        <v>1200000</v>
      </c>
      <c r="N15" s="6" t="s">
        <v>14</v>
      </c>
      <c r="O15" s="7">
        <v>1223000</v>
      </c>
    </row>
    <row r="16" spans="2:15" x14ac:dyDescent="0.3">
      <c r="B16" s="6" t="s">
        <v>22</v>
      </c>
      <c r="C16" s="5">
        <f xml:space="preserve">  ROUND( (C14 / C15) * 100, 2 )</f>
        <v>6.17</v>
      </c>
      <c r="E16" s="6" t="s">
        <v>22</v>
      </c>
      <c r="F16" s="5">
        <f xml:space="preserve">  ROUND( (F14 / F15) * 100, 2 )</f>
        <v>3.41</v>
      </c>
      <c r="H16" s="6" t="s">
        <v>22</v>
      </c>
      <c r="I16" s="5">
        <f xml:space="preserve">  ROUND( (I14 / I15) * 100, 2 )</f>
        <v>0</v>
      </c>
      <c r="K16" s="6" t="s">
        <v>22</v>
      </c>
      <c r="L16" s="5">
        <f xml:space="preserve">  ROUND( (L14 / L15) * 100, 2 )</f>
        <v>6.52</v>
      </c>
      <c r="N16" s="6" t="s">
        <v>22</v>
      </c>
      <c r="O16" s="5">
        <f xml:space="preserve">  ROUND( (O14 / O15) * 100, 2 )</f>
        <v>9.7899999999999991</v>
      </c>
    </row>
    <row r="17" spans="2:15" x14ac:dyDescent="0.3">
      <c r="B17" s="6" t="s">
        <v>23</v>
      </c>
      <c r="C17" s="3">
        <f xml:space="preserve"> C15 + C14</f>
        <v>1126443</v>
      </c>
      <c r="E17" s="6" t="s">
        <v>23</v>
      </c>
      <c r="F17" s="3">
        <f xml:space="preserve"> F15 + F14</f>
        <v>1164892</v>
      </c>
      <c r="H17" s="6" t="s">
        <v>23</v>
      </c>
      <c r="I17" s="3">
        <f xml:space="preserve"> I15 + I14</f>
        <v>1200000</v>
      </c>
      <c r="K17" s="6" t="s">
        <v>23</v>
      </c>
      <c r="L17" s="3">
        <f xml:space="preserve"> L15 + L14</f>
        <v>1278297</v>
      </c>
      <c r="N17" s="6" t="s">
        <v>23</v>
      </c>
      <c r="O17" s="3">
        <f xml:space="preserve"> O15 + O14</f>
        <v>1342771</v>
      </c>
    </row>
    <row r="18" spans="2:15" x14ac:dyDescent="0.3">
      <c r="B18" s="4"/>
    </row>
    <row r="20" spans="2:15" x14ac:dyDescent="0.3">
      <c r="B20" s="260" t="s">
        <v>83</v>
      </c>
      <c r="C20" s="260"/>
      <c r="E20" s="260" t="s">
        <v>83</v>
      </c>
      <c r="F20" s="260"/>
    </row>
    <row r="21" spans="2:15" x14ac:dyDescent="0.3">
      <c r="B21" s="6" t="s">
        <v>18</v>
      </c>
      <c r="C21" s="6" t="s">
        <v>19</v>
      </c>
      <c r="E21" s="6" t="s">
        <v>18</v>
      </c>
      <c r="F21" s="6" t="s">
        <v>19</v>
      </c>
    </row>
    <row r="22" spans="2:15" x14ac:dyDescent="0.3">
      <c r="B22" s="5">
        <v>1</v>
      </c>
      <c r="C22" s="9">
        <v>85421</v>
      </c>
      <c r="E22" s="5">
        <v>1</v>
      </c>
      <c r="F22" s="9">
        <v>93332</v>
      </c>
    </row>
    <row r="23" spans="2:15" x14ac:dyDescent="0.3">
      <c r="B23" s="5">
        <v>2</v>
      </c>
      <c r="C23" s="9">
        <v>65302</v>
      </c>
      <c r="E23" s="5">
        <v>2</v>
      </c>
      <c r="F23" s="10">
        <v>0</v>
      </c>
    </row>
    <row r="24" spans="2:15" x14ac:dyDescent="0.3">
      <c r="B24" s="5">
        <v>3</v>
      </c>
      <c r="C24" s="10">
        <v>0</v>
      </c>
      <c r="E24" s="5">
        <v>3</v>
      </c>
      <c r="F24" s="10">
        <v>0</v>
      </c>
    </row>
    <row r="25" spans="2:15" x14ac:dyDescent="0.3">
      <c r="B25" s="5">
        <v>4</v>
      </c>
      <c r="C25" s="9">
        <v>0</v>
      </c>
      <c r="E25" s="5">
        <v>4</v>
      </c>
      <c r="F25" s="9">
        <v>0</v>
      </c>
    </row>
    <row r="26" spans="2:15" x14ac:dyDescent="0.3">
      <c r="B26" s="5">
        <v>5</v>
      </c>
      <c r="C26" s="9">
        <v>0</v>
      </c>
      <c r="E26" s="5">
        <v>5</v>
      </c>
      <c r="F26" s="9">
        <v>0</v>
      </c>
    </row>
    <row r="27" spans="2:15" x14ac:dyDescent="0.3">
      <c r="B27" s="5">
        <v>6</v>
      </c>
      <c r="C27" s="10">
        <v>0</v>
      </c>
      <c r="E27" s="5">
        <v>6</v>
      </c>
      <c r="F27" s="10">
        <v>0</v>
      </c>
    </row>
    <row r="28" spans="2:15" x14ac:dyDescent="0.3">
      <c r="B28" s="5">
        <v>7</v>
      </c>
      <c r="C28" s="9">
        <v>0</v>
      </c>
      <c r="E28" s="5">
        <v>7</v>
      </c>
      <c r="F28" s="9">
        <v>0</v>
      </c>
    </row>
    <row r="29" spans="2:15" x14ac:dyDescent="0.3">
      <c r="B29" s="5">
        <v>8</v>
      </c>
      <c r="C29" s="9">
        <v>0</v>
      </c>
      <c r="E29" s="5">
        <v>8</v>
      </c>
      <c r="F29" s="9">
        <v>0</v>
      </c>
    </row>
    <row r="30" spans="2:15" x14ac:dyDescent="0.3">
      <c r="B30" s="8">
        <v>9</v>
      </c>
      <c r="C30" s="10">
        <v>0</v>
      </c>
      <c r="E30" s="8">
        <v>9</v>
      </c>
      <c r="F30" s="10">
        <v>0</v>
      </c>
    </row>
    <row r="31" spans="2:15" x14ac:dyDescent="0.3">
      <c r="B31" s="5">
        <v>10</v>
      </c>
      <c r="C31" s="9">
        <v>0</v>
      </c>
      <c r="E31" s="5">
        <v>10</v>
      </c>
      <c r="F31" s="9">
        <v>0</v>
      </c>
    </row>
    <row r="32" spans="2:15" x14ac:dyDescent="0.3">
      <c r="B32" s="6" t="s">
        <v>20</v>
      </c>
      <c r="C32" s="7">
        <f>SUM(C22:C31)</f>
        <v>150723</v>
      </c>
      <c r="E32" s="6" t="s">
        <v>20</v>
      </c>
      <c r="F32" s="7">
        <f>SUM(F22:F31)</f>
        <v>93332</v>
      </c>
    </row>
    <row r="33" spans="2:6" x14ac:dyDescent="0.3">
      <c r="B33" s="6" t="s">
        <v>14</v>
      </c>
      <c r="C33" s="7">
        <v>1342771</v>
      </c>
      <c r="E33" s="6" t="s">
        <v>14</v>
      </c>
      <c r="F33" s="7">
        <v>6630000</v>
      </c>
    </row>
    <row r="34" spans="2:6" x14ac:dyDescent="0.3">
      <c r="B34" s="6" t="s">
        <v>22</v>
      </c>
      <c r="C34" s="5">
        <f xml:space="preserve">  ROUND( (C32 / C33) * 100, 2 )</f>
        <v>11.22</v>
      </c>
      <c r="E34" s="6" t="s">
        <v>22</v>
      </c>
      <c r="F34" s="5">
        <f xml:space="preserve">  ROUND( (F32 / F33) * 100, 2 )</f>
        <v>1.41</v>
      </c>
    </row>
    <row r="35" spans="2:6" x14ac:dyDescent="0.3">
      <c r="B35" s="6" t="s">
        <v>23</v>
      </c>
      <c r="C35" s="3">
        <f xml:space="preserve"> C33 + C32</f>
        <v>1493494</v>
      </c>
      <c r="E35" s="6" t="s">
        <v>23</v>
      </c>
      <c r="F35" s="3">
        <f xml:space="preserve"> F33 + F32</f>
        <v>6723332</v>
      </c>
    </row>
  </sheetData>
  <mergeCells count="8">
    <mergeCell ref="B20:C20"/>
    <mergeCell ref="N2:O2"/>
    <mergeCell ref="B2:C2"/>
    <mergeCell ref="B1:C1"/>
    <mergeCell ref="E2:F2"/>
    <mergeCell ref="H2:I2"/>
    <mergeCell ref="K2:L2"/>
    <mergeCell ref="E20:F2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3:K19"/>
  <sheetViews>
    <sheetView workbookViewId="0">
      <selection activeCell="G12" sqref="G12"/>
    </sheetView>
  </sheetViews>
  <sheetFormatPr defaultRowHeight="16.5" x14ac:dyDescent="0.3"/>
  <cols>
    <col min="1" max="1" width="24.25" customWidth="1"/>
    <col min="2" max="2" width="25.5" bestFit="1" customWidth="1"/>
  </cols>
  <sheetData>
    <row r="3" spans="1:5" x14ac:dyDescent="0.3">
      <c r="C3" t="s">
        <v>24</v>
      </c>
      <c r="D3" t="s">
        <v>25</v>
      </c>
      <c r="E3" t="s">
        <v>26</v>
      </c>
    </row>
    <row r="4" spans="1:5" x14ac:dyDescent="0.3">
      <c r="A4" s="12">
        <v>44837</v>
      </c>
      <c r="B4" t="s">
        <v>27</v>
      </c>
      <c r="C4">
        <v>52.8</v>
      </c>
      <c r="D4">
        <v>52.2</v>
      </c>
      <c r="E4">
        <v>50.9</v>
      </c>
    </row>
    <row r="5" spans="1:5" x14ac:dyDescent="0.3">
      <c r="A5" s="12">
        <v>44839</v>
      </c>
      <c r="B5" t="s">
        <v>28</v>
      </c>
      <c r="C5">
        <v>56.9</v>
      </c>
      <c r="D5">
        <v>56</v>
      </c>
      <c r="E5">
        <v>56.7</v>
      </c>
    </row>
    <row r="6" spans="1:5" x14ac:dyDescent="0.3">
      <c r="A6" s="12">
        <v>44846</v>
      </c>
      <c r="B6" t="s">
        <v>29</v>
      </c>
      <c r="C6">
        <v>8.6999999999999993</v>
      </c>
      <c r="D6">
        <v>8.4</v>
      </c>
      <c r="E6">
        <v>8.5</v>
      </c>
    </row>
    <row r="7" spans="1:5" x14ac:dyDescent="0.3">
      <c r="A7" s="12"/>
      <c r="B7" t="s">
        <v>40</v>
      </c>
      <c r="C7">
        <v>7.2</v>
      </c>
      <c r="D7">
        <v>7.3</v>
      </c>
      <c r="E7">
        <v>7.2</v>
      </c>
    </row>
    <row r="8" spans="1:5" x14ac:dyDescent="0.3">
      <c r="A8" s="12">
        <v>44847</v>
      </c>
      <c r="B8" t="s">
        <v>30</v>
      </c>
      <c r="C8">
        <v>8.3000000000000007</v>
      </c>
      <c r="D8">
        <v>8.1</v>
      </c>
    </row>
    <row r="9" spans="1:5" x14ac:dyDescent="0.3">
      <c r="B9" t="s">
        <v>31</v>
      </c>
      <c r="C9">
        <v>6.3</v>
      </c>
      <c r="D9">
        <v>6.5</v>
      </c>
    </row>
    <row r="10" spans="1:5" x14ac:dyDescent="0.3">
      <c r="B10" t="s">
        <v>32</v>
      </c>
      <c r="C10" s="13" t="s">
        <v>33</v>
      </c>
      <c r="D10" s="13" t="s">
        <v>34</v>
      </c>
    </row>
    <row r="11" spans="1:5" x14ac:dyDescent="0.3">
      <c r="A11" s="12">
        <v>44848</v>
      </c>
      <c r="B11" t="s">
        <v>35</v>
      </c>
    </row>
    <row r="12" spans="1:5" x14ac:dyDescent="0.3">
      <c r="A12" s="12">
        <v>44853</v>
      </c>
      <c r="B12" t="s">
        <v>36</v>
      </c>
    </row>
    <row r="13" spans="1:5" x14ac:dyDescent="0.3">
      <c r="A13" s="12"/>
      <c r="B13" t="s">
        <v>37</v>
      </c>
    </row>
    <row r="14" spans="1:5" x14ac:dyDescent="0.3">
      <c r="A14" s="12">
        <v>44854</v>
      </c>
      <c r="B14" t="s">
        <v>38</v>
      </c>
    </row>
    <row r="15" spans="1:5" x14ac:dyDescent="0.3">
      <c r="B15" t="s">
        <v>39</v>
      </c>
    </row>
    <row r="18" spans="1:11" ht="17.25" thickBot="1" x14ac:dyDescent="0.35">
      <c r="A18" t="s">
        <v>74</v>
      </c>
      <c r="B18" s="27">
        <v>46.2</v>
      </c>
      <c r="G18" t="s">
        <v>76</v>
      </c>
    </row>
    <row r="19" spans="1:11" x14ac:dyDescent="0.3">
      <c r="A19" t="s">
        <v>73</v>
      </c>
      <c r="B19" s="14" t="s">
        <v>77</v>
      </c>
      <c r="G19" t="s">
        <v>73</v>
      </c>
      <c r="K19" t="s">
        <v>75</v>
      </c>
    </row>
  </sheetData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시나리오</vt:lpstr>
      <vt:lpstr>생활패턴</vt:lpstr>
      <vt:lpstr>내자산</vt:lpstr>
      <vt:lpstr>단타일지</vt:lpstr>
      <vt:lpstr>일정확인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2022-01-13T04:25:16Z</dcterms:created>
  <dcterms:modified xsi:type="dcterms:W3CDTF">2023-01-31T01:20:01Z</dcterms:modified>
</cp:coreProperties>
</file>