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43DF25E9-75CE-4641-B4E5-917B51D3814D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플러그파워" sheetId="11" r:id="rId3"/>
    <sheet name="리사이클" sheetId="16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8" l="1"/>
  <c r="H42" i="18"/>
  <c r="H41" i="18"/>
  <c r="H40" i="18"/>
  <c r="H39" i="18"/>
  <c r="H38" i="18"/>
  <c r="H37" i="18"/>
  <c r="H36" i="18"/>
  <c r="H35" i="18"/>
  <c r="H34" i="18"/>
  <c r="H33" i="18"/>
  <c r="V20" i="5"/>
  <c r="V21" i="5" l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F68" i="11" l="1"/>
  <c r="E44" i="11"/>
  <c r="G60" i="11"/>
  <c r="F52" i="11"/>
  <c r="C19" i="5"/>
  <c r="D60" i="11" l="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F13" i="16"/>
  <c r="G9" i="16"/>
  <c r="D9" i="16"/>
  <c r="E3" i="16"/>
  <c r="H67" i="11" l="1"/>
  <c r="P24" i="18"/>
  <c r="K8" i="18"/>
  <c r="C9" i="16"/>
  <c r="E13" i="16" s="1"/>
  <c r="G13" i="16" s="1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C36" i="5" s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<sst xmlns="http://schemas.openxmlformats.org/spreadsheetml/2006/main" count="410" uniqueCount="191">
  <si>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</si>
  <si>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</si>
  <si>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</si>
  <si>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</si>
  <si>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</si>
  <si>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</si>
  <si>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</si>
  <si>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</si>
  <si>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</si>
  <si>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</si>
  <si>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</si>
  <si>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</si>
  <si>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</si>
  <si>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</si>
  <si>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</si>
  <si>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</si>
  <si>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</si>
  <si>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</si>
  <si>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</si>
  <si>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</si>
  <si>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</si>
  <si>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</si>
  <si>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</si>
  <si>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</si>
  <si>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</si>
  <si>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</si>
  <si>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</si>
  <si>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</si>
  <si>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</si>
  <si>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</si>
  <si>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</si>
  <si>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</si>
  <si>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</si>
  <si>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</si>
  <si>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</si>
  <si>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</si>
  <si>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</si>
  <si>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</si>
  <si>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</si>
  <si>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</si>
  <si>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</si>
  <si>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</si>
  <si>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</si>
  <si>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</si>
  <si>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</si>
  <si>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</si>
  <si>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</si>
  <si>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</si>
  <si>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</si>
  <si>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</si>
  <si>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</si>
  <si>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</si>
  <si>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</si>
  <si>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</si>
  <si>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</si>
  <si>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</si>
  <si>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</si>
  <si>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</si>
  <si>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</si>
  <si>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</si>
  <si>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</si>
  <si>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</si>
  <si>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</si>
  <si>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</si>
  <si>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</si>
  <si>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</si>
  <si>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</si>
  <si>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</si>
  <si>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</si>
  <si>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</si>
  <si>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</si>
  <si>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</si>
  <si>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</si>
  <si>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</si>
  <si>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</si>
  <si>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</si>
  <si>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</si>
  <si>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</si>
  <si>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</si>
  <si>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</si>
  <si>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</si>
  <si>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</si>
  <si>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</si>
  <si>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</si>
  <si>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</si>
  <si>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</si>
  <si>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</si>
  <si>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</si>
  <si>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</si>
  <si>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</si>
  <si>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</si>
  <si>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</si>
  <si>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</si>
  <si>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</si>
  <si>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</si>
  <si>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</si>
  <si>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</si>
  <si>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</si>
  <si>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</si>
  <si>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</si>
  <si>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</si>
  <si>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</si>
  <si>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</si>
  <si>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</si>
  <si>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</si>
  <si>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</si>
  <si>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</si>
  <si>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</si>
  <si>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</si>
  <si>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</si>
  <si>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</si>
  <si>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</si>
  <si>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</si>
  <si>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</si>
  <si>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</si>
  <si>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</si>
  <si>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</si>
  <si>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</si>
  <si>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</si>
  <si>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</si>
  <si>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</si>
  <si>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</si>
  <si>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</si>
  <si>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</si>
  <si>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</si>
  <si>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</si>
  <si>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</si>
  <si>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</si>
  <si>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</si>
  <si>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</si>
  <si>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</si>
  <si>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</si>
  <si>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</si>
  <si>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</si>
  <si>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</si>
  <si>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</si>
  <si>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</si>
  <si>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</si>
  <si>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</si>
  <si>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</si>
  <si>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</si>
  <si>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</si>
  <si>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</si>
  <si>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</si>
  <si>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</si>
  <si>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</si>
  <si>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</si>
  <si>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</si>
  <si>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</si>
  <si>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</si>
  <si>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</si>
  <si>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</si>
  <si>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</si>
  <si>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</si>
  <si>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</si>
  <si>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</si>
  <si>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</si>
  <si>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</si>
  <si>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</si>
  <si>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</si>
  <si>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</si>
  <si>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</si>
  <si>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</si>
  <si>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</si>
  <si>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</si>
  <si>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</si>
  <si>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</si>
  <si>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</si>
  <si>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</si>
  <si>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</si>
  <si>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</si>
  <si>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</si>
  <si>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</si>
  <si>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</si>
  <si>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</si>
  <si>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</si>
  <si>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</si>
  <si>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</si>
  <si>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</si>
  <si>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</si>
  <si>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</si>
  <si>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</si>
  <si>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</si>
  <si>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</si>
  <si>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</si>
  <si>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</si>
  <si>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원금 7400만원 대출 2억 1천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</si>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</sst>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06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38" xfId="0" applyFill="1" applyBorder="1">
      <alignment vertical="center"/>
    </xf>
    <xf numFmtId="0" fontId="0" fillId="44" borderId="37" xfId="0" applyFill="1" applyBorder="1">
      <alignment vertical="center"/>
    </xf>
    <xf numFmtId="0" fontId="0" fillId="44" borderId="33" xfId="0" applyFill="1" applyBorder="1">
      <alignment vertical="center"/>
    </xf>
    <xf numFmtId="0" fontId="0" fillId="44" borderId="34" xfId="0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0" fontId="2" fillId="44" borderId="34" xfId="0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0" fontId="2" fillId="45" borderId="4" xfId="0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5" xfId="0" applyFill="1" applyBorder="1">
      <alignment vertical="center"/>
    </xf>
    <xf numFmtId="0" fontId="0" fillId="46" borderId="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0" fillId="47" borderId="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18" fillId="48" borderId="57" xfId="41" applyFill="1" applyBorder="1">
      <alignment vertical="center"/>
    </xf>
    <xf numFmtId="176" fontId="0" fillId="48" borderId="1" xfId="0" applyNumberFormat="1" applyFill="1" applyBorder="1">
      <alignment vertical="center"/>
    </xf>
    <xf numFmtId="0" fontId="2" fillId="49" borderId="2" xfId="0" applyFont="1" applyFill="1" applyBorder="1" applyAlignment="1">
      <alignment horizontal="center" vertical="center"/>
    </xf>
    <xf numFmtId="177" fontId="2" fillId="49" borderId="1" xfId="0" applyNumberFormat="1" applyFont="1" applyFill="1" applyBorder="1">
      <alignment vertical="center"/>
    </xf>
    <xf numFmtId="0" fontId="2" fillId="49" borderId="1" xfId="0" applyFont="1" applyFill="1" applyBorder="1">
      <alignment vertical="center"/>
    </xf>
    <xf numFmtId="0" fontId="2" fillId="49" borderId="52" xfId="0" applyFont="1" applyFill="1" applyBorder="1">
      <alignment vertical="center"/>
    </xf>
    <xf numFmtId="0" fontId="0" fillId="50" borderId="21" xfId="0" applyFill="1" applyBorder="1">
      <alignment vertical="center"/>
    </xf>
    <xf numFmtId="176" fontId="0" fillId="50" borderId="1" xfId="0" applyNumberFormat="1" applyFill="1" applyBorder="1">
      <alignment vertical="center"/>
    </xf>
    <xf numFmtId="0" fontId="18" fillId="51" borderId="57" xfId="41" applyFill="1" applyBorder="1">
      <alignment vertical="center"/>
    </xf>
    <xf numFmtId="176" fontId="0" fillId="51" borderId="1" xfId="0" applyNumberFormat="1" applyFill="1" applyBorder="1">
      <alignment vertical="center"/>
    </xf>
    <xf numFmtId="0" fontId="18" fillId="51" borderId="1" xfId="41" applyFill="1" applyBorder="1">
      <alignment vertical="center"/>
    </xf>
    <xf numFmtId="176" fontId="18" fillId="51" borderId="1" xfId="41" applyNumberFormat="1" applyFill="1" applyBorder="1">
      <alignment vertical="center"/>
    </xf>
    <xf numFmtId="0" fontId="18" fillId="48" borderId="1" xfId="41" applyFill="1" applyBorder="1">
      <alignment vertical="center"/>
    </xf>
    <xf numFmtId="176" fontId="18" fillId="48" borderId="1" xfId="41" applyNumberFormat="1" applyFill="1" applyBorder="1">
      <alignment vertical="center"/>
    </xf>
    <xf numFmtId="0" fontId="0" fillId="50" borderId="1" xfId="0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176" fontId="26" fillId="5" borderId="1" xfId="0" applyNumberFormat="1" applyFont="1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176" fontId="26" fillId="50" borderId="1" xfId="0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28" workbookViewId="0">
      <selection activeCell="O33" sqref="O33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hidden="1" customWidth="1"/>
    <col min="10" max="10" width="14.25" style="102" hidden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214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61"/>
      <c r="B1" s="261"/>
      <c r="C1" s="261"/>
      <c r="D1" s="262" t="s">
        <v>84</v>
      </c>
      <c r="E1" s="263"/>
      <c r="F1" s="263"/>
      <c r="G1" s="263"/>
      <c r="H1" s="267" t="s">
        <v>175</v>
      </c>
      <c r="I1" s="267"/>
      <c r="J1" s="264" t="s">
        <v>165</v>
      </c>
      <c r="K1" s="265"/>
      <c r="L1" s="266"/>
      <c r="M1" s="257" t="s">
        <v>166</v>
      </c>
      <c r="N1" s="258"/>
      <c r="O1" s="258"/>
      <c r="P1" s="259"/>
      <c r="Q1" s="255" t="s">
        <v>178</v>
      </c>
      <c r="R1" s="253" t="s">
        <v>179</v>
      </c>
      <c r="S1" s="254" t="s">
        <v>180</v>
      </c>
    </row>
    <row r="2" spans="1:20" ht="33" x14ac:dyDescent="0.3">
      <c r="A2" s="261"/>
      <c r="B2" s="261"/>
      <c r="C2" s="261"/>
      <c r="D2" s="149" t="s">
        <v>162</v>
      </c>
      <c r="E2" s="143" t="s">
        <v>161</v>
      </c>
      <c r="F2" s="98" t="s">
        <v>167</v>
      </c>
      <c r="G2" s="131" t="s">
        <v>168</v>
      </c>
      <c r="H2" s="142" t="s">
        <v>176</v>
      </c>
      <c r="I2" s="142" t="s">
        <v>177</v>
      </c>
      <c r="J2" s="142" t="s">
        <v>174</v>
      </c>
      <c r="K2" s="137" t="s">
        <v>85</v>
      </c>
      <c r="L2" s="115" t="s">
        <v>11</v>
      </c>
      <c r="M2" s="121" t="s">
        <v>171</v>
      </c>
      <c r="N2" s="117" t="s">
        <v>86</v>
      </c>
      <c r="O2" s="99" t="s">
        <v>11</v>
      </c>
      <c r="P2" s="211" t="s">
        <v>172</v>
      </c>
      <c r="Q2" s="255"/>
      <c r="R2" s="253"/>
      <c r="S2" s="254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212">
        <v>0</v>
      </c>
      <c r="Q3" s="152"/>
      <c r="R3" s="18"/>
      <c r="S3" s="18"/>
    </row>
    <row r="4" spans="1:20" s="22" customFormat="1" hidden="1" x14ac:dyDescent="0.3">
      <c r="A4" s="22">
        <v>1</v>
      </c>
      <c r="B4" s="260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213"/>
      <c r="Q4" s="152"/>
      <c r="T4" s="84"/>
    </row>
    <row r="5" spans="1:20" s="22" customFormat="1" hidden="1" x14ac:dyDescent="0.3">
      <c r="B5" s="260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213"/>
      <c r="Q5" s="152"/>
      <c r="T5" s="84"/>
    </row>
    <row r="6" spans="1:20" s="22" customFormat="1" hidden="1" x14ac:dyDescent="0.3">
      <c r="B6" s="260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213"/>
      <c r="Q6" s="152"/>
      <c r="T6" s="84"/>
    </row>
    <row r="7" spans="1:20" s="22" customFormat="1" hidden="1" x14ac:dyDescent="0.3">
      <c r="B7" s="260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213"/>
      <c r="Q7" s="152"/>
      <c r="T7" s="84"/>
    </row>
    <row r="8" spans="1:20" s="22" customFormat="1" hidden="1" x14ac:dyDescent="0.3">
      <c r="B8" s="260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213"/>
      <c r="Q8" s="152"/>
      <c r="T8" s="84"/>
    </row>
    <row r="9" spans="1:20" s="22" customFormat="1" hidden="1" x14ac:dyDescent="0.3">
      <c r="B9" s="260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213"/>
      <c r="Q9" s="152"/>
      <c r="T9" s="84"/>
    </row>
    <row r="10" spans="1:20" s="22" customFormat="1" hidden="1" x14ac:dyDescent="0.3">
      <c r="B10" s="260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213"/>
      <c r="Q10" s="152"/>
      <c r="T10" s="84"/>
    </row>
    <row r="11" spans="1:20" s="22" customFormat="1" hidden="1" x14ac:dyDescent="0.3">
      <c r="B11" s="260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213"/>
      <c r="Q11" s="152"/>
      <c r="T11" s="84"/>
    </row>
    <row r="12" spans="1:20" s="22" customFormat="1" hidden="1" x14ac:dyDescent="0.3">
      <c r="B12" s="260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213"/>
      <c r="Q12" s="152"/>
      <c r="T12" s="84"/>
    </row>
    <row r="13" spans="1:20" s="22" customFormat="1" hidden="1" x14ac:dyDescent="0.3">
      <c r="B13" s="260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213"/>
      <c r="Q13" s="152"/>
      <c r="T13" s="84"/>
    </row>
    <row r="14" spans="1:20" s="23" customFormat="1" ht="15.75" hidden="1" customHeight="1" thickBot="1" x14ac:dyDescent="0.3">
      <c r="A14" s="22"/>
      <c r="B14" s="260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213"/>
      <c r="Q14" s="152"/>
      <c r="R14" s="22"/>
      <c r="S14" s="22"/>
      <c r="T14" s="85"/>
    </row>
    <row r="15" spans="1:20" s="21" customFormat="1" ht="17.25" hidden="1" thickBot="1" x14ac:dyDescent="0.35">
      <c r="A15" s="39"/>
      <c r="B15" s="260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213"/>
      <c r="Q15" s="152"/>
      <c r="R15" s="39"/>
      <c r="S15" s="39"/>
      <c r="T15" s="37"/>
    </row>
    <row r="16" spans="1:20" s="34" customFormat="1" x14ac:dyDescent="0.3">
      <c r="A16" s="22">
        <v>2</v>
      </c>
      <c r="B16" s="252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213"/>
      <c r="Q16" s="129"/>
      <c r="R16" s="22"/>
      <c r="S16" s="22"/>
      <c r="T16" s="86"/>
    </row>
    <row r="17" spans="1:20" s="22" customFormat="1" x14ac:dyDescent="0.3">
      <c r="B17" s="252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213"/>
      <c r="Q17" s="129"/>
      <c r="T17" s="84"/>
    </row>
    <row r="18" spans="1:20" s="22" customFormat="1" x14ac:dyDescent="0.3">
      <c r="B18" s="252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213"/>
      <c r="Q18" s="129"/>
      <c r="T18" s="84"/>
    </row>
    <row r="19" spans="1:20" s="22" customFormat="1" x14ac:dyDescent="0.3">
      <c r="B19" s="252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213"/>
      <c r="Q19" s="129"/>
      <c r="T19" s="84"/>
    </row>
    <row r="20" spans="1:20" s="22" customFormat="1" x14ac:dyDescent="0.3">
      <c r="B20" s="252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212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52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212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52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212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52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212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52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212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52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212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52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212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80" customFormat="1" ht="17.25" thickBot="1" x14ac:dyDescent="0.35">
      <c r="A27" s="22"/>
      <c r="B27" s="252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212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79"/>
    </row>
    <row r="28" spans="1:20" s="34" customFormat="1" x14ac:dyDescent="0.3">
      <c r="A28" s="34">
        <v>3</v>
      </c>
      <c r="B28" s="256">
        <v>2024</v>
      </c>
      <c r="C28" s="199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200">
        <f t="shared" si="1"/>
        <v>12680106.729674673</v>
      </c>
      <c r="L28" s="201">
        <v>0.01</v>
      </c>
      <c r="M28" s="125">
        <v>0</v>
      </c>
      <c r="N28" s="126">
        <f t="shared" si="4"/>
        <v>29387.375748956947</v>
      </c>
      <c r="O28" s="127">
        <v>-0.22</v>
      </c>
      <c r="P28" s="212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52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202">
        <f t="shared" si="1"/>
        <v>13010148.650808817</v>
      </c>
      <c r="L29" s="201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212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52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202">
        <f t="shared" si="1"/>
        <v>13346131.326523375</v>
      </c>
      <c r="L30" s="201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52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202">
        <f t="shared" si="1"/>
        <v>13688161.690400796</v>
      </c>
      <c r="L31" s="201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18" customFormat="1" x14ac:dyDescent="0.3">
      <c r="B32" s="252"/>
      <c r="C32" s="28">
        <v>5</v>
      </c>
      <c r="D32" s="147">
        <v>14000000</v>
      </c>
      <c r="E32" s="147">
        <v>420000</v>
      </c>
      <c r="F32" s="147">
        <v>0</v>
      </c>
      <c r="G32" s="133">
        <v>100000</v>
      </c>
      <c r="H32" s="102">
        <v>18700000</v>
      </c>
      <c r="I32" s="102">
        <v>70000000</v>
      </c>
      <c r="J32" s="102">
        <v>54000000</v>
      </c>
      <c r="K32" s="139">
        <f t="shared" si="1"/>
        <v>14036348.600828011</v>
      </c>
      <c r="L32" s="105">
        <v>1.7999999999999999E-2</v>
      </c>
      <c r="M32" s="38">
        <v>0</v>
      </c>
      <c r="N32" s="118">
        <f t="shared" si="4"/>
        <v>14841656.545354554</v>
      </c>
      <c r="O32" s="25">
        <v>0.06</v>
      </c>
      <c r="P32" s="212">
        <f t="shared" si="2"/>
        <v>14841656.545354554</v>
      </c>
      <c r="Q32" s="153">
        <f t="shared" si="3"/>
        <v>28878005.146182567</v>
      </c>
      <c r="R32" s="104">
        <f t="shared" si="5"/>
        <v>88700000</v>
      </c>
      <c r="S32" s="104">
        <f t="shared" si="6"/>
        <v>82878005.146182567</v>
      </c>
      <c r="T32" s="87"/>
    </row>
    <row r="33" spans="1:20" s="18" customFormat="1" x14ac:dyDescent="0.3">
      <c r="B33" s="252"/>
      <c r="C33" s="28">
        <v>6</v>
      </c>
      <c r="D33" s="147">
        <v>0</v>
      </c>
      <c r="E33" s="147">
        <v>0</v>
      </c>
      <c r="F33" s="147">
        <v>300000</v>
      </c>
      <c r="G33" s="133">
        <v>300000</v>
      </c>
      <c r="H33" s="102">
        <f xml:space="preserve"> 18700000 - 1640000</f>
        <v>17060000</v>
      </c>
      <c r="I33" s="102">
        <v>70000000</v>
      </c>
      <c r="J33" s="102">
        <v>54000000</v>
      </c>
      <c r="K33" s="139">
        <f t="shared" si="1"/>
        <v>14899802.875642914</v>
      </c>
      <c r="L33" s="105">
        <v>1.7999999999999999E-2</v>
      </c>
      <c r="M33" s="38">
        <v>0</v>
      </c>
      <c r="N33" s="118">
        <f t="shared" si="4"/>
        <v>15108806.363170937</v>
      </c>
      <c r="O33" s="25">
        <v>1.7999999999999999E-2</v>
      </c>
      <c r="P33" s="212">
        <f t="shared" si="2"/>
        <v>15108806.363170937</v>
      </c>
      <c r="Q33" s="153">
        <f t="shared" si="3"/>
        <v>30008609.238813851</v>
      </c>
      <c r="R33" s="104">
        <f t="shared" si="5"/>
        <v>87060000</v>
      </c>
      <c r="S33" s="104">
        <f t="shared" si="6"/>
        <v>84008609.238813847</v>
      </c>
      <c r="T33" s="87"/>
    </row>
    <row r="34" spans="1:20" s="18" customFormat="1" x14ac:dyDescent="0.3">
      <c r="B34" s="252"/>
      <c r="C34" s="28">
        <v>7</v>
      </c>
      <c r="D34" s="147">
        <v>0</v>
      </c>
      <c r="E34" s="147">
        <v>0</v>
      </c>
      <c r="F34" s="147">
        <v>300000</v>
      </c>
      <c r="G34" s="133">
        <v>300000</v>
      </c>
      <c r="H34" s="102">
        <f t="shared" ref="H34:H43" si="7" xml:space="preserve"> H33 - 1640000</f>
        <v>15420000</v>
      </c>
      <c r="I34" s="102">
        <v>70000000</v>
      </c>
      <c r="J34" s="102">
        <v>54000000</v>
      </c>
      <c r="K34" s="139">
        <f t="shared" si="1"/>
        <v>15778799.327404486</v>
      </c>
      <c r="L34" s="105">
        <v>1.7999999999999999E-2</v>
      </c>
      <c r="M34" s="38">
        <v>0</v>
      </c>
      <c r="N34" s="118">
        <f t="shared" si="4"/>
        <v>15380764.877708014</v>
      </c>
      <c r="O34" s="25">
        <v>1.7999999999999999E-2</v>
      </c>
      <c r="P34" s="212">
        <f t="shared" si="2"/>
        <v>15380764.877708014</v>
      </c>
      <c r="Q34" s="153">
        <f t="shared" si="3"/>
        <v>31159564.205112502</v>
      </c>
      <c r="R34" s="104">
        <f t="shared" si="5"/>
        <v>85420000</v>
      </c>
      <c r="S34" s="104">
        <f t="shared" si="6"/>
        <v>85159564.205112502</v>
      </c>
      <c r="T34" s="87"/>
    </row>
    <row r="35" spans="1:20" s="18" customFormat="1" x14ac:dyDescent="0.3">
      <c r="B35" s="252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f t="shared" si="7"/>
        <v>13780000</v>
      </c>
      <c r="I35" s="102">
        <v>70000000</v>
      </c>
      <c r="J35" s="102">
        <v>54000000</v>
      </c>
      <c r="K35" s="139">
        <f t="shared" si="1"/>
        <v>16673617.715297766</v>
      </c>
      <c r="L35" s="105">
        <v>1.7999999999999999E-2</v>
      </c>
      <c r="M35" s="38">
        <v>0</v>
      </c>
      <c r="N35" s="118">
        <f t="shared" si="4"/>
        <v>15657618.645506758</v>
      </c>
      <c r="O35" s="25">
        <v>1.7999999999999999E-2</v>
      </c>
      <c r="P35" s="212">
        <f t="shared" si="2"/>
        <v>15657618.645506758</v>
      </c>
      <c r="Q35" s="153">
        <f t="shared" si="3"/>
        <v>32331236.360804524</v>
      </c>
      <c r="R35" s="104">
        <f t="shared" si="5"/>
        <v>83780000</v>
      </c>
      <c r="S35" s="104">
        <f t="shared" si="6"/>
        <v>86331236.360804528</v>
      </c>
      <c r="T35" s="87"/>
    </row>
    <row r="36" spans="1:20" s="18" customFormat="1" x14ac:dyDescent="0.3">
      <c r="B36" s="252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f t="shared" si="7"/>
        <v>12140000</v>
      </c>
      <c r="I36" s="102">
        <v>70000000</v>
      </c>
      <c r="J36" s="102">
        <v>54000000</v>
      </c>
      <c r="K36" s="139">
        <f t="shared" si="1"/>
        <v>17584542.834173124</v>
      </c>
      <c r="L36" s="105">
        <v>1.7999999999999999E-2</v>
      </c>
      <c r="M36" s="38">
        <v>0</v>
      </c>
      <c r="N36" s="118">
        <f t="shared" si="4"/>
        <v>15939455.781125881</v>
      </c>
      <c r="O36" s="25">
        <v>1.7999999999999999E-2</v>
      </c>
      <c r="P36" s="212">
        <f t="shared" si="2"/>
        <v>15939455.781125881</v>
      </c>
      <c r="Q36" s="153">
        <f t="shared" si="3"/>
        <v>33523998.615299005</v>
      </c>
      <c r="R36" s="104">
        <f t="shared" si="5"/>
        <v>82140000</v>
      </c>
      <c r="S36" s="104">
        <f t="shared" si="6"/>
        <v>87523998.615299001</v>
      </c>
      <c r="T36" s="87"/>
    </row>
    <row r="37" spans="1:20" s="166" customFormat="1" x14ac:dyDescent="0.3">
      <c r="B37" s="252"/>
      <c r="C37" s="240">
        <v>10</v>
      </c>
      <c r="D37" s="241">
        <v>0</v>
      </c>
      <c r="E37" s="241">
        <v>0</v>
      </c>
      <c r="F37" s="241">
        <v>300000</v>
      </c>
      <c r="G37" s="242">
        <v>300000</v>
      </c>
      <c r="H37" s="102">
        <f t="shared" si="7"/>
        <v>10500000</v>
      </c>
      <c r="I37" s="243">
        <v>70000000</v>
      </c>
      <c r="J37" s="243">
        <v>54000000</v>
      </c>
      <c r="K37" s="244">
        <f t="shared" si="1"/>
        <v>18511864.605188239</v>
      </c>
      <c r="L37" s="245">
        <v>1.7999999999999999E-2</v>
      </c>
      <c r="M37" s="246">
        <v>0</v>
      </c>
      <c r="N37" s="247">
        <f t="shared" si="4"/>
        <v>16226365.985186147</v>
      </c>
      <c r="O37" s="248">
        <v>1.7999999999999999E-2</v>
      </c>
      <c r="P37" s="246">
        <f t="shared" si="2"/>
        <v>16226365.985186147</v>
      </c>
      <c r="Q37" s="249">
        <f t="shared" si="3"/>
        <v>34738230.590374388</v>
      </c>
      <c r="R37" s="243">
        <f t="shared" si="5"/>
        <v>80500000</v>
      </c>
      <c r="S37" s="243">
        <f t="shared" si="6"/>
        <v>88738230.59037438</v>
      </c>
      <c r="T37" s="250"/>
    </row>
    <row r="38" spans="1:20" s="29" customFormat="1" ht="17.25" thickBot="1" x14ac:dyDescent="0.35">
      <c r="B38" s="252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f t="shared" si="7"/>
        <v>8860000</v>
      </c>
      <c r="I38" s="102">
        <v>70000000</v>
      </c>
      <c r="J38" s="102">
        <v>54000000</v>
      </c>
      <c r="K38" s="139">
        <f t="shared" si="1"/>
        <v>19455878.168081626</v>
      </c>
      <c r="L38" s="105">
        <v>1.7999999999999999E-2</v>
      </c>
      <c r="M38" s="38">
        <v>0</v>
      </c>
      <c r="N38" s="118">
        <f t="shared" si="4"/>
        <v>16518440.572919497</v>
      </c>
      <c r="O38" s="83">
        <v>1.7999999999999999E-2</v>
      </c>
      <c r="P38" s="212">
        <f t="shared" si="2"/>
        <v>16518440.572919497</v>
      </c>
      <c r="Q38" s="153">
        <f t="shared" si="3"/>
        <v>35974318.741001122</v>
      </c>
      <c r="R38" s="104">
        <f t="shared" si="5"/>
        <v>78860000</v>
      </c>
      <c r="S38" s="104">
        <f t="shared" si="6"/>
        <v>89974318.741001129</v>
      </c>
      <c r="T38" s="88"/>
    </row>
    <row r="39" spans="1:20" s="159" customFormat="1" ht="17.25" thickBot="1" x14ac:dyDescent="0.35">
      <c r="A39" s="160"/>
      <c r="B39" s="252"/>
      <c r="C39" s="161">
        <v>12</v>
      </c>
      <c r="D39" s="154">
        <v>0</v>
      </c>
      <c r="E39" s="154">
        <v>0</v>
      </c>
      <c r="F39" s="147">
        <v>300000</v>
      </c>
      <c r="G39" s="133">
        <v>300000</v>
      </c>
      <c r="H39" s="102">
        <f t="shared" si="7"/>
        <v>7220000</v>
      </c>
      <c r="I39" s="155">
        <v>70000000</v>
      </c>
      <c r="J39" s="155">
        <v>54000000</v>
      </c>
      <c r="K39" s="162">
        <f t="shared" si="1"/>
        <v>20416883.975107096</v>
      </c>
      <c r="L39" s="163">
        <v>1.7999999999999999E-2</v>
      </c>
      <c r="M39" s="38">
        <v>0</v>
      </c>
      <c r="N39" s="156">
        <f t="shared" si="4"/>
        <v>16815772.503232047</v>
      </c>
      <c r="O39" s="164">
        <v>1.7999999999999999E-2</v>
      </c>
      <c r="P39" s="212">
        <f t="shared" si="2"/>
        <v>16815772.503232047</v>
      </c>
      <c r="Q39" s="157">
        <f t="shared" si="3"/>
        <v>37232656.478339143</v>
      </c>
      <c r="R39" s="155">
        <f t="shared" si="5"/>
        <v>77220000</v>
      </c>
      <c r="S39" s="155">
        <f t="shared" si="6"/>
        <v>91232656.478339136</v>
      </c>
      <c r="T39" s="158"/>
    </row>
    <row r="40" spans="1:20" s="26" customFormat="1" x14ac:dyDescent="0.3">
      <c r="A40" s="26">
        <v>4</v>
      </c>
      <c r="B40" s="252">
        <v>2025</v>
      </c>
      <c r="C40" s="27">
        <v>1</v>
      </c>
      <c r="D40" s="147">
        <v>0</v>
      </c>
      <c r="E40" s="147">
        <v>0</v>
      </c>
      <c r="F40" s="102">
        <v>300000</v>
      </c>
      <c r="G40" s="133">
        <v>300000</v>
      </c>
      <c r="H40" s="102">
        <f t="shared" si="7"/>
        <v>5580000</v>
      </c>
      <c r="I40" s="102">
        <v>70000000</v>
      </c>
      <c r="J40" s="102">
        <v>54000000</v>
      </c>
      <c r="K40" s="139">
        <f t="shared" si="1"/>
        <v>21395187.886659022</v>
      </c>
      <c r="L40" s="105">
        <v>1.7999999999999999E-2</v>
      </c>
      <c r="M40" s="38">
        <v>0</v>
      </c>
      <c r="N40" s="118">
        <f t="shared" si="4"/>
        <v>16883035.593244974</v>
      </c>
      <c r="O40" s="82">
        <v>4.0000000000000001E-3</v>
      </c>
      <c r="P40" s="212">
        <f t="shared" si="2"/>
        <v>16883035.593244974</v>
      </c>
      <c r="Q40" s="153">
        <f t="shared" si="3"/>
        <v>38278223.479903996</v>
      </c>
      <c r="R40" s="104">
        <f t="shared" si="5"/>
        <v>75580000</v>
      </c>
      <c r="S40" s="104">
        <f t="shared" si="6"/>
        <v>92278223.479903996</v>
      </c>
      <c r="T40" s="89"/>
    </row>
    <row r="41" spans="1:20" s="18" customFormat="1" x14ac:dyDescent="0.3">
      <c r="B41" s="252"/>
      <c r="C41" s="28">
        <v>2</v>
      </c>
      <c r="D41" s="147">
        <v>0</v>
      </c>
      <c r="E41" s="147">
        <v>0</v>
      </c>
      <c r="F41" s="102">
        <v>300000</v>
      </c>
      <c r="G41" s="133">
        <v>300000</v>
      </c>
      <c r="H41" s="102">
        <f t="shared" si="7"/>
        <v>3940000</v>
      </c>
      <c r="I41" s="102">
        <v>70000000</v>
      </c>
      <c r="J41" s="102">
        <v>54000000</v>
      </c>
      <c r="K41" s="139">
        <f t="shared" si="1"/>
        <v>22391101.268618885</v>
      </c>
      <c r="L41" s="105">
        <v>1.7999999999999999E-2</v>
      </c>
      <c r="M41" s="38">
        <v>0</v>
      </c>
      <c r="N41" s="118">
        <f t="shared" si="4"/>
        <v>17186930.233923383</v>
      </c>
      <c r="O41" s="25">
        <v>1.7999999999999999E-2</v>
      </c>
      <c r="P41" s="212">
        <f t="shared" si="2"/>
        <v>17186930.233923383</v>
      </c>
      <c r="Q41" s="153">
        <f t="shared" si="3"/>
        <v>39578031.502542272</v>
      </c>
      <c r="R41" s="104">
        <f t="shared" si="5"/>
        <v>73940000</v>
      </c>
      <c r="S41" s="104">
        <f t="shared" si="6"/>
        <v>93578031.502542272</v>
      </c>
      <c r="T41" s="87"/>
    </row>
    <row r="42" spans="1:20" s="18" customFormat="1" x14ac:dyDescent="0.3">
      <c r="B42" s="252"/>
      <c r="C42" s="28">
        <v>3</v>
      </c>
      <c r="D42" s="147">
        <v>0</v>
      </c>
      <c r="E42" s="147">
        <v>0</v>
      </c>
      <c r="F42" s="102">
        <v>300000</v>
      </c>
      <c r="G42" s="133">
        <v>300000</v>
      </c>
      <c r="H42" s="102">
        <f t="shared" si="7"/>
        <v>2300000</v>
      </c>
      <c r="I42" s="102">
        <v>70000000</v>
      </c>
      <c r="J42" s="102">
        <v>54000000</v>
      </c>
      <c r="K42" s="139">
        <f t="shared" si="1"/>
        <v>23404941.091454025</v>
      </c>
      <c r="L42" s="105">
        <v>1.7999999999999999E-2</v>
      </c>
      <c r="M42" s="38">
        <v>0</v>
      </c>
      <c r="N42" s="118">
        <f t="shared" si="4"/>
        <v>17496294.978134003</v>
      </c>
      <c r="O42" s="25">
        <v>1.7999999999999999E-2</v>
      </c>
      <c r="P42" s="212">
        <f t="shared" si="2"/>
        <v>17496294.978134003</v>
      </c>
      <c r="Q42" s="153">
        <f t="shared" si="3"/>
        <v>40901236.069588028</v>
      </c>
      <c r="R42" s="104">
        <f t="shared" si="5"/>
        <v>72300000</v>
      </c>
      <c r="S42" s="104">
        <f t="shared" si="6"/>
        <v>94901236.069588035</v>
      </c>
      <c r="T42" s="87"/>
    </row>
    <row r="43" spans="1:20" s="18" customFormat="1" x14ac:dyDescent="0.3">
      <c r="B43" s="252"/>
      <c r="C43" s="28">
        <v>4</v>
      </c>
      <c r="D43" s="147">
        <v>0</v>
      </c>
      <c r="E43" s="147">
        <v>0</v>
      </c>
      <c r="F43" s="102">
        <v>300000</v>
      </c>
      <c r="G43" s="133">
        <v>300000</v>
      </c>
      <c r="H43" s="102">
        <f t="shared" si="7"/>
        <v>660000</v>
      </c>
      <c r="I43" s="102">
        <v>70000000</v>
      </c>
      <c r="J43" s="102">
        <v>54000000</v>
      </c>
      <c r="K43" s="139">
        <f t="shared" si="1"/>
        <v>24437030.031100199</v>
      </c>
      <c r="L43" s="105">
        <v>1.7999999999999999E-2</v>
      </c>
      <c r="M43" s="38">
        <v>0</v>
      </c>
      <c r="N43" s="118">
        <f t="shared" si="4"/>
        <v>17811228.287740413</v>
      </c>
      <c r="O43" s="25">
        <v>1.7999999999999999E-2</v>
      </c>
      <c r="P43" s="212">
        <f t="shared" si="2"/>
        <v>17811228.287740413</v>
      </c>
      <c r="Q43" s="153">
        <f t="shared" si="3"/>
        <v>42248258.318840608</v>
      </c>
      <c r="R43" s="104">
        <f t="shared" si="5"/>
        <v>70660000</v>
      </c>
      <c r="S43" s="104">
        <f t="shared" si="6"/>
        <v>96248258.318840608</v>
      </c>
      <c r="T43" s="87"/>
    </row>
    <row r="44" spans="1:20" s="18" customFormat="1" x14ac:dyDescent="0.3">
      <c r="B44" s="252"/>
      <c r="C44" s="28">
        <v>5</v>
      </c>
      <c r="D44" s="147">
        <v>0</v>
      </c>
      <c r="E44" s="147">
        <v>0</v>
      </c>
      <c r="F44" s="102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25487696.571660001</v>
      </c>
      <c r="L44" s="105">
        <v>1.7999999999999999E-2</v>
      </c>
      <c r="M44" s="38">
        <v>0</v>
      </c>
      <c r="N44" s="118">
        <f t="shared" si="4"/>
        <v>18131830.396919742</v>
      </c>
      <c r="O44" s="25">
        <v>1.7999999999999999E-2</v>
      </c>
      <c r="P44" s="212">
        <f t="shared" si="2"/>
        <v>18131830.396919742</v>
      </c>
      <c r="Q44" s="153">
        <f t="shared" si="3"/>
        <v>43619526.968579739</v>
      </c>
      <c r="R44" s="104">
        <f t="shared" si="5"/>
        <v>70000000</v>
      </c>
      <c r="S44" s="104">
        <f t="shared" si="6"/>
        <v>97619526.968579739</v>
      </c>
      <c r="T44" s="87"/>
    </row>
    <row r="45" spans="1:20" s="18" customFormat="1" x14ac:dyDescent="0.3">
      <c r="B45" s="252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26557275.109949879</v>
      </c>
      <c r="L45" s="105">
        <v>1.7999999999999999E-2</v>
      </c>
      <c r="M45" s="38">
        <v>0</v>
      </c>
      <c r="N45" s="118">
        <f t="shared" si="4"/>
        <v>18458203.344064299</v>
      </c>
      <c r="O45" s="25">
        <v>1.7999999999999999E-2</v>
      </c>
      <c r="P45" s="212">
        <f t="shared" si="2"/>
        <v>18458203.344064299</v>
      </c>
      <c r="Q45" s="153">
        <f t="shared" si="3"/>
        <v>45015478.454014182</v>
      </c>
      <c r="R45" s="104">
        <f t="shared" si="5"/>
        <v>70000000</v>
      </c>
      <c r="S45" s="104">
        <f t="shared" si="6"/>
        <v>99015478.454014182</v>
      </c>
      <c r="T45" s="87"/>
    </row>
    <row r="46" spans="1:20" s="18" customFormat="1" x14ac:dyDescent="0.3">
      <c r="B46" s="252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27646106.061928976</v>
      </c>
      <c r="L46" s="105">
        <v>1.7999999999999999E-2</v>
      </c>
      <c r="M46" s="38">
        <v>0</v>
      </c>
      <c r="N46" s="118">
        <f t="shared" si="4"/>
        <v>18790451.004257455</v>
      </c>
      <c r="O46" s="25">
        <v>1.7999999999999999E-2</v>
      </c>
      <c r="P46" s="212">
        <f t="shared" si="2"/>
        <v>18790451.004257455</v>
      </c>
      <c r="Q46" s="153">
        <f t="shared" si="3"/>
        <v>46436557.066186428</v>
      </c>
      <c r="R46" s="104">
        <f t="shared" si="5"/>
        <v>70000000</v>
      </c>
      <c r="S46" s="104">
        <f t="shared" si="6"/>
        <v>100436557.06618643</v>
      </c>
      <c r="T46" s="87"/>
    </row>
    <row r="47" spans="1:20" s="18" customFormat="1" x14ac:dyDescent="0.3">
      <c r="B47" s="252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28754535.971043698</v>
      </c>
      <c r="L47" s="105">
        <v>1.7999999999999999E-2</v>
      </c>
      <c r="M47" s="38">
        <v>0</v>
      </c>
      <c r="N47" s="118">
        <f t="shared" si="4"/>
        <v>19128679.122334089</v>
      </c>
      <c r="O47" s="25">
        <v>1.7999999999999999E-2</v>
      </c>
      <c r="P47" s="212">
        <f t="shared" si="2"/>
        <v>19128679.122334089</v>
      </c>
      <c r="Q47" s="153">
        <f t="shared" si="3"/>
        <v>47883215.093377784</v>
      </c>
      <c r="R47" s="104">
        <f t="shared" si="5"/>
        <v>70000000</v>
      </c>
      <c r="S47" s="104">
        <f t="shared" si="6"/>
        <v>101883215.09337778</v>
      </c>
      <c r="T47" s="87"/>
    </row>
    <row r="48" spans="1:20" s="78" customFormat="1" x14ac:dyDescent="0.3">
      <c r="B48" s="252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29882917.618522484</v>
      </c>
      <c r="L48" s="77">
        <v>1.7999999999999999E-2</v>
      </c>
      <c r="M48" s="38">
        <v>0</v>
      </c>
      <c r="N48" s="118">
        <f t="shared" si="4"/>
        <v>19472995.346536104</v>
      </c>
      <c r="O48" s="108">
        <v>1.7999999999999999E-2</v>
      </c>
      <c r="P48" s="212">
        <f t="shared" si="2"/>
        <v>19472995.346536104</v>
      </c>
      <c r="Q48" s="153">
        <f t="shared" si="3"/>
        <v>49355912.965058587</v>
      </c>
      <c r="R48" s="104">
        <f t="shared" si="5"/>
        <v>70000000</v>
      </c>
      <c r="S48" s="104">
        <f t="shared" si="6"/>
        <v>103355912.96505859</v>
      </c>
      <c r="T48" s="109"/>
    </row>
    <row r="49" spans="1:20" s="166" customFormat="1" x14ac:dyDescent="0.3">
      <c r="B49" s="252"/>
      <c r="C49" s="240">
        <v>10</v>
      </c>
      <c r="D49" s="241">
        <v>0</v>
      </c>
      <c r="E49" s="241">
        <v>10000000</v>
      </c>
      <c r="F49" s="243">
        <v>300000</v>
      </c>
      <c r="G49" s="242">
        <v>300000</v>
      </c>
      <c r="H49" s="243">
        <v>0</v>
      </c>
      <c r="I49" s="243">
        <v>230000000</v>
      </c>
      <c r="J49" s="243">
        <v>70000000</v>
      </c>
      <c r="K49" s="244">
        <f t="shared" si="1"/>
        <v>31031610.135655887</v>
      </c>
      <c r="L49" s="245">
        <v>1.7999999999999999E-2</v>
      </c>
      <c r="M49" s="246">
        <v>0</v>
      </c>
      <c r="N49" s="247">
        <f t="shared" si="4"/>
        <v>9643509.2627737541</v>
      </c>
      <c r="O49" s="248">
        <v>1.7999999999999999E-2</v>
      </c>
      <c r="P49" s="246">
        <f t="shared" si="2"/>
        <v>9643509.2627737541</v>
      </c>
      <c r="Q49" s="249">
        <f t="shared" si="3"/>
        <v>40675119.39842964</v>
      </c>
      <c r="R49" s="243">
        <f t="shared" si="5"/>
        <v>230000000</v>
      </c>
      <c r="S49" s="243">
        <f t="shared" si="6"/>
        <v>110675119.39842963</v>
      </c>
      <c r="T49" s="250"/>
    </row>
    <row r="50" spans="1:20" s="29" customFormat="1" ht="17.25" thickBot="1" x14ac:dyDescent="0.35">
      <c r="B50" s="252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230000000</v>
      </c>
      <c r="J50" s="102">
        <v>70000000</v>
      </c>
      <c r="K50" s="139">
        <f t="shared" si="1"/>
        <v>32200979.118097693</v>
      </c>
      <c r="L50" s="105">
        <v>1.7999999999999999E-2</v>
      </c>
      <c r="M50" s="38">
        <v>0</v>
      </c>
      <c r="N50" s="118">
        <f t="shared" si="4"/>
        <v>9817092.4295036811</v>
      </c>
      <c r="O50" s="83">
        <v>1.7999999999999999E-2</v>
      </c>
      <c r="P50" s="212">
        <f t="shared" si="2"/>
        <v>9817092.4295036811</v>
      </c>
      <c r="Q50" s="153">
        <f t="shared" si="3"/>
        <v>42018071.547601372</v>
      </c>
      <c r="R50" s="104">
        <f t="shared" si="5"/>
        <v>230000000</v>
      </c>
      <c r="S50" s="104">
        <f t="shared" si="6"/>
        <v>112018071.54760137</v>
      </c>
      <c r="T50" s="88"/>
    </row>
    <row r="51" spans="1:20" s="96" customFormat="1" ht="17.25" thickBot="1" x14ac:dyDescent="0.35">
      <c r="A51" s="91"/>
      <c r="B51" s="252"/>
      <c r="C51" s="92">
        <v>12</v>
      </c>
      <c r="D51" s="147">
        <v>0</v>
      </c>
      <c r="E51" s="241">
        <v>0</v>
      </c>
      <c r="F51" s="102">
        <v>300000</v>
      </c>
      <c r="G51" s="133">
        <v>300000</v>
      </c>
      <c r="H51" s="102">
        <v>0</v>
      </c>
      <c r="I51" s="102">
        <v>230000000</v>
      </c>
      <c r="J51" s="102">
        <v>70000000</v>
      </c>
      <c r="K51" s="140">
        <f t="shared" si="1"/>
        <v>33391396.742223453</v>
      </c>
      <c r="L51" s="93">
        <v>1.7999999999999999E-2</v>
      </c>
      <c r="M51" s="38">
        <v>0</v>
      </c>
      <c r="N51" s="118">
        <f t="shared" si="4"/>
        <v>9993800.0932347476</v>
      </c>
      <c r="O51" s="94">
        <v>1.7999999999999999E-2</v>
      </c>
      <c r="P51" s="212">
        <f t="shared" si="2"/>
        <v>9993800.0932347476</v>
      </c>
      <c r="Q51" s="153">
        <f t="shared" si="3"/>
        <v>43385196.835458204</v>
      </c>
      <c r="R51" s="104">
        <f t="shared" si="5"/>
        <v>230000000</v>
      </c>
      <c r="S51" s="104">
        <f t="shared" si="6"/>
        <v>113385196.8354582</v>
      </c>
      <c r="T51" s="95"/>
    </row>
    <row r="52" spans="1:20" s="26" customFormat="1" x14ac:dyDescent="0.3">
      <c r="A52" s="26">
        <v>4</v>
      </c>
      <c r="B52" s="252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230000000</v>
      </c>
      <c r="J52" s="102">
        <v>70000000</v>
      </c>
      <c r="K52" s="139">
        <f t="shared" si="1"/>
        <v>34603241.883583479</v>
      </c>
      <c r="L52" s="105">
        <v>1.7999999999999999E-2</v>
      </c>
      <c r="M52" s="38">
        <v>0</v>
      </c>
      <c r="N52" s="118">
        <f t="shared" si="4"/>
        <v>10033775.293607686</v>
      </c>
      <c r="O52" s="82">
        <v>4.0000000000000001E-3</v>
      </c>
      <c r="P52" s="212">
        <f t="shared" si="2"/>
        <v>10033775.293607686</v>
      </c>
      <c r="Q52" s="153">
        <f t="shared" si="3"/>
        <v>44637017.177191168</v>
      </c>
      <c r="R52" s="104">
        <f t="shared" si="5"/>
        <v>230000000</v>
      </c>
      <c r="S52" s="104">
        <f t="shared" si="6"/>
        <v>114637017.17719117</v>
      </c>
      <c r="T52" s="89"/>
    </row>
    <row r="53" spans="1:20" s="31" customFormat="1" x14ac:dyDescent="0.3">
      <c r="B53" s="252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230000000</v>
      </c>
      <c r="J53" s="102">
        <v>70000000</v>
      </c>
      <c r="K53" s="139">
        <f t="shared" si="1"/>
        <v>35836900.237487979</v>
      </c>
      <c r="L53" s="105">
        <v>1.7999999999999999E-2</v>
      </c>
      <c r="M53" s="38">
        <v>0</v>
      </c>
      <c r="N53" s="118">
        <f t="shared" si="4"/>
        <v>10214383.248892624</v>
      </c>
      <c r="O53" s="25">
        <v>1.7999999999999999E-2</v>
      </c>
      <c r="P53" s="212">
        <f t="shared" si="2"/>
        <v>10214383.248892624</v>
      </c>
      <c r="Q53" s="153">
        <f t="shared" si="3"/>
        <v>46051283.486380607</v>
      </c>
      <c r="R53" s="104">
        <f t="shared" si="5"/>
        <v>230000000</v>
      </c>
      <c r="S53" s="104">
        <f t="shared" si="6"/>
        <v>116051283.48638061</v>
      </c>
      <c r="T53" s="90"/>
    </row>
    <row r="54" spans="1:20" s="18" customFormat="1" x14ac:dyDescent="0.3">
      <c r="B54" s="252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230000000</v>
      </c>
      <c r="J54" s="102">
        <v>70000000</v>
      </c>
      <c r="K54" s="139">
        <f t="shared" si="1"/>
        <v>37092764.44176276</v>
      </c>
      <c r="L54" s="105">
        <v>1.7999999999999999E-2</v>
      </c>
      <c r="M54" s="38">
        <v>0</v>
      </c>
      <c r="N54" s="118">
        <f t="shared" si="4"/>
        <v>10398242.147372691</v>
      </c>
      <c r="O54" s="25">
        <v>1.7999999999999999E-2</v>
      </c>
      <c r="P54" s="212">
        <f t="shared" si="2"/>
        <v>10398242.147372691</v>
      </c>
      <c r="Q54" s="153">
        <f t="shared" si="3"/>
        <v>47491006.589135453</v>
      </c>
      <c r="R54" s="104">
        <f t="shared" si="5"/>
        <v>230000000</v>
      </c>
      <c r="S54" s="104">
        <f t="shared" si="6"/>
        <v>117491006.58913545</v>
      </c>
      <c r="T54" s="87"/>
    </row>
    <row r="55" spans="1:20" s="18" customFormat="1" x14ac:dyDescent="0.3">
      <c r="B55" s="252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230000000</v>
      </c>
      <c r="J55" s="102">
        <v>70000000</v>
      </c>
      <c r="K55" s="139">
        <f t="shared" si="1"/>
        <v>38371234.201714493</v>
      </c>
      <c r="L55" s="105">
        <v>1.7999999999999999E-2</v>
      </c>
      <c r="M55" s="38">
        <v>0</v>
      </c>
      <c r="N55" s="118">
        <f t="shared" si="4"/>
        <v>10585410.5060254</v>
      </c>
      <c r="O55" s="25">
        <v>1.7999999999999999E-2</v>
      </c>
      <c r="P55" s="212">
        <f t="shared" si="2"/>
        <v>10585410.5060254</v>
      </c>
      <c r="Q55" s="153">
        <f t="shared" si="3"/>
        <v>48956644.70773989</v>
      </c>
      <c r="R55" s="104">
        <f t="shared" si="5"/>
        <v>230000000</v>
      </c>
      <c r="S55" s="104">
        <f t="shared" si="6"/>
        <v>118956644.70773989</v>
      </c>
      <c r="T55" s="87"/>
    </row>
    <row r="56" spans="1:20" s="18" customFormat="1" x14ac:dyDescent="0.3">
      <c r="B56" s="252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230000000</v>
      </c>
      <c r="J56" s="102">
        <v>70000000</v>
      </c>
      <c r="K56" s="139">
        <f t="shared" si="1"/>
        <v>39672716.417345352</v>
      </c>
      <c r="L56" s="105">
        <v>1.7999999999999999E-2</v>
      </c>
      <c r="M56" s="38">
        <v>0</v>
      </c>
      <c r="N56" s="118">
        <f t="shared" si="4"/>
        <v>10775947.895133857</v>
      </c>
      <c r="O56" s="25">
        <v>1.7999999999999999E-2</v>
      </c>
      <c r="P56" s="212">
        <f t="shared" si="2"/>
        <v>10775947.895133857</v>
      </c>
      <c r="Q56" s="153">
        <f t="shared" si="3"/>
        <v>50448664.312479213</v>
      </c>
      <c r="R56" s="104">
        <f t="shared" si="5"/>
        <v>230000000</v>
      </c>
      <c r="S56" s="104">
        <f t="shared" si="6"/>
        <v>120448664.31247921</v>
      </c>
      <c r="T56" s="87"/>
    </row>
    <row r="57" spans="1:20" s="18" customFormat="1" x14ac:dyDescent="0.3">
      <c r="B57" s="252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230000000</v>
      </c>
      <c r="J57" s="102">
        <v>70000000</v>
      </c>
      <c r="K57" s="139">
        <f t="shared" si="1"/>
        <v>40997625.312857568</v>
      </c>
      <c r="L57" s="105">
        <v>1.7999999999999999E-2</v>
      </c>
      <c r="M57" s="38">
        <v>0</v>
      </c>
      <c r="N57" s="118">
        <f t="shared" si="4"/>
        <v>10969914.957246266</v>
      </c>
      <c r="O57" s="25">
        <v>1.7999999999999999E-2</v>
      </c>
      <c r="P57" s="212">
        <f t="shared" si="2"/>
        <v>10969914.957246266</v>
      </c>
      <c r="Q57" s="153">
        <f t="shared" si="3"/>
        <v>51967540.270103835</v>
      </c>
      <c r="R57" s="104">
        <f t="shared" si="5"/>
        <v>230000000</v>
      </c>
      <c r="S57" s="104">
        <f t="shared" si="6"/>
        <v>121967540.27010384</v>
      </c>
      <c r="T57" s="87"/>
    </row>
    <row r="58" spans="1:20" s="18" customFormat="1" x14ac:dyDescent="0.3">
      <c r="B58" s="252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230000000</v>
      </c>
      <c r="J58" s="102">
        <v>70000000</v>
      </c>
      <c r="K58" s="139">
        <f t="shared" si="1"/>
        <v>42346382.568489008</v>
      </c>
      <c r="L58" s="105">
        <v>1.7999999999999999E-2</v>
      </c>
      <c r="M58" s="38">
        <v>0</v>
      </c>
      <c r="N58" s="118">
        <f t="shared" si="4"/>
        <v>11167373.426476698</v>
      </c>
      <c r="O58" s="25">
        <v>1.7999999999999999E-2</v>
      </c>
      <c r="P58" s="212">
        <f t="shared" si="2"/>
        <v>11167373.426476698</v>
      </c>
      <c r="Q58" s="153">
        <f t="shared" si="3"/>
        <v>53513755.994965702</v>
      </c>
      <c r="R58" s="104">
        <f t="shared" si="5"/>
        <v>230000000</v>
      </c>
      <c r="S58" s="104">
        <f t="shared" si="6"/>
        <v>123513755.9949657</v>
      </c>
      <c r="T58" s="87"/>
    </row>
    <row r="59" spans="1:20" s="18" customFormat="1" x14ac:dyDescent="0.3">
      <c r="B59" s="252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230000000</v>
      </c>
      <c r="J59" s="102">
        <v>70000000</v>
      </c>
      <c r="K59" s="139">
        <f t="shared" si="1"/>
        <v>43719417.454721808</v>
      </c>
      <c r="L59" s="105">
        <v>1.7999999999999999E-2</v>
      </c>
      <c r="M59" s="38">
        <v>0</v>
      </c>
      <c r="N59" s="118">
        <f t="shared" si="4"/>
        <v>11368386.148153279</v>
      </c>
      <c r="O59" s="25">
        <v>1.7999999999999999E-2</v>
      </c>
      <c r="P59" s="212">
        <f t="shared" si="2"/>
        <v>11368386.148153279</v>
      </c>
      <c r="Q59" s="153">
        <f t="shared" si="3"/>
        <v>55087803.602875084</v>
      </c>
      <c r="R59" s="104">
        <f t="shared" si="5"/>
        <v>230000000</v>
      </c>
      <c r="S59" s="104">
        <f t="shared" si="6"/>
        <v>125087803.60287508</v>
      </c>
      <c r="T59" s="87"/>
    </row>
    <row r="60" spans="1:20" s="18" customFormat="1" x14ac:dyDescent="0.3">
      <c r="B60" s="252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230000000</v>
      </c>
      <c r="J60" s="102">
        <v>70000000</v>
      </c>
      <c r="K60" s="139">
        <f t="shared" si="1"/>
        <v>45117166.968906797</v>
      </c>
      <c r="L60" s="105">
        <v>1.7999999999999999E-2</v>
      </c>
      <c r="M60" s="38">
        <v>0</v>
      </c>
      <c r="N60" s="118">
        <f t="shared" si="4"/>
        <v>11573017.098820038</v>
      </c>
      <c r="O60" s="25">
        <v>1.7999999999999999E-2</v>
      </c>
      <c r="P60" s="212">
        <f t="shared" si="2"/>
        <v>11573017.098820038</v>
      </c>
      <c r="Q60" s="153">
        <f t="shared" si="3"/>
        <v>56690184.067726836</v>
      </c>
      <c r="R60" s="104">
        <f t="shared" si="5"/>
        <v>230000000</v>
      </c>
      <c r="S60" s="104">
        <f t="shared" si="6"/>
        <v>126690184.06772684</v>
      </c>
      <c r="T60" s="87"/>
    </row>
    <row r="61" spans="1:20" s="18" customFormat="1" x14ac:dyDescent="0.3">
      <c r="B61" s="252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230000000</v>
      </c>
      <c r="J61" s="102">
        <v>70000000</v>
      </c>
      <c r="K61" s="139">
        <f t="shared" si="1"/>
        <v>46540075.974347122</v>
      </c>
      <c r="L61" s="105">
        <v>1.7999999999999999E-2</v>
      </c>
      <c r="M61" s="38">
        <v>0</v>
      </c>
      <c r="N61" s="118">
        <f t="shared" si="4"/>
        <v>11781331.406598799</v>
      </c>
      <c r="O61" s="25">
        <v>1.7999999999999999E-2</v>
      </c>
      <c r="P61" s="212">
        <f t="shared" si="2"/>
        <v>11781331.406598799</v>
      </c>
      <c r="Q61" s="153">
        <f t="shared" si="3"/>
        <v>58321407.380945921</v>
      </c>
      <c r="R61" s="104">
        <f t="shared" si="5"/>
        <v>230000000</v>
      </c>
      <c r="S61" s="104">
        <f t="shared" si="6"/>
        <v>128321407.38094592</v>
      </c>
      <c r="T61" s="87"/>
    </row>
    <row r="62" spans="1:20" s="29" customFormat="1" ht="17.25" thickBot="1" x14ac:dyDescent="0.35">
      <c r="B62" s="252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230000000</v>
      </c>
      <c r="J62" s="102">
        <v>70000000</v>
      </c>
      <c r="K62" s="139">
        <f t="shared" si="1"/>
        <v>47988597.341885373</v>
      </c>
      <c r="L62" s="105">
        <v>1.7999999999999999E-2</v>
      </c>
      <c r="M62" s="38">
        <v>0</v>
      </c>
      <c r="N62" s="118">
        <f t="shared" si="4"/>
        <v>11993395.371917577</v>
      </c>
      <c r="O62" s="83">
        <v>1.7999999999999999E-2</v>
      </c>
      <c r="P62" s="212">
        <f t="shared" si="2"/>
        <v>11993395.371917577</v>
      </c>
      <c r="Q62" s="153">
        <f t="shared" si="3"/>
        <v>59981992.713802949</v>
      </c>
      <c r="R62" s="104">
        <f t="shared" si="5"/>
        <v>230000000</v>
      </c>
      <c r="S62" s="104">
        <f t="shared" si="6"/>
        <v>129981992.71380295</v>
      </c>
      <c r="T62" s="88"/>
    </row>
    <row r="63" spans="1:20" s="96" customFormat="1" ht="17.25" thickBot="1" x14ac:dyDescent="0.35">
      <c r="A63" s="91"/>
      <c r="B63" s="252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230000000</v>
      </c>
      <c r="J63" s="102">
        <v>70000000</v>
      </c>
      <c r="K63" s="140">
        <f t="shared" si="1"/>
        <v>49463192.094039306</v>
      </c>
      <c r="L63" s="93">
        <v>1.7999999999999999E-2</v>
      </c>
      <c r="M63" s="38">
        <v>0</v>
      </c>
      <c r="N63" s="118">
        <f t="shared" si="4"/>
        <v>12209276.488612093</v>
      </c>
      <c r="O63" s="94">
        <v>1.7999999999999999E-2</v>
      </c>
      <c r="P63" s="212">
        <f t="shared" si="2"/>
        <v>12209276.488612093</v>
      </c>
      <c r="Q63" s="153">
        <f t="shared" si="3"/>
        <v>61672468.582651399</v>
      </c>
      <c r="R63" s="104">
        <f t="shared" si="5"/>
        <v>230000000</v>
      </c>
      <c r="S63" s="104">
        <f t="shared" si="6"/>
        <v>131672468.58265141</v>
      </c>
      <c r="T63" s="95"/>
    </row>
    <row r="64" spans="1:20" s="26" customFormat="1" x14ac:dyDescent="0.3">
      <c r="A64" s="26">
        <v>6</v>
      </c>
      <c r="B64" s="252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230000000</v>
      </c>
      <c r="J64" s="102">
        <v>70000000</v>
      </c>
      <c r="K64" s="139">
        <f t="shared" si="1"/>
        <v>50964329.551732011</v>
      </c>
      <c r="L64" s="105">
        <v>1.7999999999999999E-2</v>
      </c>
      <c r="M64" s="38">
        <v>0</v>
      </c>
      <c r="N64" s="118">
        <f t="shared" si="4"/>
        <v>12258113.594566541</v>
      </c>
      <c r="O64" s="82">
        <v>4.0000000000000001E-3</v>
      </c>
      <c r="P64" s="212">
        <f t="shared" si="2"/>
        <v>12258113.594566541</v>
      </c>
      <c r="Q64" s="153">
        <f t="shared" si="3"/>
        <v>63222443.14629855</v>
      </c>
      <c r="R64" s="104">
        <f t="shared" si="5"/>
        <v>230000000</v>
      </c>
      <c r="S64" s="104">
        <f t="shared" si="6"/>
        <v>133222443.14629856</v>
      </c>
      <c r="T64" s="89"/>
    </row>
    <row r="65" spans="1:20" s="18" customFormat="1" x14ac:dyDescent="0.3">
      <c r="B65" s="252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230000000</v>
      </c>
      <c r="J65" s="102">
        <v>70000000</v>
      </c>
      <c r="K65" s="139">
        <f t="shared" si="1"/>
        <v>52492487.483663186</v>
      </c>
      <c r="L65" s="105">
        <v>1.7999999999999999E-2</v>
      </c>
      <c r="M65" s="38">
        <v>0</v>
      </c>
      <c r="N65" s="118">
        <f t="shared" si="4"/>
        <v>12478759.639268739</v>
      </c>
      <c r="O65" s="25">
        <v>1.7999999999999999E-2</v>
      </c>
      <c r="P65" s="212">
        <f t="shared" si="2"/>
        <v>12478759.639268739</v>
      </c>
      <c r="Q65" s="153">
        <f t="shared" si="3"/>
        <v>64971247.122931927</v>
      </c>
      <c r="R65" s="104">
        <f t="shared" si="5"/>
        <v>230000000</v>
      </c>
      <c r="S65" s="104">
        <f t="shared" si="6"/>
        <v>134971247.12293193</v>
      </c>
      <c r="T65" s="87"/>
    </row>
    <row r="66" spans="1:20" s="18" customFormat="1" x14ac:dyDescent="0.3">
      <c r="B66" s="252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230000000</v>
      </c>
      <c r="J66" s="102">
        <v>70000000</v>
      </c>
      <c r="K66" s="139">
        <f t="shared" si="1"/>
        <v>54048152.258369125</v>
      </c>
      <c r="L66" s="105">
        <v>1.7999999999999999E-2</v>
      </c>
      <c r="M66" s="38">
        <v>0</v>
      </c>
      <c r="N66" s="118">
        <f t="shared" si="4"/>
        <v>12703377.312775576</v>
      </c>
      <c r="O66" s="25">
        <v>1.7999999999999999E-2</v>
      </c>
      <c r="P66" s="212">
        <f t="shared" si="2"/>
        <v>12703377.312775576</v>
      </c>
      <c r="Q66" s="153">
        <f t="shared" si="3"/>
        <v>66751529.5711447</v>
      </c>
      <c r="R66" s="104">
        <f t="shared" si="5"/>
        <v>230000000</v>
      </c>
      <c r="S66" s="104">
        <f t="shared" si="6"/>
        <v>136751529.5711447</v>
      </c>
      <c r="T66" s="87"/>
    </row>
    <row r="67" spans="1:20" s="18" customFormat="1" x14ac:dyDescent="0.3">
      <c r="B67" s="252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230000000</v>
      </c>
      <c r="J67" s="102">
        <v>70000000</v>
      </c>
      <c r="K67" s="139">
        <f t="shared" si="1"/>
        <v>55631818.999019772</v>
      </c>
      <c r="L67" s="105">
        <v>1.7999999999999999E-2</v>
      </c>
      <c r="M67" s="38">
        <v>0</v>
      </c>
      <c r="N67" s="118">
        <f t="shared" si="4"/>
        <v>12932038.104405537</v>
      </c>
      <c r="O67" s="25">
        <v>1.7999999999999999E-2</v>
      </c>
      <c r="P67" s="212">
        <f t="shared" si="2"/>
        <v>12932038.104405537</v>
      </c>
      <c r="Q67" s="153">
        <f t="shared" si="3"/>
        <v>68563857.103425309</v>
      </c>
      <c r="R67" s="104">
        <f t="shared" si="5"/>
        <v>230000000</v>
      </c>
      <c r="S67" s="104">
        <f t="shared" si="6"/>
        <v>138563857.10342532</v>
      </c>
      <c r="T67" s="87"/>
    </row>
    <row r="68" spans="1:20" s="18" customFormat="1" x14ac:dyDescent="0.3">
      <c r="B68" s="252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230000000</v>
      </c>
      <c r="J68" s="102">
        <v>70000000</v>
      </c>
      <c r="K68" s="139">
        <f t="shared" si="1"/>
        <v>57243991.741002128</v>
      </c>
      <c r="L68" s="105">
        <v>1.7999999999999999E-2</v>
      </c>
      <c r="M68" s="38">
        <v>0</v>
      </c>
      <c r="N68" s="118">
        <f t="shared" si="4"/>
        <v>13164814.790284837</v>
      </c>
      <c r="O68" s="25">
        <v>1.7999999999999999E-2</v>
      </c>
      <c r="P68" s="212">
        <f t="shared" si="2"/>
        <v>13164814.790284837</v>
      </c>
      <c r="Q68" s="153">
        <f t="shared" si="3"/>
        <v>70408806.53128697</v>
      </c>
      <c r="R68" s="104">
        <f t="shared" si="5"/>
        <v>230000000</v>
      </c>
      <c r="S68" s="104">
        <f t="shared" si="6"/>
        <v>140408806.53128695</v>
      </c>
      <c r="T68" s="87"/>
    </row>
    <row r="69" spans="1:20" s="18" customFormat="1" x14ac:dyDescent="0.3">
      <c r="B69" s="252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230000000</v>
      </c>
      <c r="J69" s="102">
        <v>70000000</v>
      </c>
      <c r="K69" s="139">
        <f t="shared" si="1"/>
        <v>58885183.592340164</v>
      </c>
      <c r="L69" s="105">
        <v>1.7999999999999999E-2</v>
      </c>
      <c r="M69" s="38">
        <v>0</v>
      </c>
      <c r="N69" s="118">
        <f t="shared" si="4"/>
        <v>13401781.456509965</v>
      </c>
      <c r="O69" s="25">
        <v>1.7999999999999999E-2</v>
      </c>
      <c r="P69" s="212">
        <f t="shared" si="2"/>
        <v>13401781.456509965</v>
      </c>
      <c r="Q69" s="153">
        <f t="shared" si="3"/>
        <v>72286965.048850134</v>
      </c>
      <c r="R69" s="104">
        <f t="shared" si="5"/>
        <v>230000000</v>
      </c>
      <c r="S69" s="104">
        <f t="shared" si="6"/>
        <v>142286965.04885012</v>
      </c>
      <c r="T69" s="87"/>
    </row>
    <row r="70" spans="1:20" s="18" customFormat="1" x14ac:dyDescent="0.3">
      <c r="B70" s="252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230000000</v>
      </c>
      <c r="J70" s="102">
        <v>70000000</v>
      </c>
      <c r="K70" s="139">
        <f t="shared" si="1"/>
        <v>60555916.897002287</v>
      </c>
      <c r="L70" s="105">
        <v>1.7999999999999999E-2</v>
      </c>
      <c r="M70" s="38">
        <v>0</v>
      </c>
      <c r="N70" s="118">
        <f t="shared" si="4"/>
        <v>13643013.522727143</v>
      </c>
      <c r="O70" s="25">
        <v>1.7999999999999999E-2</v>
      </c>
      <c r="P70" s="212">
        <f t="shared" si="2"/>
        <v>13643013.522727143</v>
      </c>
      <c r="Q70" s="153">
        <f t="shared" si="3"/>
        <v>74198930.419729427</v>
      </c>
      <c r="R70" s="104">
        <f t="shared" si="5"/>
        <v>230000000</v>
      </c>
      <c r="S70" s="104">
        <f t="shared" si="6"/>
        <v>144198930.41972941</v>
      </c>
      <c r="T70" s="87"/>
    </row>
    <row r="71" spans="1:20" s="18" customFormat="1" x14ac:dyDescent="0.3">
      <c r="B71" s="252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230000000</v>
      </c>
      <c r="J71" s="102">
        <v>70000000</v>
      </c>
      <c r="K71" s="139">
        <f t="shared" si="1"/>
        <v>62256723.401148327</v>
      </c>
      <c r="L71" s="105">
        <v>1.7999999999999999E-2</v>
      </c>
      <c r="M71" s="38">
        <v>0</v>
      </c>
      <c r="N71" s="118">
        <f t="shared" si="4"/>
        <v>13888587.766136231</v>
      </c>
      <c r="O71" s="25">
        <v>1.7999999999999999E-2</v>
      </c>
      <c r="P71" s="212">
        <f t="shared" si="2"/>
        <v>13888587.766136231</v>
      </c>
      <c r="Q71" s="153">
        <f t="shared" si="3"/>
        <v>76145311.167284563</v>
      </c>
      <c r="R71" s="104">
        <f t="shared" si="5"/>
        <v>230000000</v>
      </c>
      <c r="S71" s="104">
        <f t="shared" si="6"/>
        <v>146145311.16728455</v>
      </c>
      <c r="T71" s="87"/>
    </row>
    <row r="72" spans="1:20" s="18" customFormat="1" x14ac:dyDescent="0.3">
      <c r="B72" s="252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230000000</v>
      </c>
      <c r="J72" s="102">
        <v>70000000</v>
      </c>
      <c r="K72" s="139">
        <f t="shared" si="1"/>
        <v>63988144.422368996</v>
      </c>
      <c r="L72" s="105">
        <v>1.7999999999999999E-2</v>
      </c>
      <c r="M72" s="38">
        <v>0</v>
      </c>
      <c r="N72" s="118">
        <f t="shared" si="4"/>
        <v>14138582.345926683</v>
      </c>
      <c r="O72" s="25">
        <v>1.7999999999999999E-2</v>
      </c>
      <c r="P72" s="212">
        <f t="shared" si="2"/>
        <v>14138582.345926683</v>
      </c>
      <c r="Q72" s="153">
        <f t="shared" si="3"/>
        <v>78126726.768295676</v>
      </c>
      <c r="R72" s="104">
        <f t="shared" si="5"/>
        <v>230000000</v>
      </c>
      <c r="S72" s="104">
        <f t="shared" si="6"/>
        <v>148126726.76829568</v>
      </c>
      <c r="T72" s="87"/>
    </row>
    <row r="73" spans="1:20" s="181" customFormat="1" x14ac:dyDescent="0.3">
      <c r="B73" s="252"/>
      <c r="C73" s="182">
        <v>10</v>
      </c>
      <c r="D73" s="147">
        <v>0</v>
      </c>
      <c r="E73" s="183">
        <v>0</v>
      </c>
      <c r="F73" s="184">
        <v>300000</v>
      </c>
      <c r="G73" s="133">
        <v>300000</v>
      </c>
      <c r="H73" s="102">
        <v>0</v>
      </c>
      <c r="I73" s="102">
        <v>230000000</v>
      </c>
      <c r="J73" s="102">
        <v>70000000</v>
      </c>
      <c r="K73" s="185">
        <f t="shared" si="1"/>
        <v>65750731.021971636</v>
      </c>
      <c r="L73" s="186">
        <v>1.7999999999999999E-2</v>
      </c>
      <c r="M73" s="187">
        <v>0</v>
      </c>
      <c r="N73" s="188">
        <f t="shared" si="4"/>
        <v>14393076.828153364</v>
      </c>
      <c r="O73" s="189">
        <v>1.7999999999999999E-2</v>
      </c>
      <c r="P73" s="212">
        <f t="shared" si="2"/>
        <v>14393076.828153364</v>
      </c>
      <c r="Q73" s="190">
        <f t="shared" si="3"/>
        <v>80143807.850125</v>
      </c>
      <c r="R73" s="184">
        <f t="shared" si="5"/>
        <v>230000000</v>
      </c>
      <c r="S73" s="184">
        <f t="shared" si="6"/>
        <v>150143807.85012501</v>
      </c>
      <c r="T73" s="191"/>
    </row>
    <row r="74" spans="1:20" s="29" customFormat="1" ht="17.25" thickBot="1" x14ac:dyDescent="0.35">
      <c r="B74" s="252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230000000</v>
      </c>
      <c r="J74" s="102">
        <v>70000000</v>
      </c>
      <c r="K74" s="139">
        <f t="shared" si="1"/>
        <v>67545044.180367127</v>
      </c>
      <c r="L74" s="105">
        <v>1.7999999999999999E-2</v>
      </c>
      <c r="M74" s="38">
        <v>0</v>
      </c>
      <c r="N74" s="118">
        <f t="shared" si="4"/>
        <v>14652152.211060125</v>
      </c>
      <c r="O74" s="83">
        <v>1.7999999999999999E-2</v>
      </c>
      <c r="P74" s="212">
        <f t="shared" si="2"/>
        <v>14652152.211060125</v>
      </c>
      <c r="Q74" s="153">
        <f t="shared" si="3"/>
        <v>82197196.391427249</v>
      </c>
      <c r="R74" s="104">
        <f t="shared" si="5"/>
        <v>230000000</v>
      </c>
      <c r="S74" s="104">
        <f t="shared" si="6"/>
        <v>152197196.39142725</v>
      </c>
      <c r="T74" s="88"/>
    </row>
    <row r="75" spans="1:20" s="96" customFormat="1" ht="17.25" thickBot="1" x14ac:dyDescent="0.35">
      <c r="A75" s="91"/>
      <c r="B75" s="252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230000000</v>
      </c>
      <c r="J75" s="102">
        <v>70000000</v>
      </c>
      <c r="K75" s="140">
        <f t="shared" si="1"/>
        <v>69371654.975613728</v>
      </c>
      <c r="L75" s="93">
        <v>1.7999999999999999E-2</v>
      </c>
      <c r="M75" s="38">
        <v>0</v>
      </c>
      <c r="N75" s="118">
        <f t="shared" si="4"/>
        <v>14915890.950859208</v>
      </c>
      <c r="O75" s="94">
        <v>1.7999999999999999E-2</v>
      </c>
      <c r="P75" s="212">
        <f t="shared" si="2"/>
        <v>14915890.950859208</v>
      </c>
      <c r="Q75" s="153">
        <f t="shared" si="3"/>
        <v>84287545.926472932</v>
      </c>
      <c r="R75" s="104">
        <f t="shared" si="5"/>
        <v>230000000</v>
      </c>
      <c r="S75" s="104">
        <f t="shared" si="6"/>
        <v>154287545.92647293</v>
      </c>
      <c r="T75" s="95"/>
    </row>
    <row r="76" spans="1:20" s="26" customFormat="1" x14ac:dyDescent="0.3">
      <c r="A76" s="26">
        <v>7</v>
      </c>
      <c r="B76" s="252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230000000</v>
      </c>
      <c r="J76" s="102">
        <v>70000000</v>
      </c>
      <c r="K76" s="139">
        <f t="shared" si="1"/>
        <v>71231144.765174776</v>
      </c>
      <c r="L76" s="105">
        <v>1.7999999999999999E-2</v>
      </c>
      <c r="M76" s="38">
        <v>0</v>
      </c>
      <c r="N76" s="118">
        <f t="shared" si="4"/>
        <v>14975554.514662644</v>
      </c>
      <c r="O76" s="82">
        <v>4.0000000000000001E-3</v>
      </c>
      <c r="P76" s="212">
        <f t="shared" si="2"/>
        <v>14975554.514662644</v>
      </c>
      <c r="Q76" s="153">
        <f t="shared" si="3"/>
        <v>86206699.279837415</v>
      </c>
      <c r="R76" s="104">
        <f t="shared" si="5"/>
        <v>230000000</v>
      </c>
      <c r="S76" s="104">
        <f t="shared" si="6"/>
        <v>156206699.27983743</v>
      </c>
      <c r="T76" s="89"/>
    </row>
    <row r="77" spans="1:20" s="18" customFormat="1" x14ac:dyDescent="0.3">
      <c r="B77" s="252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230000000</v>
      </c>
      <c r="J77" s="102">
        <v>70000000</v>
      </c>
      <c r="K77" s="139">
        <f t="shared" si="1"/>
        <v>73124105.370947927</v>
      </c>
      <c r="L77" s="105">
        <v>1.7999999999999999E-2</v>
      </c>
      <c r="M77" s="38">
        <v>0</v>
      </c>
      <c r="N77" s="118">
        <f t="shared" si="4"/>
        <v>15245114.495926572</v>
      </c>
      <c r="O77" s="25">
        <v>1.7999999999999999E-2</v>
      </c>
      <c r="P77" s="212">
        <f t="shared" si="2"/>
        <v>15245114.495926572</v>
      </c>
      <c r="Q77" s="153">
        <f t="shared" si="3"/>
        <v>88369219.866874501</v>
      </c>
      <c r="R77" s="104">
        <f t="shared" si="5"/>
        <v>230000000</v>
      </c>
      <c r="S77" s="104">
        <f t="shared" si="6"/>
        <v>158369219.86687452</v>
      </c>
      <c r="T77" s="87"/>
    </row>
    <row r="78" spans="1:20" s="18" customFormat="1" x14ac:dyDescent="0.3">
      <c r="B78" s="252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230000000</v>
      </c>
      <c r="J78" s="102">
        <v>70000000</v>
      </c>
      <c r="K78" s="139">
        <f t="shared" si="1"/>
        <v>75051139.267624989</v>
      </c>
      <c r="L78" s="105">
        <v>1.7999999999999999E-2</v>
      </c>
      <c r="M78" s="38">
        <v>0</v>
      </c>
      <c r="N78" s="118">
        <f t="shared" si="4"/>
        <v>15519526.55685325</v>
      </c>
      <c r="O78" s="25">
        <v>1.7999999999999999E-2</v>
      </c>
      <c r="P78" s="212">
        <f t="shared" si="2"/>
        <v>15519526.55685325</v>
      </c>
      <c r="Q78" s="153">
        <f t="shared" si="3"/>
        <v>90570665.824478239</v>
      </c>
      <c r="R78" s="104">
        <f t="shared" si="5"/>
        <v>230000000</v>
      </c>
      <c r="S78" s="104">
        <f t="shared" si="6"/>
        <v>160570665.82447824</v>
      </c>
      <c r="T78" s="87"/>
    </row>
    <row r="79" spans="1:20" s="18" customFormat="1" x14ac:dyDescent="0.3">
      <c r="B79" s="252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230000000</v>
      </c>
      <c r="J79" s="102">
        <v>70000000</v>
      </c>
      <c r="K79" s="139">
        <f t="shared" si="1"/>
        <v>77012859.774442241</v>
      </c>
      <c r="L79" s="105">
        <v>1.7999999999999999E-2</v>
      </c>
      <c r="M79" s="38">
        <v>0</v>
      </c>
      <c r="N79" s="118">
        <f t="shared" si="4"/>
        <v>15798878.034876607</v>
      </c>
      <c r="O79" s="25">
        <v>1.7999999999999999E-2</v>
      </c>
      <c r="P79" s="212">
        <f t="shared" si="2"/>
        <v>15798878.034876607</v>
      </c>
      <c r="Q79" s="153">
        <f t="shared" si="3"/>
        <v>92811737.809318841</v>
      </c>
      <c r="R79" s="104">
        <f t="shared" si="5"/>
        <v>230000000</v>
      </c>
      <c r="S79" s="104">
        <f t="shared" si="6"/>
        <v>162811737.80931884</v>
      </c>
      <c r="T79" s="87"/>
    </row>
    <row r="80" spans="1:20" s="18" customFormat="1" x14ac:dyDescent="0.3">
      <c r="B80" s="252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230000000</v>
      </c>
      <c r="J80" s="102">
        <v>70000000</v>
      </c>
      <c r="K80" s="139">
        <f t="shared" si="1"/>
        <v>79009891.2503822</v>
      </c>
      <c r="L80" s="105">
        <v>1.7999999999999999E-2</v>
      </c>
      <c r="M80" s="38">
        <v>0</v>
      </c>
      <c r="N80" s="118">
        <f t="shared" si="4"/>
        <v>16083257.839504387</v>
      </c>
      <c r="O80" s="25">
        <v>1.7999999999999999E-2</v>
      </c>
      <c r="P80" s="212">
        <f t="shared" si="2"/>
        <v>16083257.839504387</v>
      </c>
      <c r="Q80" s="153">
        <f t="shared" si="3"/>
        <v>95093149.089886591</v>
      </c>
      <c r="R80" s="104">
        <f t="shared" si="5"/>
        <v>230000000</v>
      </c>
      <c r="S80" s="104">
        <f t="shared" si="6"/>
        <v>165093149.08988661</v>
      </c>
      <c r="T80" s="87"/>
    </row>
    <row r="81" spans="1:20" s="18" customFormat="1" x14ac:dyDescent="0.3">
      <c r="B81" s="252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230000000</v>
      </c>
      <c r="J81" s="102">
        <v>70000000</v>
      </c>
      <c r="K81" s="139">
        <f t="shared" si="1"/>
        <v>81042869.292889073</v>
      </c>
      <c r="L81" s="105">
        <v>1.7999999999999999E-2</v>
      </c>
      <c r="M81" s="38">
        <v>0</v>
      </c>
      <c r="N81" s="118">
        <f t="shared" si="4"/>
        <v>16372756.480615467</v>
      </c>
      <c r="O81" s="25">
        <v>1.7999999999999999E-2</v>
      </c>
      <c r="P81" s="212">
        <f t="shared" si="2"/>
        <v>16372756.480615467</v>
      </c>
      <c r="Q81" s="153">
        <f t="shared" si="3"/>
        <v>97415625.77350454</v>
      </c>
      <c r="R81" s="104">
        <f t="shared" si="5"/>
        <v>230000000</v>
      </c>
      <c r="S81" s="104">
        <f t="shared" si="6"/>
        <v>167415625.77350456</v>
      </c>
      <c r="T81" s="87"/>
    </row>
    <row r="82" spans="1:20" s="18" customFormat="1" x14ac:dyDescent="0.3">
      <c r="B82" s="252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230000000</v>
      </c>
      <c r="J82" s="102">
        <v>70000000</v>
      </c>
      <c r="K82" s="139">
        <f t="shared" si="1"/>
        <v>83112440.940161079</v>
      </c>
      <c r="L82" s="105">
        <v>1.7999999999999999E-2</v>
      </c>
      <c r="M82" s="38">
        <v>0</v>
      </c>
      <c r="N82" s="118">
        <f t="shared" si="4"/>
        <v>16667466.097266546</v>
      </c>
      <c r="O82" s="25">
        <v>1.7999999999999999E-2</v>
      </c>
      <c r="P82" s="212">
        <f t="shared" si="2"/>
        <v>16667466.097266546</v>
      </c>
      <c r="Q82" s="153">
        <f t="shared" si="3"/>
        <v>99779907.037427619</v>
      </c>
      <c r="R82" s="104">
        <f t="shared" si="5"/>
        <v>230000000</v>
      </c>
      <c r="S82" s="104">
        <f t="shared" si="6"/>
        <v>169779907.0374276</v>
      </c>
      <c r="T82" s="87"/>
    </row>
    <row r="83" spans="1:20" s="18" customFormat="1" x14ac:dyDescent="0.3">
      <c r="B83" s="252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230000000</v>
      </c>
      <c r="J83" s="102">
        <v>70000000</v>
      </c>
      <c r="K83" s="139">
        <f t="shared" si="1"/>
        <v>85219264.877083972</v>
      </c>
      <c r="L83" s="105">
        <v>1.7999999999999999E-2</v>
      </c>
      <c r="M83" s="38">
        <v>0</v>
      </c>
      <c r="N83" s="118">
        <f t="shared" si="4"/>
        <v>16967480.487017345</v>
      </c>
      <c r="O83" s="25">
        <v>1.7999999999999999E-2</v>
      </c>
      <c r="P83" s="212">
        <f t="shared" si="2"/>
        <v>16967480.487017345</v>
      </c>
      <c r="Q83" s="153">
        <f t="shared" si="3"/>
        <v>102186745.36410132</v>
      </c>
      <c r="R83" s="104">
        <f t="shared" si="5"/>
        <v>230000000</v>
      </c>
      <c r="S83" s="104">
        <f t="shared" si="6"/>
        <v>172186745.36410132</v>
      </c>
      <c r="T83" s="87"/>
    </row>
    <row r="84" spans="1:20" s="18" customFormat="1" x14ac:dyDescent="0.3">
      <c r="B84" s="252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230000000</v>
      </c>
      <c r="J84" s="102">
        <v>70000000</v>
      </c>
      <c r="K84" s="139">
        <f t="shared" si="1"/>
        <v>87364011.644871488</v>
      </c>
      <c r="L84" s="105">
        <v>1.7999999999999999E-2</v>
      </c>
      <c r="M84" s="38">
        <v>0</v>
      </c>
      <c r="N84" s="118">
        <f t="shared" si="4"/>
        <v>17272895.135783657</v>
      </c>
      <c r="O84" s="25">
        <v>1.7999999999999999E-2</v>
      </c>
      <c r="P84" s="212">
        <f t="shared" si="2"/>
        <v>17272895.135783657</v>
      </c>
      <c r="Q84" s="153">
        <f t="shared" si="3"/>
        <v>104636906.78065515</v>
      </c>
      <c r="R84" s="104">
        <f t="shared" si="5"/>
        <v>230000000</v>
      </c>
      <c r="S84" s="104">
        <f t="shared" si="6"/>
        <v>174636906.78065515</v>
      </c>
      <c r="T84" s="87"/>
    </row>
    <row r="85" spans="1:20" s="18" customFormat="1" x14ac:dyDescent="0.3">
      <c r="B85" s="252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230000000</v>
      </c>
      <c r="J85" s="102">
        <v>70000000</v>
      </c>
      <c r="K85" s="139">
        <f t="shared" si="1"/>
        <v>89547363.854479179</v>
      </c>
      <c r="L85" s="105">
        <v>1.7999999999999999E-2</v>
      </c>
      <c r="M85" s="38">
        <v>0</v>
      </c>
      <c r="N85" s="118">
        <f t="shared" si="4"/>
        <v>17583807.248227764</v>
      </c>
      <c r="O85" s="25">
        <v>1.7999999999999999E-2</v>
      </c>
      <c r="P85" s="212">
        <f t="shared" si="2"/>
        <v>17583807.248227764</v>
      </c>
      <c r="Q85" s="153">
        <f t="shared" si="3"/>
        <v>107131171.10270694</v>
      </c>
      <c r="R85" s="104">
        <f t="shared" si="5"/>
        <v>230000000</v>
      </c>
      <c r="S85" s="104">
        <f t="shared" si="6"/>
        <v>177131171.10270694</v>
      </c>
      <c r="T85" s="87"/>
    </row>
    <row r="86" spans="1:20" s="18" customFormat="1" ht="17.25" thickBot="1" x14ac:dyDescent="0.35">
      <c r="B86" s="252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230000000</v>
      </c>
      <c r="J86" s="102">
        <v>70000000</v>
      </c>
      <c r="K86" s="139">
        <f t="shared" ref="K86:K147" si="8" xml:space="preserve"> (K85 + G86 + F86) + ((K85 + G86 + F86) * L86 )</f>
        <v>91770016.403859809</v>
      </c>
      <c r="L86" s="105">
        <v>1.7999999999999999E-2</v>
      </c>
      <c r="M86" s="38">
        <v>0</v>
      </c>
      <c r="N86" s="118">
        <f t="shared" si="4"/>
        <v>17900315.778695863</v>
      </c>
      <c r="O86" s="83">
        <v>1.7999999999999999E-2</v>
      </c>
      <c r="P86" s="212">
        <f t="shared" ref="P86:P147" si="9" xml:space="preserve"> M86 + N86</f>
        <v>17900315.778695863</v>
      </c>
      <c r="Q86" s="153">
        <f t="shared" ref="Q86:Q147" si="10" xml:space="preserve"> K86 + P86</f>
        <v>109670332.18255568</v>
      </c>
      <c r="R86" s="104">
        <f t="shared" si="5"/>
        <v>230000000</v>
      </c>
      <c r="S86" s="104">
        <f t="shared" si="6"/>
        <v>179670332.18255568</v>
      </c>
      <c r="T86" s="87"/>
    </row>
    <row r="87" spans="1:20" s="97" customFormat="1" ht="17.25" thickBot="1" x14ac:dyDescent="0.35">
      <c r="B87" s="252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230000000</v>
      </c>
      <c r="J87" s="102">
        <v>70000000</v>
      </c>
      <c r="K87" s="140">
        <f t="shared" si="8"/>
        <v>94032676.699129283</v>
      </c>
      <c r="L87" s="93">
        <v>1.7999999999999999E-2</v>
      </c>
      <c r="M87" s="38">
        <v>0</v>
      </c>
      <c r="N87" s="118">
        <f t="shared" si="4"/>
        <v>18222521.462712388</v>
      </c>
      <c r="O87" s="94">
        <v>1.7999999999999999E-2</v>
      </c>
      <c r="P87" s="212">
        <f t="shared" si="9"/>
        <v>18222521.462712388</v>
      </c>
      <c r="Q87" s="153">
        <f t="shared" si="10"/>
        <v>112255198.16184168</v>
      </c>
      <c r="R87" s="104">
        <f t="shared" si="5"/>
        <v>230000000</v>
      </c>
      <c r="S87" s="104">
        <f t="shared" si="6"/>
        <v>182255198.16184169</v>
      </c>
      <c r="T87" s="110"/>
    </row>
    <row r="88" spans="1:20" s="18" customFormat="1" x14ac:dyDescent="0.3">
      <c r="A88" s="18">
        <v>8</v>
      </c>
      <c r="B88" s="252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230000000</v>
      </c>
      <c r="J88" s="102">
        <v>70000000</v>
      </c>
      <c r="K88" s="139">
        <f t="shared" si="8"/>
        <v>96336064.87971361</v>
      </c>
      <c r="L88" s="105">
        <v>1.7999999999999999E-2</v>
      </c>
      <c r="M88" s="38">
        <v>0</v>
      </c>
      <c r="N88" s="118">
        <f t="shared" ref="N88:N147" si="11" xml:space="preserve"> (N87 + D88 - E88 - M88) + ((N87 + D88 - E88 - M88) * O88)</f>
        <v>18295411.548563238</v>
      </c>
      <c r="O88" s="82">
        <v>4.0000000000000001E-3</v>
      </c>
      <c r="P88" s="212">
        <f t="shared" si="9"/>
        <v>18295411.548563238</v>
      </c>
      <c r="Q88" s="153">
        <f t="shared" si="10"/>
        <v>114631476.42827685</v>
      </c>
      <c r="R88" s="104">
        <f t="shared" si="5"/>
        <v>230000000</v>
      </c>
      <c r="S88" s="104">
        <f t="shared" si="6"/>
        <v>184631476.42827684</v>
      </c>
      <c r="T88" s="87"/>
    </row>
    <row r="89" spans="1:20" s="18" customFormat="1" x14ac:dyDescent="0.3">
      <c r="B89" s="252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230000000</v>
      </c>
      <c r="J89" s="102">
        <v>70000000</v>
      </c>
      <c r="K89" s="139">
        <f t="shared" si="8"/>
        <v>98680914.047548458</v>
      </c>
      <c r="L89" s="105">
        <v>1.7999999999999999E-2</v>
      </c>
      <c r="M89" s="38">
        <v>0</v>
      </c>
      <c r="N89" s="118">
        <f t="shared" si="11"/>
        <v>18624728.956437375</v>
      </c>
      <c r="O89" s="25">
        <v>1.7999999999999999E-2</v>
      </c>
      <c r="P89" s="212">
        <f t="shared" si="9"/>
        <v>18624728.956437375</v>
      </c>
      <c r="Q89" s="153">
        <f t="shared" si="10"/>
        <v>117305643.00398584</v>
      </c>
      <c r="R89" s="104">
        <f t="shared" si="5"/>
        <v>230000000</v>
      </c>
      <c r="S89" s="104">
        <f t="shared" si="6"/>
        <v>187305643.00398582</v>
      </c>
      <c r="T89" s="87"/>
    </row>
    <row r="90" spans="1:20" s="18" customFormat="1" x14ac:dyDescent="0.3">
      <c r="B90" s="252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230000000</v>
      </c>
      <c r="J90" s="102">
        <v>70000000</v>
      </c>
      <c r="K90" s="139">
        <f t="shared" si="8"/>
        <v>101067970.50040433</v>
      </c>
      <c r="L90" s="105">
        <v>1.7999999999999999E-2</v>
      </c>
      <c r="M90" s="38">
        <v>0</v>
      </c>
      <c r="N90" s="118">
        <f t="shared" si="11"/>
        <v>18959974.077653248</v>
      </c>
      <c r="O90" s="25">
        <v>1.7999999999999999E-2</v>
      </c>
      <c r="P90" s="212">
        <f t="shared" si="9"/>
        <v>18959974.077653248</v>
      </c>
      <c r="Q90" s="153">
        <f t="shared" si="10"/>
        <v>120027944.57805757</v>
      </c>
      <c r="R90" s="104">
        <f t="shared" si="5"/>
        <v>230000000</v>
      </c>
      <c r="S90" s="104">
        <f t="shared" si="6"/>
        <v>190027944.57805759</v>
      </c>
      <c r="T90" s="87"/>
    </row>
    <row r="91" spans="1:20" s="18" customFormat="1" x14ac:dyDescent="0.3">
      <c r="B91" s="252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230000000</v>
      </c>
      <c r="J91" s="102">
        <v>70000000</v>
      </c>
      <c r="K91" s="139">
        <f t="shared" si="8"/>
        <v>103497993.96941161</v>
      </c>
      <c r="L91" s="105">
        <v>1.7999999999999999E-2</v>
      </c>
      <c r="M91" s="38">
        <v>0</v>
      </c>
      <c r="N91" s="118">
        <f t="shared" si="11"/>
        <v>19301253.611051008</v>
      </c>
      <c r="O91" s="25">
        <v>1.7999999999999999E-2</v>
      </c>
      <c r="P91" s="212">
        <f t="shared" si="9"/>
        <v>19301253.611051008</v>
      </c>
      <c r="Q91" s="153">
        <f t="shared" si="10"/>
        <v>122799247.58046262</v>
      </c>
      <c r="R91" s="104">
        <f t="shared" ref="R91:R147" si="12" xml:space="preserve"> H91 + I91</f>
        <v>230000000</v>
      </c>
      <c r="S91" s="104">
        <f t="shared" ref="S91:S147" si="13" xml:space="preserve"> J91 + Q91</f>
        <v>192799247.58046263</v>
      </c>
      <c r="T91" s="87"/>
    </row>
    <row r="92" spans="1:20" s="18" customFormat="1" x14ac:dyDescent="0.3">
      <c r="B92" s="252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230000000</v>
      </c>
      <c r="J92" s="102">
        <v>70000000</v>
      </c>
      <c r="K92" s="139">
        <f t="shared" si="8"/>
        <v>105971757.86086102</v>
      </c>
      <c r="L92" s="105">
        <v>1.7999999999999999E-2</v>
      </c>
      <c r="M92" s="38">
        <v>0</v>
      </c>
      <c r="N92" s="118">
        <f t="shared" si="11"/>
        <v>19648676.176049925</v>
      </c>
      <c r="O92" s="25">
        <v>1.7999999999999999E-2</v>
      </c>
      <c r="P92" s="212">
        <f t="shared" si="9"/>
        <v>19648676.176049925</v>
      </c>
      <c r="Q92" s="153">
        <f t="shared" si="10"/>
        <v>125620434.03691095</v>
      </c>
      <c r="R92" s="104">
        <f t="shared" si="12"/>
        <v>230000000</v>
      </c>
      <c r="S92" s="104">
        <f t="shared" si="13"/>
        <v>195620434.03691095</v>
      </c>
      <c r="T92" s="87"/>
    </row>
    <row r="93" spans="1:20" s="18" customFormat="1" x14ac:dyDescent="0.3">
      <c r="B93" s="252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230000000</v>
      </c>
      <c r="J93" s="102">
        <v>70000000</v>
      </c>
      <c r="K93" s="139">
        <f t="shared" si="8"/>
        <v>108490049.50235651</v>
      </c>
      <c r="L93" s="105">
        <v>1.7999999999999999E-2</v>
      </c>
      <c r="M93" s="38">
        <v>0</v>
      </c>
      <c r="N93" s="118">
        <f t="shared" si="11"/>
        <v>20002352.347218823</v>
      </c>
      <c r="O93" s="25">
        <v>1.7999999999999999E-2</v>
      </c>
      <c r="P93" s="212">
        <f t="shared" si="9"/>
        <v>20002352.347218823</v>
      </c>
      <c r="Q93" s="153">
        <f t="shared" si="10"/>
        <v>128492401.84957534</v>
      </c>
      <c r="R93" s="104">
        <f t="shared" si="12"/>
        <v>230000000</v>
      </c>
      <c r="S93" s="104">
        <f t="shared" si="13"/>
        <v>198492401.84957534</v>
      </c>
      <c r="T93" s="87"/>
    </row>
    <row r="94" spans="1:20" s="18" customFormat="1" x14ac:dyDescent="0.3">
      <c r="B94" s="252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230000000</v>
      </c>
      <c r="J94" s="102">
        <v>70000000</v>
      </c>
      <c r="K94" s="139">
        <f t="shared" si="8"/>
        <v>111053670.39339893</v>
      </c>
      <c r="L94" s="105">
        <v>1.7999999999999999E-2</v>
      </c>
      <c r="M94" s="38">
        <v>0</v>
      </c>
      <c r="N94" s="118">
        <f t="shared" si="11"/>
        <v>20362394.68946876</v>
      </c>
      <c r="O94" s="25">
        <v>1.7999999999999999E-2</v>
      </c>
      <c r="P94" s="212">
        <f t="shared" si="9"/>
        <v>20362394.68946876</v>
      </c>
      <c r="Q94" s="153">
        <f t="shared" si="10"/>
        <v>131416065.08286768</v>
      </c>
      <c r="R94" s="104">
        <f t="shared" si="12"/>
        <v>230000000</v>
      </c>
      <c r="S94" s="104">
        <f t="shared" si="13"/>
        <v>201416065.08286768</v>
      </c>
      <c r="T94" s="87"/>
    </row>
    <row r="95" spans="1:20" s="18" customFormat="1" x14ac:dyDescent="0.3">
      <c r="B95" s="252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230000000</v>
      </c>
      <c r="J95" s="102">
        <v>70000000</v>
      </c>
      <c r="K95" s="139">
        <f t="shared" si="8"/>
        <v>113663436.46048011</v>
      </c>
      <c r="L95" s="105">
        <v>1.7999999999999999E-2</v>
      </c>
      <c r="M95" s="38">
        <v>0</v>
      </c>
      <c r="N95" s="118">
        <f t="shared" si="11"/>
        <v>20728917.793879196</v>
      </c>
      <c r="O95" s="25">
        <v>1.7999999999999999E-2</v>
      </c>
      <c r="P95" s="212">
        <f t="shared" si="9"/>
        <v>20728917.793879196</v>
      </c>
      <c r="Q95" s="153">
        <f t="shared" si="10"/>
        <v>134392354.2543593</v>
      </c>
      <c r="R95" s="104">
        <f t="shared" si="12"/>
        <v>230000000</v>
      </c>
      <c r="S95" s="104">
        <f t="shared" si="13"/>
        <v>204392354.2543593</v>
      </c>
      <c r="T95" s="87"/>
    </row>
    <row r="96" spans="1:20" s="18" customFormat="1" x14ac:dyDescent="0.3">
      <c r="B96" s="252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230000000</v>
      </c>
      <c r="J96" s="102">
        <v>70000000</v>
      </c>
      <c r="K96" s="139">
        <f t="shared" si="8"/>
        <v>116320178.31676875</v>
      </c>
      <c r="L96" s="105">
        <v>1.7999999999999999E-2</v>
      </c>
      <c r="M96" s="38">
        <v>0</v>
      </c>
      <c r="N96" s="118">
        <f t="shared" si="11"/>
        <v>21102038.314169023</v>
      </c>
      <c r="O96" s="25">
        <v>1.7999999999999999E-2</v>
      </c>
      <c r="P96" s="212">
        <f t="shared" si="9"/>
        <v>21102038.314169023</v>
      </c>
      <c r="Q96" s="153">
        <f t="shared" si="10"/>
        <v>137422216.63093778</v>
      </c>
      <c r="R96" s="104">
        <f t="shared" si="12"/>
        <v>230000000</v>
      </c>
      <c r="S96" s="104">
        <f t="shared" si="13"/>
        <v>207422216.63093778</v>
      </c>
      <c r="T96" s="87"/>
    </row>
    <row r="97" spans="1:20" s="18" customFormat="1" x14ac:dyDescent="0.3">
      <c r="B97" s="252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230000000</v>
      </c>
      <c r="J97" s="102">
        <v>70000000</v>
      </c>
      <c r="K97" s="139">
        <f t="shared" si="8"/>
        <v>119024741.52647059</v>
      </c>
      <c r="L97" s="105">
        <v>1.7999999999999999E-2</v>
      </c>
      <c r="M97" s="38">
        <v>0</v>
      </c>
      <c r="N97" s="118">
        <f t="shared" si="11"/>
        <v>21481875.003824066</v>
      </c>
      <c r="O97" s="25">
        <v>1.7999999999999999E-2</v>
      </c>
      <c r="P97" s="212">
        <f t="shared" si="9"/>
        <v>21481875.003824066</v>
      </c>
      <c r="Q97" s="153">
        <f t="shared" si="10"/>
        <v>140506616.53029466</v>
      </c>
      <c r="R97" s="104">
        <f t="shared" si="12"/>
        <v>230000000</v>
      </c>
      <c r="S97" s="104">
        <f t="shared" si="13"/>
        <v>210506616.53029466</v>
      </c>
      <c r="T97" s="87"/>
    </row>
    <row r="98" spans="1:20" s="18" customFormat="1" ht="17.25" thickBot="1" x14ac:dyDescent="0.35">
      <c r="B98" s="252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230000000</v>
      </c>
      <c r="J98" s="102">
        <v>70000000</v>
      </c>
      <c r="K98" s="139">
        <f t="shared" si="8"/>
        <v>121777986.87394705</v>
      </c>
      <c r="L98" s="105">
        <v>1.7999999999999999E-2</v>
      </c>
      <c r="M98" s="38">
        <v>0</v>
      </c>
      <c r="N98" s="118">
        <f t="shared" si="11"/>
        <v>21868548.753892899</v>
      </c>
      <c r="O98" s="83">
        <v>1.7999999999999999E-2</v>
      </c>
      <c r="P98" s="212">
        <f t="shared" si="9"/>
        <v>21868548.753892899</v>
      </c>
      <c r="Q98" s="153">
        <f t="shared" si="10"/>
        <v>143646535.62783995</v>
      </c>
      <c r="R98" s="104">
        <f t="shared" si="12"/>
        <v>230000000</v>
      </c>
      <c r="S98" s="104">
        <f t="shared" si="13"/>
        <v>213646535.62783995</v>
      </c>
      <c r="T98" s="87"/>
    </row>
    <row r="99" spans="1:20" s="97" customFormat="1" ht="17.25" thickBot="1" x14ac:dyDescent="0.35">
      <c r="B99" s="252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230000000</v>
      </c>
      <c r="J99" s="102">
        <v>70000000</v>
      </c>
      <c r="K99" s="140">
        <f t="shared" si="8"/>
        <v>124580790.6376781</v>
      </c>
      <c r="L99" s="93">
        <v>1.7999999999999999E-2</v>
      </c>
      <c r="M99" s="38">
        <v>0</v>
      </c>
      <c r="N99" s="118">
        <f t="shared" si="11"/>
        <v>22262182.631462969</v>
      </c>
      <c r="O99" s="94">
        <v>1.7999999999999999E-2</v>
      </c>
      <c r="P99" s="212">
        <f t="shared" si="9"/>
        <v>22262182.631462969</v>
      </c>
      <c r="Q99" s="153">
        <f t="shared" si="10"/>
        <v>146842973.26914108</v>
      </c>
      <c r="R99" s="104">
        <f t="shared" si="12"/>
        <v>230000000</v>
      </c>
      <c r="S99" s="104">
        <f t="shared" si="13"/>
        <v>216842973.26914108</v>
      </c>
      <c r="T99" s="110"/>
    </row>
    <row r="100" spans="1:20" s="18" customFormat="1" x14ac:dyDescent="0.3">
      <c r="A100" s="18">
        <v>9</v>
      </c>
      <c r="B100" s="252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230000000</v>
      </c>
      <c r="J100" s="102">
        <v>70000000</v>
      </c>
      <c r="K100" s="139">
        <f t="shared" si="8"/>
        <v>127434044.8691563</v>
      </c>
      <c r="L100" s="105">
        <v>1.7999999999999999E-2</v>
      </c>
      <c r="M100" s="38">
        <v>0</v>
      </c>
      <c r="N100" s="118">
        <f t="shared" si="11"/>
        <v>22351231.36198882</v>
      </c>
      <c r="O100" s="82">
        <v>4.0000000000000001E-3</v>
      </c>
      <c r="P100" s="212">
        <f t="shared" si="9"/>
        <v>22351231.36198882</v>
      </c>
      <c r="Q100" s="153">
        <f t="shared" si="10"/>
        <v>149785276.23114511</v>
      </c>
      <c r="R100" s="104">
        <f t="shared" si="12"/>
        <v>230000000</v>
      </c>
      <c r="S100" s="104">
        <f t="shared" si="13"/>
        <v>219785276.23114511</v>
      </c>
      <c r="T100" s="87"/>
    </row>
    <row r="101" spans="1:20" s="18" customFormat="1" x14ac:dyDescent="0.3">
      <c r="B101" s="252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230000000</v>
      </c>
      <c r="J101" s="102">
        <v>70000000</v>
      </c>
      <c r="K101" s="139">
        <f t="shared" si="8"/>
        <v>130338657.67680112</v>
      </c>
      <c r="L101" s="105">
        <v>1.7999999999999999E-2</v>
      </c>
      <c r="M101" s="38">
        <v>0</v>
      </c>
      <c r="N101" s="118">
        <f t="shared" si="11"/>
        <v>22753553.526504617</v>
      </c>
      <c r="O101" s="25">
        <v>1.7999999999999999E-2</v>
      </c>
      <c r="P101" s="212">
        <f t="shared" si="9"/>
        <v>22753553.526504617</v>
      </c>
      <c r="Q101" s="153">
        <f t="shared" si="10"/>
        <v>153092211.20330572</v>
      </c>
      <c r="R101" s="104">
        <f t="shared" si="12"/>
        <v>230000000</v>
      </c>
      <c r="S101" s="104">
        <f t="shared" si="13"/>
        <v>223092211.20330572</v>
      </c>
      <c r="T101" s="87"/>
    </row>
    <row r="102" spans="1:20" s="18" customFormat="1" x14ac:dyDescent="0.3">
      <c r="B102" s="252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230000000</v>
      </c>
      <c r="J102" s="102">
        <v>70000000</v>
      </c>
      <c r="K102" s="139">
        <f t="shared" si="8"/>
        <v>133295553.51498353</v>
      </c>
      <c r="L102" s="105">
        <v>1.7999999999999999E-2</v>
      </c>
      <c r="M102" s="38">
        <v>0</v>
      </c>
      <c r="N102" s="118">
        <f t="shared" si="11"/>
        <v>23163117.4899817</v>
      </c>
      <c r="O102" s="25">
        <v>1.7999999999999999E-2</v>
      </c>
      <c r="P102" s="212">
        <f t="shared" si="9"/>
        <v>23163117.4899817</v>
      </c>
      <c r="Q102" s="153">
        <f t="shared" si="10"/>
        <v>156458671.00496525</v>
      </c>
      <c r="R102" s="104">
        <f t="shared" si="12"/>
        <v>230000000</v>
      </c>
      <c r="S102" s="104">
        <f t="shared" si="13"/>
        <v>226458671.00496525</v>
      </c>
      <c r="T102" s="87"/>
    </row>
    <row r="103" spans="1:20" s="18" customFormat="1" x14ac:dyDescent="0.3">
      <c r="B103" s="252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230000000</v>
      </c>
      <c r="J103" s="102">
        <v>70000000</v>
      </c>
      <c r="K103" s="139">
        <f t="shared" si="8"/>
        <v>136305673.47825325</v>
      </c>
      <c r="L103" s="105">
        <v>1.7999999999999999E-2</v>
      </c>
      <c r="M103" s="38">
        <v>0</v>
      </c>
      <c r="N103" s="118">
        <f t="shared" si="11"/>
        <v>23580053.604801372</v>
      </c>
      <c r="O103" s="25">
        <v>1.7999999999999999E-2</v>
      </c>
      <c r="P103" s="212">
        <f t="shared" si="9"/>
        <v>23580053.604801372</v>
      </c>
      <c r="Q103" s="153">
        <f t="shared" si="10"/>
        <v>159885727.0830546</v>
      </c>
      <c r="R103" s="104">
        <f t="shared" si="12"/>
        <v>230000000</v>
      </c>
      <c r="S103" s="104">
        <f t="shared" si="13"/>
        <v>229885727.0830546</v>
      </c>
      <c r="T103" s="87"/>
    </row>
    <row r="104" spans="1:20" s="18" customFormat="1" x14ac:dyDescent="0.3">
      <c r="B104" s="252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230000000</v>
      </c>
      <c r="J104" s="102">
        <v>70000000</v>
      </c>
      <c r="K104" s="139">
        <f t="shared" si="8"/>
        <v>139369975.60086182</v>
      </c>
      <c r="L104" s="105">
        <v>1.7999999999999999E-2</v>
      </c>
      <c r="M104" s="38">
        <v>0</v>
      </c>
      <c r="N104" s="118">
        <f t="shared" si="11"/>
        <v>24004494.569687795</v>
      </c>
      <c r="O104" s="25">
        <v>1.7999999999999999E-2</v>
      </c>
      <c r="P104" s="212">
        <f t="shared" si="9"/>
        <v>24004494.569687795</v>
      </c>
      <c r="Q104" s="153">
        <f t="shared" si="10"/>
        <v>163374470.1705496</v>
      </c>
      <c r="R104" s="104">
        <f t="shared" si="12"/>
        <v>230000000</v>
      </c>
      <c r="S104" s="104">
        <f t="shared" si="13"/>
        <v>233374470.1705496</v>
      </c>
      <c r="T104" s="87"/>
    </row>
    <row r="105" spans="1:20" s="18" customFormat="1" x14ac:dyDescent="0.3">
      <c r="B105" s="252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230000000</v>
      </c>
      <c r="J105" s="102">
        <v>70000000</v>
      </c>
      <c r="K105" s="139">
        <f t="shared" si="8"/>
        <v>142489435.16167733</v>
      </c>
      <c r="L105" s="105">
        <v>1.7999999999999999E-2</v>
      </c>
      <c r="M105" s="38">
        <v>0</v>
      </c>
      <c r="N105" s="118">
        <f t="shared" si="11"/>
        <v>24436575.471942175</v>
      </c>
      <c r="O105" s="25">
        <v>1.7999999999999999E-2</v>
      </c>
      <c r="P105" s="212">
        <f t="shared" si="9"/>
        <v>24436575.471942175</v>
      </c>
      <c r="Q105" s="153">
        <f t="shared" si="10"/>
        <v>166926010.63361952</v>
      </c>
      <c r="R105" s="104">
        <f t="shared" si="12"/>
        <v>230000000</v>
      </c>
      <c r="S105" s="104">
        <f t="shared" si="13"/>
        <v>236926010.63361952</v>
      </c>
      <c r="T105" s="87"/>
    </row>
    <row r="106" spans="1:20" s="18" customFormat="1" x14ac:dyDescent="0.3">
      <c r="B106" s="252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230000000</v>
      </c>
      <c r="J106" s="102">
        <v>70000000</v>
      </c>
      <c r="K106" s="139">
        <f t="shared" si="8"/>
        <v>145665044.99458751</v>
      </c>
      <c r="L106" s="105">
        <v>1.7999999999999999E-2</v>
      </c>
      <c r="M106" s="38">
        <v>0</v>
      </c>
      <c r="N106" s="118">
        <f t="shared" si="11"/>
        <v>24876433.830437135</v>
      </c>
      <c r="O106" s="25">
        <v>1.7999999999999999E-2</v>
      </c>
      <c r="P106" s="212">
        <f t="shared" si="9"/>
        <v>24876433.830437135</v>
      </c>
      <c r="Q106" s="153">
        <f t="shared" si="10"/>
        <v>170541478.82502463</v>
      </c>
      <c r="R106" s="104">
        <f t="shared" si="12"/>
        <v>230000000</v>
      </c>
      <c r="S106" s="104">
        <f t="shared" si="13"/>
        <v>240541478.82502463</v>
      </c>
      <c r="T106" s="87"/>
    </row>
    <row r="107" spans="1:20" s="18" customFormat="1" x14ac:dyDescent="0.3">
      <c r="B107" s="252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230000000</v>
      </c>
      <c r="J107" s="102">
        <v>70000000</v>
      </c>
      <c r="K107" s="139">
        <f t="shared" si="8"/>
        <v>148897815.80449009</v>
      </c>
      <c r="L107" s="105">
        <v>1.7999999999999999E-2</v>
      </c>
      <c r="M107" s="38">
        <v>0</v>
      </c>
      <c r="N107" s="118">
        <f t="shared" si="11"/>
        <v>25324209.639385004</v>
      </c>
      <c r="O107" s="25">
        <v>1.7999999999999999E-2</v>
      </c>
      <c r="P107" s="212">
        <f t="shared" si="9"/>
        <v>25324209.639385004</v>
      </c>
      <c r="Q107" s="153">
        <f t="shared" si="10"/>
        <v>174222025.4438751</v>
      </c>
      <c r="R107" s="104">
        <f t="shared" si="12"/>
        <v>230000000</v>
      </c>
      <c r="S107" s="104">
        <f t="shared" si="13"/>
        <v>244222025.4438751</v>
      </c>
      <c r="T107" s="87"/>
    </row>
    <row r="108" spans="1:20" s="18" customFormat="1" x14ac:dyDescent="0.3">
      <c r="B108" s="252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230000000</v>
      </c>
      <c r="J108" s="102">
        <v>70000000</v>
      </c>
      <c r="K108" s="139">
        <f t="shared" si="8"/>
        <v>152188776.48897091</v>
      </c>
      <c r="L108" s="105">
        <v>1.7999999999999999E-2</v>
      </c>
      <c r="M108" s="38">
        <v>0</v>
      </c>
      <c r="N108" s="118">
        <f t="shared" si="11"/>
        <v>25780045.412893932</v>
      </c>
      <c r="O108" s="25">
        <v>1.7999999999999999E-2</v>
      </c>
      <c r="P108" s="212">
        <f t="shared" si="9"/>
        <v>25780045.412893932</v>
      </c>
      <c r="Q108" s="153">
        <f t="shared" si="10"/>
        <v>177968821.90186483</v>
      </c>
      <c r="R108" s="104">
        <f t="shared" si="12"/>
        <v>230000000</v>
      </c>
      <c r="S108" s="104">
        <f t="shared" si="13"/>
        <v>247968821.90186483</v>
      </c>
      <c r="T108" s="87"/>
    </row>
    <row r="109" spans="1:20" s="18" customFormat="1" x14ac:dyDescent="0.3">
      <c r="B109" s="252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230000000</v>
      </c>
      <c r="J109" s="102">
        <v>70000000</v>
      </c>
      <c r="K109" s="139">
        <f t="shared" si="8"/>
        <v>155538974.46577239</v>
      </c>
      <c r="L109" s="105">
        <v>1.7999999999999999E-2</v>
      </c>
      <c r="M109" s="38">
        <v>0</v>
      </c>
      <c r="N109" s="118">
        <f t="shared" si="11"/>
        <v>26244086.230326023</v>
      </c>
      <c r="O109" s="25">
        <v>1.7999999999999999E-2</v>
      </c>
      <c r="P109" s="212">
        <f t="shared" si="9"/>
        <v>26244086.230326023</v>
      </c>
      <c r="Q109" s="153">
        <f t="shared" si="10"/>
        <v>181783060.69609842</v>
      </c>
      <c r="R109" s="104">
        <f t="shared" si="12"/>
        <v>230000000</v>
      </c>
      <c r="S109" s="104">
        <f t="shared" si="13"/>
        <v>251783060.69609842</v>
      </c>
      <c r="T109" s="87"/>
    </row>
    <row r="110" spans="1:20" s="18" customFormat="1" ht="17.25" thickBot="1" x14ac:dyDescent="0.35">
      <c r="B110" s="252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230000000</v>
      </c>
      <c r="J110" s="102">
        <v>70000000</v>
      </c>
      <c r="K110" s="139">
        <f t="shared" si="8"/>
        <v>158949476.0061563</v>
      </c>
      <c r="L110" s="105">
        <v>1.7999999999999999E-2</v>
      </c>
      <c r="M110" s="38">
        <v>0</v>
      </c>
      <c r="N110" s="118">
        <f t="shared" si="11"/>
        <v>26716479.782471891</v>
      </c>
      <c r="O110" s="83">
        <v>1.7999999999999999E-2</v>
      </c>
      <c r="P110" s="212">
        <f t="shared" si="9"/>
        <v>26716479.782471891</v>
      </c>
      <c r="Q110" s="153">
        <f t="shared" si="10"/>
        <v>185665955.78862819</v>
      </c>
      <c r="R110" s="104">
        <f t="shared" si="12"/>
        <v>230000000</v>
      </c>
      <c r="S110" s="104">
        <f t="shared" si="13"/>
        <v>255665955.78862819</v>
      </c>
      <c r="T110" s="87"/>
    </row>
    <row r="111" spans="1:20" s="97" customFormat="1" ht="17.25" thickBot="1" x14ac:dyDescent="0.35">
      <c r="B111" s="252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230000000</v>
      </c>
      <c r="J111" s="102">
        <v>70000000</v>
      </c>
      <c r="K111" s="140">
        <f t="shared" si="8"/>
        <v>162421366.57426712</v>
      </c>
      <c r="L111" s="93">
        <v>1.7999999999999999E-2</v>
      </c>
      <c r="M111" s="38">
        <v>0</v>
      </c>
      <c r="N111" s="118">
        <f t="shared" si="11"/>
        <v>27197376.418556385</v>
      </c>
      <c r="O111" s="94">
        <v>1.7999999999999999E-2</v>
      </c>
      <c r="P111" s="212">
        <f t="shared" si="9"/>
        <v>27197376.418556385</v>
      </c>
      <c r="Q111" s="153">
        <f t="shared" si="10"/>
        <v>189618742.99282351</v>
      </c>
      <c r="R111" s="104">
        <f t="shared" si="12"/>
        <v>230000000</v>
      </c>
      <c r="S111" s="104">
        <f t="shared" si="13"/>
        <v>259618742.99282351</v>
      </c>
      <c r="T111" s="110"/>
    </row>
    <row r="112" spans="1:20" s="18" customFormat="1" x14ac:dyDescent="0.3">
      <c r="A112" s="18">
        <v>10</v>
      </c>
      <c r="B112" s="252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230000000</v>
      </c>
      <c r="J112" s="102">
        <v>70000000</v>
      </c>
      <c r="K112" s="139">
        <f t="shared" si="8"/>
        <v>165955751.17260394</v>
      </c>
      <c r="L112" s="105">
        <v>1.7999999999999999E-2</v>
      </c>
      <c r="M112" s="38">
        <v>0</v>
      </c>
      <c r="N112" s="118">
        <f t="shared" si="11"/>
        <v>27306165.924230609</v>
      </c>
      <c r="O112" s="82">
        <v>4.0000000000000001E-3</v>
      </c>
      <c r="P112" s="212">
        <f t="shared" si="9"/>
        <v>27306165.924230609</v>
      </c>
      <c r="Q112" s="153">
        <f t="shared" si="10"/>
        <v>193261917.09683454</v>
      </c>
      <c r="R112" s="104">
        <f t="shared" si="12"/>
        <v>230000000</v>
      </c>
      <c r="S112" s="104">
        <f t="shared" si="13"/>
        <v>263261917.09683454</v>
      </c>
      <c r="T112" s="87"/>
    </row>
    <row r="113" spans="1:20" s="18" customFormat="1" x14ac:dyDescent="0.3">
      <c r="B113" s="252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230000000</v>
      </c>
      <c r="J113" s="102">
        <v>70000000</v>
      </c>
      <c r="K113" s="139">
        <f t="shared" si="8"/>
        <v>169553754.6937108</v>
      </c>
      <c r="L113" s="105">
        <v>1.7999999999999999E-2</v>
      </c>
      <c r="M113" s="38">
        <v>0</v>
      </c>
      <c r="N113" s="118">
        <f t="shared" si="11"/>
        <v>27797676.91086676</v>
      </c>
      <c r="O113" s="25">
        <v>1.7999999999999999E-2</v>
      </c>
      <c r="P113" s="212">
        <f t="shared" si="9"/>
        <v>27797676.91086676</v>
      </c>
      <c r="Q113" s="153">
        <f t="shared" si="10"/>
        <v>197351431.60457757</v>
      </c>
      <c r="R113" s="104">
        <f t="shared" si="12"/>
        <v>230000000</v>
      </c>
      <c r="S113" s="104">
        <f t="shared" si="13"/>
        <v>267351431.60457757</v>
      </c>
      <c r="T113" s="87"/>
    </row>
    <row r="114" spans="1:20" s="18" customFormat="1" x14ac:dyDescent="0.3">
      <c r="B114" s="252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230000000</v>
      </c>
      <c r="J114" s="102">
        <v>70000000</v>
      </c>
      <c r="K114" s="139">
        <f t="shared" si="8"/>
        <v>173216522.27819759</v>
      </c>
      <c r="L114" s="105">
        <v>1.7999999999999999E-2</v>
      </c>
      <c r="M114" s="38">
        <v>0</v>
      </c>
      <c r="N114" s="118">
        <f t="shared" si="11"/>
        <v>28298035.09526236</v>
      </c>
      <c r="O114" s="25">
        <v>1.7999999999999999E-2</v>
      </c>
      <c r="P114" s="212">
        <f t="shared" si="9"/>
        <v>28298035.09526236</v>
      </c>
      <c r="Q114" s="153">
        <f t="shared" si="10"/>
        <v>201514557.37345994</v>
      </c>
      <c r="R114" s="104">
        <f t="shared" si="12"/>
        <v>230000000</v>
      </c>
      <c r="S114" s="104">
        <f t="shared" si="13"/>
        <v>271514557.37345994</v>
      </c>
      <c r="T114" s="87"/>
    </row>
    <row r="115" spans="1:20" s="18" customFormat="1" x14ac:dyDescent="0.3">
      <c r="B115" s="252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230000000</v>
      </c>
      <c r="J115" s="102">
        <v>70000000</v>
      </c>
      <c r="K115" s="139">
        <f t="shared" si="8"/>
        <v>176945219.67920515</v>
      </c>
      <c r="L115" s="105">
        <v>1.7999999999999999E-2</v>
      </c>
      <c r="M115" s="38">
        <v>0</v>
      </c>
      <c r="N115" s="118">
        <f t="shared" si="11"/>
        <v>28807399.726977084</v>
      </c>
      <c r="O115" s="25">
        <v>1.7999999999999999E-2</v>
      </c>
      <c r="P115" s="212">
        <f t="shared" si="9"/>
        <v>28807399.726977084</v>
      </c>
      <c r="Q115" s="153">
        <f t="shared" si="10"/>
        <v>205752619.40618223</v>
      </c>
      <c r="R115" s="104">
        <f t="shared" si="12"/>
        <v>230000000</v>
      </c>
      <c r="S115" s="104">
        <f t="shared" si="13"/>
        <v>275752619.40618223</v>
      </c>
      <c r="T115" s="87"/>
    </row>
    <row r="116" spans="1:20" s="18" customFormat="1" x14ac:dyDescent="0.3">
      <c r="B116" s="252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230000000</v>
      </c>
      <c r="J116" s="102">
        <v>70000000</v>
      </c>
      <c r="K116" s="139">
        <f t="shared" si="8"/>
        <v>180741033.63343084</v>
      </c>
      <c r="L116" s="105">
        <v>1.7999999999999999E-2</v>
      </c>
      <c r="M116" s="38">
        <v>0</v>
      </c>
      <c r="N116" s="118">
        <f t="shared" si="11"/>
        <v>29325932.922062673</v>
      </c>
      <c r="O116" s="25">
        <v>1.7999999999999999E-2</v>
      </c>
      <c r="P116" s="212">
        <f t="shared" si="9"/>
        <v>29325932.922062673</v>
      </c>
      <c r="Q116" s="153">
        <f t="shared" si="10"/>
        <v>210066966.5554935</v>
      </c>
      <c r="R116" s="104">
        <f t="shared" si="12"/>
        <v>230000000</v>
      </c>
      <c r="S116" s="104">
        <f t="shared" si="13"/>
        <v>280066966.55549347</v>
      </c>
      <c r="T116" s="87"/>
    </row>
    <row r="117" spans="1:20" s="18" customFormat="1" x14ac:dyDescent="0.3">
      <c r="B117" s="252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230000000</v>
      </c>
      <c r="J117" s="102">
        <v>70000000</v>
      </c>
      <c r="K117" s="139">
        <f t="shared" si="8"/>
        <v>184605172.23883259</v>
      </c>
      <c r="L117" s="105">
        <v>1.7999999999999999E-2</v>
      </c>
      <c r="M117" s="38">
        <v>0</v>
      </c>
      <c r="N117" s="118">
        <f t="shared" si="11"/>
        <v>29853799.714659803</v>
      </c>
      <c r="O117" s="25">
        <v>1.7999999999999999E-2</v>
      </c>
      <c r="P117" s="212">
        <f t="shared" si="9"/>
        <v>29853799.714659803</v>
      </c>
      <c r="Q117" s="153">
        <f t="shared" si="10"/>
        <v>214458971.9534924</v>
      </c>
      <c r="R117" s="104">
        <f t="shared" si="12"/>
        <v>230000000</v>
      </c>
      <c r="S117" s="104">
        <f t="shared" si="13"/>
        <v>284458971.9534924</v>
      </c>
      <c r="T117" s="87"/>
    </row>
    <row r="118" spans="1:20" s="18" customFormat="1" x14ac:dyDescent="0.3">
      <c r="B118" s="252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230000000</v>
      </c>
      <c r="J118" s="102">
        <v>70000000</v>
      </c>
      <c r="K118" s="139">
        <f t="shared" si="8"/>
        <v>188538865.33913159</v>
      </c>
      <c r="L118" s="105">
        <v>1.7999999999999999E-2</v>
      </c>
      <c r="M118" s="38">
        <v>0</v>
      </c>
      <c r="N118" s="118">
        <f t="shared" si="11"/>
        <v>30391168.10952368</v>
      </c>
      <c r="O118" s="25">
        <v>1.7999999999999999E-2</v>
      </c>
      <c r="P118" s="212">
        <f t="shared" si="9"/>
        <v>30391168.10952368</v>
      </c>
      <c r="Q118" s="153">
        <f t="shared" si="10"/>
        <v>218930033.44865528</v>
      </c>
      <c r="R118" s="104">
        <f t="shared" si="12"/>
        <v>230000000</v>
      </c>
      <c r="S118" s="104">
        <f t="shared" si="13"/>
        <v>288930033.44865525</v>
      </c>
      <c r="T118" s="87"/>
    </row>
    <row r="119" spans="1:20" s="18" customFormat="1" x14ac:dyDescent="0.3">
      <c r="B119" s="252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230000000</v>
      </c>
      <c r="J119" s="102">
        <v>70000000</v>
      </c>
      <c r="K119" s="139">
        <f t="shared" si="8"/>
        <v>192543364.91523597</v>
      </c>
      <c r="L119" s="105">
        <v>1.7999999999999999E-2</v>
      </c>
      <c r="M119" s="38">
        <v>0</v>
      </c>
      <c r="N119" s="118">
        <f t="shared" si="11"/>
        <v>30938209.135495108</v>
      </c>
      <c r="O119" s="25">
        <v>1.7999999999999999E-2</v>
      </c>
      <c r="P119" s="212">
        <f t="shared" si="9"/>
        <v>30938209.135495108</v>
      </c>
      <c r="Q119" s="153">
        <f t="shared" si="10"/>
        <v>223481574.05073106</v>
      </c>
      <c r="R119" s="104">
        <f t="shared" si="12"/>
        <v>230000000</v>
      </c>
      <c r="S119" s="104">
        <f t="shared" si="13"/>
        <v>293481574.05073106</v>
      </c>
      <c r="T119" s="87"/>
    </row>
    <row r="120" spans="1:20" s="18" customFormat="1" x14ac:dyDescent="0.3">
      <c r="B120" s="252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230000000</v>
      </c>
      <c r="J120" s="102">
        <v>70000000</v>
      </c>
      <c r="K120" s="139">
        <f t="shared" si="8"/>
        <v>196619945.4837102</v>
      </c>
      <c r="L120" s="105">
        <v>1.7999999999999999E-2</v>
      </c>
      <c r="M120" s="38">
        <v>0</v>
      </c>
      <c r="N120" s="118">
        <f t="shared" si="11"/>
        <v>31495096.89993402</v>
      </c>
      <c r="O120" s="25">
        <v>1.7999999999999999E-2</v>
      </c>
      <c r="P120" s="212">
        <f t="shared" si="9"/>
        <v>31495096.89993402</v>
      </c>
      <c r="Q120" s="153">
        <f t="shared" si="10"/>
        <v>228115042.38364422</v>
      </c>
      <c r="R120" s="104">
        <f t="shared" si="12"/>
        <v>230000000</v>
      </c>
      <c r="S120" s="104">
        <f t="shared" si="13"/>
        <v>298115042.38364422</v>
      </c>
      <c r="T120" s="87"/>
    </row>
    <row r="121" spans="1:20" s="18" customFormat="1" x14ac:dyDescent="0.3">
      <c r="B121" s="252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230000000</v>
      </c>
      <c r="J121" s="102">
        <v>70000000</v>
      </c>
      <c r="K121" s="139">
        <f t="shared" si="8"/>
        <v>200769904.50241697</v>
      </c>
      <c r="L121" s="105">
        <v>1.7999999999999999E-2</v>
      </c>
      <c r="M121" s="38">
        <v>0</v>
      </c>
      <c r="N121" s="118">
        <f t="shared" si="11"/>
        <v>32062008.644132834</v>
      </c>
      <c r="O121" s="25">
        <v>1.7999999999999999E-2</v>
      </c>
      <c r="P121" s="212">
        <f t="shared" si="9"/>
        <v>32062008.644132834</v>
      </c>
      <c r="Q121" s="153">
        <f t="shared" si="10"/>
        <v>232831913.14654979</v>
      </c>
      <c r="R121" s="104">
        <f t="shared" si="12"/>
        <v>230000000</v>
      </c>
      <c r="S121" s="104">
        <f t="shared" si="13"/>
        <v>302831913.14654982</v>
      </c>
      <c r="T121" s="87"/>
    </row>
    <row r="122" spans="1:20" s="18" customFormat="1" ht="17.25" thickBot="1" x14ac:dyDescent="0.35">
      <c r="B122" s="252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230000000</v>
      </c>
      <c r="J122" s="102">
        <v>70000000</v>
      </c>
      <c r="K122" s="139">
        <f t="shared" si="8"/>
        <v>204994562.78346047</v>
      </c>
      <c r="L122" s="105">
        <v>1.7999999999999999E-2</v>
      </c>
      <c r="M122" s="38">
        <v>0</v>
      </c>
      <c r="N122" s="118">
        <f t="shared" si="11"/>
        <v>32639124.799727224</v>
      </c>
      <c r="O122" s="83">
        <v>1.7999999999999999E-2</v>
      </c>
      <c r="P122" s="212">
        <f t="shared" si="9"/>
        <v>32639124.799727224</v>
      </c>
      <c r="Q122" s="153">
        <f t="shared" si="10"/>
        <v>237633687.5831877</v>
      </c>
      <c r="R122" s="104">
        <f t="shared" si="12"/>
        <v>230000000</v>
      </c>
      <c r="S122" s="104">
        <f t="shared" si="13"/>
        <v>307633687.5831877</v>
      </c>
      <c r="T122" s="87"/>
    </row>
    <row r="123" spans="1:20" s="97" customFormat="1" ht="17.25" thickBot="1" x14ac:dyDescent="0.35">
      <c r="B123" s="252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230000000</v>
      </c>
      <c r="J123" s="102">
        <v>70000000</v>
      </c>
      <c r="K123" s="140">
        <f t="shared" si="8"/>
        <v>209295264.91356274</v>
      </c>
      <c r="L123" s="93">
        <v>1.7999999999999999E-2</v>
      </c>
      <c r="M123" s="38">
        <v>0</v>
      </c>
      <c r="N123" s="118">
        <f t="shared" si="11"/>
        <v>33226629.046122313</v>
      </c>
      <c r="O123" s="94">
        <v>1.7999999999999999E-2</v>
      </c>
      <c r="P123" s="212">
        <f t="shared" si="9"/>
        <v>33226629.046122313</v>
      </c>
      <c r="Q123" s="153">
        <f t="shared" si="10"/>
        <v>242521893.95968506</v>
      </c>
      <c r="R123" s="104">
        <f t="shared" si="12"/>
        <v>230000000</v>
      </c>
      <c r="S123" s="104">
        <f t="shared" si="13"/>
        <v>312521893.95968509</v>
      </c>
      <c r="T123" s="110"/>
    </row>
    <row r="124" spans="1:20" s="18" customFormat="1" x14ac:dyDescent="0.3">
      <c r="A124" s="18">
        <v>11</v>
      </c>
      <c r="B124" s="252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230000000</v>
      </c>
      <c r="J124" s="102">
        <v>70000000</v>
      </c>
      <c r="K124" s="139">
        <f t="shared" si="8"/>
        <v>213673379.68200687</v>
      </c>
      <c r="L124" s="105">
        <v>1.7999999999999999E-2</v>
      </c>
      <c r="M124" s="38">
        <v>0</v>
      </c>
      <c r="N124" s="118">
        <f t="shared" si="11"/>
        <v>33359535.562306803</v>
      </c>
      <c r="O124" s="82">
        <v>4.0000000000000001E-3</v>
      </c>
      <c r="P124" s="212">
        <f t="shared" si="9"/>
        <v>33359535.562306803</v>
      </c>
      <c r="Q124" s="153">
        <f t="shared" si="10"/>
        <v>247032915.24431366</v>
      </c>
      <c r="R124" s="104">
        <f t="shared" si="12"/>
        <v>230000000</v>
      </c>
      <c r="S124" s="104">
        <f t="shared" si="13"/>
        <v>317032915.24431366</v>
      </c>
      <c r="T124" s="87"/>
    </row>
    <row r="125" spans="1:20" s="18" customFormat="1" x14ac:dyDescent="0.3">
      <c r="B125" s="252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230000000</v>
      </c>
      <c r="J125" s="102">
        <v>70000000</v>
      </c>
      <c r="K125" s="139">
        <f t="shared" si="8"/>
        <v>218130300.51628298</v>
      </c>
      <c r="L125" s="105">
        <v>1.7999999999999999E-2</v>
      </c>
      <c r="M125" s="38">
        <v>0</v>
      </c>
      <c r="N125" s="118">
        <f t="shared" si="11"/>
        <v>33960007.202428326</v>
      </c>
      <c r="O125" s="25">
        <v>1.7999999999999999E-2</v>
      </c>
      <c r="P125" s="212">
        <f t="shared" si="9"/>
        <v>33960007.202428326</v>
      </c>
      <c r="Q125" s="153">
        <f t="shared" si="10"/>
        <v>252090307.71871132</v>
      </c>
      <c r="R125" s="104">
        <f t="shared" si="12"/>
        <v>230000000</v>
      </c>
      <c r="S125" s="104">
        <f t="shared" si="13"/>
        <v>322090307.71871132</v>
      </c>
      <c r="T125" s="87"/>
    </row>
    <row r="126" spans="1:20" s="18" customFormat="1" x14ac:dyDescent="0.3">
      <c r="B126" s="252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230000000</v>
      </c>
      <c r="J126" s="102">
        <v>70000000</v>
      </c>
      <c r="K126" s="139">
        <f t="shared" si="8"/>
        <v>222667445.92557606</v>
      </c>
      <c r="L126" s="105">
        <v>1.7999999999999999E-2</v>
      </c>
      <c r="M126" s="38">
        <v>0</v>
      </c>
      <c r="N126" s="118">
        <f t="shared" si="11"/>
        <v>34571287.332072034</v>
      </c>
      <c r="O126" s="25">
        <v>1.7999999999999999E-2</v>
      </c>
      <c r="P126" s="212">
        <f t="shared" si="9"/>
        <v>34571287.332072034</v>
      </c>
      <c r="Q126" s="153">
        <f t="shared" si="10"/>
        <v>257238733.25764811</v>
      </c>
      <c r="R126" s="104">
        <f t="shared" si="12"/>
        <v>230000000</v>
      </c>
      <c r="S126" s="104">
        <f t="shared" si="13"/>
        <v>327238733.25764811</v>
      </c>
      <c r="T126" s="87"/>
    </row>
    <row r="127" spans="1:20" s="18" customFormat="1" x14ac:dyDescent="0.3">
      <c r="B127" s="252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230000000</v>
      </c>
      <c r="J127" s="102">
        <v>70000000</v>
      </c>
      <c r="K127" s="139">
        <f t="shared" si="8"/>
        <v>227286259.95223644</v>
      </c>
      <c r="L127" s="105">
        <v>1.7999999999999999E-2</v>
      </c>
      <c r="M127" s="38">
        <v>0</v>
      </c>
      <c r="N127" s="118">
        <f t="shared" si="11"/>
        <v>35193570.504049331</v>
      </c>
      <c r="O127" s="25">
        <v>1.7999999999999999E-2</v>
      </c>
      <c r="P127" s="212">
        <f t="shared" si="9"/>
        <v>35193570.504049331</v>
      </c>
      <c r="Q127" s="153">
        <f t="shared" si="10"/>
        <v>262479830.45628577</v>
      </c>
      <c r="R127" s="104">
        <f t="shared" si="12"/>
        <v>230000000</v>
      </c>
      <c r="S127" s="104">
        <f t="shared" si="13"/>
        <v>332479830.45628577</v>
      </c>
      <c r="T127" s="87"/>
    </row>
    <row r="128" spans="1:20" s="18" customFormat="1" x14ac:dyDescent="0.3">
      <c r="B128" s="252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230000000</v>
      </c>
      <c r="J128" s="102">
        <v>70000000</v>
      </c>
      <c r="K128" s="139">
        <f t="shared" si="8"/>
        <v>231988212.63137671</v>
      </c>
      <c r="L128" s="105">
        <v>1.7999999999999999E-2</v>
      </c>
      <c r="M128" s="38">
        <v>0</v>
      </c>
      <c r="N128" s="118">
        <f t="shared" si="11"/>
        <v>35827054.773122221</v>
      </c>
      <c r="O128" s="25">
        <v>1.7999999999999999E-2</v>
      </c>
      <c r="P128" s="212">
        <f t="shared" si="9"/>
        <v>35827054.773122221</v>
      </c>
      <c r="Q128" s="153">
        <f t="shared" si="10"/>
        <v>267815267.40449893</v>
      </c>
      <c r="R128" s="104">
        <f t="shared" si="12"/>
        <v>230000000</v>
      </c>
      <c r="S128" s="104">
        <f t="shared" si="13"/>
        <v>337815267.40449893</v>
      </c>
      <c r="T128" s="87"/>
    </row>
    <row r="129" spans="1:20" s="18" customFormat="1" x14ac:dyDescent="0.3">
      <c r="B129" s="252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230000000</v>
      </c>
      <c r="J129" s="102">
        <v>70000000</v>
      </c>
      <c r="K129" s="139">
        <f t="shared" si="8"/>
        <v>236774800.45874149</v>
      </c>
      <c r="L129" s="105">
        <v>1.7999999999999999E-2</v>
      </c>
      <c r="M129" s="38">
        <v>0</v>
      </c>
      <c r="N129" s="118">
        <f t="shared" si="11"/>
        <v>36471941.759038419</v>
      </c>
      <c r="O129" s="25">
        <v>1.7999999999999999E-2</v>
      </c>
      <c r="P129" s="212">
        <f t="shared" si="9"/>
        <v>36471941.759038419</v>
      </c>
      <c r="Q129" s="153">
        <f t="shared" si="10"/>
        <v>273246742.21777987</v>
      </c>
      <c r="R129" s="104">
        <f t="shared" si="12"/>
        <v>230000000</v>
      </c>
      <c r="S129" s="104">
        <f t="shared" si="13"/>
        <v>343246742.21777987</v>
      </c>
      <c r="T129" s="87"/>
    </row>
    <row r="130" spans="1:20" s="18" customFormat="1" x14ac:dyDescent="0.3">
      <c r="B130" s="252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230000000</v>
      </c>
      <c r="J130" s="102">
        <v>70000000</v>
      </c>
      <c r="K130" s="139">
        <f t="shared" si="8"/>
        <v>241647546.86699882</v>
      </c>
      <c r="L130" s="105">
        <v>1.7999999999999999E-2</v>
      </c>
      <c r="M130" s="38">
        <v>0</v>
      </c>
      <c r="N130" s="118">
        <f t="shared" si="11"/>
        <v>37128436.710701108</v>
      </c>
      <c r="O130" s="25">
        <v>1.7999999999999999E-2</v>
      </c>
      <c r="P130" s="212">
        <f t="shared" si="9"/>
        <v>37128436.710701108</v>
      </c>
      <c r="Q130" s="153">
        <f t="shared" si="10"/>
        <v>278775983.5776999</v>
      </c>
      <c r="R130" s="104">
        <f t="shared" si="12"/>
        <v>230000000</v>
      </c>
      <c r="S130" s="104">
        <f t="shared" si="13"/>
        <v>348775983.5776999</v>
      </c>
      <c r="T130" s="87"/>
    </row>
    <row r="131" spans="1:20" s="18" customFormat="1" x14ac:dyDescent="0.3">
      <c r="B131" s="252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230000000</v>
      </c>
      <c r="J131" s="102">
        <v>70000000</v>
      </c>
      <c r="K131" s="139">
        <f t="shared" si="8"/>
        <v>246608002.71060479</v>
      </c>
      <c r="L131" s="105">
        <v>1.7999999999999999E-2</v>
      </c>
      <c r="M131" s="38">
        <v>0</v>
      </c>
      <c r="N131" s="118">
        <f t="shared" si="11"/>
        <v>37796748.57149373</v>
      </c>
      <c r="O131" s="25">
        <v>1.7999999999999999E-2</v>
      </c>
      <c r="P131" s="212">
        <f t="shared" si="9"/>
        <v>37796748.57149373</v>
      </c>
      <c r="Q131" s="153">
        <f t="shared" si="10"/>
        <v>284404751.28209853</v>
      </c>
      <c r="R131" s="104">
        <f t="shared" si="12"/>
        <v>230000000</v>
      </c>
      <c r="S131" s="104">
        <f t="shared" si="13"/>
        <v>354404751.28209853</v>
      </c>
      <c r="T131" s="87"/>
    </row>
    <row r="132" spans="1:20" s="18" customFormat="1" x14ac:dyDescent="0.3">
      <c r="B132" s="252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230000000</v>
      </c>
      <c r="J132" s="102">
        <v>70000000</v>
      </c>
      <c r="K132" s="139">
        <f t="shared" si="8"/>
        <v>251657746.75939566</v>
      </c>
      <c r="L132" s="105">
        <v>1.7999999999999999E-2</v>
      </c>
      <c r="M132" s="38">
        <v>0</v>
      </c>
      <c r="N132" s="118">
        <f t="shared" si="11"/>
        <v>38477090.045780614</v>
      </c>
      <c r="O132" s="25">
        <v>1.7999999999999999E-2</v>
      </c>
      <c r="P132" s="212">
        <f t="shared" si="9"/>
        <v>38477090.045780614</v>
      </c>
      <c r="Q132" s="153">
        <f t="shared" si="10"/>
        <v>290134836.80517626</v>
      </c>
      <c r="R132" s="104">
        <f t="shared" si="12"/>
        <v>230000000</v>
      </c>
      <c r="S132" s="104">
        <f t="shared" si="13"/>
        <v>360134836.80517626</v>
      </c>
      <c r="T132" s="87"/>
    </row>
    <row r="133" spans="1:20" s="18" customFormat="1" x14ac:dyDescent="0.3">
      <c r="B133" s="252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230000000</v>
      </c>
      <c r="J133" s="102">
        <v>70000000</v>
      </c>
      <c r="K133" s="139">
        <f t="shared" si="8"/>
        <v>256798386.20106477</v>
      </c>
      <c r="L133" s="105">
        <v>1.7999999999999999E-2</v>
      </c>
      <c r="M133" s="38">
        <v>0</v>
      </c>
      <c r="N133" s="118">
        <f t="shared" si="11"/>
        <v>39169677.666604668</v>
      </c>
      <c r="O133" s="25">
        <v>1.7999999999999999E-2</v>
      </c>
      <c r="P133" s="212">
        <f t="shared" si="9"/>
        <v>39169677.666604668</v>
      </c>
      <c r="Q133" s="153">
        <f t="shared" si="10"/>
        <v>295968063.86766946</v>
      </c>
      <c r="R133" s="104">
        <f t="shared" si="12"/>
        <v>230000000</v>
      </c>
      <c r="S133" s="104">
        <f t="shared" si="13"/>
        <v>365968063.86766946</v>
      </c>
      <c r="T133" s="87"/>
    </row>
    <row r="134" spans="1:20" s="18" customFormat="1" ht="18" customHeight="1" thickBot="1" x14ac:dyDescent="0.35">
      <c r="B134" s="252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230000000</v>
      </c>
      <c r="J134" s="102">
        <v>70000000</v>
      </c>
      <c r="K134" s="139">
        <f t="shared" si="8"/>
        <v>262031557.15268394</v>
      </c>
      <c r="L134" s="105">
        <v>1.7999999999999999E-2</v>
      </c>
      <c r="M134" s="38">
        <v>0</v>
      </c>
      <c r="N134" s="118">
        <f t="shared" si="11"/>
        <v>39874731.864603549</v>
      </c>
      <c r="O134" s="83">
        <v>1.7999999999999999E-2</v>
      </c>
      <c r="P134" s="212">
        <f t="shared" si="9"/>
        <v>39874731.864603549</v>
      </c>
      <c r="Q134" s="153">
        <f t="shared" si="10"/>
        <v>301906289.01728749</v>
      </c>
      <c r="R134" s="104">
        <f t="shared" si="12"/>
        <v>230000000</v>
      </c>
      <c r="S134" s="104">
        <f t="shared" si="13"/>
        <v>371906289.01728749</v>
      </c>
      <c r="T134" s="87"/>
    </row>
    <row r="135" spans="1:20" s="39" customFormat="1" ht="17.25" thickBot="1" x14ac:dyDescent="0.35">
      <c r="B135" s="252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230000000</v>
      </c>
      <c r="J135" s="102">
        <v>70000000</v>
      </c>
      <c r="K135" s="203">
        <f t="shared" si="8"/>
        <v>267358925.18143225</v>
      </c>
      <c r="L135" s="204">
        <v>1.7999999999999999E-2</v>
      </c>
      <c r="M135" s="205">
        <v>0</v>
      </c>
      <c r="N135" s="118">
        <f t="shared" si="11"/>
        <v>40592477.038166411</v>
      </c>
      <c r="O135" s="206">
        <v>1.7999999999999999E-2</v>
      </c>
      <c r="P135" s="212">
        <f t="shared" si="9"/>
        <v>40592477.038166411</v>
      </c>
      <c r="Q135" s="207">
        <f t="shared" si="10"/>
        <v>307951402.21959865</v>
      </c>
      <c r="R135" s="103">
        <f t="shared" si="12"/>
        <v>230000000</v>
      </c>
      <c r="S135" s="103">
        <f t="shared" si="13"/>
        <v>377951402.21959865</v>
      </c>
      <c r="T135" s="208"/>
    </row>
    <row r="136" spans="1:20" s="36" customFormat="1" x14ac:dyDescent="0.3">
      <c r="A136" s="31">
        <v>12</v>
      </c>
      <c r="B136" s="252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230000000</v>
      </c>
      <c r="J136" s="102">
        <v>70000000</v>
      </c>
      <c r="K136" s="139">
        <f t="shared" si="8"/>
        <v>272782185.83469802</v>
      </c>
      <c r="L136" s="105">
        <v>1.7999999999999999E-2</v>
      </c>
      <c r="M136" s="38">
        <v>0</v>
      </c>
      <c r="N136" s="118">
        <f t="shared" si="11"/>
        <v>40754846.946319073</v>
      </c>
      <c r="O136" s="82">
        <v>4.0000000000000001E-3</v>
      </c>
      <c r="P136" s="212">
        <f t="shared" si="9"/>
        <v>40754846.946319073</v>
      </c>
      <c r="Q136" s="153">
        <f t="shared" si="10"/>
        <v>313537032.78101707</v>
      </c>
      <c r="R136" s="104">
        <f t="shared" si="12"/>
        <v>230000000</v>
      </c>
      <c r="S136" s="104">
        <f t="shared" si="13"/>
        <v>383537032.78101707</v>
      </c>
    </row>
    <row r="137" spans="1:20" x14ac:dyDescent="0.3">
      <c r="A137" s="18"/>
      <c r="B137" s="252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230000000</v>
      </c>
      <c r="J137" s="102">
        <v>70000000</v>
      </c>
      <c r="K137" s="139">
        <f t="shared" si="8"/>
        <v>278303065.17972261</v>
      </c>
      <c r="L137" s="105">
        <v>1.7999999999999999E-2</v>
      </c>
      <c r="M137" s="38">
        <v>0</v>
      </c>
      <c r="N137" s="118">
        <f t="shared" si="11"/>
        <v>41488434.191352814</v>
      </c>
      <c r="O137" s="25">
        <v>1.7999999999999999E-2</v>
      </c>
      <c r="P137" s="212">
        <f t="shared" si="9"/>
        <v>41488434.191352814</v>
      </c>
      <c r="Q137" s="153">
        <f t="shared" si="10"/>
        <v>319791499.37107539</v>
      </c>
      <c r="R137" s="104">
        <f t="shared" si="12"/>
        <v>230000000</v>
      </c>
      <c r="S137" s="104">
        <f t="shared" si="13"/>
        <v>389791499.37107539</v>
      </c>
    </row>
    <row r="138" spans="1:20" x14ac:dyDescent="0.3">
      <c r="A138" s="18"/>
      <c r="B138" s="252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230000000</v>
      </c>
      <c r="J138" s="102">
        <v>70000000</v>
      </c>
      <c r="K138" s="139">
        <f t="shared" si="8"/>
        <v>283923320.35295761</v>
      </c>
      <c r="L138" s="105">
        <v>1.7999999999999999E-2</v>
      </c>
      <c r="M138" s="38">
        <v>0</v>
      </c>
      <c r="N138" s="118">
        <f t="shared" si="11"/>
        <v>42235226.006797165</v>
      </c>
      <c r="O138" s="25">
        <v>1.7999999999999999E-2</v>
      </c>
      <c r="P138" s="212">
        <f t="shared" si="9"/>
        <v>42235226.006797165</v>
      </c>
      <c r="Q138" s="153">
        <f t="shared" si="10"/>
        <v>326158546.3597548</v>
      </c>
      <c r="R138" s="104">
        <f t="shared" si="12"/>
        <v>230000000</v>
      </c>
      <c r="S138" s="104">
        <f t="shared" si="13"/>
        <v>396158546.3597548</v>
      </c>
    </row>
    <row r="139" spans="1:20" x14ac:dyDescent="0.3">
      <c r="A139" s="18"/>
      <c r="B139" s="252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230000000</v>
      </c>
      <c r="J139" s="102">
        <v>70000000</v>
      </c>
      <c r="K139" s="139">
        <f t="shared" si="8"/>
        <v>289644740.11931086</v>
      </c>
      <c r="L139" s="105">
        <v>1.7999999999999999E-2</v>
      </c>
      <c r="M139" s="38">
        <v>0</v>
      </c>
      <c r="N139" s="118">
        <f t="shared" si="11"/>
        <v>42995460.074919514</v>
      </c>
      <c r="O139" s="25">
        <v>1.7999999999999999E-2</v>
      </c>
      <c r="P139" s="212">
        <f t="shared" si="9"/>
        <v>42995460.074919514</v>
      </c>
      <c r="Q139" s="153">
        <f t="shared" si="10"/>
        <v>332640200.19423038</v>
      </c>
      <c r="R139" s="104">
        <f t="shared" si="12"/>
        <v>230000000</v>
      </c>
      <c r="S139" s="104">
        <f t="shared" si="13"/>
        <v>402640200.19423038</v>
      </c>
    </row>
    <row r="140" spans="1:20" x14ac:dyDescent="0.3">
      <c r="A140" s="18"/>
      <c r="B140" s="252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230000000</v>
      </c>
      <c r="J140" s="102">
        <v>70000000</v>
      </c>
      <c r="K140" s="139">
        <f t="shared" si="8"/>
        <v>295469145.44145846</v>
      </c>
      <c r="L140" s="105">
        <v>1.7999999999999999E-2</v>
      </c>
      <c r="M140" s="38">
        <v>0</v>
      </c>
      <c r="N140" s="118">
        <f t="shared" si="11"/>
        <v>43769378.356268063</v>
      </c>
      <c r="O140" s="25">
        <v>1.7999999999999999E-2</v>
      </c>
      <c r="P140" s="212">
        <f t="shared" si="9"/>
        <v>43769378.356268063</v>
      </c>
      <c r="Q140" s="153">
        <f t="shared" si="10"/>
        <v>339238523.79772651</v>
      </c>
      <c r="R140" s="104">
        <f t="shared" si="12"/>
        <v>230000000</v>
      </c>
      <c r="S140" s="104">
        <f t="shared" si="13"/>
        <v>409238523.79772651</v>
      </c>
    </row>
    <row r="141" spans="1:20" x14ac:dyDescent="0.3">
      <c r="A141" s="18"/>
      <c r="B141" s="252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230000000</v>
      </c>
      <c r="J141" s="102">
        <v>70000000</v>
      </c>
      <c r="K141" s="139">
        <f t="shared" si="8"/>
        <v>301398390.05940473</v>
      </c>
      <c r="L141" s="105">
        <v>1.7999999999999999E-2</v>
      </c>
      <c r="M141" s="38">
        <v>0</v>
      </c>
      <c r="N141" s="118">
        <f t="shared" si="11"/>
        <v>44557227.166680887</v>
      </c>
      <c r="O141" s="25">
        <v>1.7999999999999999E-2</v>
      </c>
      <c r="P141" s="212">
        <f t="shared" si="9"/>
        <v>44557227.166680887</v>
      </c>
      <c r="Q141" s="153">
        <f t="shared" si="10"/>
        <v>345955617.2260856</v>
      </c>
      <c r="R141" s="104">
        <f t="shared" si="12"/>
        <v>230000000</v>
      </c>
      <c r="S141" s="104">
        <f t="shared" si="13"/>
        <v>415955617.2260856</v>
      </c>
    </row>
    <row r="142" spans="1:20" x14ac:dyDescent="0.3">
      <c r="A142" s="18"/>
      <c r="B142" s="252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230000000</v>
      </c>
      <c r="J142" s="102">
        <v>70000000</v>
      </c>
      <c r="K142" s="139">
        <f t="shared" si="8"/>
        <v>307434361.08047402</v>
      </c>
      <c r="L142" s="105">
        <v>1.7999999999999999E-2</v>
      </c>
      <c r="M142" s="38">
        <v>0</v>
      </c>
      <c r="N142" s="118">
        <f t="shared" si="11"/>
        <v>45359257.255681142</v>
      </c>
      <c r="O142" s="25">
        <v>1.7999999999999999E-2</v>
      </c>
      <c r="P142" s="212">
        <f t="shared" si="9"/>
        <v>45359257.255681142</v>
      </c>
      <c r="Q142" s="153">
        <f t="shared" si="10"/>
        <v>352793618.33615518</v>
      </c>
      <c r="R142" s="104">
        <f t="shared" si="12"/>
        <v>230000000</v>
      </c>
      <c r="S142" s="104">
        <f t="shared" si="13"/>
        <v>422793618.33615518</v>
      </c>
    </row>
    <row r="143" spans="1:20" x14ac:dyDescent="0.3">
      <c r="A143" s="18"/>
      <c r="B143" s="252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230000000</v>
      </c>
      <c r="J143" s="102">
        <v>70000000</v>
      </c>
      <c r="K143" s="139">
        <f t="shared" si="8"/>
        <v>313578979.57992256</v>
      </c>
      <c r="L143" s="105">
        <v>1.7999999999999999E-2</v>
      </c>
      <c r="M143" s="38">
        <v>0</v>
      </c>
      <c r="N143" s="118">
        <f t="shared" si="11"/>
        <v>46175723.886283405</v>
      </c>
      <c r="O143" s="25">
        <v>1.7999999999999999E-2</v>
      </c>
      <c r="P143" s="212">
        <f t="shared" si="9"/>
        <v>46175723.886283405</v>
      </c>
      <c r="Q143" s="153">
        <f t="shared" si="10"/>
        <v>359754703.46620595</v>
      </c>
      <c r="R143" s="104">
        <f t="shared" si="12"/>
        <v>230000000</v>
      </c>
      <c r="S143" s="104">
        <f t="shared" si="13"/>
        <v>429754703.46620595</v>
      </c>
    </row>
    <row r="144" spans="1:20" x14ac:dyDescent="0.3">
      <c r="A144" s="18"/>
      <c r="B144" s="252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230000000</v>
      </c>
      <c r="J144" s="102">
        <v>70000000</v>
      </c>
      <c r="K144" s="139">
        <f t="shared" si="8"/>
        <v>319834201.21236116</v>
      </c>
      <c r="L144" s="105">
        <v>1.7999999999999999E-2</v>
      </c>
      <c r="M144" s="38">
        <v>0</v>
      </c>
      <c r="N144" s="118">
        <f t="shared" si="11"/>
        <v>47006886.916236505</v>
      </c>
      <c r="O144" s="25">
        <v>1.7999999999999999E-2</v>
      </c>
      <c r="P144" s="212">
        <f t="shared" si="9"/>
        <v>47006886.916236505</v>
      </c>
      <c r="Q144" s="153">
        <f t="shared" si="10"/>
        <v>366841088.12859768</v>
      </c>
      <c r="R144" s="104">
        <f t="shared" si="12"/>
        <v>230000000</v>
      </c>
      <c r="S144" s="104">
        <f t="shared" si="13"/>
        <v>436841088.12859768</v>
      </c>
    </row>
    <row r="145" spans="1:19" x14ac:dyDescent="0.3">
      <c r="A145" s="18"/>
      <c r="B145" s="252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230000000</v>
      </c>
      <c r="J145" s="102">
        <v>70000000</v>
      </c>
      <c r="K145" s="139">
        <f t="shared" si="8"/>
        <v>326202016.83418363</v>
      </c>
      <c r="L145" s="105">
        <v>1.7999999999999999E-2</v>
      </c>
      <c r="M145" s="38">
        <v>0</v>
      </c>
      <c r="N145" s="118">
        <f t="shared" si="11"/>
        <v>47853010.880728759</v>
      </c>
      <c r="O145" s="25">
        <v>1.7999999999999999E-2</v>
      </c>
      <c r="P145" s="212">
        <f t="shared" si="9"/>
        <v>47853010.880728759</v>
      </c>
      <c r="Q145" s="153">
        <f t="shared" si="10"/>
        <v>374055027.71491241</v>
      </c>
      <c r="R145" s="104">
        <f t="shared" si="12"/>
        <v>230000000</v>
      </c>
      <c r="S145" s="104">
        <f t="shared" si="13"/>
        <v>444055027.71491241</v>
      </c>
    </row>
    <row r="146" spans="1:19" ht="17.25" thickBot="1" x14ac:dyDescent="0.35">
      <c r="A146" s="18"/>
      <c r="B146" s="252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230000000</v>
      </c>
      <c r="J146" s="102">
        <v>70000000</v>
      </c>
      <c r="K146" s="139">
        <f t="shared" si="8"/>
        <v>332684453.13719893</v>
      </c>
      <c r="L146" s="105">
        <v>1.7999999999999999E-2</v>
      </c>
      <c r="M146" s="38">
        <v>0</v>
      </c>
      <c r="N146" s="118">
        <f t="shared" si="11"/>
        <v>48714365.076581873</v>
      </c>
      <c r="O146" s="83">
        <v>1.7999999999999999E-2</v>
      </c>
      <c r="P146" s="212">
        <f t="shared" si="9"/>
        <v>48714365.076581873</v>
      </c>
      <c r="Q146" s="153">
        <f t="shared" si="10"/>
        <v>381398818.21378082</v>
      </c>
      <c r="R146" s="104">
        <f t="shared" si="12"/>
        <v>230000000</v>
      </c>
      <c r="S146" s="104">
        <f t="shared" si="13"/>
        <v>451398818.21378082</v>
      </c>
    </row>
    <row r="147" spans="1:19" s="111" customFormat="1" ht="17.25" thickBot="1" x14ac:dyDescent="0.35">
      <c r="A147" s="97"/>
      <c r="B147" s="252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230000000</v>
      </c>
      <c r="J147" s="102">
        <v>70000000</v>
      </c>
      <c r="K147" s="140">
        <f t="shared" si="8"/>
        <v>339283573.29366851</v>
      </c>
      <c r="L147" s="93">
        <v>1.7999999999999999E-2</v>
      </c>
      <c r="M147" s="38">
        <v>0</v>
      </c>
      <c r="N147" s="118">
        <f t="shared" si="11"/>
        <v>49591223.64796035</v>
      </c>
      <c r="O147" s="94">
        <v>1.7999999999999999E-2</v>
      </c>
      <c r="P147" s="212">
        <f t="shared" si="9"/>
        <v>49591223.64796035</v>
      </c>
      <c r="Q147" s="153">
        <f t="shared" si="10"/>
        <v>388874796.94162887</v>
      </c>
      <c r="R147" s="104">
        <f t="shared" si="12"/>
        <v>230000000</v>
      </c>
      <c r="S147" s="104">
        <f t="shared" si="13"/>
        <v>458874796.94162887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"/>
  <sheetViews>
    <sheetView tabSelected="1" topLeftCell="F13" zoomScale="85" zoomScaleNormal="85" workbookViewId="0">
      <selection activeCell="Q21" sqref="Q21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9.2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26.625" style="1" bestFit="1" customWidth="1"/>
    <col min="23" max="16384" width="9" style="1"/>
  </cols>
  <sheetData>
    <row r="1" spans="1:22" x14ac:dyDescent="0.3">
      <c r="G1" s="268" t="s">
        <v>160</v>
      </c>
      <c r="H1" s="268"/>
    </row>
    <row r="2" spans="1:22" s="121" customFormat="1" x14ac:dyDescent="0.3">
      <c r="C2" s="121" t="s">
        <v>181</v>
      </c>
      <c r="D2" s="121" t="s">
        <v>0</v>
      </c>
      <c r="E2" s="121" t="s">
        <v>1</v>
      </c>
      <c r="F2" s="121" t="s">
        <v>163</v>
      </c>
      <c r="G2" s="121" t="s">
        <v>164</v>
      </c>
      <c r="H2" s="121" t="s">
        <v>159</v>
      </c>
      <c r="I2" s="121" t="s">
        <v>2</v>
      </c>
      <c r="J2" s="121" t="s">
        <v>183</v>
      </c>
      <c r="K2" s="121" t="s">
        <v>3</v>
      </c>
      <c r="L2" s="121" t="s">
        <v>184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185</v>
      </c>
      <c r="R2" s="121" t="s">
        <v>188</v>
      </c>
      <c r="S2" s="121" t="s">
        <v>187</v>
      </c>
      <c r="T2" s="121" t="s">
        <v>9</v>
      </c>
      <c r="U2" s="121" t="s">
        <v>7</v>
      </c>
      <c r="V2" s="121" t="s">
        <v>190</v>
      </c>
    </row>
    <row r="3" spans="1:22" s="167" customFormat="1" x14ac:dyDescent="0.3">
      <c r="A3" s="269">
        <v>2023</v>
      </c>
      <c r="B3" s="167" t="s">
        <v>72</v>
      </c>
      <c r="C3" s="168">
        <v>8340000</v>
      </c>
      <c r="D3" s="168">
        <v>0</v>
      </c>
      <c r="E3" s="168">
        <v>2500000</v>
      </c>
      <c r="F3" s="168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34"/>
    </row>
    <row r="4" spans="1:22" s="167" customFormat="1" x14ac:dyDescent="0.3">
      <c r="A4" s="269"/>
      <c r="B4" s="167" t="s">
        <v>73</v>
      </c>
      <c r="C4" s="168"/>
      <c r="D4" s="168">
        <v>0</v>
      </c>
      <c r="E4" s="168">
        <v>2500000</v>
      </c>
      <c r="F4" s="168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34"/>
    </row>
    <row r="5" spans="1:22" s="169" customFormat="1" x14ac:dyDescent="0.3">
      <c r="A5" s="269"/>
      <c r="B5" s="169" t="s">
        <v>74</v>
      </c>
      <c r="C5" s="170"/>
      <c r="D5" s="170">
        <v>650000</v>
      </c>
      <c r="E5" s="170">
        <v>2500000</v>
      </c>
      <c r="F5" s="170"/>
      <c r="G5" s="227"/>
      <c r="H5" s="227"/>
      <c r="I5" s="227">
        <v>300000</v>
      </c>
      <c r="J5" s="227">
        <v>100000</v>
      </c>
      <c r="K5" s="227">
        <v>450000</v>
      </c>
      <c r="L5" s="227">
        <v>100000</v>
      </c>
      <c r="M5" s="227">
        <v>170000</v>
      </c>
      <c r="N5" s="227">
        <v>0</v>
      </c>
      <c r="O5" s="227">
        <v>100000</v>
      </c>
      <c r="P5" s="227">
        <v>0</v>
      </c>
      <c r="Q5" s="227">
        <v>2500000</v>
      </c>
      <c r="R5" s="227">
        <v>0</v>
      </c>
      <c r="S5" s="227">
        <v>0</v>
      </c>
      <c r="T5" s="227">
        <f t="shared" si="0"/>
        <v>6870000</v>
      </c>
      <c r="U5" s="228"/>
      <c r="V5" s="235"/>
    </row>
    <row r="6" spans="1:22" s="167" customFormat="1" x14ac:dyDescent="0.3">
      <c r="A6" s="269"/>
      <c r="B6" s="167" t="s">
        <v>75</v>
      </c>
      <c r="C6" s="168"/>
      <c r="D6" s="168">
        <v>1885000</v>
      </c>
      <c r="E6" s="168">
        <v>500000</v>
      </c>
      <c r="F6" s="168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34"/>
    </row>
    <row r="7" spans="1:22" s="167" customFormat="1" x14ac:dyDescent="0.3">
      <c r="A7" s="269"/>
      <c r="B7" s="167" t="s">
        <v>76</v>
      </c>
      <c r="C7" s="168"/>
      <c r="D7" s="168">
        <v>1000000</v>
      </c>
      <c r="E7" s="168">
        <v>100000</v>
      </c>
      <c r="F7" s="168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34"/>
    </row>
    <row r="8" spans="1:22" s="167" customFormat="1" x14ac:dyDescent="0.3">
      <c r="A8" s="269"/>
      <c r="B8" s="167" t="s">
        <v>77</v>
      </c>
      <c r="C8" s="168"/>
      <c r="D8" s="168">
        <v>1000000</v>
      </c>
      <c r="E8" s="168">
        <v>1000000</v>
      </c>
      <c r="F8" s="168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34"/>
    </row>
    <row r="9" spans="1:22" s="167" customFormat="1" x14ac:dyDescent="0.3">
      <c r="A9" s="269"/>
      <c r="B9" s="167" t="s">
        <v>78</v>
      </c>
      <c r="C9" s="168"/>
      <c r="D9" s="168">
        <v>1000000</v>
      </c>
      <c r="E9" s="168">
        <v>1000000</v>
      </c>
      <c r="F9" s="168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34"/>
    </row>
    <row r="10" spans="1:22" s="167" customFormat="1" x14ac:dyDescent="0.3">
      <c r="A10" s="269"/>
      <c r="B10" s="167" t="s">
        <v>79</v>
      </c>
      <c r="C10" s="168"/>
      <c r="D10" s="168">
        <v>1000000</v>
      </c>
      <c r="E10" s="168">
        <v>1000000</v>
      </c>
      <c r="F10" s="168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34"/>
    </row>
    <row r="11" spans="1:22" s="167" customFormat="1" x14ac:dyDescent="0.3">
      <c r="A11" s="269"/>
      <c r="B11" s="167" t="s">
        <v>80</v>
      </c>
      <c r="C11" s="168"/>
      <c r="D11" s="168">
        <v>1000000</v>
      </c>
      <c r="E11" s="168">
        <v>1000000</v>
      </c>
      <c r="F11" s="168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34"/>
    </row>
    <row r="12" spans="1:22" s="167" customFormat="1" x14ac:dyDescent="0.3">
      <c r="A12" s="269"/>
      <c r="B12" s="167" t="s">
        <v>81</v>
      </c>
      <c r="C12" s="168"/>
      <c r="D12" s="168">
        <v>0</v>
      </c>
      <c r="E12" s="168">
        <v>7000000</v>
      </c>
      <c r="F12" s="168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34"/>
    </row>
    <row r="13" spans="1:22" s="167" customFormat="1" x14ac:dyDescent="0.3">
      <c r="A13" s="269"/>
      <c r="B13" s="167" t="s">
        <v>82</v>
      </c>
      <c r="C13" s="168">
        <f xml:space="preserve"> U12 + 7150000</f>
        <v>18650000</v>
      </c>
      <c r="D13" s="168">
        <v>0</v>
      </c>
      <c r="E13" s="168">
        <v>4000000</v>
      </c>
      <c r="F13" s="168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27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34"/>
    </row>
    <row r="14" spans="1:22" s="194" customFormat="1" ht="17.25" thickBot="1" x14ac:dyDescent="0.35">
      <c r="A14" s="269"/>
      <c r="B14" s="229" t="s">
        <v>83</v>
      </c>
      <c r="C14" s="230">
        <f xml:space="preserve"> U13 + 7150000</f>
        <v>8420000</v>
      </c>
      <c r="D14" s="230">
        <v>0</v>
      </c>
      <c r="E14" s="230">
        <v>1400000</v>
      </c>
      <c r="F14" s="230">
        <v>420000</v>
      </c>
      <c r="G14" s="231">
        <v>0</v>
      </c>
      <c r="H14" s="231">
        <v>100000</v>
      </c>
      <c r="I14" s="231">
        <v>200000</v>
      </c>
      <c r="J14" s="231">
        <v>100000</v>
      </c>
      <c r="K14" s="231">
        <v>630000</v>
      </c>
      <c r="L14" s="231">
        <v>100000</v>
      </c>
      <c r="M14" s="231">
        <v>600000</v>
      </c>
      <c r="N14" s="231">
        <v>0</v>
      </c>
      <c r="O14" s="231">
        <v>100000</v>
      </c>
      <c r="P14" s="231">
        <v>300000</v>
      </c>
      <c r="Q14" s="231">
        <v>3000000</v>
      </c>
      <c r="R14" s="227">
        <v>0</v>
      </c>
      <c r="S14" s="231">
        <v>1580000</v>
      </c>
      <c r="T14" s="231">
        <f t="shared" si="0"/>
        <v>8530000</v>
      </c>
      <c r="U14" s="231">
        <f xml:space="preserve"> C14 - T14 +1000000</f>
        <v>890000</v>
      </c>
      <c r="V14" s="236"/>
    </row>
    <row r="15" spans="1:22" s="195" customFormat="1" x14ac:dyDescent="0.3">
      <c r="A15" s="269">
        <v>2024</v>
      </c>
      <c r="B15" s="167" t="s">
        <v>72</v>
      </c>
      <c r="C15" s="168">
        <f xml:space="preserve"> U14 + 7150000 +340000</f>
        <v>8380000</v>
      </c>
      <c r="D15" s="168">
        <v>0</v>
      </c>
      <c r="E15" s="168">
        <v>0</v>
      </c>
      <c r="F15" s="168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237"/>
    </row>
    <row r="16" spans="1:22" s="167" customFormat="1" x14ac:dyDescent="0.3">
      <c r="A16" s="269"/>
      <c r="B16" s="167" t="s">
        <v>73</v>
      </c>
      <c r="C16" s="168">
        <f xml:space="preserve"> U15 + 7370000 + 1800000 + 1500000</f>
        <v>11380000</v>
      </c>
      <c r="D16" s="168">
        <v>0</v>
      </c>
      <c r="E16" s="168">
        <v>0</v>
      </c>
      <c r="F16" s="168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34"/>
    </row>
    <row r="17" spans="1:22" s="167" customFormat="1" x14ac:dyDescent="0.3">
      <c r="A17" s="269"/>
      <c r="B17" s="167" t="s">
        <v>74</v>
      </c>
      <c r="C17" s="168">
        <f xml:space="preserve"> U16 + 7370000</f>
        <v>11950000</v>
      </c>
      <c r="D17" s="168">
        <v>0</v>
      </c>
      <c r="E17" s="168">
        <v>350000</v>
      </c>
      <c r="F17" s="168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34"/>
    </row>
    <row r="18" spans="1:22" s="167" customFormat="1" ht="17.25" customHeight="1" x14ac:dyDescent="0.3">
      <c r="A18" s="269"/>
      <c r="B18" s="167" t="s">
        <v>75</v>
      </c>
      <c r="C18" s="168">
        <f xml:space="preserve"> U17 + 7370000</f>
        <v>10130000</v>
      </c>
      <c r="D18" s="168">
        <v>0</v>
      </c>
      <c r="E18" s="168">
        <v>0</v>
      </c>
      <c r="F18" s="168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34"/>
    </row>
    <row r="19" spans="1:22" s="167" customFormat="1" x14ac:dyDescent="0.3">
      <c r="A19" s="269"/>
      <c r="B19" s="167" t="s">
        <v>76</v>
      </c>
      <c r="C19" s="168">
        <f xml:space="preserve"> U18 + 7370000 +18700000</f>
        <v>27960000</v>
      </c>
      <c r="D19" s="168">
        <v>1900000</v>
      </c>
      <c r="E19" s="168">
        <v>14000000</v>
      </c>
      <c r="F19" s="168">
        <v>420000</v>
      </c>
      <c r="G19" s="168">
        <v>0</v>
      </c>
      <c r="H19" s="168">
        <v>100000</v>
      </c>
      <c r="I19" s="168">
        <v>200000</v>
      </c>
      <c r="J19" s="168">
        <v>100000</v>
      </c>
      <c r="K19" s="168">
        <v>630000</v>
      </c>
      <c r="L19" s="168">
        <v>100000</v>
      </c>
      <c r="M19" s="168">
        <v>190000</v>
      </c>
      <c r="N19" s="168">
        <v>0</v>
      </c>
      <c r="O19" s="168">
        <v>100000</v>
      </c>
      <c r="P19" s="168">
        <v>0</v>
      </c>
      <c r="Q19" s="168">
        <v>2100000</v>
      </c>
      <c r="R19" s="168">
        <v>400000</v>
      </c>
      <c r="S19" s="168">
        <v>5800000</v>
      </c>
      <c r="T19" s="168">
        <f t="shared" si="0"/>
        <v>26040000</v>
      </c>
      <c r="U19" s="168">
        <f t="shared" si="1"/>
        <v>1920000</v>
      </c>
      <c r="V19" s="251">
        <v>18700000</v>
      </c>
    </row>
    <row r="20" spans="1:22" ht="15.75" customHeight="1" x14ac:dyDescent="0.3">
      <c r="A20" s="269"/>
      <c r="B20" s="1" t="s">
        <v>77</v>
      </c>
      <c r="C20" s="171">
        <f t="shared" ref="C20:C26" si="2" xml:space="preserve"> U19 + 7370000</f>
        <v>9290000</v>
      </c>
      <c r="D20" s="172">
        <v>0</v>
      </c>
      <c r="E20" s="172">
        <v>0</v>
      </c>
      <c r="F20" s="2">
        <v>420000</v>
      </c>
      <c r="G20" s="172">
        <v>300000</v>
      </c>
      <c r="H20" s="173">
        <v>300000</v>
      </c>
      <c r="I20" s="2">
        <v>200000</v>
      </c>
      <c r="J20" s="2">
        <v>100000</v>
      </c>
      <c r="K20" s="2">
        <v>630000</v>
      </c>
      <c r="L20" s="2">
        <v>100000</v>
      </c>
      <c r="M20" s="174">
        <v>190000</v>
      </c>
      <c r="N20" s="2">
        <v>0</v>
      </c>
      <c r="O20" s="2">
        <v>100000</v>
      </c>
      <c r="P20" s="2">
        <v>500000</v>
      </c>
      <c r="Q20" s="2">
        <v>2300000</v>
      </c>
      <c r="R20" s="172">
        <v>0</v>
      </c>
      <c r="S20" s="175">
        <v>1640000</v>
      </c>
      <c r="T20" s="2">
        <f>SUM(D20:S20)</f>
        <v>6780000</v>
      </c>
      <c r="U20" s="2">
        <f t="shared" si="1"/>
        <v>2510000</v>
      </c>
      <c r="V20" s="238">
        <f xml:space="preserve"> V19 - 1640000</f>
        <v>17060000</v>
      </c>
    </row>
    <row r="21" spans="1:22" s="31" customFormat="1" x14ac:dyDescent="0.3">
      <c r="A21" s="269"/>
      <c r="B21" s="31" t="s">
        <v>78</v>
      </c>
      <c r="C21" s="171">
        <f t="shared" si="2"/>
        <v>9880000</v>
      </c>
      <c r="D21" s="172">
        <v>1800000</v>
      </c>
      <c r="E21" s="172">
        <v>0</v>
      </c>
      <c r="F21" s="171">
        <v>420000</v>
      </c>
      <c r="G21" s="172">
        <v>300000</v>
      </c>
      <c r="H21" s="173">
        <v>300000</v>
      </c>
      <c r="I21" s="171">
        <v>200000</v>
      </c>
      <c r="J21" s="171">
        <v>100000</v>
      </c>
      <c r="K21" s="171">
        <v>630000</v>
      </c>
      <c r="L21" s="171">
        <v>100000</v>
      </c>
      <c r="M21" s="168">
        <v>190000</v>
      </c>
      <c r="N21" s="171">
        <v>0</v>
      </c>
      <c r="O21" s="171">
        <v>100000</v>
      </c>
      <c r="P21" s="2">
        <v>500000</v>
      </c>
      <c r="Q21" s="2">
        <v>2000000</v>
      </c>
      <c r="R21" s="226">
        <v>1500000</v>
      </c>
      <c r="S21" s="175">
        <v>1640000</v>
      </c>
      <c r="T21" s="171">
        <f t="shared" si="0"/>
        <v>9780000</v>
      </c>
      <c r="U21" s="171">
        <f t="shared" si="1"/>
        <v>100000</v>
      </c>
      <c r="V21" s="238">
        <f xml:space="preserve"> V20 - 1640000</f>
        <v>15420000</v>
      </c>
    </row>
    <row r="22" spans="1:22" x14ac:dyDescent="0.3">
      <c r="A22" s="269"/>
      <c r="B22" s="1" t="s">
        <v>79</v>
      </c>
      <c r="C22" s="171">
        <f t="shared" si="2"/>
        <v>7470000</v>
      </c>
      <c r="D22" s="172">
        <v>0</v>
      </c>
      <c r="E22" s="172">
        <v>0</v>
      </c>
      <c r="F22" s="2">
        <v>420000</v>
      </c>
      <c r="G22" s="172">
        <v>300000</v>
      </c>
      <c r="H22" s="173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74">
        <v>190000</v>
      </c>
      <c r="N22" s="2">
        <v>0</v>
      </c>
      <c r="O22" s="2">
        <v>100000</v>
      </c>
      <c r="P22" s="2">
        <v>500000</v>
      </c>
      <c r="Q22" s="2">
        <v>2000000</v>
      </c>
      <c r="R22" s="172">
        <v>0</v>
      </c>
      <c r="S22" s="175">
        <v>1640000</v>
      </c>
      <c r="T22" s="2">
        <f t="shared" si="0"/>
        <v>6480000</v>
      </c>
      <c r="U22" s="2">
        <f t="shared" si="1"/>
        <v>990000</v>
      </c>
      <c r="V22" s="238">
        <f t="shared" ref="V22:V31" si="3" xml:space="preserve"> V21 - 1640000</f>
        <v>13780000</v>
      </c>
    </row>
    <row r="23" spans="1:22" x14ac:dyDescent="0.3">
      <c r="A23" s="269"/>
      <c r="B23" s="1" t="s">
        <v>80</v>
      </c>
      <c r="C23" s="171">
        <f t="shared" si="2"/>
        <v>8360000</v>
      </c>
      <c r="D23" s="172">
        <v>0</v>
      </c>
      <c r="E23" s="172">
        <v>0</v>
      </c>
      <c r="F23" s="2">
        <v>420000</v>
      </c>
      <c r="G23" s="172">
        <v>300000</v>
      </c>
      <c r="H23" s="173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68">
        <v>190000</v>
      </c>
      <c r="N23" s="2">
        <v>0</v>
      </c>
      <c r="O23" s="2">
        <v>100000</v>
      </c>
      <c r="P23" s="2">
        <v>500000</v>
      </c>
      <c r="Q23" s="2">
        <v>2000000</v>
      </c>
      <c r="R23" s="172">
        <v>400000</v>
      </c>
      <c r="S23" s="175">
        <v>1640000</v>
      </c>
      <c r="T23" s="2">
        <f t="shared" si="0"/>
        <v>6880000</v>
      </c>
      <c r="U23" s="2">
        <f t="shared" si="1"/>
        <v>1480000</v>
      </c>
      <c r="V23" s="238">
        <f t="shared" si="3"/>
        <v>12140000</v>
      </c>
    </row>
    <row r="24" spans="1:22" s="223" customFormat="1" x14ac:dyDescent="0.3">
      <c r="A24" s="269"/>
      <c r="B24" s="223" t="s">
        <v>81</v>
      </c>
      <c r="C24" s="216">
        <f xml:space="preserve"> U23 + 7370000</f>
        <v>8850000</v>
      </c>
      <c r="D24" s="216">
        <v>1800000</v>
      </c>
      <c r="E24" s="216">
        <v>0</v>
      </c>
      <c r="F24" s="216">
        <v>420000</v>
      </c>
      <c r="G24" s="216">
        <v>300000</v>
      </c>
      <c r="H24" s="216">
        <v>300000</v>
      </c>
      <c r="I24" s="216">
        <v>200000</v>
      </c>
      <c r="J24" s="216">
        <v>100000</v>
      </c>
      <c r="K24" s="216">
        <v>630000</v>
      </c>
      <c r="L24" s="216">
        <v>100000</v>
      </c>
      <c r="M24" s="216">
        <v>190000</v>
      </c>
      <c r="N24" s="216">
        <v>0</v>
      </c>
      <c r="O24" s="216">
        <v>100000</v>
      </c>
      <c r="P24" s="2">
        <v>500000</v>
      </c>
      <c r="Q24" s="2">
        <v>2000000</v>
      </c>
      <c r="R24" s="232">
        <v>0</v>
      </c>
      <c r="S24" s="216">
        <v>1640000</v>
      </c>
      <c r="T24" s="216">
        <f>SUM(D24:S24)</f>
        <v>8280000</v>
      </c>
      <c r="U24" s="216">
        <f t="shared" si="1"/>
        <v>570000</v>
      </c>
      <c r="V24" s="238">
        <f t="shared" si="3"/>
        <v>10500000</v>
      </c>
    </row>
    <row r="25" spans="1:22" x14ac:dyDescent="0.3">
      <c r="A25" s="269"/>
      <c r="B25" s="1" t="s">
        <v>82</v>
      </c>
      <c r="C25" s="171">
        <f t="shared" si="2"/>
        <v>7940000</v>
      </c>
      <c r="D25" s="172">
        <v>0</v>
      </c>
      <c r="E25" s="172">
        <v>0</v>
      </c>
      <c r="F25" s="2">
        <v>420000</v>
      </c>
      <c r="G25" s="172">
        <v>300000</v>
      </c>
      <c r="H25" s="173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68">
        <v>190000</v>
      </c>
      <c r="N25" s="2">
        <v>0</v>
      </c>
      <c r="O25" s="2">
        <v>100000</v>
      </c>
      <c r="P25" s="2">
        <v>500000</v>
      </c>
      <c r="Q25" s="2">
        <v>2000000</v>
      </c>
      <c r="R25" s="172">
        <v>0</v>
      </c>
      <c r="S25" s="175">
        <v>1640000</v>
      </c>
      <c r="T25" s="2">
        <f t="shared" si="0"/>
        <v>6480000</v>
      </c>
      <c r="U25" s="2">
        <f t="shared" si="1"/>
        <v>1460000</v>
      </c>
      <c r="V25" s="238">
        <f t="shared" si="3"/>
        <v>8860000</v>
      </c>
    </row>
    <row r="26" spans="1:22" s="217" customFormat="1" ht="17.25" thickBot="1" x14ac:dyDescent="0.35">
      <c r="A26" s="269"/>
      <c r="B26" s="219" t="s">
        <v>83</v>
      </c>
      <c r="C26" s="220">
        <f t="shared" si="2"/>
        <v>8830000</v>
      </c>
      <c r="D26" s="220">
        <v>0</v>
      </c>
      <c r="E26" s="218">
        <v>0</v>
      </c>
      <c r="F26" s="220">
        <v>420000</v>
      </c>
      <c r="G26" s="218">
        <v>300000</v>
      </c>
      <c r="H26" s="218">
        <v>300000</v>
      </c>
      <c r="I26" s="220">
        <v>200000</v>
      </c>
      <c r="J26" s="220">
        <v>100000</v>
      </c>
      <c r="K26" s="220">
        <v>630000</v>
      </c>
      <c r="L26" s="220">
        <v>100000</v>
      </c>
      <c r="M26" s="218">
        <v>190000</v>
      </c>
      <c r="N26" s="220">
        <v>0</v>
      </c>
      <c r="O26" s="220">
        <v>100000</v>
      </c>
      <c r="P26" s="220">
        <v>0</v>
      </c>
      <c r="Q26" s="2">
        <v>2000000</v>
      </c>
      <c r="R26" s="172">
        <v>400000</v>
      </c>
      <c r="S26" s="218">
        <v>1640000</v>
      </c>
      <c r="T26" s="220">
        <f t="shared" si="0"/>
        <v>6380000</v>
      </c>
      <c r="U26" s="220">
        <f t="shared" si="1"/>
        <v>2450000</v>
      </c>
      <c r="V26" s="238">
        <f t="shared" si="3"/>
        <v>7220000</v>
      </c>
    </row>
    <row r="27" spans="1:22" s="68" customFormat="1" x14ac:dyDescent="0.3">
      <c r="A27" s="269">
        <v>2025</v>
      </c>
      <c r="B27" s="1" t="s">
        <v>72</v>
      </c>
      <c r="C27" s="171">
        <f xml:space="preserve"> U26 + 7590000</f>
        <v>10040000</v>
      </c>
      <c r="D27" s="2">
        <v>1800000</v>
      </c>
      <c r="E27" s="172">
        <v>0</v>
      </c>
      <c r="F27" s="2">
        <v>420000</v>
      </c>
      <c r="G27" s="172">
        <v>300000</v>
      </c>
      <c r="H27" s="173">
        <v>300000</v>
      </c>
      <c r="I27" s="2">
        <v>200000</v>
      </c>
      <c r="J27" s="2">
        <v>100000</v>
      </c>
      <c r="K27" s="2">
        <v>630000</v>
      </c>
      <c r="L27" s="2">
        <v>100000</v>
      </c>
      <c r="M27" s="168">
        <v>190000</v>
      </c>
      <c r="N27" s="2">
        <v>0</v>
      </c>
      <c r="O27" s="2">
        <v>100000</v>
      </c>
      <c r="P27" s="2">
        <v>500000</v>
      </c>
      <c r="Q27" s="2">
        <v>2000000</v>
      </c>
      <c r="R27" s="2">
        <v>600000</v>
      </c>
      <c r="S27" s="175">
        <v>1640000</v>
      </c>
      <c r="T27" s="2">
        <f>SUM(D27:S27)</f>
        <v>8880000</v>
      </c>
      <c r="U27" s="2">
        <f t="shared" si="1"/>
        <v>1160000</v>
      </c>
      <c r="V27" s="238">
        <f t="shared" si="3"/>
        <v>5580000</v>
      </c>
    </row>
    <row r="28" spans="1:22" x14ac:dyDescent="0.3">
      <c r="A28" s="269"/>
      <c r="B28" s="1" t="s">
        <v>73</v>
      </c>
      <c r="C28" s="171">
        <f xml:space="preserve"> U27 + 7590000</f>
        <v>8750000</v>
      </c>
      <c r="D28" s="172">
        <v>0</v>
      </c>
      <c r="E28" s="172">
        <v>0</v>
      </c>
      <c r="F28" s="2">
        <v>420000</v>
      </c>
      <c r="G28" s="172">
        <v>300000</v>
      </c>
      <c r="H28" s="173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174">
        <v>190000</v>
      </c>
      <c r="N28" s="2">
        <v>0</v>
      </c>
      <c r="O28" s="2">
        <v>100000</v>
      </c>
      <c r="P28" s="2">
        <v>500000</v>
      </c>
      <c r="Q28" s="2">
        <v>2000000</v>
      </c>
      <c r="R28" s="2">
        <v>0</v>
      </c>
      <c r="S28" s="175">
        <v>1640000</v>
      </c>
      <c r="T28" s="2">
        <f t="shared" si="0"/>
        <v>6700000</v>
      </c>
      <c r="U28" s="2">
        <f t="shared" si="1"/>
        <v>2050000</v>
      </c>
      <c r="V28" s="238">
        <f t="shared" si="3"/>
        <v>3940000</v>
      </c>
    </row>
    <row r="29" spans="1:22" x14ac:dyDescent="0.3">
      <c r="A29" s="269"/>
      <c r="B29" s="1" t="s">
        <v>74</v>
      </c>
      <c r="C29" s="171">
        <f t="shared" ref="C29:C92" si="4" xml:space="preserve"> U28 + 7590000</f>
        <v>9640000</v>
      </c>
      <c r="D29" s="172">
        <v>0</v>
      </c>
      <c r="E29" s="172">
        <v>0</v>
      </c>
      <c r="F29" s="2">
        <v>420000</v>
      </c>
      <c r="G29" s="172">
        <v>300000</v>
      </c>
      <c r="H29" s="173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168">
        <v>190000</v>
      </c>
      <c r="N29" s="2">
        <v>0</v>
      </c>
      <c r="O29" s="2">
        <v>100000</v>
      </c>
      <c r="P29" s="2">
        <v>500000</v>
      </c>
      <c r="Q29" s="2">
        <v>2000000</v>
      </c>
      <c r="R29" s="2">
        <v>0</v>
      </c>
      <c r="S29" s="175">
        <v>1640000</v>
      </c>
      <c r="T29" s="2">
        <f t="shared" si="0"/>
        <v>6700000</v>
      </c>
      <c r="U29" s="2">
        <f t="shared" si="1"/>
        <v>2940000</v>
      </c>
      <c r="V29" s="238">
        <f t="shared" si="3"/>
        <v>2300000</v>
      </c>
    </row>
    <row r="30" spans="1:22" x14ac:dyDescent="0.3">
      <c r="A30" s="269"/>
      <c r="B30" s="1" t="s">
        <v>75</v>
      </c>
      <c r="C30" s="171">
        <f t="shared" si="4"/>
        <v>10530000</v>
      </c>
      <c r="D30" s="2">
        <v>1800000</v>
      </c>
      <c r="E30" s="172">
        <v>0</v>
      </c>
      <c r="F30" s="2">
        <v>420000</v>
      </c>
      <c r="G30" s="172">
        <v>300000</v>
      </c>
      <c r="H30" s="173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174">
        <v>190000</v>
      </c>
      <c r="N30" s="2">
        <v>0</v>
      </c>
      <c r="O30" s="2">
        <v>100000</v>
      </c>
      <c r="P30" s="2">
        <v>500000</v>
      </c>
      <c r="Q30" s="2">
        <v>2000000</v>
      </c>
      <c r="R30" s="2">
        <v>600000</v>
      </c>
      <c r="S30" s="175">
        <v>1640000</v>
      </c>
      <c r="T30" s="2">
        <f t="shared" si="0"/>
        <v>9100000</v>
      </c>
      <c r="U30" s="2">
        <f t="shared" si="1"/>
        <v>1430000</v>
      </c>
      <c r="V30" s="238">
        <f t="shared" si="3"/>
        <v>660000</v>
      </c>
    </row>
    <row r="31" spans="1:22" x14ac:dyDescent="0.3">
      <c r="A31" s="269"/>
      <c r="B31" s="1" t="s">
        <v>76</v>
      </c>
      <c r="C31" s="171">
        <f t="shared" si="4"/>
        <v>9020000</v>
      </c>
      <c r="D31" s="172">
        <v>2000000</v>
      </c>
      <c r="E31" s="172">
        <v>0</v>
      </c>
      <c r="F31" s="2">
        <v>420000</v>
      </c>
      <c r="G31" s="172">
        <v>300000</v>
      </c>
      <c r="H31" s="173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168">
        <v>190000</v>
      </c>
      <c r="N31" s="2">
        <v>0</v>
      </c>
      <c r="O31" s="2">
        <v>100000</v>
      </c>
      <c r="P31" s="2">
        <v>500000</v>
      </c>
      <c r="Q31" s="2">
        <v>2000000</v>
      </c>
      <c r="R31" s="2">
        <v>0</v>
      </c>
      <c r="S31" s="175">
        <v>1640000</v>
      </c>
      <c r="T31" s="2">
        <f t="shared" si="0"/>
        <v>8700000</v>
      </c>
      <c r="U31" s="2">
        <f t="shared" si="1"/>
        <v>320000</v>
      </c>
      <c r="V31" s="238">
        <f t="shared" si="3"/>
        <v>-980000</v>
      </c>
    </row>
    <row r="32" spans="1:22" x14ac:dyDescent="0.3">
      <c r="A32" s="269"/>
      <c r="B32" s="1" t="s">
        <v>77</v>
      </c>
      <c r="C32" s="171">
        <f t="shared" si="4"/>
        <v>7910000</v>
      </c>
      <c r="D32" s="172">
        <v>0</v>
      </c>
      <c r="E32" s="172">
        <v>0</v>
      </c>
      <c r="F32" s="2">
        <v>420000</v>
      </c>
      <c r="G32" s="172">
        <v>300000</v>
      </c>
      <c r="H32" s="173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174">
        <v>190000</v>
      </c>
      <c r="N32" s="2">
        <v>0</v>
      </c>
      <c r="O32" s="2">
        <v>100000</v>
      </c>
      <c r="P32" s="2">
        <v>500000</v>
      </c>
      <c r="Q32" s="2">
        <v>2000000</v>
      </c>
      <c r="R32" s="2">
        <v>0</v>
      </c>
      <c r="S32" s="2">
        <v>0</v>
      </c>
      <c r="T32" s="2">
        <f t="shared" si="0"/>
        <v>5060000</v>
      </c>
      <c r="U32" s="2">
        <f t="shared" si="1"/>
        <v>2850000</v>
      </c>
      <c r="V32" s="238"/>
    </row>
    <row r="33" spans="1:22" x14ac:dyDescent="0.3">
      <c r="A33" s="269"/>
      <c r="B33" s="1" t="s">
        <v>78</v>
      </c>
      <c r="C33" s="171">
        <f t="shared" si="4"/>
        <v>10440000</v>
      </c>
      <c r="D33" s="172">
        <v>1800000</v>
      </c>
      <c r="E33" s="172">
        <v>0</v>
      </c>
      <c r="F33" s="2">
        <v>420000</v>
      </c>
      <c r="G33" s="172">
        <v>300000</v>
      </c>
      <c r="H33" s="173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168">
        <v>190000</v>
      </c>
      <c r="N33" s="2">
        <v>0</v>
      </c>
      <c r="O33" s="2">
        <v>100000</v>
      </c>
      <c r="P33" s="2">
        <v>500000</v>
      </c>
      <c r="Q33" s="2">
        <v>2000000</v>
      </c>
      <c r="R33" s="2">
        <v>0</v>
      </c>
      <c r="S33" s="2">
        <v>0</v>
      </c>
      <c r="T33" s="2">
        <f t="shared" si="0"/>
        <v>6860000</v>
      </c>
      <c r="U33" s="2">
        <f t="shared" si="1"/>
        <v>3580000</v>
      </c>
      <c r="V33" s="238"/>
    </row>
    <row r="34" spans="1:22" x14ac:dyDescent="0.3">
      <c r="A34" s="269"/>
      <c r="B34" s="1" t="s">
        <v>79</v>
      </c>
      <c r="C34" s="171">
        <f t="shared" si="4"/>
        <v>11170000</v>
      </c>
      <c r="D34" s="172">
        <v>0</v>
      </c>
      <c r="E34" s="172">
        <v>0</v>
      </c>
      <c r="F34" s="2">
        <v>420000</v>
      </c>
      <c r="G34" s="172">
        <v>300000</v>
      </c>
      <c r="H34" s="173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174">
        <v>190000</v>
      </c>
      <c r="N34" s="2">
        <v>0</v>
      </c>
      <c r="O34" s="2">
        <v>100000</v>
      </c>
      <c r="P34" s="2">
        <v>500000</v>
      </c>
      <c r="Q34" s="2">
        <v>2000000</v>
      </c>
      <c r="R34" s="2">
        <v>600000</v>
      </c>
      <c r="S34" s="2">
        <v>0</v>
      </c>
      <c r="T34" s="2">
        <f t="shared" si="0"/>
        <v>5660000</v>
      </c>
      <c r="U34" s="2">
        <f t="shared" si="1"/>
        <v>5510000</v>
      </c>
      <c r="V34" s="238"/>
    </row>
    <row r="35" spans="1:22" s="176" customFormat="1" ht="17.25" customHeight="1" x14ac:dyDescent="0.3">
      <c r="A35" s="269"/>
      <c r="B35" s="176" t="s">
        <v>80</v>
      </c>
      <c r="C35" s="171">
        <f t="shared" si="4"/>
        <v>13100000</v>
      </c>
      <c r="D35" s="172">
        <v>0</v>
      </c>
      <c r="E35" s="172">
        <v>0</v>
      </c>
      <c r="F35" s="2">
        <v>420000</v>
      </c>
      <c r="G35" s="172">
        <v>300000</v>
      </c>
      <c r="H35" s="173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168">
        <v>190000</v>
      </c>
      <c r="N35" s="2">
        <v>0</v>
      </c>
      <c r="O35" s="2">
        <v>100000</v>
      </c>
      <c r="P35" s="2">
        <v>0</v>
      </c>
      <c r="Q35" s="2">
        <v>2000000</v>
      </c>
      <c r="R35" s="2">
        <v>0</v>
      </c>
      <c r="S35" s="2">
        <v>0</v>
      </c>
      <c r="T35" s="177">
        <f t="shared" ref="T35:T66" si="5">SUM(D35:S35)</f>
        <v>4560000</v>
      </c>
      <c r="U35" s="177">
        <f t="shared" si="1"/>
        <v>8540000</v>
      </c>
      <c r="V35" s="239"/>
    </row>
    <row r="36" spans="1:22" s="223" customFormat="1" x14ac:dyDescent="0.3">
      <c r="A36" s="269"/>
      <c r="B36" s="223" t="s">
        <v>81</v>
      </c>
      <c r="C36" s="216">
        <f xml:space="preserve"> U35 + 7590000 + 10000000</f>
        <v>26130000</v>
      </c>
      <c r="D36" s="216">
        <v>1800000</v>
      </c>
      <c r="E36" s="216">
        <v>0</v>
      </c>
      <c r="F36" s="216">
        <v>420000</v>
      </c>
      <c r="G36" s="216">
        <v>300000</v>
      </c>
      <c r="H36" s="216">
        <v>300000</v>
      </c>
      <c r="I36" s="216">
        <v>200000</v>
      </c>
      <c r="J36" s="216">
        <v>100000</v>
      </c>
      <c r="K36" s="216">
        <v>800000</v>
      </c>
      <c r="L36" s="216">
        <v>150000</v>
      </c>
      <c r="M36" s="216">
        <v>190000</v>
      </c>
      <c r="N36" s="216">
        <v>0</v>
      </c>
      <c r="O36" s="216">
        <v>100000</v>
      </c>
      <c r="P36" s="216">
        <v>0</v>
      </c>
      <c r="Q36" s="2">
        <v>22000000</v>
      </c>
      <c r="R36" s="216">
        <v>0</v>
      </c>
      <c r="S36" s="216">
        <v>0</v>
      </c>
      <c r="T36" s="216">
        <f t="shared" si="5"/>
        <v>26360000</v>
      </c>
      <c r="U36" s="216">
        <f t="shared" si="1"/>
        <v>-230000</v>
      </c>
      <c r="V36" s="223" t="s">
        <v>186</v>
      </c>
    </row>
    <row r="37" spans="1:22" x14ac:dyDescent="0.3">
      <c r="A37" s="269"/>
      <c r="B37" s="1" t="s">
        <v>82</v>
      </c>
      <c r="C37" s="171">
        <f t="shared" si="4"/>
        <v>7360000</v>
      </c>
      <c r="D37" s="172">
        <v>0</v>
      </c>
      <c r="E37" s="172">
        <v>0</v>
      </c>
      <c r="F37" s="2">
        <v>420000</v>
      </c>
      <c r="G37" s="172">
        <v>300000</v>
      </c>
      <c r="H37" s="173">
        <v>300000</v>
      </c>
      <c r="I37" s="2">
        <v>900000</v>
      </c>
      <c r="J37" s="2">
        <v>0</v>
      </c>
      <c r="K37" s="2">
        <v>800000</v>
      </c>
      <c r="L37" s="2">
        <v>150000</v>
      </c>
      <c r="M37" s="168">
        <v>190000</v>
      </c>
      <c r="N37" s="2">
        <v>0</v>
      </c>
      <c r="O37" s="2">
        <v>100000</v>
      </c>
      <c r="P37" s="2">
        <v>1000000</v>
      </c>
      <c r="Q37" s="2">
        <v>2000000</v>
      </c>
      <c r="R37" s="172">
        <v>0</v>
      </c>
      <c r="S37" s="2">
        <v>0</v>
      </c>
      <c r="T37" s="2">
        <f t="shared" si="5"/>
        <v>6160000</v>
      </c>
      <c r="U37" s="2">
        <f t="shared" si="1"/>
        <v>1200000</v>
      </c>
    </row>
    <row r="38" spans="1:22" s="209" customFormat="1" ht="17.25" thickBot="1" x14ac:dyDescent="0.35">
      <c r="A38" s="269"/>
      <c r="B38" s="221" t="s">
        <v>83</v>
      </c>
      <c r="C38" s="210">
        <f xml:space="preserve"> U37 + 7590000</f>
        <v>8790000</v>
      </c>
      <c r="D38" s="222">
        <v>0</v>
      </c>
      <c r="E38" s="172">
        <v>0</v>
      </c>
      <c r="F38" s="222">
        <v>420000</v>
      </c>
      <c r="G38" s="210">
        <v>300000</v>
      </c>
      <c r="H38" s="222">
        <v>300000</v>
      </c>
      <c r="I38" s="210">
        <v>900000</v>
      </c>
      <c r="J38" s="210">
        <v>0</v>
      </c>
      <c r="K38" s="210">
        <v>800000</v>
      </c>
      <c r="L38" s="2">
        <v>150000</v>
      </c>
      <c r="M38" s="174">
        <v>190000</v>
      </c>
      <c r="N38" s="222">
        <v>0</v>
      </c>
      <c r="O38" s="2">
        <v>100000</v>
      </c>
      <c r="P38" s="222">
        <v>0</v>
      </c>
      <c r="Q38" s="2">
        <v>2000000</v>
      </c>
      <c r="R38" s="172">
        <v>0</v>
      </c>
      <c r="S38" s="222">
        <v>0</v>
      </c>
      <c r="T38" s="222">
        <f t="shared" si="5"/>
        <v>5160000</v>
      </c>
      <c r="U38" s="222">
        <f t="shared" si="1"/>
        <v>3630000</v>
      </c>
    </row>
    <row r="39" spans="1:22" s="215" customFormat="1" x14ac:dyDescent="0.3">
      <c r="A39" s="269">
        <v>2026</v>
      </c>
      <c r="B39" s="223" t="s">
        <v>72</v>
      </c>
      <c r="C39" s="216">
        <f t="shared" si="4"/>
        <v>11220000</v>
      </c>
      <c r="D39" s="2">
        <v>1800000</v>
      </c>
      <c r="E39" s="172">
        <v>0</v>
      </c>
      <c r="F39" s="216">
        <v>420000</v>
      </c>
      <c r="G39" s="216">
        <v>300000</v>
      </c>
      <c r="H39" s="216">
        <v>300000</v>
      </c>
      <c r="I39" s="216">
        <v>900000</v>
      </c>
      <c r="J39" s="216">
        <v>0</v>
      </c>
      <c r="K39" s="216">
        <v>800000</v>
      </c>
      <c r="L39" s="2">
        <v>150000</v>
      </c>
      <c r="M39" s="216">
        <v>190000</v>
      </c>
      <c r="N39" s="216">
        <v>0</v>
      </c>
      <c r="O39" s="216">
        <v>100000</v>
      </c>
      <c r="P39" s="216">
        <v>0</v>
      </c>
      <c r="Q39" s="2">
        <v>2000000</v>
      </c>
      <c r="R39" s="172">
        <v>0</v>
      </c>
      <c r="S39" s="216">
        <v>0</v>
      </c>
      <c r="T39" s="216">
        <f t="shared" si="5"/>
        <v>6960000</v>
      </c>
      <c r="U39" s="216">
        <f t="shared" si="1"/>
        <v>4260000</v>
      </c>
    </row>
    <row r="40" spans="1:22" s="166" customFormat="1" x14ac:dyDescent="0.3">
      <c r="A40" s="269"/>
      <c r="B40" s="166" t="s">
        <v>73</v>
      </c>
      <c r="C40" s="171">
        <f t="shared" si="4"/>
        <v>11850000</v>
      </c>
      <c r="D40" s="172">
        <v>0</v>
      </c>
      <c r="E40" s="172">
        <v>0</v>
      </c>
      <c r="F40" s="2">
        <v>420000</v>
      </c>
      <c r="G40" s="172">
        <v>300000</v>
      </c>
      <c r="H40" s="173">
        <v>300000</v>
      </c>
      <c r="I40" s="2">
        <v>900000</v>
      </c>
      <c r="J40" s="2">
        <v>0</v>
      </c>
      <c r="K40" s="2">
        <v>800000</v>
      </c>
      <c r="L40" s="2">
        <v>150000</v>
      </c>
      <c r="M40" s="174">
        <v>190000</v>
      </c>
      <c r="N40" s="174">
        <v>0</v>
      </c>
      <c r="O40" s="2">
        <v>100000</v>
      </c>
      <c r="P40" s="2">
        <v>1000000</v>
      </c>
      <c r="Q40" s="2">
        <v>2000000</v>
      </c>
      <c r="R40" s="2">
        <v>600000</v>
      </c>
      <c r="S40" s="172">
        <v>0</v>
      </c>
      <c r="T40" s="174">
        <f t="shared" si="5"/>
        <v>6760000</v>
      </c>
      <c r="U40" s="174">
        <f t="shared" si="1"/>
        <v>5090000</v>
      </c>
    </row>
    <row r="41" spans="1:22" s="178" customFormat="1" x14ac:dyDescent="0.3">
      <c r="A41" s="269"/>
      <c r="B41" s="178" t="s">
        <v>74</v>
      </c>
      <c r="C41" s="171">
        <f t="shared" si="4"/>
        <v>12680000</v>
      </c>
      <c r="D41" s="172">
        <v>0</v>
      </c>
      <c r="E41" s="172">
        <v>0</v>
      </c>
      <c r="F41" s="2">
        <v>420000</v>
      </c>
      <c r="G41" s="172">
        <v>300000</v>
      </c>
      <c r="H41" s="173">
        <v>300000</v>
      </c>
      <c r="I41" s="2">
        <v>900000</v>
      </c>
      <c r="J41" s="2">
        <v>0</v>
      </c>
      <c r="K41" s="2">
        <v>800000</v>
      </c>
      <c r="L41" s="2">
        <v>150000</v>
      </c>
      <c r="M41" s="168">
        <v>190000</v>
      </c>
      <c r="N41" s="175">
        <v>0</v>
      </c>
      <c r="O41" s="2">
        <v>100000</v>
      </c>
      <c r="P41" s="172">
        <v>0</v>
      </c>
      <c r="Q41" s="2">
        <v>2000000</v>
      </c>
      <c r="R41" s="2">
        <v>0</v>
      </c>
      <c r="S41" s="172">
        <v>0</v>
      </c>
      <c r="T41" s="175">
        <f t="shared" si="5"/>
        <v>5160000</v>
      </c>
      <c r="U41" s="175">
        <f t="shared" si="1"/>
        <v>7520000</v>
      </c>
    </row>
    <row r="42" spans="1:22" s="178" customFormat="1" x14ac:dyDescent="0.3">
      <c r="A42" s="269"/>
      <c r="B42" s="178" t="s">
        <v>75</v>
      </c>
      <c r="C42" s="171">
        <f t="shared" si="4"/>
        <v>15110000</v>
      </c>
      <c r="D42" s="2">
        <v>1800000</v>
      </c>
      <c r="E42" s="172">
        <v>0</v>
      </c>
      <c r="F42" s="2">
        <v>420000</v>
      </c>
      <c r="G42" s="172">
        <v>300000</v>
      </c>
      <c r="H42" s="173">
        <v>300000</v>
      </c>
      <c r="I42" s="2">
        <v>900000</v>
      </c>
      <c r="J42" s="2">
        <v>0</v>
      </c>
      <c r="K42" s="2">
        <v>800000</v>
      </c>
      <c r="L42" s="2">
        <v>150000</v>
      </c>
      <c r="M42" s="174">
        <v>190000</v>
      </c>
      <c r="N42" s="175">
        <v>0</v>
      </c>
      <c r="O42" s="2">
        <v>100000</v>
      </c>
      <c r="P42" s="172">
        <v>0</v>
      </c>
      <c r="Q42" s="2">
        <v>2000000</v>
      </c>
      <c r="R42" s="2">
        <v>0</v>
      </c>
      <c r="S42" s="2">
        <v>0</v>
      </c>
      <c r="T42" s="175">
        <f t="shared" si="5"/>
        <v>6960000</v>
      </c>
      <c r="U42" s="175">
        <f t="shared" si="1"/>
        <v>8150000</v>
      </c>
    </row>
    <row r="43" spans="1:22" s="178" customFormat="1" x14ac:dyDescent="0.3">
      <c r="A43" s="269"/>
      <c r="B43" s="178" t="s">
        <v>76</v>
      </c>
      <c r="C43" s="171">
        <f t="shared" si="4"/>
        <v>15740000</v>
      </c>
      <c r="D43" s="172">
        <v>2000000</v>
      </c>
      <c r="E43" s="172">
        <v>0</v>
      </c>
      <c r="F43" s="2">
        <v>420000</v>
      </c>
      <c r="G43" s="172">
        <v>300000</v>
      </c>
      <c r="H43" s="173">
        <v>300000</v>
      </c>
      <c r="I43" s="2">
        <v>900000</v>
      </c>
      <c r="J43" s="2">
        <v>0</v>
      </c>
      <c r="K43" s="2">
        <v>800000</v>
      </c>
      <c r="L43" s="2">
        <v>150000</v>
      </c>
      <c r="M43" s="168">
        <v>190000</v>
      </c>
      <c r="N43" s="175">
        <v>0</v>
      </c>
      <c r="O43" s="2">
        <v>100000</v>
      </c>
      <c r="P43" s="2">
        <v>1000000</v>
      </c>
      <c r="Q43" s="2">
        <v>2000000</v>
      </c>
      <c r="R43" s="2">
        <v>600000</v>
      </c>
      <c r="S43" s="172">
        <v>0</v>
      </c>
      <c r="T43" s="175">
        <f t="shared" si="5"/>
        <v>8760000</v>
      </c>
      <c r="U43" s="175">
        <f t="shared" si="1"/>
        <v>6980000</v>
      </c>
    </row>
    <row r="44" spans="1:22" s="178" customFormat="1" x14ac:dyDescent="0.3">
      <c r="A44" s="269"/>
      <c r="B44" s="178" t="s">
        <v>77</v>
      </c>
      <c r="C44" s="171">
        <f t="shared" si="4"/>
        <v>14570000</v>
      </c>
      <c r="D44" s="172">
        <v>0</v>
      </c>
      <c r="E44" s="172">
        <v>0</v>
      </c>
      <c r="F44" s="2">
        <v>420000</v>
      </c>
      <c r="G44" s="172">
        <v>300000</v>
      </c>
      <c r="H44" s="173">
        <v>300000</v>
      </c>
      <c r="I44" s="2">
        <v>900000</v>
      </c>
      <c r="J44" s="2">
        <v>0</v>
      </c>
      <c r="K44" s="2">
        <v>800000</v>
      </c>
      <c r="L44" s="2">
        <v>150000</v>
      </c>
      <c r="M44" s="174">
        <v>190000</v>
      </c>
      <c r="N44" s="175">
        <v>0</v>
      </c>
      <c r="O44" s="2">
        <v>100000</v>
      </c>
      <c r="P44" s="2">
        <v>0</v>
      </c>
      <c r="Q44" s="2">
        <v>2000000</v>
      </c>
      <c r="R44" s="2">
        <v>0</v>
      </c>
      <c r="S44" s="172">
        <v>0</v>
      </c>
      <c r="T44" s="175">
        <f t="shared" si="5"/>
        <v>5160000</v>
      </c>
      <c r="U44" s="175">
        <f t="shared" si="1"/>
        <v>9410000</v>
      </c>
    </row>
    <row r="45" spans="1:22" s="178" customFormat="1" x14ac:dyDescent="0.3">
      <c r="A45" s="269"/>
      <c r="B45" s="178" t="s">
        <v>78</v>
      </c>
      <c r="C45" s="171">
        <f t="shared" si="4"/>
        <v>17000000</v>
      </c>
      <c r="D45" s="172">
        <v>1800000</v>
      </c>
      <c r="E45" s="172">
        <v>0</v>
      </c>
      <c r="F45" s="2">
        <v>420000</v>
      </c>
      <c r="G45" s="172">
        <v>300000</v>
      </c>
      <c r="H45" s="173">
        <v>300000</v>
      </c>
      <c r="I45" s="2">
        <v>900000</v>
      </c>
      <c r="J45" s="2">
        <v>0</v>
      </c>
      <c r="K45" s="2">
        <v>800000</v>
      </c>
      <c r="L45" s="2">
        <v>150000</v>
      </c>
      <c r="M45" s="168">
        <v>190000</v>
      </c>
      <c r="N45" s="175">
        <v>0</v>
      </c>
      <c r="O45" s="2">
        <v>100000</v>
      </c>
      <c r="P45" s="2">
        <v>0</v>
      </c>
      <c r="Q45" s="2">
        <v>2000000</v>
      </c>
      <c r="R45" s="2">
        <v>0</v>
      </c>
      <c r="S45" s="2">
        <v>0</v>
      </c>
      <c r="T45" s="175">
        <f t="shared" si="5"/>
        <v>6960000</v>
      </c>
      <c r="U45" s="175">
        <f t="shared" ref="U45:U76" si="6" xml:space="preserve"> C45 - T45</f>
        <v>10040000</v>
      </c>
    </row>
    <row r="46" spans="1:22" s="178" customFormat="1" x14ac:dyDescent="0.3">
      <c r="A46" s="269"/>
      <c r="B46" s="178" t="s">
        <v>79</v>
      </c>
      <c r="C46" s="171">
        <f t="shared" si="4"/>
        <v>17630000</v>
      </c>
      <c r="D46" s="172">
        <v>0</v>
      </c>
      <c r="E46" s="172">
        <v>0</v>
      </c>
      <c r="F46" s="2">
        <v>420000</v>
      </c>
      <c r="G46" s="172">
        <v>300000</v>
      </c>
      <c r="H46" s="173">
        <v>300000</v>
      </c>
      <c r="I46" s="2">
        <v>900000</v>
      </c>
      <c r="J46" s="2">
        <v>0</v>
      </c>
      <c r="K46" s="2">
        <v>800000</v>
      </c>
      <c r="L46" s="2">
        <v>150000</v>
      </c>
      <c r="M46" s="174">
        <v>190000</v>
      </c>
      <c r="N46" s="175">
        <v>0</v>
      </c>
      <c r="O46" s="2">
        <v>100000</v>
      </c>
      <c r="P46" s="2">
        <v>1000000</v>
      </c>
      <c r="Q46" s="2">
        <v>2000000</v>
      </c>
      <c r="R46" s="2">
        <v>0</v>
      </c>
      <c r="S46" s="172">
        <v>0</v>
      </c>
      <c r="T46" s="175">
        <f t="shared" si="5"/>
        <v>6160000</v>
      </c>
      <c r="U46" s="175">
        <f t="shared" si="6"/>
        <v>11470000</v>
      </c>
    </row>
    <row r="47" spans="1:22" s="178" customFormat="1" x14ac:dyDescent="0.3">
      <c r="A47" s="269"/>
      <c r="B47" s="178" t="s">
        <v>80</v>
      </c>
      <c r="C47" s="171">
        <f t="shared" si="4"/>
        <v>19060000</v>
      </c>
      <c r="D47" s="172">
        <v>0</v>
      </c>
      <c r="E47" s="172">
        <v>0</v>
      </c>
      <c r="F47" s="2">
        <v>420000</v>
      </c>
      <c r="G47" s="172">
        <v>300000</v>
      </c>
      <c r="H47" s="173">
        <v>300000</v>
      </c>
      <c r="I47" s="2">
        <v>900000</v>
      </c>
      <c r="J47" s="2">
        <v>0</v>
      </c>
      <c r="K47" s="2">
        <v>800000</v>
      </c>
      <c r="L47" s="2">
        <v>150000</v>
      </c>
      <c r="M47" s="168">
        <v>190000</v>
      </c>
      <c r="N47" s="175">
        <v>0</v>
      </c>
      <c r="O47" s="2">
        <v>100000</v>
      </c>
      <c r="P47" s="2">
        <v>0</v>
      </c>
      <c r="Q47" s="2">
        <v>2000000</v>
      </c>
      <c r="R47" s="2">
        <v>600000</v>
      </c>
      <c r="S47" s="172">
        <v>0</v>
      </c>
      <c r="T47" s="175">
        <f t="shared" si="5"/>
        <v>5760000</v>
      </c>
      <c r="U47" s="175">
        <f t="shared" si="6"/>
        <v>13300000</v>
      </c>
    </row>
    <row r="48" spans="1:22" s="178" customFormat="1" x14ac:dyDescent="0.3">
      <c r="A48" s="269"/>
      <c r="B48" s="178" t="s">
        <v>81</v>
      </c>
      <c r="C48" s="171">
        <f t="shared" si="4"/>
        <v>20890000</v>
      </c>
      <c r="D48" s="216">
        <v>1800000</v>
      </c>
      <c r="E48" s="172">
        <v>0</v>
      </c>
      <c r="F48" s="2">
        <v>420000</v>
      </c>
      <c r="G48" s="172">
        <v>300000</v>
      </c>
      <c r="H48" s="173">
        <v>300000</v>
      </c>
      <c r="I48" s="2">
        <v>900000</v>
      </c>
      <c r="J48" s="2">
        <v>0</v>
      </c>
      <c r="K48" s="2">
        <v>800000</v>
      </c>
      <c r="L48" s="2">
        <v>150000</v>
      </c>
      <c r="M48" s="174">
        <v>190000</v>
      </c>
      <c r="N48" s="175">
        <v>0</v>
      </c>
      <c r="O48" s="2">
        <v>100000</v>
      </c>
      <c r="P48" s="2">
        <v>0</v>
      </c>
      <c r="Q48" s="2">
        <v>2000000</v>
      </c>
      <c r="R48" s="2">
        <v>0</v>
      </c>
      <c r="S48" s="2">
        <v>0</v>
      </c>
      <c r="T48" s="175">
        <f t="shared" si="5"/>
        <v>6960000</v>
      </c>
      <c r="U48" s="175">
        <f t="shared" si="6"/>
        <v>13930000</v>
      </c>
    </row>
    <row r="49" spans="1:21" s="178" customFormat="1" x14ac:dyDescent="0.3">
      <c r="A49" s="269"/>
      <c r="B49" s="178" t="s">
        <v>82</v>
      </c>
      <c r="C49" s="171">
        <f t="shared" si="4"/>
        <v>21520000</v>
      </c>
      <c r="D49" s="172">
        <v>0</v>
      </c>
      <c r="E49" s="172">
        <v>0</v>
      </c>
      <c r="F49" s="2">
        <v>420000</v>
      </c>
      <c r="G49" s="172">
        <v>300000</v>
      </c>
      <c r="H49" s="173">
        <v>300000</v>
      </c>
      <c r="I49" s="2">
        <v>900000</v>
      </c>
      <c r="J49" s="2">
        <v>0</v>
      </c>
      <c r="K49" s="2">
        <v>800000</v>
      </c>
      <c r="L49" s="2">
        <v>150000</v>
      </c>
      <c r="M49" s="168">
        <v>190000</v>
      </c>
      <c r="N49" s="175">
        <v>0</v>
      </c>
      <c r="O49" s="2">
        <v>100000</v>
      </c>
      <c r="P49" s="2">
        <v>1000000</v>
      </c>
      <c r="Q49" s="2">
        <v>2000000</v>
      </c>
      <c r="R49" s="2">
        <v>0</v>
      </c>
      <c r="S49" s="2">
        <v>0</v>
      </c>
      <c r="T49" s="175">
        <f t="shared" si="5"/>
        <v>6160000</v>
      </c>
      <c r="U49" s="175">
        <f t="shared" si="6"/>
        <v>15360000</v>
      </c>
    </row>
    <row r="50" spans="1:21" s="196" customFormat="1" ht="17.25" thickBot="1" x14ac:dyDescent="0.35">
      <c r="A50" s="269"/>
      <c r="B50" s="224" t="s">
        <v>83</v>
      </c>
      <c r="C50" s="171">
        <f t="shared" si="4"/>
        <v>22950000</v>
      </c>
      <c r="D50" s="222">
        <v>0</v>
      </c>
      <c r="E50" s="172">
        <v>0</v>
      </c>
      <c r="F50" s="225">
        <v>420000</v>
      </c>
      <c r="G50" s="197">
        <v>300000</v>
      </c>
      <c r="H50" s="225">
        <v>300000</v>
      </c>
      <c r="I50" s="2">
        <v>900000</v>
      </c>
      <c r="J50" s="2">
        <v>0</v>
      </c>
      <c r="K50" s="2">
        <v>800000</v>
      </c>
      <c r="L50" s="2">
        <v>150000</v>
      </c>
      <c r="M50" s="174">
        <v>190000</v>
      </c>
      <c r="N50" s="225">
        <v>0</v>
      </c>
      <c r="O50" s="2">
        <v>100000</v>
      </c>
      <c r="P50" s="225">
        <v>0</v>
      </c>
      <c r="Q50" s="2">
        <v>2000000</v>
      </c>
      <c r="R50" s="172">
        <v>0</v>
      </c>
      <c r="S50" s="225">
        <v>0</v>
      </c>
      <c r="T50" s="225">
        <f t="shared" si="5"/>
        <v>5160000</v>
      </c>
      <c r="U50" s="225">
        <f t="shared" si="6"/>
        <v>17790000</v>
      </c>
    </row>
    <row r="51" spans="1:21" s="215" customFormat="1" x14ac:dyDescent="0.3">
      <c r="A51" s="270">
        <v>2027</v>
      </c>
      <c r="B51" s="223" t="s">
        <v>72</v>
      </c>
      <c r="C51" s="216">
        <f t="shared" si="4"/>
        <v>25380000</v>
      </c>
      <c r="D51" s="2">
        <v>1800000</v>
      </c>
      <c r="E51" s="216">
        <v>0</v>
      </c>
      <c r="F51" s="216">
        <v>420000</v>
      </c>
      <c r="G51" s="216">
        <v>300000</v>
      </c>
      <c r="H51" s="216">
        <v>100000</v>
      </c>
      <c r="I51" s="216">
        <v>900000</v>
      </c>
      <c r="J51" s="216">
        <v>0</v>
      </c>
      <c r="K51" s="216">
        <v>800000</v>
      </c>
      <c r="L51" s="216">
        <v>150000</v>
      </c>
      <c r="M51" s="216">
        <v>190000</v>
      </c>
      <c r="N51" s="216">
        <v>0</v>
      </c>
      <c r="O51" s="2">
        <v>100000</v>
      </c>
      <c r="P51" s="216">
        <v>0</v>
      </c>
      <c r="Q51" s="2">
        <v>2000000</v>
      </c>
      <c r="R51" s="216">
        <v>10000000</v>
      </c>
      <c r="S51" s="216">
        <v>0</v>
      </c>
      <c r="T51" s="216">
        <f t="shared" si="5"/>
        <v>16760000</v>
      </c>
      <c r="U51" s="216">
        <f t="shared" si="6"/>
        <v>8620000</v>
      </c>
    </row>
    <row r="52" spans="1:21" s="178" customFormat="1" x14ac:dyDescent="0.3">
      <c r="A52" s="270"/>
      <c r="B52" s="178" t="s">
        <v>73</v>
      </c>
      <c r="C52" s="171">
        <f t="shared" si="4"/>
        <v>16210000</v>
      </c>
      <c r="D52" s="172">
        <v>0</v>
      </c>
      <c r="E52" s="172">
        <v>0</v>
      </c>
      <c r="F52" s="2">
        <v>420000</v>
      </c>
      <c r="G52" s="172">
        <v>300000</v>
      </c>
      <c r="H52" s="173">
        <v>100000</v>
      </c>
      <c r="I52" s="2">
        <v>900000</v>
      </c>
      <c r="J52" s="2">
        <v>0</v>
      </c>
      <c r="K52" s="2">
        <v>800000</v>
      </c>
      <c r="L52" s="2">
        <v>150000</v>
      </c>
      <c r="M52" s="174">
        <v>190000</v>
      </c>
      <c r="N52" s="175">
        <v>0</v>
      </c>
      <c r="O52" s="2">
        <v>100000</v>
      </c>
      <c r="P52" s="2">
        <v>1000000</v>
      </c>
      <c r="Q52" s="2">
        <v>2000000</v>
      </c>
      <c r="R52" s="2">
        <v>600000</v>
      </c>
      <c r="S52" s="172">
        <v>0</v>
      </c>
      <c r="T52" s="175">
        <f t="shared" si="5"/>
        <v>6560000</v>
      </c>
      <c r="U52" s="175">
        <f t="shared" si="6"/>
        <v>9650000</v>
      </c>
    </row>
    <row r="53" spans="1:21" s="178" customFormat="1" x14ac:dyDescent="0.3">
      <c r="A53" s="270"/>
      <c r="B53" s="178" t="s">
        <v>74</v>
      </c>
      <c r="C53" s="171">
        <f t="shared" si="4"/>
        <v>17240000</v>
      </c>
      <c r="D53" s="172">
        <v>0</v>
      </c>
      <c r="E53" s="172">
        <v>0</v>
      </c>
      <c r="F53" s="2">
        <v>420000</v>
      </c>
      <c r="G53" s="172">
        <v>300000</v>
      </c>
      <c r="H53" s="173">
        <v>100000</v>
      </c>
      <c r="I53" s="2">
        <v>900000</v>
      </c>
      <c r="J53" s="2">
        <v>0</v>
      </c>
      <c r="K53" s="2">
        <v>800000</v>
      </c>
      <c r="L53" s="2">
        <v>150000</v>
      </c>
      <c r="M53" s="168">
        <v>190000</v>
      </c>
      <c r="N53" s="175">
        <v>0</v>
      </c>
      <c r="O53" s="2">
        <v>100000</v>
      </c>
      <c r="P53" s="172">
        <v>0</v>
      </c>
      <c r="Q53" s="2">
        <v>2000000</v>
      </c>
      <c r="R53" s="2">
        <v>0</v>
      </c>
      <c r="S53" s="2">
        <v>0</v>
      </c>
      <c r="T53" s="175">
        <f t="shared" si="5"/>
        <v>4960000</v>
      </c>
      <c r="U53" s="175">
        <f t="shared" si="6"/>
        <v>12280000</v>
      </c>
    </row>
    <row r="54" spans="1:21" s="178" customFormat="1" x14ac:dyDescent="0.3">
      <c r="A54" s="270"/>
      <c r="B54" s="178" t="s">
        <v>75</v>
      </c>
      <c r="C54" s="171">
        <f t="shared" si="4"/>
        <v>19870000</v>
      </c>
      <c r="D54" s="2">
        <v>1800000</v>
      </c>
      <c r="E54" s="172">
        <v>0</v>
      </c>
      <c r="F54" s="2">
        <v>420000</v>
      </c>
      <c r="G54" s="172">
        <v>300000</v>
      </c>
      <c r="H54" s="173">
        <v>100000</v>
      </c>
      <c r="I54" s="2">
        <v>900000</v>
      </c>
      <c r="J54" s="2">
        <v>0</v>
      </c>
      <c r="K54" s="2">
        <v>800000</v>
      </c>
      <c r="L54" s="2">
        <v>150000</v>
      </c>
      <c r="M54" s="174">
        <v>190000</v>
      </c>
      <c r="N54" s="175">
        <v>0</v>
      </c>
      <c r="O54" s="2">
        <v>100000</v>
      </c>
      <c r="P54" s="172">
        <v>0</v>
      </c>
      <c r="Q54" s="2">
        <v>2000000</v>
      </c>
      <c r="R54" s="2">
        <v>0</v>
      </c>
      <c r="S54" s="172">
        <v>0</v>
      </c>
      <c r="T54" s="175">
        <f t="shared" si="5"/>
        <v>6760000</v>
      </c>
      <c r="U54" s="175">
        <f t="shared" si="6"/>
        <v>13110000</v>
      </c>
    </row>
    <row r="55" spans="1:21" s="178" customFormat="1" x14ac:dyDescent="0.3">
      <c r="A55" s="270"/>
      <c r="B55" s="178" t="s">
        <v>76</v>
      </c>
      <c r="C55" s="171">
        <f t="shared" si="4"/>
        <v>20700000</v>
      </c>
      <c r="D55" s="172">
        <v>2000000</v>
      </c>
      <c r="E55" s="172">
        <v>0</v>
      </c>
      <c r="F55" s="2">
        <v>420000</v>
      </c>
      <c r="G55" s="172">
        <v>300000</v>
      </c>
      <c r="H55" s="173">
        <v>100000</v>
      </c>
      <c r="I55" s="2">
        <v>900000</v>
      </c>
      <c r="J55" s="2">
        <v>0</v>
      </c>
      <c r="K55" s="2">
        <v>800000</v>
      </c>
      <c r="L55" s="2">
        <v>150000</v>
      </c>
      <c r="M55" s="168">
        <v>190000</v>
      </c>
      <c r="N55" s="175">
        <v>0</v>
      </c>
      <c r="O55" s="2">
        <v>100000</v>
      </c>
      <c r="P55" s="2">
        <v>1000000</v>
      </c>
      <c r="Q55" s="2">
        <v>2000000</v>
      </c>
      <c r="R55" s="2">
        <v>600000</v>
      </c>
      <c r="S55" s="172">
        <v>0</v>
      </c>
      <c r="T55" s="175">
        <f t="shared" si="5"/>
        <v>8560000</v>
      </c>
      <c r="U55" s="175">
        <f t="shared" si="6"/>
        <v>12140000</v>
      </c>
    </row>
    <row r="56" spans="1:21" s="178" customFormat="1" x14ac:dyDescent="0.3">
      <c r="A56" s="270"/>
      <c r="B56" s="178" t="s">
        <v>77</v>
      </c>
      <c r="C56" s="171">
        <f t="shared" si="4"/>
        <v>19730000</v>
      </c>
      <c r="D56" s="172">
        <v>0</v>
      </c>
      <c r="E56" s="172">
        <v>0</v>
      </c>
      <c r="F56" s="2">
        <v>420000</v>
      </c>
      <c r="G56" s="172">
        <v>300000</v>
      </c>
      <c r="H56" s="173">
        <v>100000</v>
      </c>
      <c r="I56" s="2">
        <v>900000</v>
      </c>
      <c r="J56" s="2">
        <v>0</v>
      </c>
      <c r="K56" s="2">
        <v>800000</v>
      </c>
      <c r="L56" s="2">
        <v>150000</v>
      </c>
      <c r="M56" s="174">
        <v>190000</v>
      </c>
      <c r="N56" s="175">
        <v>0</v>
      </c>
      <c r="O56" s="2">
        <v>100000</v>
      </c>
      <c r="P56" s="2">
        <v>0</v>
      </c>
      <c r="Q56" s="2">
        <v>2000000</v>
      </c>
      <c r="R56" s="2">
        <v>0</v>
      </c>
      <c r="S56" s="2">
        <v>0</v>
      </c>
      <c r="T56" s="175">
        <f t="shared" si="5"/>
        <v>4960000</v>
      </c>
      <c r="U56" s="175">
        <f t="shared" si="6"/>
        <v>14770000</v>
      </c>
    </row>
    <row r="57" spans="1:21" s="178" customFormat="1" x14ac:dyDescent="0.3">
      <c r="A57" s="270"/>
      <c r="B57" s="178" t="s">
        <v>78</v>
      </c>
      <c r="C57" s="171">
        <f t="shared" si="4"/>
        <v>22360000</v>
      </c>
      <c r="D57" s="172">
        <v>1800000</v>
      </c>
      <c r="E57" s="172">
        <v>0</v>
      </c>
      <c r="F57" s="2">
        <v>420000</v>
      </c>
      <c r="G57" s="172">
        <v>300000</v>
      </c>
      <c r="H57" s="173">
        <v>100000</v>
      </c>
      <c r="I57" s="2">
        <v>900000</v>
      </c>
      <c r="J57" s="2">
        <v>0</v>
      </c>
      <c r="K57" s="2">
        <v>800000</v>
      </c>
      <c r="L57" s="2">
        <v>150000</v>
      </c>
      <c r="M57" s="168">
        <v>190000</v>
      </c>
      <c r="N57" s="175">
        <v>0</v>
      </c>
      <c r="O57" s="2">
        <v>100000</v>
      </c>
      <c r="P57" s="2">
        <v>0</v>
      </c>
      <c r="Q57" s="2">
        <v>2000000</v>
      </c>
      <c r="R57" s="2">
        <v>0</v>
      </c>
      <c r="S57" s="172">
        <v>0</v>
      </c>
      <c r="T57" s="175">
        <f t="shared" si="5"/>
        <v>6760000</v>
      </c>
      <c r="U57" s="175">
        <f t="shared" si="6"/>
        <v>15600000</v>
      </c>
    </row>
    <row r="58" spans="1:21" s="178" customFormat="1" x14ac:dyDescent="0.3">
      <c r="A58" s="270"/>
      <c r="B58" s="178" t="s">
        <v>79</v>
      </c>
      <c r="C58" s="171">
        <f t="shared" si="4"/>
        <v>23190000</v>
      </c>
      <c r="D58" s="172">
        <v>0</v>
      </c>
      <c r="E58" s="172">
        <v>0</v>
      </c>
      <c r="F58" s="2">
        <v>420000</v>
      </c>
      <c r="G58" s="172">
        <v>300000</v>
      </c>
      <c r="H58" s="173">
        <v>100000</v>
      </c>
      <c r="I58" s="2">
        <v>900000</v>
      </c>
      <c r="J58" s="2">
        <v>0</v>
      </c>
      <c r="K58" s="2">
        <v>800000</v>
      </c>
      <c r="L58" s="2">
        <v>150000</v>
      </c>
      <c r="M58" s="174">
        <v>190000</v>
      </c>
      <c r="N58" s="175">
        <v>0</v>
      </c>
      <c r="O58" s="2">
        <v>100000</v>
      </c>
      <c r="P58" s="2">
        <v>1000000</v>
      </c>
      <c r="Q58" s="2">
        <v>2000000</v>
      </c>
      <c r="R58" s="2">
        <v>0</v>
      </c>
      <c r="S58" s="172">
        <v>0</v>
      </c>
      <c r="T58" s="175">
        <f t="shared" si="5"/>
        <v>5960000</v>
      </c>
      <c r="U58" s="175">
        <f t="shared" si="6"/>
        <v>17230000</v>
      </c>
    </row>
    <row r="59" spans="1:21" s="178" customFormat="1" x14ac:dyDescent="0.3">
      <c r="A59" s="270"/>
      <c r="B59" s="178" t="s">
        <v>80</v>
      </c>
      <c r="C59" s="171">
        <f t="shared" si="4"/>
        <v>24820000</v>
      </c>
      <c r="D59" s="172">
        <v>0</v>
      </c>
      <c r="E59" s="172">
        <v>0</v>
      </c>
      <c r="F59" s="2">
        <v>420000</v>
      </c>
      <c r="G59" s="172">
        <v>300000</v>
      </c>
      <c r="H59" s="173">
        <v>100000</v>
      </c>
      <c r="I59" s="2">
        <v>900000</v>
      </c>
      <c r="J59" s="2">
        <v>0</v>
      </c>
      <c r="K59" s="2">
        <v>800000</v>
      </c>
      <c r="L59" s="2">
        <v>150000</v>
      </c>
      <c r="M59" s="168">
        <v>190000</v>
      </c>
      <c r="N59" s="175">
        <v>0</v>
      </c>
      <c r="O59" s="2">
        <v>100000</v>
      </c>
      <c r="P59" s="2">
        <v>0</v>
      </c>
      <c r="Q59" s="2">
        <v>2000000</v>
      </c>
      <c r="R59" s="2">
        <v>600000</v>
      </c>
      <c r="S59" s="2">
        <v>0</v>
      </c>
      <c r="T59" s="175">
        <f t="shared" si="5"/>
        <v>5560000</v>
      </c>
      <c r="U59" s="175">
        <f t="shared" si="6"/>
        <v>19260000</v>
      </c>
    </row>
    <row r="60" spans="1:21" s="178" customFormat="1" x14ac:dyDescent="0.3">
      <c r="A60" s="270"/>
      <c r="B60" s="178" t="s">
        <v>81</v>
      </c>
      <c r="C60" s="171">
        <f t="shared" si="4"/>
        <v>26850000</v>
      </c>
      <c r="D60" s="216">
        <v>1800000</v>
      </c>
      <c r="E60" s="172">
        <v>0</v>
      </c>
      <c r="F60" s="2">
        <v>420000</v>
      </c>
      <c r="G60" s="172">
        <v>300000</v>
      </c>
      <c r="H60" s="173">
        <v>100000</v>
      </c>
      <c r="I60" s="2">
        <v>900000</v>
      </c>
      <c r="J60" s="2">
        <v>0</v>
      </c>
      <c r="K60" s="2">
        <v>800000</v>
      </c>
      <c r="L60" s="2">
        <v>150000</v>
      </c>
      <c r="M60" s="174">
        <v>190000</v>
      </c>
      <c r="N60" s="175">
        <v>0</v>
      </c>
      <c r="O60" s="2">
        <v>100000</v>
      </c>
      <c r="P60" s="2">
        <v>0</v>
      </c>
      <c r="Q60" s="2">
        <v>2000000</v>
      </c>
      <c r="R60" s="2">
        <v>0</v>
      </c>
      <c r="S60" s="2">
        <v>0</v>
      </c>
      <c r="T60" s="175">
        <f>SUM(D60:S60)</f>
        <v>6760000</v>
      </c>
      <c r="U60" s="175">
        <f t="shared" si="6"/>
        <v>20090000</v>
      </c>
    </row>
    <row r="61" spans="1:21" s="178" customFormat="1" x14ac:dyDescent="0.3">
      <c r="A61" s="270"/>
      <c r="B61" s="178" t="s">
        <v>82</v>
      </c>
      <c r="C61" s="171">
        <f t="shared" si="4"/>
        <v>27680000</v>
      </c>
      <c r="D61" s="172">
        <v>0</v>
      </c>
      <c r="E61" s="172">
        <v>0</v>
      </c>
      <c r="F61" s="2">
        <v>420000</v>
      </c>
      <c r="G61" s="172">
        <v>300000</v>
      </c>
      <c r="H61" s="173">
        <v>100000</v>
      </c>
      <c r="I61" s="2">
        <v>900000</v>
      </c>
      <c r="J61" s="2">
        <v>0</v>
      </c>
      <c r="K61" s="2">
        <v>800000</v>
      </c>
      <c r="L61" s="2">
        <v>150000</v>
      </c>
      <c r="M61" s="168">
        <v>190000</v>
      </c>
      <c r="N61" s="175">
        <v>0</v>
      </c>
      <c r="O61" s="2">
        <v>100000</v>
      </c>
      <c r="P61" s="2">
        <v>1000000</v>
      </c>
      <c r="Q61" s="2">
        <v>2000000</v>
      </c>
      <c r="R61" s="2">
        <v>0</v>
      </c>
      <c r="S61" s="2">
        <v>0</v>
      </c>
      <c r="T61" s="175">
        <f t="shared" si="5"/>
        <v>5960000</v>
      </c>
      <c r="U61" s="175">
        <f t="shared" si="6"/>
        <v>21720000</v>
      </c>
    </row>
    <row r="62" spans="1:21" s="198" customFormat="1" x14ac:dyDescent="0.3">
      <c r="A62" s="270"/>
      <c r="B62" s="198" t="s">
        <v>83</v>
      </c>
      <c r="C62" s="171">
        <f t="shared" si="4"/>
        <v>29310000</v>
      </c>
      <c r="D62" s="222">
        <v>0</v>
      </c>
      <c r="E62" s="172">
        <v>0</v>
      </c>
      <c r="F62" s="197">
        <v>420000</v>
      </c>
      <c r="G62" s="197">
        <v>300000</v>
      </c>
      <c r="H62" s="197">
        <v>100000</v>
      </c>
      <c r="I62" s="2">
        <v>900000</v>
      </c>
      <c r="J62" s="2">
        <v>0</v>
      </c>
      <c r="K62" s="2">
        <v>800000</v>
      </c>
      <c r="L62" s="2">
        <v>150000</v>
      </c>
      <c r="M62" s="174">
        <v>190000</v>
      </c>
      <c r="N62" s="197">
        <v>0</v>
      </c>
      <c r="O62" s="2">
        <v>100000</v>
      </c>
      <c r="P62" s="197">
        <v>0</v>
      </c>
      <c r="Q62" s="2">
        <v>2000000</v>
      </c>
      <c r="R62" s="172">
        <v>0</v>
      </c>
      <c r="S62" s="197">
        <v>0</v>
      </c>
      <c r="T62" s="197">
        <f t="shared" si="5"/>
        <v>4960000</v>
      </c>
      <c r="U62" s="197">
        <f t="shared" si="6"/>
        <v>24350000</v>
      </c>
    </row>
    <row r="63" spans="1:21" s="178" customFormat="1" x14ac:dyDescent="0.3">
      <c r="A63" s="270">
        <v>2028</v>
      </c>
      <c r="B63" s="178" t="s">
        <v>72</v>
      </c>
      <c r="C63" s="171">
        <f t="shared" si="4"/>
        <v>31940000</v>
      </c>
      <c r="D63" s="2">
        <v>1800000</v>
      </c>
      <c r="E63" s="172">
        <v>0</v>
      </c>
      <c r="F63" s="2">
        <v>420000</v>
      </c>
      <c r="G63" s="172">
        <v>300000</v>
      </c>
      <c r="H63" s="173">
        <v>100000</v>
      </c>
      <c r="I63" s="2">
        <v>900000</v>
      </c>
      <c r="J63" s="2">
        <v>0</v>
      </c>
      <c r="K63" s="2">
        <v>800000</v>
      </c>
      <c r="L63" s="2">
        <v>150000</v>
      </c>
      <c r="M63" s="168">
        <v>190000</v>
      </c>
      <c r="N63" s="175">
        <v>0</v>
      </c>
      <c r="O63" s="2">
        <v>100000</v>
      </c>
      <c r="P63" s="2">
        <v>0</v>
      </c>
      <c r="Q63" s="2">
        <v>2000000</v>
      </c>
      <c r="R63" s="172">
        <v>0</v>
      </c>
      <c r="S63" s="172">
        <v>0</v>
      </c>
      <c r="T63" s="175">
        <f t="shared" si="5"/>
        <v>6760000</v>
      </c>
      <c r="U63" s="175">
        <f t="shared" si="6"/>
        <v>25180000</v>
      </c>
    </row>
    <row r="64" spans="1:21" s="178" customFormat="1" x14ac:dyDescent="0.3">
      <c r="A64" s="270"/>
      <c r="B64" s="178" t="s">
        <v>73</v>
      </c>
      <c r="C64" s="171">
        <f t="shared" si="4"/>
        <v>32770000</v>
      </c>
      <c r="D64" s="172">
        <v>0</v>
      </c>
      <c r="E64" s="172">
        <v>0</v>
      </c>
      <c r="F64" s="2">
        <v>420000</v>
      </c>
      <c r="G64" s="172">
        <v>300000</v>
      </c>
      <c r="H64" s="173">
        <v>100000</v>
      </c>
      <c r="I64" s="2">
        <v>900000</v>
      </c>
      <c r="J64" s="2">
        <v>0</v>
      </c>
      <c r="K64" s="2">
        <v>800000</v>
      </c>
      <c r="L64" s="2">
        <v>150000</v>
      </c>
      <c r="M64" s="174">
        <v>190000</v>
      </c>
      <c r="N64" s="175">
        <v>0</v>
      </c>
      <c r="O64" s="2">
        <v>100000</v>
      </c>
      <c r="P64" s="2">
        <v>1000000</v>
      </c>
      <c r="Q64" s="2">
        <v>2000000</v>
      </c>
      <c r="R64" s="2">
        <v>600000</v>
      </c>
      <c r="S64" s="172">
        <v>0</v>
      </c>
      <c r="T64" s="175">
        <f t="shared" si="5"/>
        <v>6560000</v>
      </c>
      <c r="U64" s="175">
        <f t="shared" si="6"/>
        <v>26210000</v>
      </c>
    </row>
    <row r="65" spans="1:21" s="178" customFormat="1" x14ac:dyDescent="0.3">
      <c r="A65" s="270"/>
      <c r="B65" s="178" t="s">
        <v>74</v>
      </c>
      <c r="C65" s="171">
        <f t="shared" si="4"/>
        <v>33800000</v>
      </c>
      <c r="D65" s="172">
        <v>0</v>
      </c>
      <c r="E65" s="172">
        <v>0</v>
      </c>
      <c r="F65" s="2">
        <v>420000</v>
      </c>
      <c r="G65" s="172">
        <v>300000</v>
      </c>
      <c r="H65" s="173">
        <v>100000</v>
      </c>
      <c r="I65" s="2">
        <v>900000</v>
      </c>
      <c r="J65" s="2">
        <v>0</v>
      </c>
      <c r="K65" s="2">
        <v>800000</v>
      </c>
      <c r="L65" s="2">
        <v>150000</v>
      </c>
      <c r="M65" s="168">
        <v>190000</v>
      </c>
      <c r="N65" s="175">
        <v>0</v>
      </c>
      <c r="O65" s="2">
        <v>100000</v>
      </c>
      <c r="P65" s="172">
        <v>0</v>
      </c>
      <c r="Q65" s="2">
        <v>2000000</v>
      </c>
      <c r="R65" s="2">
        <v>0</v>
      </c>
      <c r="S65" s="2">
        <v>0</v>
      </c>
      <c r="T65" s="175">
        <f t="shared" si="5"/>
        <v>4960000</v>
      </c>
      <c r="U65" s="175">
        <f t="shared" si="6"/>
        <v>28840000</v>
      </c>
    </row>
    <row r="66" spans="1:21" s="178" customFormat="1" x14ac:dyDescent="0.3">
      <c r="A66" s="270"/>
      <c r="B66" s="178" t="s">
        <v>75</v>
      </c>
      <c r="C66" s="171">
        <f t="shared" si="4"/>
        <v>36430000</v>
      </c>
      <c r="D66" s="2">
        <v>1800000</v>
      </c>
      <c r="E66" s="172">
        <v>0</v>
      </c>
      <c r="F66" s="2">
        <v>420000</v>
      </c>
      <c r="G66" s="172">
        <v>300000</v>
      </c>
      <c r="H66" s="173">
        <v>100000</v>
      </c>
      <c r="I66" s="2">
        <v>900000</v>
      </c>
      <c r="J66" s="2">
        <v>0</v>
      </c>
      <c r="K66" s="2">
        <v>800000</v>
      </c>
      <c r="L66" s="2">
        <v>150000</v>
      </c>
      <c r="M66" s="174">
        <v>190000</v>
      </c>
      <c r="N66" s="175">
        <v>0</v>
      </c>
      <c r="O66" s="2">
        <v>100000</v>
      </c>
      <c r="P66" s="172">
        <v>0</v>
      </c>
      <c r="Q66" s="2">
        <v>2000000</v>
      </c>
      <c r="R66" s="2">
        <v>0</v>
      </c>
      <c r="S66" s="172">
        <v>0</v>
      </c>
      <c r="T66" s="175">
        <f t="shared" si="5"/>
        <v>6760000</v>
      </c>
      <c r="U66" s="175">
        <f t="shared" si="6"/>
        <v>29670000</v>
      </c>
    </row>
    <row r="67" spans="1:21" s="178" customFormat="1" x14ac:dyDescent="0.3">
      <c r="A67" s="270"/>
      <c r="B67" s="178" t="s">
        <v>76</v>
      </c>
      <c r="C67" s="171">
        <f t="shared" si="4"/>
        <v>37260000</v>
      </c>
      <c r="D67" s="172">
        <v>2000000</v>
      </c>
      <c r="E67" s="172">
        <v>0</v>
      </c>
      <c r="F67" s="2">
        <v>420000</v>
      </c>
      <c r="G67" s="172">
        <v>300000</v>
      </c>
      <c r="H67" s="173">
        <v>100000</v>
      </c>
      <c r="I67" s="2">
        <v>900000</v>
      </c>
      <c r="J67" s="2">
        <v>0</v>
      </c>
      <c r="K67" s="2">
        <v>800000</v>
      </c>
      <c r="L67" s="2">
        <v>150000</v>
      </c>
      <c r="M67" s="168">
        <v>190000</v>
      </c>
      <c r="N67" s="175">
        <v>0</v>
      </c>
      <c r="O67" s="2">
        <v>100000</v>
      </c>
      <c r="P67" s="2">
        <v>1000000</v>
      </c>
      <c r="Q67" s="2">
        <v>2000000</v>
      </c>
      <c r="R67" s="2">
        <v>600000</v>
      </c>
      <c r="S67" s="172">
        <v>0</v>
      </c>
      <c r="T67" s="175">
        <f t="shared" ref="T67:T98" si="7">SUM(D67:S67)</f>
        <v>8560000</v>
      </c>
      <c r="U67" s="175">
        <f t="shared" si="6"/>
        <v>28700000</v>
      </c>
    </row>
    <row r="68" spans="1:21" s="178" customFormat="1" x14ac:dyDescent="0.3">
      <c r="A68" s="270"/>
      <c r="B68" s="178" t="s">
        <v>77</v>
      </c>
      <c r="C68" s="171">
        <f t="shared" si="4"/>
        <v>36290000</v>
      </c>
      <c r="D68" s="172">
        <v>0</v>
      </c>
      <c r="E68" s="172">
        <v>0</v>
      </c>
      <c r="F68" s="2">
        <v>420000</v>
      </c>
      <c r="G68" s="172">
        <v>300000</v>
      </c>
      <c r="H68" s="173">
        <v>100000</v>
      </c>
      <c r="I68" s="2">
        <v>900000</v>
      </c>
      <c r="J68" s="2">
        <v>0</v>
      </c>
      <c r="K68" s="2">
        <v>800000</v>
      </c>
      <c r="L68" s="2">
        <v>150000</v>
      </c>
      <c r="M68" s="174">
        <v>190000</v>
      </c>
      <c r="N68" s="175">
        <v>0</v>
      </c>
      <c r="O68" s="2">
        <v>100000</v>
      </c>
      <c r="P68" s="2">
        <v>0</v>
      </c>
      <c r="Q68" s="2">
        <v>2000000</v>
      </c>
      <c r="R68" s="2">
        <v>0</v>
      </c>
      <c r="S68" s="2">
        <v>0</v>
      </c>
      <c r="T68" s="175">
        <f t="shared" si="7"/>
        <v>4960000</v>
      </c>
      <c r="U68" s="175">
        <f t="shared" si="6"/>
        <v>31330000</v>
      </c>
    </row>
    <row r="69" spans="1:21" s="178" customFormat="1" x14ac:dyDescent="0.3">
      <c r="A69" s="270"/>
      <c r="B69" s="178" t="s">
        <v>78</v>
      </c>
      <c r="C69" s="171">
        <f t="shared" si="4"/>
        <v>38920000</v>
      </c>
      <c r="D69" s="172">
        <v>1800000</v>
      </c>
      <c r="E69" s="172">
        <v>0</v>
      </c>
      <c r="F69" s="2">
        <v>420000</v>
      </c>
      <c r="G69" s="172">
        <v>300000</v>
      </c>
      <c r="H69" s="173">
        <v>100000</v>
      </c>
      <c r="I69" s="2">
        <v>900000</v>
      </c>
      <c r="J69" s="2">
        <v>0</v>
      </c>
      <c r="K69" s="2">
        <v>800000</v>
      </c>
      <c r="L69" s="2">
        <v>150000</v>
      </c>
      <c r="M69" s="168">
        <v>190000</v>
      </c>
      <c r="N69" s="175">
        <v>0</v>
      </c>
      <c r="O69" s="2">
        <v>100000</v>
      </c>
      <c r="P69" s="2">
        <v>0</v>
      </c>
      <c r="Q69" s="2">
        <v>2000000</v>
      </c>
      <c r="R69" s="2">
        <v>0</v>
      </c>
      <c r="S69" s="172">
        <v>0</v>
      </c>
      <c r="T69" s="175">
        <f t="shared" si="7"/>
        <v>6760000</v>
      </c>
      <c r="U69" s="175">
        <f t="shared" si="6"/>
        <v>32160000</v>
      </c>
    </row>
    <row r="70" spans="1:21" s="178" customFormat="1" x14ac:dyDescent="0.3">
      <c r="A70" s="270"/>
      <c r="B70" s="178" t="s">
        <v>79</v>
      </c>
      <c r="C70" s="171">
        <f t="shared" si="4"/>
        <v>39750000</v>
      </c>
      <c r="D70" s="172">
        <v>0</v>
      </c>
      <c r="E70" s="172">
        <v>0</v>
      </c>
      <c r="F70" s="2">
        <v>420000</v>
      </c>
      <c r="G70" s="172">
        <v>300000</v>
      </c>
      <c r="H70" s="173">
        <v>100000</v>
      </c>
      <c r="I70" s="2">
        <v>900000</v>
      </c>
      <c r="J70" s="2">
        <v>0</v>
      </c>
      <c r="K70" s="2">
        <v>800000</v>
      </c>
      <c r="L70" s="2">
        <v>150000</v>
      </c>
      <c r="M70" s="174">
        <v>190000</v>
      </c>
      <c r="N70" s="175">
        <v>0</v>
      </c>
      <c r="O70" s="2">
        <v>100000</v>
      </c>
      <c r="P70" s="2">
        <v>1000000</v>
      </c>
      <c r="Q70" s="2">
        <v>2000000</v>
      </c>
      <c r="R70" s="2">
        <v>0</v>
      </c>
      <c r="S70" s="172">
        <v>0</v>
      </c>
      <c r="T70" s="175">
        <f t="shared" si="7"/>
        <v>5960000</v>
      </c>
      <c r="U70" s="175">
        <f t="shared" si="6"/>
        <v>33790000</v>
      </c>
    </row>
    <row r="71" spans="1:21" s="178" customFormat="1" x14ac:dyDescent="0.3">
      <c r="A71" s="270"/>
      <c r="B71" s="178" t="s">
        <v>80</v>
      </c>
      <c r="C71" s="171">
        <f t="shared" si="4"/>
        <v>41380000</v>
      </c>
      <c r="D71" s="172">
        <v>0</v>
      </c>
      <c r="E71" s="172">
        <v>0</v>
      </c>
      <c r="F71" s="2">
        <v>420000</v>
      </c>
      <c r="G71" s="172">
        <v>300000</v>
      </c>
      <c r="H71" s="173">
        <v>100000</v>
      </c>
      <c r="I71" s="2">
        <v>900000</v>
      </c>
      <c r="J71" s="2">
        <v>0</v>
      </c>
      <c r="K71" s="2">
        <v>800000</v>
      </c>
      <c r="L71" s="2">
        <v>150000</v>
      </c>
      <c r="M71" s="168">
        <v>190000</v>
      </c>
      <c r="N71" s="175">
        <v>0</v>
      </c>
      <c r="O71" s="2">
        <v>100000</v>
      </c>
      <c r="P71" s="2">
        <v>0</v>
      </c>
      <c r="Q71" s="2">
        <v>2000000</v>
      </c>
      <c r="R71" s="2">
        <v>600000</v>
      </c>
      <c r="S71" s="2">
        <v>0</v>
      </c>
      <c r="T71" s="175">
        <f t="shared" si="7"/>
        <v>5560000</v>
      </c>
      <c r="U71" s="175">
        <f t="shared" si="6"/>
        <v>35820000</v>
      </c>
    </row>
    <row r="72" spans="1:21" s="178" customFormat="1" x14ac:dyDescent="0.3">
      <c r="A72" s="270"/>
      <c r="B72" s="178" t="s">
        <v>81</v>
      </c>
      <c r="C72" s="171">
        <f t="shared" si="4"/>
        <v>43410000</v>
      </c>
      <c r="D72" s="216">
        <v>1800000</v>
      </c>
      <c r="E72" s="172">
        <v>0</v>
      </c>
      <c r="F72" s="2">
        <v>420000</v>
      </c>
      <c r="G72" s="172">
        <v>300000</v>
      </c>
      <c r="H72" s="173">
        <v>100000</v>
      </c>
      <c r="I72" s="2">
        <v>900000</v>
      </c>
      <c r="J72" s="2">
        <v>0</v>
      </c>
      <c r="K72" s="2">
        <v>800000</v>
      </c>
      <c r="L72" s="2">
        <v>150000</v>
      </c>
      <c r="M72" s="174">
        <v>190000</v>
      </c>
      <c r="N72" s="175">
        <v>0</v>
      </c>
      <c r="O72" s="2">
        <v>100000</v>
      </c>
      <c r="P72" s="2">
        <v>0</v>
      </c>
      <c r="Q72" s="2">
        <v>2000000</v>
      </c>
      <c r="R72" s="2">
        <v>0</v>
      </c>
      <c r="S72" s="2">
        <v>0</v>
      </c>
      <c r="T72" s="175">
        <f t="shared" si="7"/>
        <v>6760000</v>
      </c>
      <c r="U72" s="175">
        <f t="shared" si="6"/>
        <v>36650000</v>
      </c>
    </row>
    <row r="73" spans="1:21" s="178" customFormat="1" x14ac:dyDescent="0.3">
      <c r="A73" s="270"/>
      <c r="B73" s="178" t="s">
        <v>82</v>
      </c>
      <c r="C73" s="171">
        <f t="shared" si="4"/>
        <v>44240000</v>
      </c>
      <c r="D73" s="172">
        <v>0</v>
      </c>
      <c r="E73" s="172">
        <v>0</v>
      </c>
      <c r="F73" s="2">
        <v>420000</v>
      </c>
      <c r="G73" s="172">
        <v>300000</v>
      </c>
      <c r="H73" s="173">
        <v>100000</v>
      </c>
      <c r="I73" s="2">
        <v>900000</v>
      </c>
      <c r="J73" s="2">
        <v>0</v>
      </c>
      <c r="K73" s="2">
        <v>800000</v>
      </c>
      <c r="L73" s="2">
        <v>150000</v>
      </c>
      <c r="M73" s="168">
        <v>190000</v>
      </c>
      <c r="N73" s="175">
        <v>0</v>
      </c>
      <c r="O73" s="2">
        <v>100000</v>
      </c>
      <c r="P73" s="2">
        <v>1000000</v>
      </c>
      <c r="Q73" s="2">
        <v>2000000</v>
      </c>
      <c r="R73" s="2">
        <v>0</v>
      </c>
      <c r="S73" s="2">
        <v>0</v>
      </c>
      <c r="T73" s="175">
        <f t="shared" si="7"/>
        <v>5960000</v>
      </c>
      <c r="U73" s="175">
        <f t="shared" si="6"/>
        <v>38280000</v>
      </c>
    </row>
    <row r="74" spans="1:21" s="192" customFormat="1" x14ac:dyDescent="0.3">
      <c r="A74" s="270"/>
      <c r="B74" s="192" t="s">
        <v>83</v>
      </c>
      <c r="C74" s="171">
        <f t="shared" si="4"/>
        <v>45870000</v>
      </c>
      <c r="D74" s="222">
        <v>0</v>
      </c>
      <c r="E74" s="172">
        <v>0</v>
      </c>
      <c r="F74" s="193">
        <v>420000</v>
      </c>
      <c r="G74" s="193">
        <v>300000</v>
      </c>
      <c r="H74" s="193">
        <v>100000</v>
      </c>
      <c r="I74" s="2">
        <v>900000</v>
      </c>
      <c r="J74" s="2">
        <v>0</v>
      </c>
      <c r="K74" s="2">
        <v>800000</v>
      </c>
      <c r="L74" s="2">
        <v>150000</v>
      </c>
      <c r="M74" s="174">
        <v>190000</v>
      </c>
      <c r="N74" s="193">
        <v>0</v>
      </c>
      <c r="O74" s="2">
        <v>100000</v>
      </c>
      <c r="P74" s="193">
        <v>0</v>
      </c>
      <c r="Q74" s="2">
        <v>2000000</v>
      </c>
      <c r="R74" s="172">
        <v>0</v>
      </c>
      <c r="S74" s="197">
        <v>0</v>
      </c>
      <c r="T74" s="193">
        <f t="shared" si="7"/>
        <v>4960000</v>
      </c>
      <c r="U74" s="193">
        <f t="shared" si="6"/>
        <v>40910000</v>
      </c>
    </row>
    <row r="75" spans="1:21" s="178" customFormat="1" x14ac:dyDescent="0.3">
      <c r="A75" s="270">
        <v>2029</v>
      </c>
      <c r="B75" s="178" t="s">
        <v>72</v>
      </c>
      <c r="C75" s="171">
        <f t="shared" si="4"/>
        <v>48500000</v>
      </c>
      <c r="D75" s="2">
        <v>1800000</v>
      </c>
      <c r="E75" s="172">
        <v>0</v>
      </c>
      <c r="F75" s="2">
        <v>420000</v>
      </c>
      <c r="G75" s="172">
        <v>300000</v>
      </c>
      <c r="H75" s="173">
        <v>100000</v>
      </c>
      <c r="I75" s="2">
        <v>900000</v>
      </c>
      <c r="J75" s="2">
        <v>0</v>
      </c>
      <c r="K75" s="2">
        <v>800000</v>
      </c>
      <c r="L75" s="2">
        <v>150000</v>
      </c>
      <c r="M75" s="168">
        <v>190000</v>
      </c>
      <c r="N75" s="175">
        <v>0</v>
      </c>
      <c r="O75" s="2">
        <v>100000</v>
      </c>
      <c r="P75" s="2">
        <v>0</v>
      </c>
      <c r="Q75" s="2">
        <v>2000000</v>
      </c>
      <c r="R75" s="172">
        <v>0</v>
      </c>
      <c r="S75" s="172">
        <v>0</v>
      </c>
      <c r="T75" s="175">
        <f t="shared" si="7"/>
        <v>6760000</v>
      </c>
      <c r="U75" s="175">
        <f t="shared" si="6"/>
        <v>41740000</v>
      </c>
    </row>
    <row r="76" spans="1:21" s="178" customFormat="1" x14ac:dyDescent="0.3">
      <c r="A76" s="270"/>
      <c r="B76" s="178" t="s">
        <v>73</v>
      </c>
      <c r="C76" s="171">
        <f t="shared" si="4"/>
        <v>49330000</v>
      </c>
      <c r="D76" s="172">
        <v>0</v>
      </c>
      <c r="E76" s="172">
        <v>0</v>
      </c>
      <c r="F76" s="2">
        <v>420000</v>
      </c>
      <c r="G76" s="172">
        <v>300000</v>
      </c>
      <c r="H76" s="173">
        <v>100000</v>
      </c>
      <c r="I76" s="2">
        <v>900000</v>
      </c>
      <c r="J76" s="2">
        <v>0</v>
      </c>
      <c r="K76" s="2">
        <v>800000</v>
      </c>
      <c r="L76" s="2">
        <v>150000</v>
      </c>
      <c r="M76" s="174">
        <v>190000</v>
      </c>
      <c r="N76" s="175">
        <v>0</v>
      </c>
      <c r="O76" s="2">
        <v>100000</v>
      </c>
      <c r="P76" s="2">
        <v>1000000</v>
      </c>
      <c r="Q76" s="2">
        <v>2000000</v>
      </c>
      <c r="R76" s="2">
        <v>600000</v>
      </c>
      <c r="S76" s="172">
        <v>0</v>
      </c>
      <c r="T76" s="175">
        <f t="shared" si="7"/>
        <v>6560000</v>
      </c>
      <c r="U76" s="175">
        <f t="shared" si="6"/>
        <v>42770000</v>
      </c>
    </row>
    <row r="77" spans="1:21" s="178" customFormat="1" x14ac:dyDescent="0.3">
      <c r="A77" s="270"/>
      <c r="B77" s="178" t="s">
        <v>74</v>
      </c>
      <c r="C77" s="171">
        <f t="shared" si="4"/>
        <v>50360000</v>
      </c>
      <c r="D77" s="172">
        <v>0</v>
      </c>
      <c r="E77" s="172">
        <v>0</v>
      </c>
      <c r="F77" s="2">
        <v>420000</v>
      </c>
      <c r="G77" s="172">
        <v>300000</v>
      </c>
      <c r="H77" s="173">
        <v>100000</v>
      </c>
      <c r="I77" s="2">
        <v>900000</v>
      </c>
      <c r="J77" s="2">
        <v>0</v>
      </c>
      <c r="K77" s="2">
        <v>800000</v>
      </c>
      <c r="L77" s="2">
        <v>150000</v>
      </c>
      <c r="M77" s="168">
        <v>190000</v>
      </c>
      <c r="N77" s="175">
        <v>0</v>
      </c>
      <c r="O77" s="2">
        <v>100000</v>
      </c>
      <c r="P77" s="172">
        <v>0</v>
      </c>
      <c r="Q77" s="2">
        <v>2000000</v>
      </c>
      <c r="R77" s="2">
        <v>0</v>
      </c>
      <c r="S77" s="2">
        <v>0</v>
      </c>
      <c r="T77" s="175">
        <f t="shared" si="7"/>
        <v>4960000</v>
      </c>
      <c r="U77" s="175">
        <f t="shared" ref="U77:U108" si="8" xml:space="preserve"> C77 - T77</f>
        <v>45400000</v>
      </c>
    </row>
    <row r="78" spans="1:21" s="178" customFormat="1" x14ac:dyDescent="0.3">
      <c r="A78" s="270"/>
      <c r="B78" s="178" t="s">
        <v>75</v>
      </c>
      <c r="C78" s="171">
        <f t="shared" si="4"/>
        <v>52990000</v>
      </c>
      <c r="D78" s="2">
        <v>1800000</v>
      </c>
      <c r="E78" s="172">
        <v>0</v>
      </c>
      <c r="F78" s="2">
        <v>420000</v>
      </c>
      <c r="G78" s="172">
        <v>300000</v>
      </c>
      <c r="H78" s="173">
        <v>100000</v>
      </c>
      <c r="I78" s="2">
        <v>900000</v>
      </c>
      <c r="J78" s="2">
        <v>0</v>
      </c>
      <c r="K78" s="2">
        <v>800000</v>
      </c>
      <c r="L78" s="2">
        <v>150000</v>
      </c>
      <c r="M78" s="174">
        <v>190000</v>
      </c>
      <c r="N78" s="175">
        <v>0</v>
      </c>
      <c r="O78" s="2">
        <v>100000</v>
      </c>
      <c r="P78" s="172">
        <v>0</v>
      </c>
      <c r="Q78" s="2">
        <v>2000000</v>
      </c>
      <c r="R78" s="2">
        <v>0</v>
      </c>
      <c r="S78" s="172">
        <v>0</v>
      </c>
      <c r="T78" s="175">
        <f t="shared" si="7"/>
        <v>6760000</v>
      </c>
      <c r="U78" s="175">
        <f t="shared" si="8"/>
        <v>46230000</v>
      </c>
    </row>
    <row r="79" spans="1:21" s="178" customFormat="1" x14ac:dyDescent="0.3">
      <c r="A79" s="270"/>
      <c r="B79" s="178" t="s">
        <v>76</v>
      </c>
      <c r="C79" s="171">
        <f t="shared" si="4"/>
        <v>53820000</v>
      </c>
      <c r="D79" s="172">
        <v>2000000</v>
      </c>
      <c r="E79" s="172">
        <v>0</v>
      </c>
      <c r="F79" s="2">
        <v>420000</v>
      </c>
      <c r="G79" s="172">
        <v>300000</v>
      </c>
      <c r="H79" s="173">
        <v>100000</v>
      </c>
      <c r="I79" s="2">
        <v>900000</v>
      </c>
      <c r="J79" s="2">
        <v>0</v>
      </c>
      <c r="K79" s="2">
        <v>800000</v>
      </c>
      <c r="L79" s="2">
        <v>150000</v>
      </c>
      <c r="M79" s="168">
        <v>190000</v>
      </c>
      <c r="N79" s="175">
        <v>0</v>
      </c>
      <c r="O79" s="2">
        <v>100000</v>
      </c>
      <c r="P79" s="2">
        <v>1000000</v>
      </c>
      <c r="Q79" s="2">
        <v>2000000</v>
      </c>
      <c r="R79" s="2">
        <v>600000</v>
      </c>
      <c r="S79" s="172">
        <v>0</v>
      </c>
      <c r="T79" s="175">
        <f t="shared" si="7"/>
        <v>8560000</v>
      </c>
      <c r="U79" s="175">
        <f t="shared" si="8"/>
        <v>45260000</v>
      </c>
    </row>
    <row r="80" spans="1:21" s="178" customFormat="1" x14ac:dyDescent="0.3">
      <c r="A80" s="270"/>
      <c r="B80" s="178" t="s">
        <v>77</v>
      </c>
      <c r="C80" s="171">
        <f t="shared" si="4"/>
        <v>52850000</v>
      </c>
      <c r="D80" s="172">
        <v>0</v>
      </c>
      <c r="E80" s="172">
        <v>0</v>
      </c>
      <c r="F80" s="2">
        <v>420000</v>
      </c>
      <c r="G80" s="172">
        <v>300000</v>
      </c>
      <c r="H80" s="173">
        <v>100000</v>
      </c>
      <c r="I80" s="2">
        <v>900000</v>
      </c>
      <c r="J80" s="2">
        <v>0</v>
      </c>
      <c r="K80" s="2">
        <v>800000</v>
      </c>
      <c r="L80" s="2">
        <v>150000</v>
      </c>
      <c r="M80" s="174">
        <v>190000</v>
      </c>
      <c r="N80" s="175">
        <v>0</v>
      </c>
      <c r="O80" s="2">
        <v>100000</v>
      </c>
      <c r="P80" s="2">
        <v>0</v>
      </c>
      <c r="Q80" s="2">
        <v>2000000</v>
      </c>
      <c r="R80" s="2">
        <v>0</v>
      </c>
      <c r="S80" s="2">
        <v>0</v>
      </c>
      <c r="T80" s="175">
        <f t="shared" si="7"/>
        <v>4960000</v>
      </c>
      <c r="U80" s="175">
        <f t="shared" si="8"/>
        <v>47890000</v>
      </c>
    </row>
    <row r="81" spans="1:21" s="178" customFormat="1" x14ac:dyDescent="0.3">
      <c r="A81" s="270"/>
      <c r="B81" s="178" t="s">
        <v>78</v>
      </c>
      <c r="C81" s="171">
        <f t="shared" si="4"/>
        <v>55480000</v>
      </c>
      <c r="D81" s="172">
        <v>1800000</v>
      </c>
      <c r="E81" s="172">
        <v>0</v>
      </c>
      <c r="F81" s="2">
        <v>420000</v>
      </c>
      <c r="G81" s="172">
        <v>300000</v>
      </c>
      <c r="H81" s="173">
        <v>100000</v>
      </c>
      <c r="I81" s="2">
        <v>900000</v>
      </c>
      <c r="J81" s="2">
        <v>0</v>
      </c>
      <c r="K81" s="2">
        <v>800000</v>
      </c>
      <c r="L81" s="2">
        <v>150000</v>
      </c>
      <c r="M81" s="168">
        <v>190000</v>
      </c>
      <c r="N81" s="175">
        <v>0</v>
      </c>
      <c r="O81" s="2">
        <v>100000</v>
      </c>
      <c r="P81" s="2">
        <v>0</v>
      </c>
      <c r="Q81" s="2">
        <v>2000000</v>
      </c>
      <c r="R81" s="2">
        <v>0</v>
      </c>
      <c r="S81" s="172">
        <v>0</v>
      </c>
      <c r="T81" s="175">
        <f t="shared" si="7"/>
        <v>6760000</v>
      </c>
      <c r="U81" s="175">
        <f t="shared" si="8"/>
        <v>48720000</v>
      </c>
    </row>
    <row r="82" spans="1:21" s="178" customFormat="1" x14ac:dyDescent="0.3">
      <c r="A82" s="270"/>
      <c r="B82" s="178" t="s">
        <v>79</v>
      </c>
      <c r="C82" s="171">
        <f t="shared" si="4"/>
        <v>56310000</v>
      </c>
      <c r="D82" s="172">
        <v>0</v>
      </c>
      <c r="E82" s="172">
        <v>0</v>
      </c>
      <c r="F82" s="2">
        <v>420000</v>
      </c>
      <c r="G82" s="172">
        <v>300000</v>
      </c>
      <c r="H82" s="173">
        <v>100000</v>
      </c>
      <c r="I82" s="2">
        <v>900000</v>
      </c>
      <c r="J82" s="2">
        <v>0</v>
      </c>
      <c r="K82" s="2">
        <v>800000</v>
      </c>
      <c r="L82" s="2">
        <v>150000</v>
      </c>
      <c r="M82" s="174">
        <v>190000</v>
      </c>
      <c r="N82" s="175">
        <v>0</v>
      </c>
      <c r="O82" s="2">
        <v>100000</v>
      </c>
      <c r="P82" s="2">
        <v>1000000</v>
      </c>
      <c r="Q82" s="2">
        <v>2000000</v>
      </c>
      <c r="R82" s="2">
        <v>0</v>
      </c>
      <c r="S82" s="172">
        <v>0</v>
      </c>
      <c r="T82" s="175">
        <f t="shared" si="7"/>
        <v>5960000</v>
      </c>
      <c r="U82" s="175">
        <f t="shared" si="8"/>
        <v>50350000</v>
      </c>
    </row>
    <row r="83" spans="1:21" s="178" customFormat="1" x14ac:dyDescent="0.3">
      <c r="A83" s="270"/>
      <c r="B83" s="178" t="s">
        <v>80</v>
      </c>
      <c r="C83" s="171">
        <f t="shared" si="4"/>
        <v>57940000</v>
      </c>
      <c r="D83" s="172">
        <v>0</v>
      </c>
      <c r="E83" s="172">
        <v>0</v>
      </c>
      <c r="F83" s="2">
        <v>420000</v>
      </c>
      <c r="G83" s="172">
        <v>300000</v>
      </c>
      <c r="H83" s="173">
        <v>100000</v>
      </c>
      <c r="I83" s="2">
        <v>900000</v>
      </c>
      <c r="J83" s="2">
        <v>0</v>
      </c>
      <c r="K83" s="2">
        <v>800000</v>
      </c>
      <c r="L83" s="2">
        <v>150000</v>
      </c>
      <c r="M83" s="168">
        <v>190000</v>
      </c>
      <c r="N83" s="175">
        <v>0</v>
      </c>
      <c r="O83" s="2">
        <v>100000</v>
      </c>
      <c r="P83" s="2">
        <v>0</v>
      </c>
      <c r="Q83" s="2">
        <v>2000000</v>
      </c>
      <c r="R83" s="2">
        <v>600000</v>
      </c>
      <c r="S83" s="2">
        <v>0</v>
      </c>
      <c r="T83" s="175">
        <f t="shared" si="7"/>
        <v>5560000</v>
      </c>
      <c r="U83" s="175">
        <f t="shared" si="8"/>
        <v>52380000</v>
      </c>
    </row>
    <row r="84" spans="1:21" s="178" customFormat="1" x14ac:dyDescent="0.3">
      <c r="A84" s="270"/>
      <c r="B84" s="178" t="s">
        <v>81</v>
      </c>
      <c r="C84" s="171">
        <f t="shared" si="4"/>
        <v>59970000</v>
      </c>
      <c r="D84" s="216">
        <v>1800000</v>
      </c>
      <c r="E84" s="172">
        <v>0</v>
      </c>
      <c r="F84" s="2">
        <v>420000</v>
      </c>
      <c r="G84" s="172">
        <v>300000</v>
      </c>
      <c r="H84" s="173">
        <v>100000</v>
      </c>
      <c r="I84" s="2">
        <v>900000</v>
      </c>
      <c r="J84" s="2">
        <v>0</v>
      </c>
      <c r="K84" s="2">
        <v>800000</v>
      </c>
      <c r="L84" s="2">
        <v>150000</v>
      </c>
      <c r="M84" s="174">
        <v>190000</v>
      </c>
      <c r="N84" s="175">
        <v>0</v>
      </c>
      <c r="O84" s="2">
        <v>100000</v>
      </c>
      <c r="P84" s="2">
        <v>0</v>
      </c>
      <c r="Q84" s="2">
        <v>2000000</v>
      </c>
      <c r="R84" s="2">
        <v>0</v>
      </c>
      <c r="S84" s="2">
        <v>0</v>
      </c>
      <c r="T84" s="175">
        <f t="shared" si="7"/>
        <v>6760000</v>
      </c>
      <c r="U84" s="175">
        <f t="shared" si="8"/>
        <v>53210000</v>
      </c>
    </row>
    <row r="85" spans="1:21" s="178" customFormat="1" x14ac:dyDescent="0.3">
      <c r="A85" s="270"/>
      <c r="B85" s="178" t="s">
        <v>82</v>
      </c>
      <c r="C85" s="171">
        <f t="shared" si="4"/>
        <v>60800000</v>
      </c>
      <c r="D85" s="172">
        <v>0</v>
      </c>
      <c r="E85" s="172">
        <v>0</v>
      </c>
      <c r="F85" s="2">
        <v>420000</v>
      </c>
      <c r="G85" s="172">
        <v>300000</v>
      </c>
      <c r="H85" s="173">
        <v>100000</v>
      </c>
      <c r="I85" s="2">
        <v>900000</v>
      </c>
      <c r="J85" s="2">
        <v>0</v>
      </c>
      <c r="K85" s="2">
        <v>800000</v>
      </c>
      <c r="L85" s="2">
        <v>150000</v>
      </c>
      <c r="M85" s="168">
        <v>190000</v>
      </c>
      <c r="N85" s="175">
        <v>0</v>
      </c>
      <c r="O85" s="2">
        <v>100000</v>
      </c>
      <c r="P85" s="2">
        <v>1000000</v>
      </c>
      <c r="Q85" s="2">
        <v>2000000</v>
      </c>
      <c r="R85" s="2">
        <v>0</v>
      </c>
      <c r="S85" s="2">
        <v>0</v>
      </c>
      <c r="T85" s="175">
        <f t="shared" si="7"/>
        <v>5960000</v>
      </c>
      <c r="U85" s="175">
        <f t="shared" si="8"/>
        <v>54840000</v>
      </c>
    </row>
    <row r="86" spans="1:21" s="192" customFormat="1" x14ac:dyDescent="0.3">
      <c r="A86" s="270"/>
      <c r="B86" s="192" t="s">
        <v>83</v>
      </c>
      <c r="C86" s="171">
        <f t="shared" si="4"/>
        <v>62430000</v>
      </c>
      <c r="D86" s="222">
        <v>0</v>
      </c>
      <c r="E86" s="172">
        <v>0</v>
      </c>
      <c r="F86" s="193">
        <v>420000</v>
      </c>
      <c r="G86" s="193">
        <v>300000</v>
      </c>
      <c r="H86" s="193">
        <v>100000</v>
      </c>
      <c r="I86" s="2">
        <v>900000</v>
      </c>
      <c r="J86" s="2">
        <v>0</v>
      </c>
      <c r="K86" s="2">
        <v>800000</v>
      </c>
      <c r="L86" s="2">
        <v>150000</v>
      </c>
      <c r="M86" s="174">
        <v>190000</v>
      </c>
      <c r="N86" s="193">
        <v>0</v>
      </c>
      <c r="O86" s="2">
        <v>100000</v>
      </c>
      <c r="P86" s="193">
        <v>0</v>
      </c>
      <c r="Q86" s="2">
        <v>2000000</v>
      </c>
      <c r="R86" s="172">
        <v>0</v>
      </c>
      <c r="S86" s="197">
        <v>0</v>
      </c>
      <c r="T86" s="193">
        <f t="shared" si="7"/>
        <v>4960000</v>
      </c>
      <c r="U86" s="193">
        <f t="shared" si="8"/>
        <v>57470000</v>
      </c>
    </row>
    <row r="87" spans="1:21" s="178" customFormat="1" x14ac:dyDescent="0.3">
      <c r="A87" s="270">
        <v>2030</v>
      </c>
      <c r="B87" s="178" t="s">
        <v>72</v>
      </c>
      <c r="C87" s="171">
        <f t="shared" si="4"/>
        <v>65060000</v>
      </c>
      <c r="D87" s="2">
        <v>1800000</v>
      </c>
      <c r="E87" s="172">
        <v>0</v>
      </c>
      <c r="F87" s="2">
        <v>420000</v>
      </c>
      <c r="G87" s="172">
        <v>300000</v>
      </c>
      <c r="H87" s="173">
        <v>100000</v>
      </c>
      <c r="I87" s="2">
        <v>900000</v>
      </c>
      <c r="J87" s="2">
        <v>0</v>
      </c>
      <c r="K87" s="2">
        <v>800000</v>
      </c>
      <c r="L87" s="2">
        <v>150000</v>
      </c>
      <c r="M87" s="168">
        <v>190000</v>
      </c>
      <c r="N87" s="175">
        <v>0</v>
      </c>
      <c r="O87" s="2">
        <v>100000</v>
      </c>
      <c r="P87" s="2">
        <v>0</v>
      </c>
      <c r="Q87" s="2">
        <v>2000000</v>
      </c>
      <c r="R87" s="172">
        <v>0</v>
      </c>
      <c r="S87" s="172">
        <v>0</v>
      </c>
      <c r="T87" s="175">
        <f t="shared" si="7"/>
        <v>6760000</v>
      </c>
      <c r="U87" s="175">
        <f t="shared" si="8"/>
        <v>58300000</v>
      </c>
    </row>
    <row r="88" spans="1:21" s="178" customFormat="1" x14ac:dyDescent="0.3">
      <c r="A88" s="270"/>
      <c r="B88" s="178" t="s">
        <v>73</v>
      </c>
      <c r="C88" s="171">
        <f t="shared" si="4"/>
        <v>65890000</v>
      </c>
      <c r="D88" s="172">
        <v>0</v>
      </c>
      <c r="E88" s="172">
        <v>0</v>
      </c>
      <c r="F88" s="2">
        <v>420000</v>
      </c>
      <c r="G88" s="172">
        <v>300000</v>
      </c>
      <c r="H88" s="173">
        <v>100000</v>
      </c>
      <c r="I88" s="2">
        <v>900000</v>
      </c>
      <c r="J88" s="2">
        <v>0</v>
      </c>
      <c r="K88" s="2">
        <v>800000</v>
      </c>
      <c r="L88" s="2">
        <v>150000</v>
      </c>
      <c r="M88" s="174">
        <v>190000</v>
      </c>
      <c r="N88" s="175">
        <v>0</v>
      </c>
      <c r="O88" s="2">
        <v>100000</v>
      </c>
      <c r="P88" s="2">
        <v>1000000</v>
      </c>
      <c r="Q88" s="2">
        <v>2000000</v>
      </c>
      <c r="R88" s="2">
        <v>600000</v>
      </c>
      <c r="S88" s="172">
        <v>0</v>
      </c>
      <c r="T88" s="175">
        <f t="shared" si="7"/>
        <v>6560000</v>
      </c>
      <c r="U88" s="175">
        <f t="shared" si="8"/>
        <v>59330000</v>
      </c>
    </row>
    <row r="89" spans="1:21" s="178" customFormat="1" x14ac:dyDescent="0.3">
      <c r="A89" s="270"/>
      <c r="B89" s="178" t="s">
        <v>74</v>
      </c>
      <c r="C89" s="171">
        <f t="shared" si="4"/>
        <v>66920000</v>
      </c>
      <c r="D89" s="172">
        <v>0</v>
      </c>
      <c r="E89" s="172">
        <v>0</v>
      </c>
      <c r="F89" s="2">
        <v>420000</v>
      </c>
      <c r="G89" s="172">
        <v>300000</v>
      </c>
      <c r="H89" s="173">
        <v>100000</v>
      </c>
      <c r="I89" s="2">
        <v>900000</v>
      </c>
      <c r="J89" s="2">
        <v>0</v>
      </c>
      <c r="K89" s="2">
        <v>800000</v>
      </c>
      <c r="L89" s="2">
        <v>150000</v>
      </c>
      <c r="M89" s="168">
        <v>190000</v>
      </c>
      <c r="N89" s="175">
        <v>0</v>
      </c>
      <c r="O89" s="2">
        <v>100000</v>
      </c>
      <c r="P89" s="172">
        <v>0</v>
      </c>
      <c r="Q89" s="2">
        <v>2000000</v>
      </c>
      <c r="R89" s="2">
        <v>0</v>
      </c>
      <c r="S89" s="2">
        <v>0</v>
      </c>
      <c r="T89" s="175">
        <f t="shared" si="7"/>
        <v>4960000</v>
      </c>
      <c r="U89" s="175">
        <f t="shared" si="8"/>
        <v>61960000</v>
      </c>
    </row>
    <row r="90" spans="1:21" s="178" customFormat="1" x14ac:dyDescent="0.3">
      <c r="A90" s="270"/>
      <c r="B90" s="178" t="s">
        <v>75</v>
      </c>
      <c r="C90" s="171">
        <f t="shared" si="4"/>
        <v>69550000</v>
      </c>
      <c r="D90" s="2">
        <v>1800000</v>
      </c>
      <c r="E90" s="172">
        <v>0</v>
      </c>
      <c r="F90" s="2">
        <v>420000</v>
      </c>
      <c r="G90" s="172">
        <v>300000</v>
      </c>
      <c r="H90" s="173">
        <v>100000</v>
      </c>
      <c r="I90" s="2">
        <v>900000</v>
      </c>
      <c r="J90" s="2">
        <v>0</v>
      </c>
      <c r="K90" s="2">
        <v>800000</v>
      </c>
      <c r="L90" s="2">
        <v>150000</v>
      </c>
      <c r="M90" s="174">
        <v>190000</v>
      </c>
      <c r="N90" s="175">
        <v>0</v>
      </c>
      <c r="O90" s="2">
        <v>100000</v>
      </c>
      <c r="P90" s="172">
        <v>0</v>
      </c>
      <c r="Q90" s="2">
        <v>2000000</v>
      </c>
      <c r="R90" s="2">
        <v>0</v>
      </c>
      <c r="S90" s="172">
        <v>0</v>
      </c>
      <c r="T90" s="175">
        <f t="shared" si="7"/>
        <v>6760000</v>
      </c>
      <c r="U90" s="175">
        <f t="shared" si="8"/>
        <v>62790000</v>
      </c>
    </row>
    <row r="91" spans="1:21" s="178" customFormat="1" x14ac:dyDescent="0.3">
      <c r="A91" s="270"/>
      <c r="B91" s="178" t="s">
        <v>76</v>
      </c>
      <c r="C91" s="171">
        <f t="shared" si="4"/>
        <v>70380000</v>
      </c>
      <c r="D91" s="172">
        <v>2000000</v>
      </c>
      <c r="E91" s="172">
        <v>0</v>
      </c>
      <c r="F91" s="2">
        <v>420000</v>
      </c>
      <c r="G91" s="172">
        <v>300000</v>
      </c>
      <c r="H91" s="173">
        <v>100000</v>
      </c>
      <c r="I91" s="2">
        <v>900000</v>
      </c>
      <c r="J91" s="2">
        <v>0</v>
      </c>
      <c r="K91" s="2">
        <v>800000</v>
      </c>
      <c r="L91" s="2">
        <v>150000</v>
      </c>
      <c r="M91" s="168">
        <v>190000</v>
      </c>
      <c r="N91" s="175">
        <v>0</v>
      </c>
      <c r="O91" s="2">
        <v>100000</v>
      </c>
      <c r="P91" s="2">
        <v>1000000</v>
      </c>
      <c r="Q91" s="2">
        <v>2000000</v>
      </c>
      <c r="R91" s="2">
        <v>600000</v>
      </c>
      <c r="S91" s="172">
        <v>0</v>
      </c>
      <c r="T91" s="175">
        <f t="shared" si="7"/>
        <v>8560000</v>
      </c>
      <c r="U91" s="175">
        <f t="shared" si="8"/>
        <v>61820000</v>
      </c>
    </row>
    <row r="92" spans="1:21" s="178" customFormat="1" x14ac:dyDescent="0.3">
      <c r="A92" s="270"/>
      <c r="B92" s="178" t="s">
        <v>77</v>
      </c>
      <c r="C92" s="171">
        <f t="shared" si="4"/>
        <v>69410000</v>
      </c>
      <c r="D92" s="172">
        <v>0</v>
      </c>
      <c r="E92" s="172">
        <v>0</v>
      </c>
      <c r="F92" s="2">
        <v>420000</v>
      </c>
      <c r="G92" s="172">
        <v>300000</v>
      </c>
      <c r="H92" s="173">
        <v>100000</v>
      </c>
      <c r="I92" s="2">
        <v>900000</v>
      </c>
      <c r="J92" s="2">
        <v>0</v>
      </c>
      <c r="K92" s="2">
        <v>800000</v>
      </c>
      <c r="L92" s="2">
        <v>150000</v>
      </c>
      <c r="M92" s="174">
        <v>190000</v>
      </c>
      <c r="N92" s="175">
        <v>0</v>
      </c>
      <c r="O92" s="2">
        <v>100000</v>
      </c>
      <c r="P92" s="2">
        <v>0</v>
      </c>
      <c r="Q92" s="2">
        <v>2000000</v>
      </c>
      <c r="R92" s="2">
        <v>0</v>
      </c>
      <c r="S92" s="2">
        <v>0</v>
      </c>
      <c r="T92" s="175">
        <f t="shared" si="7"/>
        <v>4960000</v>
      </c>
      <c r="U92" s="175">
        <f t="shared" si="8"/>
        <v>64450000</v>
      </c>
    </row>
    <row r="93" spans="1:21" s="178" customFormat="1" x14ac:dyDescent="0.3">
      <c r="A93" s="270"/>
      <c r="B93" s="178" t="s">
        <v>78</v>
      </c>
      <c r="C93" s="171">
        <f t="shared" ref="C93:C122" si="9" xml:space="preserve"> U92 + 7590000</f>
        <v>72040000</v>
      </c>
      <c r="D93" s="172">
        <v>1800000</v>
      </c>
      <c r="E93" s="172">
        <v>0</v>
      </c>
      <c r="F93" s="2">
        <v>420000</v>
      </c>
      <c r="G93" s="172">
        <v>300000</v>
      </c>
      <c r="H93" s="173">
        <v>100000</v>
      </c>
      <c r="I93" s="2">
        <v>900000</v>
      </c>
      <c r="J93" s="2">
        <v>0</v>
      </c>
      <c r="K93" s="2">
        <v>800000</v>
      </c>
      <c r="L93" s="2">
        <v>150000</v>
      </c>
      <c r="M93" s="168">
        <v>190000</v>
      </c>
      <c r="N93" s="175">
        <v>0</v>
      </c>
      <c r="O93" s="2">
        <v>100000</v>
      </c>
      <c r="P93" s="2">
        <v>0</v>
      </c>
      <c r="Q93" s="2">
        <v>2000000</v>
      </c>
      <c r="R93" s="2">
        <v>0</v>
      </c>
      <c r="S93" s="172">
        <v>0</v>
      </c>
      <c r="T93" s="175">
        <f t="shared" si="7"/>
        <v>6760000</v>
      </c>
      <c r="U93" s="175">
        <f t="shared" si="8"/>
        <v>65280000</v>
      </c>
    </row>
    <row r="94" spans="1:21" s="178" customFormat="1" x14ac:dyDescent="0.3">
      <c r="A94" s="270"/>
      <c r="B94" s="178" t="s">
        <v>79</v>
      </c>
      <c r="C94" s="171">
        <f t="shared" si="9"/>
        <v>72870000</v>
      </c>
      <c r="D94" s="172">
        <v>0</v>
      </c>
      <c r="E94" s="172">
        <v>0</v>
      </c>
      <c r="F94" s="2">
        <v>420000</v>
      </c>
      <c r="G94" s="172">
        <v>300000</v>
      </c>
      <c r="H94" s="173">
        <v>100000</v>
      </c>
      <c r="I94" s="2">
        <v>900000</v>
      </c>
      <c r="J94" s="2">
        <v>0</v>
      </c>
      <c r="K94" s="2">
        <v>800000</v>
      </c>
      <c r="L94" s="2">
        <v>150000</v>
      </c>
      <c r="M94" s="174">
        <v>190000</v>
      </c>
      <c r="N94" s="175">
        <v>0</v>
      </c>
      <c r="O94" s="2">
        <v>100000</v>
      </c>
      <c r="P94" s="2">
        <v>1000000</v>
      </c>
      <c r="Q94" s="2">
        <v>2000000</v>
      </c>
      <c r="R94" s="2">
        <v>0</v>
      </c>
      <c r="S94" s="172">
        <v>0</v>
      </c>
      <c r="T94" s="175">
        <f t="shared" si="7"/>
        <v>5960000</v>
      </c>
      <c r="U94" s="175">
        <f t="shared" si="8"/>
        <v>66910000</v>
      </c>
    </row>
    <row r="95" spans="1:21" s="178" customFormat="1" x14ac:dyDescent="0.3">
      <c r="A95" s="270"/>
      <c r="B95" s="178" t="s">
        <v>80</v>
      </c>
      <c r="C95" s="171">
        <f t="shared" si="9"/>
        <v>74500000</v>
      </c>
      <c r="D95" s="172">
        <v>0</v>
      </c>
      <c r="E95" s="172">
        <v>0</v>
      </c>
      <c r="F95" s="2">
        <v>420000</v>
      </c>
      <c r="G95" s="172">
        <v>300000</v>
      </c>
      <c r="H95" s="173">
        <v>100000</v>
      </c>
      <c r="I95" s="2">
        <v>900000</v>
      </c>
      <c r="J95" s="2">
        <v>0</v>
      </c>
      <c r="K95" s="2">
        <v>800000</v>
      </c>
      <c r="L95" s="2">
        <v>150000</v>
      </c>
      <c r="M95" s="168">
        <v>190000</v>
      </c>
      <c r="N95" s="175">
        <v>0</v>
      </c>
      <c r="O95" s="2">
        <v>100000</v>
      </c>
      <c r="P95" s="2">
        <v>0</v>
      </c>
      <c r="Q95" s="2">
        <v>2000000</v>
      </c>
      <c r="R95" s="2">
        <v>600000</v>
      </c>
      <c r="S95" s="2">
        <v>0</v>
      </c>
      <c r="T95" s="175">
        <f t="shared" si="7"/>
        <v>5560000</v>
      </c>
      <c r="U95" s="175">
        <f t="shared" si="8"/>
        <v>68940000</v>
      </c>
    </row>
    <row r="96" spans="1:21" s="178" customFormat="1" x14ac:dyDescent="0.3">
      <c r="A96" s="270"/>
      <c r="B96" s="178" t="s">
        <v>81</v>
      </c>
      <c r="C96" s="171">
        <f t="shared" si="9"/>
        <v>76530000</v>
      </c>
      <c r="D96" s="216">
        <v>1800000</v>
      </c>
      <c r="E96" s="172">
        <v>0</v>
      </c>
      <c r="F96" s="2">
        <v>420000</v>
      </c>
      <c r="G96" s="172">
        <v>300000</v>
      </c>
      <c r="H96" s="173">
        <v>100000</v>
      </c>
      <c r="I96" s="2">
        <v>900000</v>
      </c>
      <c r="J96" s="2">
        <v>0</v>
      </c>
      <c r="K96" s="2">
        <v>800000</v>
      </c>
      <c r="L96" s="2">
        <v>150000</v>
      </c>
      <c r="M96" s="174">
        <v>190000</v>
      </c>
      <c r="N96" s="175">
        <v>0</v>
      </c>
      <c r="O96" s="2">
        <v>100000</v>
      </c>
      <c r="P96" s="2">
        <v>0</v>
      </c>
      <c r="Q96" s="2">
        <v>2000000</v>
      </c>
      <c r="R96" s="2">
        <v>0</v>
      </c>
      <c r="S96" s="2">
        <v>0</v>
      </c>
      <c r="T96" s="175">
        <f t="shared" si="7"/>
        <v>6760000</v>
      </c>
      <c r="U96" s="175">
        <f t="shared" si="8"/>
        <v>69770000</v>
      </c>
    </row>
    <row r="97" spans="1:21" s="178" customFormat="1" x14ac:dyDescent="0.3">
      <c r="A97" s="270"/>
      <c r="B97" s="178" t="s">
        <v>82</v>
      </c>
      <c r="C97" s="171">
        <f t="shared" si="9"/>
        <v>77360000</v>
      </c>
      <c r="D97" s="172">
        <v>0</v>
      </c>
      <c r="E97" s="172">
        <v>0</v>
      </c>
      <c r="F97" s="2">
        <v>420000</v>
      </c>
      <c r="G97" s="172">
        <v>300000</v>
      </c>
      <c r="H97" s="173">
        <v>100000</v>
      </c>
      <c r="I97" s="2">
        <v>900000</v>
      </c>
      <c r="J97" s="2">
        <v>0</v>
      </c>
      <c r="K97" s="2">
        <v>800000</v>
      </c>
      <c r="L97" s="2">
        <v>150000</v>
      </c>
      <c r="M97" s="168">
        <v>190000</v>
      </c>
      <c r="N97" s="175">
        <v>0</v>
      </c>
      <c r="O97" s="2">
        <v>100000</v>
      </c>
      <c r="P97" s="2">
        <v>1000000</v>
      </c>
      <c r="Q97" s="2">
        <v>2000000</v>
      </c>
      <c r="R97" s="2">
        <v>0</v>
      </c>
      <c r="S97" s="2">
        <v>0</v>
      </c>
      <c r="T97" s="175">
        <f t="shared" si="7"/>
        <v>5960000</v>
      </c>
      <c r="U97" s="175">
        <f t="shared" si="8"/>
        <v>71400000</v>
      </c>
    </row>
    <row r="98" spans="1:21" s="192" customFormat="1" x14ac:dyDescent="0.3">
      <c r="A98" s="270"/>
      <c r="B98" s="192" t="s">
        <v>83</v>
      </c>
      <c r="C98" s="171">
        <f t="shared" si="9"/>
        <v>78990000</v>
      </c>
      <c r="D98" s="222">
        <v>0</v>
      </c>
      <c r="E98" s="172">
        <v>0</v>
      </c>
      <c r="F98" s="193">
        <v>420000</v>
      </c>
      <c r="G98" s="193">
        <v>300000</v>
      </c>
      <c r="H98" s="193">
        <v>100000</v>
      </c>
      <c r="I98" s="2">
        <v>900000</v>
      </c>
      <c r="J98" s="2">
        <v>0</v>
      </c>
      <c r="K98" s="2">
        <v>800000</v>
      </c>
      <c r="L98" s="2">
        <v>150000</v>
      </c>
      <c r="M98" s="174">
        <v>190000</v>
      </c>
      <c r="N98" s="193">
        <v>0</v>
      </c>
      <c r="O98" s="2">
        <v>100000</v>
      </c>
      <c r="P98" s="193">
        <v>0</v>
      </c>
      <c r="Q98" s="2">
        <v>2000000</v>
      </c>
      <c r="R98" s="172">
        <v>0</v>
      </c>
      <c r="S98" s="197">
        <v>0</v>
      </c>
      <c r="T98" s="193">
        <f t="shared" si="7"/>
        <v>4960000</v>
      </c>
      <c r="U98" s="193">
        <f t="shared" si="8"/>
        <v>74030000</v>
      </c>
    </row>
    <row r="99" spans="1:21" s="178" customFormat="1" x14ac:dyDescent="0.3">
      <c r="A99" s="270">
        <v>2031</v>
      </c>
      <c r="B99" s="178" t="s">
        <v>72</v>
      </c>
      <c r="C99" s="171">
        <f t="shared" si="9"/>
        <v>81620000</v>
      </c>
      <c r="D99" s="2">
        <v>1800000</v>
      </c>
      <c r="E99" s="172">
        <v>0</v>
      </c>
      <c r="F99" s="2">
        <v>420000</v>
      </c>
      <c r="G99" s="172">
        <v>300000</v>
      </c>
      <c r="H99" s="173">
        <v>100000</v>
      </c>
      <c r="I99" s="2">
        <v>900000</v>
      </c>
      <c r="J99" s="2">
        <v>0</v>
      </c>
      <c r="K99" s="2">
        <v>800000</v>
      </c>
      <c r="L99" s="2">
        <v>150000</v>
      </c>
      <c r="M99" s="168">
        <v>190000</v>
      </c>
      <c r="N99" s="175">
        <v>0</v>
      </c>
      <c r="O99" s="2">
        <v>100000</v>
      </c>
      <c r="P99" s="2">
        <v>0</v>
      </c>
      <c r="Q99" s="2">
        <v>2000000</v>
      </c>
      <c r="R99" s="172">
        <v>0</v>
      </c>
      <c r="S99" s="172">
        <v>0</v>
      </c>
      <c r="T99" s="175">
        <f t="shared" ref="T99:T122" si="10">SUM(D99:S99)</f>
        <v>6760000</v>
      </c>
      <c r="U99" s="175">
        <f t="shared" si="8"/>
        <v>74860000</v>
      </c>
    </row>
    <row r="100" spans="1:21" s="178" customFormat="1" x14ac:dyDescent="0.3">
      <c r="A100" s="270"/>
      <c r="B100" s="178" t="s">
        <v>73</v>
      </c>
      <c r="C100" s="171">
        <f t="shared" si="9"/>
        <v>82450000</v>
      </c>
      <c r="D100" s="172">
        <v>0</v>
      </c>
      <c r="E100" s="172">
        <v>0</v>
      </c>
      <c r="F100" s="2">
        <v>420000</v>
      </c>
      <c r="G100" s="172">
        <v>300000</v>
      </c>
      <c r="H100" s="173">
        <v>100000</v>
      </c>
      <c r="I100" s="2">
        <v>900000</v>
      </c>
      <c r="J100" s="2">
        <v>0</v>
      </c>
      <c r="K100" s="2">
        <v>800000</v>
      </c>
      <c r="L100" s="2">
        <v>150000</v>
      </c>
      <c r="M100" s="174">
        <v>190000</v>
      </c>
      <c r="N100" s="175">
        <v>0</v>
      </c>
      <c r="O100" s="2">
        <v>100000</v>
      </c>
      <c r="P100" s="2">
        <v>1000000</v>
      </c>
      <c r="Q100" s="2">
        <v>2000000</v>
      </c>
      <c r="R100" s="2">
        <v>600000</v>
      </c>
      <c r="S100" s="172">
        <v>0</v>
      </c>
      <c r="T100" s="175">
        <f t="shared" si="10"/>
        <v>6560000</v>
      </c>
      <c r="U100" s="175">
        <f t="shared" si="8"/>
        <v>75890000</v>
      </c>
    </row>
    <row r="101" spans="1:21" s="178" customFormat="1" x14ac:dyDescent="0.3">
      <c r="A101" s="270"/>
      <c r="B101" s="178" t="s">
        <v>74</v>
      </c>
      <c r="C101" s="171">
        <f t="shared" si="9"/>
        <v>83480000</v>
      </c>
      <c r="D101" s="172">
        <v>0</v>
      </c>
      <c r="E101" s="172">
        <v>0</v>
      </c>
      <c r="F101" s="2">
        <v>420000</v>
      </c>
      <c r="G101" s="172">
        <v>300000</v>
      </c>
      <c r="H101" s="173">
        <v>100000</v>
      </c>
      <c r="I101" s="2">
        <v>900000</v>
      </c>
      <c r="J101" s="2">
        <v>0</v>
      </c>
      <c r="K101" s="2">
        <v>800000</v>
      </c>
      <c r="L101" s="2">
        <v>150000</v>
      </c>
      <c r="M101" s="168">
        <v>190000</v>
      </c>
      <c r="N101" s="175">
        <v>0</v>
      </c>
      <c r="O101" s="2">
        <v>100000</v>
      </c>
      <c r="P101" s="172">
        <v>0</v>
      </c>
      <c r="Q101" s="2">
        <v>2000000</v>
      </c>
      <c r="R101" s="2">
        <v>0</v>
      </c>
      <c r="S101" s="2">
        <v>0</v>
      </c>
      <c r="T101" s="175">
        <f t="shared" si="10"/>
        <v>4960000</v>
      </c>
      <c r="U101" s="175">
        <f t="shared" si="8"/>
        <v>78520000</v>
      </c>
    </row>
    <row r="102" spans="1:21" s="178" customFormat="1" x14ac:dyDescent="0.3">
      <c r="A102" s="270"/>
      <c r="B102" s="178" t="s">
        <v>75</v>
      </c>
      <c r="C102" s="171">
        <f t="shared" si="9"/>
        <v>86110000</v>
      </c>
      <c r="D102" s="2">
        <v>1800000</v>
      </c>
      <c r="E102" s="172">
        <v>0</v>
      </c>
      <c r="F102" s="2">
        <v>420000</v>
      </c>
      <c r="G102" s="172">
        <v>300000</v>
      </c>
      <c r="H102" s="173">
        <v>100000</v>
      </c>
      <c r="I102" s="2">
        <v>900000</v>
      </c>
      <c r="J102" s="2">
        <v>0</v>
      </c>
      <c r="K102" s="2">
        <v>800000</v>
      </c>
      <c r="L102" s="2">
        <v>150000</v>
      </c>
      <c r="M102" s="174">
        <v>190000</v>
      </c>
      <c r="N102" s="175">
        <v>0</v>
      </c>
      <c r="O102" s="2">
        <v>100000</v>
      </c>
      <c r="P102" s="172">
        <v>0</v>
      </c>
      <c r="Q102" s="2">
        <v>2000000</v>
      </c>
      <c r="R102" s="2">
        <v>0</v>
      </c>
      <c r="S102" s="172">
        <v>0</v>
      </c>
      <c r="T102" s="175">
        <f t="shared" si="10"/>
        <v>6760000</v>
      </c>
      <c r="U102" s="175">
        <f t="shared" si="8"/>
        <v>79350000</v>
      </c>
    </row>
    <row r="103" spans="1:21" s="178" customFormat="1" x14ac:dyDescent="0.3">
      <c r="A103" s="270"/>
      <c r="B103" s="178" t="s">
        <v>76</v>
      </c>
      <c r="C103" s="171">
        <f t="shared" si="9"/>
        <v>86940000</v>
      </c>
      <c r="D103" s="172">
        <v>2000000</v>
      </c>
      <c r="E103" s="172">
        <v>0</v>
      </c>
      <c r="F103" s="2">
        <v>420000</v>
      </c>
      <c r="G103" s="172">
        <v>300000</v>
      </c>
      <c r="H103" s="173">
        <v>100000</v>
      </c>
      <c r="I103" s="2">
        <v>900000</v>
      </c>
      <c r="J103" s="2">
        <v>0</v>
      </c>
      <c r="K103" s="2">
        <v>800000</v>
      </c>
      <c r="L103" s="2">
        <v>150000</v>
      </c>
      <c r="M103" s="168">
        <v>190000</v>
      </c>
      <c r="N103" s="175">
        <v>0</v>
      </c>
      <c r="O103" s="2">
        <v>100000</v>
      </c>
      <c r="P103" s="2">
        <v>1000000</v>
      </c>
      <c r="Q103" s="2">
        <v>2000000</v>
      </c>
      <c r="R103" s="2">
        <v>600000</v>
      </c>
      <c r="S103" s="172">
        <v>0</v>
      </c>
      <c r="T103" s="175">
        <f t="shared" si="10"/>
        <v>8560000</v>
      </c>
      <c r="U103" s="175">
        <f t="shared" si="8"/>
        <v>78380000</v>
      </c>
    </row>
    <row r="104" spans="1:21" s="178" customFormat="1" x14ac:dyDescent="0.3">
      <c r="A104" s="270"/>
      <c r="B104" s="178" t="s">
        <v>77</v>
      </c>
      <c r="C104" s="171">
        <f t="shared" si="9"/>
        <v>85970000</v>
      </c>
      <c r="D104" s="172">
        <v>0</v>
      </c>
      <c r="E104" s="172">
        <v>0</v>
      </c>
      <c r="F104" s="2">
        <v>420000</v>
      </c>
      <c r="G104" s="172">
        <v>300000</v>
      </c>
      <c r="H104" s="173">
        <v>100000</v>
      </c>
      <c r="I104" s="2">
        <v>900000</v>
      </c>
      <c r="J104" s="2">
        <v>0</v>
      </c>
      <c r="K104" s="2">
        <v>800000</v>
      </c>
      <c r="L104" s="2">
        <v>150000</v>
      </c>
      <c r="M104" s="174">
        <v>190000</v>
      </c>
      <c r="N104" s="175">
        <v>0</v>
      </c>
      <c r="O104" s="2">
        <v>100000</v>
      </c>
      <c r="P104" s="2">
        <v>0</v>
      </c>
      <c r="Q104" s="2">
        <v>2000000</v>
      </c>
      <c r="R104" s="2">
        <v>0</v>
      </c>
      <c r="S104" s="2">
        <v>0</v>
      </c>
      <c r="T104" s="175">
        <f t="shared" si="10"/>
        <v>4960000</v>
      </c>
      <c r="U104" s="175">
        <f t="shared" si="8"/>
        <v>81010000</v>
      </c>
    </row>
    <row r="105" spans="1:21" s="178" customFormat="1" x14ac:dyDescent="0.3">
      <c r="A105" s="270"/>
      <c r="B105" s="178" t="s">
        <v>78</v>
      </c>
      <c r="C105" s="171">
        <f t="shared" si="9"/>
        <v>88600000</v>
      </c>
      <c r="D105" s="172">
        <v>1800000</v>
      </c>
      <c r="E105" s="172">
        <v>0</v>
      </c>
      <c r="F105" s="2">
        <v>420000</v>
      </c>
      <c r="G105" s="172">
        <v>300000</v>
      </c>
      <c r="H105" s="173">
        <v>100000</v>
      </c>
      <c r="I105" s="2">
        <v>900000</v>
      </c>
      <c r="J105" s="2">
        <v>0</v>
      </c>
      <c r="K105" s="2">
        <v>800000</v>
      </c>
      <c r="L105" s="2">
        <v>150000</v>
      </c>
      <c r="M105" s="168">
        <v>190000</v>
      </c>
      <c r="N105" s="175">
        <v>0</v>
      </c>
      <c r="O105" s="2">
        <v>100000</v>
      </c>
      <c r="P105" s="2">
        <v>0</v>
      </c>
      <c r="Q105" s="2">
        <v>2000000</v>
      </c>
      <c r="R105" s="2">
        <v>0</v>
      </c>
      <c r="S105" s="172">
        <v>0</v>
      </c>
      <c r="T105" s="175">
        <f t="shared" si="10"/>
        <v>6760000</v>
      </c>
      <c r="U105" s="175">
        <f t="shared" si="8"/>
        <v>81840000</v>
      </c>
    </row>
    <row r="106" spans="1:21" s="178" customFormat="1" x14ac:dyDescent="0.3">
      <c r="A106" s="270"/>
      <c r="B106" s="178" t="s">
        <v>79</v>
      </c>
      <c r="C106" s="171">
        <f t="shared" si="9"/>
        <v>89430000</v>
      </c>
      <c r="D106" s="172">
        <v>0</v>
      </c>
      <c r="E106" s="172">
        <v>0</v>
      </c>
      <c r="F106" s="2">
        <v>420000</v>
      </c>
      <c r="G106" s="172">
        <v>300000</v>
      </c>
      <c r="H106" s="173">
        <v>100000</v>
      </c>
      <c r="I106" s="2">
        <v>900000</v>
      </c>
      <c r="J106" s="2">
        <v>0</v>
      </c>
      <c r="K106" s="2">
        <v>800000</v>
      </c>
      <c r="L106" s="2">
        <v>150000</v>
      </c>
      <c r="M106" s="174">
        <v>190000</v>
      </c>
      <c r="N106" s="175">
        <v>0</v>
      </c>
      <c r="O106" s="2">
        <v>100000</v>
      </c>
      <c r="P106" s="2">
        <v>1000000</v>
      </c>
      <c r="Q106" s="2">
        <v>2000000</v>
      </c>
      <c r="R106" s="2">
        <v>0</v>
      </c>
      <c r="S106" s="172">
        <v>0</v>
      </c>
      <c r="T106" s="175">
        <f t="shared" si="10"/>
        <v>5960000</v>
      </c>
      <c r="U106" s="175">
        <f t="shared" si="8"/>
        <v>83470000</v>
      </c>
    </row>
    <row r="107" spans="1:21" s="178" customFormat="1" x14ac:dyDescent="0.3">
      <c r="A107" s="270"/>
      <c r="B107" s="178" t="s">
        <v>80</v>
      </c>
      <c r="C107" s="171">
        <f t="shared" si="9"/>
        <v>91060000</v>
      </c>
      <c r="D107" s="172">
        <v>0</v>
      </c>
      <c r="E107" s="172">
        <v>0</v>
      </c>
      <c r="F107" s="2">
        <v>420000</v>
      </c>
      <c r="G107" s="172">
        <v>300000</v>
      </c>
      <c r="H107" s="173">
        <v>100000</v>
      </c>
      <c r="I107" s="2">
        <v>900000</v>
      </c>
      <c r="J107" s="2">
        <v>0</v>
      </c>
      <c r="K107" s="2">
        <v>800000</v>
      </c>
      <c r="L107" s="2">
        <v>150000</v>
      </c>
      <c r="M107" s="168">
        <v>190000</v>
      </c>
      <c r="N107" s="175">
        <v>0</v>
      </c>
      <c r="O107" s="2">
        <v>100000</v>
      </c>
      <c r="P107" s="2">
        <v>0</v>
      </c>
      <c r="Q107" s="2">
        <v>2000000</v>
      </c>
      <c r="R107" s="2">
        <v>600000</v>
      </c>
      <c r="S107" s="2">
        <v>0</v>
      </c>
      <c r="T107" s="175">
        <f t="shared" si="10"/>
        <v>5560000</v>
      </c>
      <c r="U107" s="175">
        <f t="shared" si="8"/>
        <v>85500000</v>
      </c>
    </row>
    <row r="108" spans="1:21" s="178" customFormat="1" x14ac:dyDescent="0.3">
      <c r="A108" s="270"/>
      <c r="B108" s="178" t="s">
        <v>81</v>
      </c>
      <c r="C108" s="171">
        <f t="shared" si="9"/>
        <v>93090000</v>
      </c>
      <c r="D108" s="216">
        <v>1800000</v>
      </c>
      <c r="E108" s="172">
        <v>0</v>
      </c>
      <c r="F108" s="2">
        <v>420000</v>
      </c>
      <c r="G108" s="172">
        <v>300000</v>
      </c>
      <c r="H108" s="173">
        <v>100000</v>
      </c>
      <c r="I108" s="2">
        <v>900000</v>
      </c>
      <c r="J108" s="2">
        <v>0</v>
      </c>
      <c r="K108" s="2">
        <v>800000</v>
      </c>
      <c r="L108" s="2">
        <v>150000</v>
      </c>
      <c r="M108" s="174">
        <v>190000</v>
      </c>
      <c r="N108" s="175">
        <v>0</v>
      </c>
      <c r="O108" s="2">
        <v>100000</v>
      </c>
      <c r="P108" s="2">
        <v>0</v>
      </c>
      <c r="Q108" s="2">
        <v>2000000</v>
      </c>
      <c r="R108" s="2">
        <v>0</v>
      </c>
      <c r="S108" s="2">
        <v>0</v>
      </c>
      <c r="T108" s="175">
        <f t="shared" si="10"/>
        <v>6760000</v>
      </c>
      <c r="U108" s="175">
        <f t="shared" si="8"/>
        <v>86330000</v>
      </c>
    </row>
    <row r="109" spans="1:21" s="178" customFormat="1" x14ac:dyDescent="0.3">
      <c r="A109" s="270"/>
      <c r="B109" s="178" t="s">
        <v>82</v>
      </c>
      <c r="C109" s="171">
        <f t="shared" si="9"/>
        <v>93920000</v>
      </c>
      <c r="D109" s="172">
        <v>0</v>
      </c>
      <c r="E109" s="172">
        <v>0</v>
      </c>
      <c r="F109" s="2">
        <v>420000</v>
      </c>
      <c r="G109" s="172">
        <v>300000</v>
      </c>
      <c r="H109" s="173">
        <v>100000</v>
      </c>
      <c r="I109" s="2">
        <v>900000</v>
      </c>
      <c r="J109" s="2">
        <v>0</v>
      </c>
      <c r="K109" s="2">
        <v>800000</v>
      </c>
      <c r="L109" s="2">
        <v>150000</v>
      </c>
      <c r="M109" s="168">
        <v>190000</v>
      </c>
      <c r="N109" s="175">
        <v>0</v>
      </c>
      <c r="O109" s="2">
        <v>100000</v>
      </c>
      <c r="P109" s="2">
        <v>1000000</v>
      </c>
      <c r="Q109" s="2">
        <v>2000000</v>
      </c>
      <c r="R109" s="2">
        <v>0</v>
      </c>
      <c r="S109" s="2">
        <v>0</v>
      </c>
      <c r="T109" s="175">
        <f t="shared" si="10"/>
        <v>5960000</v>
      </c>
      <c r="U109" s="175">
        <f t="shared" ref="U109:U122" si="11" xml:space="preserve"> C109 - T109</f>
        <v>87960000</v>
      </c>
    </row>
    <row r="110" spans="1:21" s="192" customFormat="1" x14ac:dyDescent="0.3">
      <c r="A110" s="270"/>
      <c r="B110" s="192" t="s">
        <v>83</v>
      </c>
      <c r="C110" s="171">
        <f t="shared" si="9"/>
        <v>95550000</v>
      </c>
      <c r="D110" s="222">
        <v>0</v>
      </c>
      <c r="E110" s="172">
        <v>0</v>
      </c>
      <c r="F110" s="193">
        <v>420000</v>
      </c>
      <c r="G110" s="193">
        <v>300000</v>
      </c>
      <c r="H110" s="193">
        <v>100000</v>
      </c>
      <c r="I110" s="2">
        <v>900000</v>
      </c>
      <c r="J110" s="2">
        <v>0</v>
      </c>
      <c r="K110" s="2">
        <v>800000</v>
      </c>
      <c r="L110" s="2">
        <v>150000</v>
      </c>
      <c r="M110" s="174">
        <v>190000</v>
      </c>
      <c r="N110" s="193">
        <v>0</v>
      </c>
      <c r="O110" s="2">
        <v>100000</v>
      </c>
      <c r="P110" s="193">
        <v>0</v>
      </c>
      <c r="Q110" s="2">
        <v>2000000</v>
      </c>
      <c r="R110" s="172">
        <v>0</v>
      </c>
      <c r="S110" s="197">
        <v>0</v>
      </c>
      <c r="T110" s="193">
        <f t="shared" si="10"/>
        <v>4960000</v>
      </c>
      <c r="U110" s="193">
        <f t="shared" si="11"/>
        <v>90590000</v>
      </c>
    </row>
    <row r="111" spans="1:21" s="178" customFormat="1" x14ac:dyDescent="0.3">
      <c r="A111" s="270">
        <v>2032</v>
      </c>
      <c r="B111" s="178" t="s">
        <v>72</v>
      </c>
      <c r="C111" s="171">
        <f t="shared" si="9"/>
        <v>98180000</v>
      </c>
      <c r="D111" s="2">
        <v>1800000</v>
      </c>
      <c r="E111" s="172">
        <v>0</v>
      </c>
      <c r="F111" s="2">
        <v>420000</v>
      </c>
      <c r="G111" s="172">
        <v>300000</v>
      </c>
      <c r="H111" s="173">
        <v>100000</v>
      </c>
      <c r="I111" s="2">
        <v>900000</v>
      </c>
      <c r="J111" s="2">
        <v>0</v>
      </c>
      <c r="K111" s="2">
        <v>800000</v>
      </c>
      <c r="L111" s="2">
        <v>150000</v>
      </c>
      <c r="M111" s="168">
        <v>190000</v>
      </c>
      <c r="N111" s="175">
        <v>0</v>
      </c>
      <c r="O111" s="2">
        <v>100000</v>
      </c>
      <c r="P111" s="175">
        <v>0</v>
      </c>
      <c r="Q111" s="2">
        <v>2000000</v>
      </c>
      <c r="R111" s="172">
        <v>0</v>
      </c>
      <c r="S111" s="172">
        <v>0</v>
      </c>
      <c r="T111" s="175">
        <f t="shared" si="10"/>
        <v>6760000</v>
      </c>
      <c r="U111" s="175">
        <f t="shared" si="11"/>
        <v>91420000</v>
      </c>
    </row>
    <row r="112" spans="1:21" s="178" customFormat="1" x14ac:dyDescent="0.3">
      <c r="A112" s="270"/>
      <c r="B112" s="178" t="s">
        <v>73</v>
      </c>
      <c r="C112" s="171">
        <f t="shared" si="9"/>
        <v>99010000</v>
      </c>
      <c r="D112" s="172">
        <v>0</v>
      </c>
      <c r="E112" s="172">
        <v>0</v>
      </c>
      <c r="F112" s="2">
        <v>420000</v>
      </c>
      <c r="G112" s="172">
        <v>300000</v>
      </c>
      <c r="H112" s="173">
        <v>100000</v>
      </c>
      <c r="I112" s="2">
        <v>900000</v>
      </c>
      <c r="J112" s="2">
        <v>0</v>
      </c>
      <c r="K112" s="2">
        <v>800000</v>
      </c>
      <c r="L112" s="2">
        <v>150000</v>
      </c>
      <c r="M112" s="174">
        <v>190000</v>
      </c>
      <c r="N112" s="175">
        <v>0</v>
      </c>
      <c r="O112" s="2">
        <v>100000</v>
      </c>
      <c r="P112" s="2">
        <v>1000000</v>
      </c>
      <c r="Q112" s="2">
        <v>2000000</v>
      </c>
      <c r="R112" s="2">
        <v>600000</v>
      </c>
      <c r="S112" s="172">
        <v>0</v>
      </c>
      <c r="T112" s="175">
        <f t="shared" si="10"/>
        <v>6560000</v>
      </c>
      <c r="U112" s="175">
        <f t="shared" si="11"/>
        <v>92450000</v>
      </c>
    </row>
    <row r="113" spans="1:21" s="178" customFormat="1" x14ac:dyDescent="0.3">
      <c r="A113" s="270"/>
      <c r="B113" s="178" t="s">
        <v>74</v>
      </c>
      <c r="C113" s="171">
        <f t="shared" si="9"/>
        <v>100040000</v>
      </c>
      <c r="D113" s="172">
        <v>0</v>
      </c>
      <c r="E113" s="172">
        <v>0</v>
      </c>
      <c r="F113" s="2">
        <v>420000</v>
      </c>
      <c r="G113" s="172">
        <v>300000</v>
      </c>
      <c r="H113" s="173">
        <v>100000</v>
      </c>
      <c r="I113" s="2">
        <v>900000</v>
      </c>
      <c r="J113" s="2">
        <v>0</v>
      </c>
      <c r="K113" s="2">
        <v>800000</v>
      </c>
      <c r="L113" s="2">
        <v>150000</v>
      </c>
      <c r="M113" s="168">
        <v>190000</v>
      </c>
      <c r="N113" s="175">
        <v>0</v>
      </c>
      <c r="O113" s="2">
        <v>100000</v>
      </c>
      <c r="P113" s="172">
        <v>0</v>
      </c>
      <c r="Q113" s="2">
        <v>2000000</v>
      </c>
      <c r="R113" s="2">
        <v>0</v>
      </c>
      <c r="S113" s="2">
        <v>0</v>
      </c>
      <c r="T113" s="175">
        <f t="shared" si="10"/>
        <v>4960000</v>
      </c>
      <c r="U113" s="175">
        <f t="shared" si="11"/>
        <v>95080000</v>
      </c>
    </row>
    <row r="114" spans="1:21" s="178" customFormat="1" x14ac:dyDescent="0.3">
      <c r="A114" s="270"/>
      <c r="B114" s="178" t="s">
        <v>75</v>
      </c>
      <c r="C114" s="171">
        <f t="shared" si="9"/>
        <v>102670000</v>
      </c>
      <c r="D114" s="2">
        <v>1800000</v>
      </c>
      <c r="E114" s="172">
        <v>0</v>
      </c>
      <c r="F114" s="2">
        <v>420000</v>
      </c>
      <c r="G114" s="172">
        <v>300000</v>
      </c>
      <c r="H114" s="173">
        <v>100000</v>
      </c>
      <c r="I114" s="2">
        <v>900000</v>
      </c>
      <c r="J114" s="2">
        <v>0</v>
      </c>
      <c r="K114" s="2">
        <v>800000</v>
      </c>
      <c r="L114" s="2">
        <v>150000</v>
      </c>
      <c r="M114" s="174">
        <v>190000</v>
      </c>
      <c r="N114" s="175">
        <v>0</v>
      </c>
      <c r="O114" s="2">
        <v>100000</v>
      </c>
      <c r="P114" s="172">
        <v>0</v>
      </c>
      <c r="Q114" s="2">
        <v>2000000</v>
      </c>
      <c r="R114" s="2">
        <v>0</v>
      </c>
      <c r="S114" s="172">
        <v>0</v>
      </c>
      <c r="T114" s="175">
        <f t="shared" si="10"/>
        <v>6760000</v>
      </c>
      <c r="U114" s="175">
        <f t="shared" si="11"/>
        <v>95910000</v>
      </c>
    </row>
    <row r="115" spans="1:21" s="178" customFormat="1" x14ac:dyDescent="0.3">
      <c r="A115" s="270"/>
      <c r="B115" s="178" t="s">
        <v>76</v>
      </c>
      <c r="C115" s="171">
        <f t="shared" si="9"/>
        <v>103500000</v>
      </c>
      <c r="D115" s="172">
        <v>2000000</v>
      </c>
      <c r="E115" s="172">
        <v>0</v>
      </c>
      <c r="F115" s="2">
        <v>420000</v>
      </c>
      <c r="G115" s="172">
        <v>300000</v>
      </c>
      <c r="H115" s="173">
        <v>100000</v>
      </c>
      <c r="I115" s="2">
        <v>900000</v>
      </c>
      <c r="J115" s="2">
        <v>0</v>
      </c>
      <c r="K115" s="2">
        <v>800000</v>
      </c>
      <c r="L115" s="2">
        <v>150000</v>
      </c>
      <c r="M115" s="168">
        <v>190000</v>
      </c>
      <c r="N115" s="175">
        <v>0</v>
      </c>
      <c r="O115" s="2">
        <v>100000</v>
      </c>
      <c r="P115" s="2">
        <v>1000000</v>
      </c>
      <c r="Q115" s="2">
        <v>2000000</v>
      </c>
      <c r="R115" s="2">
        <v>600000</v>
      </c>
      <c r="S115" s="172">
        <v>0</v>
      </c>
      <c r="T115" s="175">
        <f t="shared" si="10"/>
        <v>8560000</v>
      </c>
      <c r="U115" s="175">
        <f t="shared" si="11"/>
        <v>94940000</v>
      </c>
    </row>
    <row r="116" spans="1:21" s="178" customFormat="1" x14ac:dyDescent="0.3">
      <c r="A116" s="270"/>
      <c r="B116" s="178" t="s">
        <v>77</v>
      </c>
      <c r="C116" s="171">
        <f t="shared" si="9"/>
        <v>102530000</v>
      </c>
      <c r="D116" s="172">
        <v>0</v>
      </c>
      <c r="E116" s="172">
        <v>0</v>
      </c>
      <c r="F116" s="2">
        <v>420000</v>
      </c>
      <c r="G116" s="172">
        <v>300000</v>
      </c>
      <c r="H116" s="173">
        <v>100000</v>
      </c>
      <c r="I116" s="2">
        <v>900000</v>
      </c>
      <c r="J116" s="2">
        <v>0</v>
      </c>
      <c r="K116" s="2">
        <v>800000</v>
      </c>
      <c r="L116" s="2">
        <v>150000</v>
      </c>
      <c r="M116" s="174">
        <v>190000</v>
      </c>
      <c r="N116" s="175">
        <v>0</v>
      </c>
      <c r="O116" s="2">
        <v>100000</v>
      </c>
      <c r="P116" s="2">
        <v>0</v>
      </c>
      <c r="Q116" s="2">
        <v>2000000</v>
      </c>
      <c r="R116" s="2">
        <v>0</v>
      </c>
      <c r="S116" s="2">
        <v>0</v>
      </c>
      <c r="T116" s="175">
        <f t="shared" si="10"/>
        <v>4960000</v>
      </c>
      <c r="U116" s="175">
        <f t="shared" si="11"/>
        <v>97570000</v>
      </c>
    </row>
    <row r="117" spans="1:21" s="178" customFormat="1" x14ac:dyDescent="0.3">
      <c r="A117" s="270"/>
      <c r="B117" s="178" t="s">
        <v>78</v>
      </c>
      <c r="C117" s="171">
        <f t="shared" si="9"/>
        <v>105160000</v>
      </c>
      <c r="D117" s="172">
        <v>1800000</v>
      </c>
      <c r="E117" s="172">
        <v>0</v>
      </c>
      <c r="F117" s="2">
        <v>420000</v>
      </c>
      <c r="G117" s="172">
        <v>300000</v>
      </c>
      <c r="H117" s="173">
        <v>100000</v>
      </c>
      <c r="I117" s="2">
        <v>900000</v>
      </c>
      <c r="J117" s="2">
        <v>0</v>
      </c>
      <c r="K117" s="2">
        <v>800000</v>
      </c>
      <c r="L117" s="2">
        <v>150000</v>
      </c>
      <c r="M117" s="168">
        <v>190000</v>
      </c>
      <c r="N117" s="175">
        <v>0</v>
      </c>
      <c r="O117" s="2">
        <v>100000</v>
      </c>
      <c r="P117" s="2">
        <v>0</v>
      </c>
      <c r="Q117" s="2">
        <v>2000000</v>
      </c>
      <c r="R117" s="2">
        <v>0</v>
      </c>
      <c r="S117" s="172">
        <v>0</v>
      </c>
      <c r="T117" s="175">
        <f t="shared" si="10"/>
        <v>6760000</v>
      </c>
      <c r="U117" s="175">
        <f t="shared" si="11"/>
        <v>98400000</v>
      </c>
    </row>
    <row r="118" spans="1:21" s="178" customFormat="1" x14ac:dyDescent="0.3">
      <c r="A118" s="270"/>
      <c r="B118" s="178" t="s">
        <v>79</v>
      </c>
      <c r="C118" s="171">
        <f t="shared" si="9"/>
        <v>105990000</v>
      </c>
      <c r="D118" s="172">
        <v>0</v>
      </c>
      <c r="E118" s="172">
        <v>0</v>
      </c>
      <c r="F118" s="2">
        <v>420000</v>
      </c>
      <c r="G118" s="172">
        <v>300000</v>
      </c>
      <c r="H118" s="173">
        <v>100000</v>
      </c>
      <c r="I118" s="2">
        <v>900000</v>
      </c>
      <c r="J118" s="2">
        <v>0</v>
      </c>
      <c r="K118" s="2">
        <v>800000</v>
      </c>
      <c r="L118" s="2">
        <v>150000</v>
      </c>
      <c r="M118" s="174">
        <v>190000</v>
      </c>
      <c r="N118" s="175">
        <v>0</v>
      </c>
      <c r="O118" s="2">
        <v>100000</v>
      </c>
      <c r="P118" s="2">
        <v>1000000</v>
      </c>
      <c r="Q118" s="2">
        <v>2000000</v>
      </c>
      <c r="R118" s="2">
        <v>0</v>
      </c>
      <c r="S118" s="172">
        <v>0</v>
      </c>
      <c r="T118" s="175">
        <f t="shared" si="10"/>
        <v>5960000</v>
      </c>
      <c r="U118" s="175">
        <f t="shared" si="11"/>
        <v>100030000</v>
      </c>
    </row>
    <row r="119" spans="1:21" s="178" customFormat="1" x14ac:dyDescent="0.3">
      <c r="A119" s="270"/>
      <c r="B119" s="178" t="s">
        <v>80</v>
      </c>
      <c r="C119" s="171">
        <f t="shared" si="9"/>
        <v>107620000</v>
      </c>
      <c r="D119" s="172">
        <v>0</v>
      </c>
      <c r="E119" s="172">
        <v>0</v>
      </c>
      <c r="F119" s="2">
        <v>420000</v>
      </c>
      <c r="G119" s="172">
        <v>300000</v>
      </c>
      <c r="H119" s="173">
        <v>100000</v>
      </c>
      <c r="I119" s="2">
        <v>900000</v>
      </c>
      <c r="J119" s="2">
        <v>0</v>
      </c>
      <c r="K119" s="2">
        <v>800000</v>
      </c>
      <c r="L119" s="2">
        <v>150000</v>
      </c>
      <c r="M119" s="168">
        <v>190000</v>
      </c>
      <c r="N119" s="175">
        <v>0</v>
      </c>
      <c r="O119" s="2">
        <v>100000</v>
      </c>
      <c r="P119" s="2">
        <v>0</v>
      </c>
      <c r="Q119" s="2">
        <v>2000000</v>
      </c>
      <c r="R119" s="2">
        <v>600000</v>
      </c>
      <c r="S119" s="2">
        <v>0</v>
      </c>
      <c r="T119" s="175">
        <f t="shared" si="10"/>
        <v>5560000</v>
      </c>
      <c r="U119" s="175">
        <f t="shared" si="11"/>
        <v>102060000</v>
      </c>
    </row>
    <row r="120" spans="1:21" s="178" customFormat="1" x14ac:dyDescent="0.3">
      <c r="A120" s="270"/>
      <c r="B120" s="178" t="s">
        <v>81</v>
      </c>
      <c r="C120" s="171">
        <f t="shared" si="9"/>
        <v>109650000</v>
      </c>
      <c r="D120" s="216">
        <v>1800000</v>
      </c>
      <c r="E120" s="172">
        <v>0</v>
      </c>
      <c r="F120" s="2">
        <v>420000</v>
      </c>
      <c r="G120" s="172">
        <v>300000</v>
      </c>
      <c r="H120" s="173">
        <v>100000</v>
      </c>
      <c r="I120" s="2">
        <v>900000</v>
      </c>
      <c r="J120" s="2">
        <v>0</v>
      </c>
      <c r="K120" s="2">
        <v>800000</v>
      </c>
      <c r="L120" s="2">
        <v>150000</v>
      </c>
      <c r="M120" s="174">
        <v>190000</v>
      </c>
      <c r="N120" s="175">
        <v>0</v>
      </c>
      <c r="O120" s="2">
        <v>100000</v>
      </c>
      <c r="P120" s="2">
        <v>0</v>
      </c>
      <c r="Q120" s="2">
        <v>2000000</v>
      </c>
      <c r="R120" s="2">
        <v>0</v>
      </c>
      <c r="S120" s="2">
        <v>0</v>
      </c>
      <c r="T120" s="175">
        <f t="shared" si="10"/>
        <v>6760000</v>
      </c>
      <c r="U120" s="175">
        <f t="shared" si="11"/>
        <v>102890000</v>
      </c>
    </row>
    <row r="121" spans="1:21" s="178" customFormat="1" x14ac:dyDescent="0.3">
      <c r="A121" s="270"/>
      <c r="B121" s="178" t="s">
        <v>82</v>
      </c>
      <c r="C121" s="171">
        <f t="shared" si="9"/>
        <v>110480000</v>
      </c>
      <c r="D121" s="172">
        <v>0</v>
      </c>
      <c r="E121" s="172">
        <v>0</v>
      </c>
      <c r="F121" s="2">
        <v>420000</v>
      </c>
      <c r="G121" s="172">
        <v>300000</v>
      </c>
      <c r="H121" s="173">
        <v>100000</v>
      </c>
      <c r="I121" s="2">
        <v>900000</v>
      </c>
      <c r="J121" s="2">
        <v>0</v>
      </c>
      <c r="K121" s="2">
        <v>800000</v>
      </c>
      <c r="L121" s="2">
        <v>150000</v>
      </c>
      <c r="M121" s="168">
        <v>190000</v>
      </c>
      <c r="N121" s="175">
        <v>0</v>
      </c>
      <c r="O121" s="2">
        <v>100000</v>
      </c>
      <c r="P121" s="2">
        <v>1000000</v>
      </c>
      <c r="Q121" s="2">
        <v>2000000</v>
      </c>
      <c r="R121" s="2">
        <v>0</v>
      </c>
      <c r="S121" s="2">
        <v>0</v>
      </c>
      <c r="T121" s="175">
        <f t="shared" si="10"/>
        <v>5960000</v>
      </c>
      <c r="U121" s="175">
        <f t="shared" si="11"/>
        <v>104520000</v>
      </c>
    </row>
    <row r="122" spans="1:21" s="192" customFormat="1" x14ac:dyDescent="0.3">
      <c r="A122" s="270"/>
      <c r="B122" s="192" t="s">
        <v>83</v>
      </c>
      <c r="C122" s="171">
        <f t="shared" si="9"/>
        <v>112110000</v>
      </c>
      <c r="D122" s="222">
        <v>0</v>
      </c>
      <c r="E122" s="172">
        <v>0</v>
      </c>
      <c r="F122" s="193">
        <v>420000</v>
      </c>
      <c r="G122" s="193">
        <v>300000</v>
      </c>
      <c r="H122" s="193">
        <v>100000</v>
      </c>
      <c r="I122" s="2">
        <v>900000</v>
      </c>
      <c r="J122" s="2">
        <v>0</v>
      </c>
      <c r="K122" s="2">
        <v>800000</v>
      </c>
      <c r="L122" s="2">
        <v>150000</v>
      </c>
      <c r="M122" s="174">
        <v>190000</v>
      </c>
      <c r="N122" s="193">
        <v>0</v>
      </c>
      <c r="O122" s="2">
        <v>100000</v>
      </c>
      <c r="P122" s="193">
        <v>0</v>
      </c>
      <c r="Q122" s="2">
        <v>2000000</v>
      </c>
      <c r="R122" s="172">
        <v>0</v>
      </c>
      <c r="S122" s="197">
        <v>0</v>
      </c>
      <c r="T122" s="193">
        <f t="shared" si="10"/>
        <v>4960000</v>
      </c>
      <c r="U122" s="193">
        <f t="shared" si="11"/>
        <v>107150000</v>
      </c>
    </row>
    <row r="123" spans="1:21" x14ac:dyDescent="0.3">
      <c r="E123" s="172">
        <v>0</v>
      </c>
      <c r="F123" s="2">
        <f>SUM(F7:F122)</f>
        <v>48720000</v>
      </c>
      <c r="G123" s="2">
        <f>SUM(G7:G122)</f>
        <v>34650000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61" t="s">
        <v>36</v>
      </c>
      <c r="E3" s="261"/>
      <c r="F3" s="261"/>
      <c r="G3" s="261"/>
      <c r="H3" s="261"/>
      <c r="I3" s="261"/>
      <c r="J3" s="261"/>
      <c r="K3" s="261"/>
      <c r="L3" s="261"/>
      <c r="M3" s="261"/>
      <c r="N3" s="261"/>
    </row>
    <row r="4" spans="3:14" x14ac:dyDescent="0.3"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71">
        <f xml:space="preserve"> D22 + E22 + F22 + G22</f>
        <v>18921448</v>
      </c>
      <c r="E23" s="269"/>
      <c r="F23" s="269"/>
      <c r="G23" s="269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72">
        <f xml:space="preserve"> D23 / I23 * 100</f>
        <v>84.996483606996279</v>
      </c>
      <c r="E24" s="273"/>
      <c r="F24" s="273"/>
      <c r="G24" s="274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80" t="s">
        <v>100</v>
      </c>
      <c r="C27" s="284" t="s">
        <v>115</v>
      </c>
      <c r="D27" s="275" t="s">
        <v>98</v>
      </c>
      <c r="E27" s="276"/>
      <c r="F27" s="277"/>
      <c r="G27" s="280" t="s">
        <v>102</v>
      </c>
      <c r="H27" s="278" t="s">
        <v>118</v>
      </c>
      <c r="I27" s="281" t="s">
        <v>96</v>
      </c>
      <c r="J27" s="280" t="s">
        <v>105</v>
      </c>
      <c r="K27" s="280" t="s">
        <v>116</v>
      </c>
    </row>
    <row r="28" spans="2:12" ht="17.25" thickBot="1" x14ac:dyDescent="0.35">
      <c r="B28" s="279"/>
      <c r="C28" s="285"/>
      <c r="D28" s="280" t="s">
        <v>97</v>
      </c>
      <c r="E28" s="278" t="s">
        <v>101</v>
      </c>
      <c r="F28" s="286" t="s">
        <v>104</v>
      </c>
      <c r="G28" s="279"/>
      <c r="H28" s="279"/>
      <c r="I28" s="282"/>
      <c r="J28" s="279"/>
      <c r="K28" s="279"/>
    </row>
    <row r="29" spans="2:12" ht="37.5" customHeight="1" thickBot="1" x14ac:dyDescent="0.35">
      <c r="B29" s="279"/>
      <c r="C29" s="285"/>
      <c r="D29" s="279"/>
      <c r="E29" s="279"/>
      <c r="F29" s="287"/>
      <c r="G29" s="279"/>
      <c r="H29" s="279"/>
      <c r="I29" s="47" t="s">
        <v>99</v>
      </c>
      <c r="J29" s="283"/>
      <c r="K29" s="283"/>
    </row>
    <row r="30" spans="2:12" x14ac:dyDescent="0.3">
      <c r="B30" s="292" t="s">
        <v>114</v>
      </c>
      <c r="C30" s="294">
        <v>4679754000</v>
      </c>
      <c r="D30" s="50">
        <v>4679754000</v>
      </c>
      <c r="E30" s="49">
        <v>0</v>
      </c>
      <c r="F30" s="51">
        <v>10.81</v>
      </c>
      <c r="G30" s="288">
        <f xml:space="preserve"> C30 + D31</f>
        <v>0</v>
      </c>
      <c r="H30" s="294">
        <v>583000000</v>
      </c>
      <c r="I30" s="296">
        <f xml:space="preserve"> G30 / H30</f>
        <v>0</v>
      </c>
      <c r="J30" s="290" t="s">
        <v>103</v>
      </c>
      <c r="K30" s="288">
        <f xml:space="preserve"> D30 / H30</f>
        <v>8.0270222984562611</v>
      </c>
    </row>
    <row r="31" spans="2:12" ht="17.25" thickBot="1" x14ac:dyDescent="0.35">
      <c r="B31" s="293"/>
      <c r="C31" s="295"/>
      <c r="D31" s="298">
        <f xml:space="preserve"> (D30 * (E30 - F30)) / F30</f>
        <v>-4679754000</v>
      </c>
      <c r="E31" s="299"/>
      <c r="F31" s="300"/>
      <c r="G31" s="293"/>
      <c r="H31" s="295"/>
      <c r="I31" s="297"/>
      <c r="J31" s="291"/>
      <c r="K31" s="289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158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173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182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189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65">
        <f xml:space="preserve">  (F48 / F47 * 100) - 100</f>
        <v>-10.62609273906277</v>
      </c>
    </row>
    <row r="49" spans="1:7" x14ac:dyDescent="0.3">
      <c r="A49" s="76" t="s">
        <v>158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65">
        <f xml:space="preserve">  (F49 / F48 * 100) - 100</f>
        <v>-3.4176860182681139</v>
      </c>
    </row>
    <row r="50" spans="1:7" x14ac:dyDescent="0.3">
      <c r="A50" s="76" t="s">
        <v>173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65">
        <f xml:space="preserve">  (F50 / F49 * 100) - 100</f>
        <v>-4.6409054507511485</v>
      </c>
    </row>
    <row r="51" spans="1:7" x14ac:dyDescent="0.3">
      <c r="A51" s="76" t="s">
        <v>182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65">
        <f xml:space="preserve">  (F51 / F50 * 100) - 100</f>
        <v>-6.1518707892703759</v>
      </c>
    </row>
    <row r="52" spans="1:7" x14ac:dyDescent="0.3">
      <c r="A52" s="76" t="s">
        <v>189</v>
      </c>
      <c r="B52" s="52" t="s">
        <v>109</v>
      </c>
      <c r="C52" s="233">
        <v>7057000</v>
      </c>
      <c r="D52" s="48">
        <v>7823209000</v>
      </c>
      <c r="E52" s="48">
        <v>4785520000</v>
      </c>
      <c r="F52" s="48">
        <f t="shared" si="1"/>
        <v>3044746000</v>
      </c>
      <c r="G52" s="165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158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173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182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189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158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173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182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189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53" t="s">
        <v>117</v>
      </c>
      <c r="C2" s="54" t="s">
        <v>108</v>
      </c>
      <c r="D2" s="54" t="s">
        <v>106</v>
      </c>
      <c r="E2" s="55" t="s">
        <v>107</v>
      </c>
      <c r="F2" s="64"/>
    </row>
    <row r="3" spans="1:7" x14ac:dyDescent="0.3">
      <c r="A3" s="63">
        <v>2022</v>
      </c>
      <c r="B3" s="52" t="s">
        <v>133</v>
      </c>
      <c r="C3" s="48">
        <v>904912596</v>
      </c>
      <c r="D3" s="48">
        <v>380745977</v>
      </c>
      <c r="E3" s="48">
        <f xml:space="preserve"> C3 - D3</f>
        <v>524166619</v>
      </c>
      <c r="F3" s="65"/>
    </row>
    <row r="4" spans="1:7" ht="17.25" thickBot="1" x14ac:dyDescent="0.35"/>
    <row r="5" spans="1:7" ht="66.75" thickBot="1" x14ac:dyDescent="0.35">
      <c r="B5" s="53" t="s">
        <v>117</v>
      </c>
      <c r="C5" s="56" t="s">
        <v>110</v>
      </c>
      <c r="D5" s="54" t="s">
        <v>111</v>
      </c>
      <c r="E5" s="54" t="s">
        <v>112</v>
      </c>
      <c r="F5" s="57" t="s">
        <v>97</v>
      </c>
    </row>
    <row r="6" spans="1:7" x14ac:dyDescent="0.3">
      <c r="A6" s="63">
        <v>2022</v>
      </c>
      <c r="B6" s="52" t="s">
        <v>133</v>
      </c>
      <c r="C6" s="48"/>
      <c r="D6" s="48"/>
      <c r="E6" s="48"/>
      <c r="F6" s="48"/>
    </row>
    <row r="7" spans="1:7" ht="17.25" thickBot="1" x14ac:dyDescent="0.35"/>
    <row r="8" spans="1:7" ht="116.25" thickBot="1" x14ac:dyDescent="0.35">
      <c r="B8" s="53" t="s">
        <v>117</v>
      </c>
      <c r="C8" s="61" t="s">
        <v>113</v>
      </c>
      <c r="D8" s="62" t="s">
        <v>120</v>
      </c>
      <c r="E8" s="66" t="s">
        <v>121</v>
      </c>
      <c r="F8" s="67" t="s">
        <v>123</v>
      </c>
      <c r="G8" s="67" t="s">
        <v>122</v>
      </c>
    </row>
    <row r="9" spans="1:7" x14ac:dyDescent="0.3">
      <c r="A9" s="63">
        <v>2022</v>
      </c>
      <c r="B9" s="52" t="s">
        <v>133</v>
      </c>
      <c r="C9" s="59">
        <f xml:space="preserve"> F6 / C3 * 100</f>
        <v>0</v>
      </c>
      <c r="D9" s="60" t="e">
        <f>(C6-F6)/C6 *100</f>
        <v>#DIV/0!</v>
      </c>
      <c r="E9" s="1">
        <v>5.6</v>
      </c>
      <c r="F9" s="69">
        <v>175430235</v>
      </c>
      <c r="G9" s="70">
        <f xml:space="preserve"> E9 * F9</f>
        <v>982409315.99999988</v>
      </c>
    </row>
    <row r="11" spans="1:7" ht="17.25" thickBot="1" x14ac:dyDescent="0.35"/>
    <row r="12" spans="1:7" ht="17.25" thickBot="1" x14ac:dyDescent="0.35">
      <c r="B12" s="53" t="s">
        <v>117</v>
      </c>
      <c r="C12" s="71" t="s">
        <v>124</v>
      </c>
      <c r="D12" s="73" t="s">
        <v>125</v>
      </c>
      <c r="E12" s="33" t="s">
        <v>127</v>
      </c>
      <c r="F12" s="33" t="s">
        <v>126</v>
      </c>
      <c r="G12" s="72" t="s">
        <v>128</v>
      </c>
    </row>
    <row r="13" spans="1:7" x14ac:dyDescent="0.3">
      <c r="A13" s="63">
        <v>2022</v>
      </c>
      <c r="B13" s="52" t="s">
        <v>133</v>
      </c>
      <c r="C13" s="1">
        <v>3939</v>
      </c>
      <c r="D13" s="1">
        <v>5.6</v>
      </c>
      <c r="E13" s="41" t="e">
        <f xml:space="preserve"> C9 -#REF!</f>
        <v>#REF!</v>
      </c>
      <c r="F13" s="1" t="e">
        <f xml:space="preserve"> (C13 -#REF!) /#REF! * 100</f>
        <v>#REF!</v>
      </c>
      <c r="G13" s="74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157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140</v>
      </c>
      <c r="B22" t="s">
        <v>134</v>
      </c>
      <c r="C22" t="s">
        <v>135</v>
      </c>
      <c r="D22" t="s">
        <v>136</v>
      </c>
    </row>
    <row r="23" spans="1:11" x14ac:dyDescent="0.3">
      <c r="A23" t="s">
        <v>143</v>
      </c>
    </row>
    <row r="24" spans="1:11" x14ac:dyDescent="0.3">
      <c r="A24" t="s">
        <v>141</v>
      </c>
    </row>
    <row r="25" spans="1:11" x14ac:dyDescent="0.3">
      <c r="A25" t="s">
        <v>142</v>
      </c>
    </row>
    <row r="26" spans="1:11" x14ac:dyDescent="0.3">
      <c r="A26" t="s">
        <v>139</v>
      </c>
    </row>
    <row r="27" spans="1:11" x14ac:dyDescent="0.3">
      <c r="A27" t="s">
        <v>138</v>
      </c>
      <c r="B27" t="s">
        <v>137</v>
      </c>
    </row>
    <row r="29" spans="1:11" x14ac:dyDescent="0.3">
      <c r="A29" s="269" t="s">
        <v>144</v>
      </c>
      <c r="B29" s="269"/>
      <c r="C29" s="269"/>
    </row>
    <row r="30" spans="1:11" x14ac:dyDescent="0.3">
      <c r="A30" s="1">
        <v>1</v>
      </c>
      <c r="B30" s="269" t="s">
        <v>145</v>
      </c>
      <c r="C30" s="1" t="s">
        <v>146</v>
      </c>
    </row>
    <row r="31" spans="1:11" x14ac:dyDescent="0.3">
      <c r="A31" s="1">
        <v>2</v>
      </c>
      <c r="B31" s="269"/>
      <c r="C31" s="1" t="s">
        <v>147</v>
      </c>
    </row>
    <row r="32" spans="1:11" x14ac:dyDescent="0.3">
      <c r="A32" s="1">
        <v>3</v>
      </c>
      <c r="B32" s="269"/>
      <c r="C32" s="1" t="s">
        <v>148</v>
      </c>
    </row>
    <row r="33" spans="1:3" x14ac:dyDescent="0.3">
      <c r="A33" s="1">
        <v>4</v>
      </c>
      <c r="B33" s="269"/>
      <c r="C33" s="1" t="s">
        <v>149</v>
      </c>
    </row>
    <row r="34" spans="1:3" x14ac:dyDescent="0.3">
      <c r="A34" s="1">
        <v>5</v>
      </c>
      <c r="B34" s="269" t="s">
        <v>153</v>
      </c>
      <c r="C34" s="1" t="s">
        <v>150</v>
      </c>
    </row>
    <row r="35" spans="1:3" x14ac:dyDescent="0.3">
      <c r="A35" s="1">
        <v>6</v>
      </c>
      <c r="B35" s="269"/>
      <c r="C35" s="1" t="s">
        <v>151</v>
      </c>
    </row>
    <row r="36" spans="1:3" x14ac:dyDescent="0.3">
      <c r="A36" s="1">
        <v>7</v>
      </c>
      <c r="B36" s="269"/>
      <c r="C36" s="1" t="s">
        <v>152</v>
      </c>
    </row>
    <row r="37" spans="1:3" x14ac:dyDescent="0.3">
      <c r="A37" s="1">
        <v>8</v>
      </c>
      <c r="B37" s="269" t="s">
        <v>154</v>
      </c>
      <c r="C37" s="1" t="s">
        <v>155</v>
      </c>
    </row>
    <row r="38" spans="1:3" x14ac:dyDescent="0.3">
      <c r="A38" s="1">
        <v>9</v>
      </c>
      <c r="B38" s="269"/>
      <c r="C38" s="1" t="s">
        <v>156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05"/>
      <c r="C1" s="305"/>
    </row>
    <row r="2" spans="2:18" x14ac:dyDescent="0.3">
      <c r="B2" s="304" t="s">
        <v>71</v>
      </c>
      <c r="C2" s="304"/>
      <c r="E2" s="301" t="s">
        <v>71</v>
      </c>
      <c r="F2" s="302"/>
      <c r="G2" s="302"/>
      <c r="H2" s="303"/>
      <c r="J2" s="301" t="s">
        <v>94</v>
      </c>
      <c r="K2" s="302"/>
      <c r="L2" s="302"/>
      <c r="M2" s="303"/>
      <c r="O2" s="301" t="s">
        <v>95</v>
      </c>
      <c r="P2" s="302"/>
      <c r="Q2" s="302"/>
      <c r="R2" s="303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169</v>
      </c>
      <c r="C25" s="4">
        <v>16696980</v>
      </c>
      <c r="E25" s="301" t="s">
        <v>170</v>
      </c>
      <c r="F25" s="302"/>
      <c r="G25" s="302"/>
      <c r="H25" s="303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04" t="s">
        <v>66</v>
      </c>
      <c r="C2" s="304"/>
      <c r="E2" s="304" t="s">
        <v>67</v>
      </c>
      <c r="F2" s="304"/>
      <c r="H2" s="304" t="s">
        <v>68</v>
      </c>
      <c r="I2" s="304"/>
      <c r="K2" s="304" t="s">
        <v>69</v>
      </c>
      <c r="L2" s="304"/>
      <c r="N2" s="304" t="s">
        <v>70</v>
      </c>
      <c r="O2" s="304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플러그파워</vt:lpstr>
      <vt:lpstr>리사이클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2024-05-22T08:17:17Z</dcterms:modified>
</cp:coreProperties>
</file>