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g61\Desktop\과제\"/>
    </mc:Choice>
  </mc:AlternateContent>
  <xr:revisionPtr revIDLastSave="0" documentId="13_ncr:1_{B63859CE-7CF9-4D72-91DF-81CA5445A011}" xr6:coauthVersionLast="47" xr6:coauthVersionMax="47" xr10:uidLastSave="{00000000-0000-0000-0000-000000000000}"/>
  <bookViews>
    <workbookView xWindow="-120" yWindow="-120" windowWidth="29040" windowHeight="15720" xr2:uid="{9E1104C4-D529-4A74-85CA-DD19A18B8D6E}"/>
  </bookViews>
  <sheets>
    <sheet name="쿠팡(예시)" sheetId="2" r:id="rId1"/>
    <sheet name="스마트스토어(예시)" sheetId="4" r:id="rId2"/>
    <sheet name="쿠팡" sheetId="5" r:id="rId3"/>
    <sheet name="스마트스토어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2" l="1"/>
  <c r="C63" i="6" l="1"/>
  <c r="E63" i="6" s="1"/>
  <c r="E62" i="6"/>
  <c r="E61" i="6"/>
  <c r="E60" i="6"/>
  <c r="E59" i="6"/>
  <c r="E58" i="6"/>
  <c r="L52" i="6"/>
  <c r="M52" i="6" s="1"/>
  <c r="L51" i="6"/>
  <c r="M51" i="6" s="1"/>
  <c r="S50" i="6"/>
  <c r="R50" i="6"/>
  <c r="P50" i="6"/>
  <c r="O50" i="6"/>
  <c r="L50" i="6"/>
  <c r="M50" i="6" s="1"/>
  <c r="J50" i="6"/>
  <c r="I50" i="6"/>
  <c r="F50" i="6"/>
  <c r="G50" i="6" s="1"/>
  <c r="H50" i="6" s="1"/>
  <c r="R49" i="6"/>
  <c r="S49" i="6" s="1"/>
  <c r="O49" i="6"/>
  <c r="P49" i="6" s="1"/>
  <c r="L49" i="6"/>
  <c r="M49" i="6" s="1"/>
  <c r="I49" i="6"/>
  <c r="J49" i="6" s="1"/>
  <c r="F49" i="6"/>
  <c r="G49" i="6" s="1"/>
  <c r="H49" i="6" s="1"/>
  <c r="R47" i="6"/>
  <c r="R52" i="6" s="1"/>
  <c r="S52" i="6" s="1"/>
  <c r="O47" i="6"/>
  <c r="O51" i="6" s="1"/>
  <c r="P51" i="6" s="1"/>
  <c r="M47" i="6"/>
  <c r="L47" i="6"/>
  <c r="I47" i="6"/>
  <c r="J47" i="6" s="1"/>
  <c r="G47" i="6"/>
  <c r="F47" i="6"/>
  <c r="F51" i="6" s="1"/>
  <c r="G51" i="6" s="1"/>
  <c r="F41" i="6"/>
  <c r="G41" i="6" s="1"/>
  <c r="F40" i="6"/>
  <c r="G40" i="6" s="1"/>
  <c r="S39" i="6"/>
  <c r="R39" i="6"/>
  <c r="O39" i="6"/>
  <c r="P39" i="6" s="1"/>
  <c r="M39" i="6"/>
  <c r="L39" i="6"/>
  <c r="I39" i="6"/>
  <c r="J39" i="6" s="1"/>
  <c r="G39" i="6"/>
  <c r="R38" i="6"/>
  <c r="S38" i="6" s="1"/>
  <c r="O38" i="6"/>
  <c r="P38" i="6" s="1"/>
  <c r="L38" i="6"/>
  <c r="M38" i="6" s="1"/>
  <c r="I38" i="6"/>
  <c r="J38" i="6" s="1"/>
  <c r="G38" i="6"/>
  <c r="R36" i="6"/>
  <c r="R41" i="6" s="1"/>
  <c r="S41" i="6" s="1"/>
  <c r="O36" i="6"/>
  <c r="O40" i="6" s="1"/>
  <c r="P40" i="6" s="1"/>
  <c r="L36" i="6"/>
  <c r="L40" i="6" s="1"/>
  <c r="M40" i="6" s="1"/>
  <c r="I36" i="6"/>
  <c r="I40" i="6" s="1"/>
  <c r="J40" i="6" s="1"/>
  <c r="G36" i="6"/>
  <c r="M26" i="6"/>
  <c r="L26" i="6"/>
  <c r="K26" i="6"/>
  <c r="F26" i="6"/>
  <c r="D26" i="6"/>
  <c r="C26" i="6"/>
  <c r="M25" i="6"/>
  <c r="L25" i="6"/>
  <c r="K25" i="6"/>
  <c r="F25" i="6"/>
  <c r="C25" i="6"/>
  <c r="D25" i="6" s="1"/>
  <c r="M24" i="6"/>
  <c r="L24" i="6"/>
  <c r="K24" i="6"/>
  <c r="F24" i="6"/>
  <c r="C24" i="6"/>
  <c r="M23" i="6"/>
  <c r="L23" i="6"/>
  <c r="K23" i="6"/>
  <c r="F23" i="6"/>
  <c r="D23" i="6"/>
  <c r="C23" i="6"/>
  <c r="M22" i="6"/>
  <c r="L22" i="6"/>
  <c r="K22" i="6"/>
  <c r="F22" i="6"/>
  <c r="C22" i="6"/>
  <c r="M21" i="6"/>
  <c r="L21" i="6"/>
  <c r="K21" i="6"/>
  <c r="D21" i="6"/>
  <c r="G21" i="6" s="1"/>
  <c r="C21" i="6"/>
  <c r="M20" i="6"/>
  <c r="L20" i="6"/>
  <c r="K20" i="6"/>
  <c r="D20" i="6"/>
  <c r="C20" i="6"/>
  <c r="M19" i="6"/>
  <c r="L19" i="6"/>
  <c r="K19" i="6"/>
  <c r="C19" i="6"/>
  <c r="D19" i="6" s="1"/>
  <c r="G19" i="6" s="1"/>
  <c r="M18" i="6"/>
  <c r="L18" i="6"/>
  <c r="K18" i="6"/>
  <c r="C18" i="6"/>
  <c r="M17" i="6"/>
  <c r="L17" i="6"/>
  <c r="K17" i="6"/>
  <c r="H17" i="6"/>
  <c r="G17" i="6"/>
  <c r="I17" i="6" s="1"/>
  <c r="D17" i="6"/>
  <c r="C17" i="6"/>
  <c r="Q9" i="6"/>
  <c r="K9" i="6"/>
  <c r="H18" i="6" s="1"/>
  <c r="C63" i="5"/>
  <c r="D63" i="5" s="1"/>
  <c r="E63" i="5" s="1"/>
  <c r="D62" i="5"/>
  <c r="E62" i="5" s="1"/>
  <c r="D61" i="5"/>
  <c r="E61" i="5" s="1"/>
  <c r="D60" i="5"/>
  <c r="E60" i="5" s="1"/>
  <c r="E59" i="5"/>
  <c r="D59" i="5"/>
  <c r="D58" i="5"/>
  <c r="E58" i="5" s="1"/>
  <c r="R50" i="5"/>
  <c r="S50" i="5" s="1"/>
  <c r="O50" i="5"/>
  <c r="P50" i="5" s="1"/>
  <c r="L50" i="5"/>
  <c r="M50" i="5" s="1"/>
  <c r="I50" i="5"/>
  <c r="J50" i="5" s="1"/>
  <c r="F50" i="5"/>
  <c r="G50" i="5" s="1"/>
  <c r="R49" i="5"/>
  <c r="S49" i="5" s="1"/>
  <c r="P49" i="5"/>
  <c r="O49" i="5"/>
  <c r="L49" i="5"/>
  <c r="M49" i="5" s="1"/>
  <c r="I49" i="5"/>
  <c r="J49" i="5" s="1"/>
  <c r="F49" i="5"/>
  <c r="G49" i="5" s="1"/>
  <c r="R47" i="5"/>
  <c r="R52" i="5" s="1"/>
  <c r="S52" i="5" s="1"/>
  <c r="O47" i="5"/>
  <c r="P47" i="5" s="1"/>
  <c r="M47" i="5"/>
  <c r="L47" i="5"/>
  <c r="L51" i="5" s="1"/>
  <c r="M51" i="5" s="1"/>
  <c r="N51" i="5" s="1"/>
  <c r="I47" i="5"/>
  <c r="J47" i="5" s="1"/>
  <c r="F47" i="5"/>
  <c r="F51" i="5" s="1"/>
  <c r="G51" i="5" s="1"/>
  <c r="I41" i="5"/>
  <c r="J41" i="5" s="1"/>
  <c r="F41" i="5"/>
  <c r="G41" i="5" s="1"/>
  <c r="F40" i="5"/>
  <c r="G40" i="5" s="1"/>
  <c r="S39" i="5"/>
  <c r="T39" i="5" s="1"/>
  <c r="R39" i="5"/>
  <c r="O39" i="5"/>
  <c r="P39" i="5" s="1"/>
  <c r="Q39" i="5" s="1"/>
  <c r="L39" i="5"/>
  <c r="M39" i="5" s="1"/>
  <c r="I39" i="5"/>
  <c r="J39" i="5" s="1"/>
  <c r="K39" i="5" s="1"/>
  <c r="G39" i="5"/>
  <c r="R38" i="5"/>
  <c r="S38" i="5" s="1"/>
  <c r="O38" i="5"/>
  <c r="P38" i="5" s="1"/>
  <c r="Q38" i="5" s="1"/>
  <c r="L38" i="5"/>
  <c r="M38" i="5" s="1"/>
  <c r="I38" i="5"/>
  <c r="J38" i="5" s="1"/>
  <c r="G38" i="5"/>
  <c r="S36" i="5"/>
  <c r="R36" i="5"/>
  <c r="R41" i="5" s="1"/>
  <c r="S41" i="5" s="1"/>
  <c r="T41" i="5" s="1"/>
  <c r="O36" i="5"/>
  <c r="P36" i="5" s="1"/>
  <c r="L36" i="5"/>
  <c r="J36" i="5"/>
  <c r="I36" i="5"/>
  <c r="I40" i="5" s="1"/>
  <c r="J40" i="5" s="1"/>
  <c r="G36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C21" i="5"/>
  <c r="M20" i="5"/>
  <c r="L20" i="5"/>
  <c r="K20" i="5"/>
  <c r="M19" i="5"/>
  <c r="L19" i="5"/>
  <c r="K19" i="5"/>
  <c r="M18" i="5"/>
  <c r="L18" i="5"/>
  <c r="K18" i="5"/>
  <c r="M17" i="5"/>
  <c r="L17" i="5"/>
  <c r="K17" i="5"/>
  <c r="C18" i="5"/>
  <c r="K9" i="5"/>
  <c r="H25" i="5" s="1"/>
  <c r="D62" i="2"/>
  <c r="E62" i="2" s="1"/>
  <c r="D61" i="2"/>
  <c r="E61" i="2" s="1"/>
  <c r="D60" i="2"/>
  <c r="D59" i="2"/>
  <c r="E59" i="2" s="1"/>
  <c r="D58" i="2"/>
  <c r="E58" i="2" s="1"/>
  <c r="Q9" i="2"/>
  <c r="E63" i="4"/>
  <c r="E62" i="4"/>
  <c r="E61" i="4"/>
  <c r="E60" i="4"/>
  <c r="E59" i="4"/>
  <c r="E58" i="4"/>
  <c r="F40" i="4"/>
  <c r="G40" i="4" s="1"/>
  <c r="C63" i="4"/>
  <c r="R50" i="4"/>
  <c r="S50" i="4" s="1"/>
  <c r="O50" i="4"/>
  <c r="P50" i="4" s="1"/>
  <c r="L50" i="4"/>
  <c r="M50" i="4" s="1"/>
  <c r="I50" i="4"/>
  <c r="J50" i="4" s="1"/>
  <c r="F50" i="4"/>
  <c r="G50" i="4" s="1"/>
  <c r="S49" i="4"/>
  <c r="R49" i="4"/>
  <c r="O49" i="4"/>
  <c r="P49" i="4" s="1"/>
  <c r="L49" i="4"/>
  <c r="M49" i="4" s="1"/>
  <c r="J49" i="4"/>
  <c r="I49" i="4"/>
  <c r="G49" i="4"/>
  <c r="F49" i="4"/>
  <c r="R47" i="4"/>
  <c r="R51" i="4" s="1"/>
  <c r="S51" i="4" s="1"/>
  <c r="O47" i="4"/>
  <c r="P47" i="4" s="1"/>
  <c r="L47" i="4"/>
  <c r="L52" i="4" s="1"/>
  <c r="M52" i="4" s="1"/>
  <c r="I47" i="4"/>
  <c r="J47" i="4" s="1"/>
  <c r="F47" i="4"/>
  <c r="F51" i="4" s="1"/>
  <c r="G51" i="4" s="1"/>
  <c r="F41" i="4"/>
  <c r="G41" i="4" s="1"/>
  <c r="R39" i="4"/>
  <c r="S39" i="4" s="1"/>
  <c r="O39" i="4"/>
  <c r="P39" i="4" s="1"/>
  <c r="M39" i="4"/>
  <c r="L39" i="4"/>
  <c r="I39" i="4"/>
  <c r="J39" i="4" s="1"/>
  <c r="G39" i="4"/>
  <c r="S38" i="4"/>
  <c r="R38" i="4"/>
  <c r="O38" i="4"/>
  <c r="P38" i="4" s="1"/>
  <c r="L38" i="4"/>
  <c r="M38" i="4" s="1"/>
  <c r="I38" i="4"/>
  <c r="J38" i="4" s="1"/>
  <c r="G38" i="4"/>
  <c r="R36" i="4"/>
  <c r="R40" i="4" s="1"/>
  <c r="S40" i="4" s="1"/>
  <c r="O36" i="4"/>
  <c r="O41" i="4" s="1"/>
  <c r="P41" i="4" s="1"/>
  <c r="L36" i="4"/>
  <c r="L41" i="4" s="1"/>
  <c r="M41" i="4" s="1"/>
  <c r="I36" i="4"/>
  <c r="I41" i="4" s="1"/>
  <c r="J41" i="4" s="1"/>
  <c r="G36" i="4"/>
  <c r="M26" i="4"/>
  <c r="L26" i="4"/>
  <c r="K26" i="4"/>
  <c r="G26" i="4"/>
  <c r="I26" i="4" s="1"/>
  <c r="F26" i="4"/>
  <c r="D26" i="4"/>
  <c r="C26" i="4"/>
  <c r="M25" i="4"/>
  <c r="L25" i="4"/>
  <c r="K25" i="4"/>
  <c r="F25" i="4"/>
  <c r="D25" i="4"/>
  <c r="G25" i="4" s="1"/>
  <c r="I25" i="4" s="1"/>
  <c r="C25" i="4"/>
  <c r="M24" i="4"/>
  <c r="L24" i="4"/>
  <c r="K24" i="4"/>
  <c r="F24" i="4"/>
  <c r="D24" i="4"/>
  <c r="C24" i="4"/>
  <c r="G24" i="4" s="1"/>
  <c r="M23" i="4"/>
  <c r="L23" i="4"/>
  <c r="K23" i="4"/>
  <c r="F23" i="4"/>
  <c r="C23" i="4"/>
  <c r="M22" i="4"/>
  <c r="L22" i="4"/>
  <c r="K22" i="4"/>
  <c r="F22" i="4"/>
  <c r="C22" i="4"/>
  <c r="M21" i="4"/>
  <c r="L21" i="4"/>
  <c r="K21" i="4"/>
  <c r="C21" i="4"/>
  <c r="M20" i="4"/>
  <c r="L20" i="4"/>
  <c r="K20" i="4"/>
  <c r="D20" i="4"/>
  <c r="G20" i="4" s="1"/>
  <c r="C20" i="4"/>
  <c r="M19" i="4"/>
  <c r="L19" i="4"/>
  <c r="K19" i="4"/>
  <c r="C19" i="4"/>
  <c r="D19" i="4" s="1"/>
  <c r="G19" i="4" s="1"/>
  <c r="I19" i="4" s="1"/>
  <c r="M18" i="4"/>
  <c r="L18" i="4"/>
  <c r="K18" i="4"/>
  <c r="C18" i="4"/>
  <c r="D18" i="4" s="1"/>
  <c r="G18" i="4" s="1"/>
  <c r="M17" i="4"/>
  <c r="L17" i="4"/>
  <c r="K17" i="4"/>
  <c r="C17" i="4"/>
  <c r="Q9" i="4"/>
  <c r="K9" i="4"/>
  <c r="H24" i="4" s="1"/>
  <c r="C63" i="2"/>
  <c r="D63" i="2" s="1"/>
  <c r="E63" i="2" s="1"/>
  <c r="T58" i="2" s="1"/>
  <c r="E60" i="2"/>
  <c r="F50" i="2"/>
  <c r="G50" i="2" s="1"/>
  <c r="F49" i="2"/>
  <c r="G49" i="2" s="1"/>
  <c r="I50" i="2"/>
  <c r="J50" i="2" s="1"/>
  <c r="I49" i="2"/>
  <c r="J49" i="2" s="1"/>
  <c r="L50" i="2"/>
  <c r="M50" i="2" s="1"/>
  <c r="L49" i="2"/>
  <c r="M49" i="2" s="1"/>
  <c r="O50" i="2"/>
  <c r="P50" i="2" s="1"/>
  <c r="O49" i="2"/>
  <c r="P49" i="2" s="1"/>
  <c r="R50" i="2"/>
  <c r="S50" i="2" s="1"/>
  <c r="R49" i="2"/>
  <c r="R39" i="2"/>
  <c r="R38" i="2"/>
  <c r="S38" i="2" s="1"/>
  <c r="O39" i="2"/>
  <c r="P39" i="2" s="1"/>
  <c r="O38" i="2"/>
  <c r="P38" i="2" s="1"/>
  <c r="L39" i="2"/>
  <c r="L38" i="2"/>
  <c r="M38" i="2" s="1"/>
  <c r="I39" i="2"/>
  <c r="I38" i="2"/>
  <c r="F47" i="2"/>
  <c r="G47" i="2" s="1"/>
  <c r="I47" i="2"/>
  <c r="L47" i="2"/>
  <c r="M47" i="2" s="1"/>
  <c r="O47" i="2"/>
  <c r="O51" i="2" s="1"/>
  <c r="P51" i="2" s="1"/>
  <c r="R47" i="2"/>
  <c r="R52" i="2" s="1"/>
  <c r="S52" i="2" s="1"/>
  <c r="R36" i="2"/>
  <c r="O36" i="2"/>
  <c r="L36" i="2"/>
  <c r="I36" i="2"/>
  <c r="S49" i="2"/>
  <c r="S39" i="2"/>
  <c r="M39" i="2"/>
  <c r="J39" i="2"/>
  <c r="J38" i="2"/>
  <c r="G39" i="2"/>
  <c r="G38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C21" i="2"/>
  <c r="M20" i="2"/>
  <c r="L20" i="2"/>
  <c r="K20" i="2"/>
  <c r="M19" i="2"/>
  <c r="L19" i="2"/>
  <c r="K19" i="2"/>
  <c r="M18" i="2"/>
  <c r="L18" i="2"/>
  <c r="K18" i="2"/>
  <c r="M17" i="2"/>
  <c r="L17" i="2"/>
  <c r="K17" i="2"/>
  <c r="K9" i="2"/>
  <c r="H21" i="2" s="1"/>
  <c r="P58" i="6" l="1"/>
  <c r="T58" i="6"/>
  <c r="S58" i="6"/>
  <c r="R58" i="6"/>
  <c r="Q58" i="6"/>
  <c r="O58" i="6"/>
  <c r="O61" i="6" s="1"/>
  <c r="M58" i="6"/>
  <c r="J58" i="6"/>
  <c r="K58" i="6"/>
  <c r="N49" i="6"/>
  <c r="N51" i="6"/>
  <c r="J36" i="6"/>
  <c r="K40" i="6" s="1"/>
  <c r="R51" i="6"/>
  <c r="S51" i="6" s="1"/>
  <c r="N52" i="6"/>
  <c r="S36" i="6"/>
  <c r="T41" i="6" s="1"/>
  <c r="R40" i="6"/>
  <c r="S40" i="6" s="1"/>
  <c r="H41" i="6"/>
  <c r="K38" i="6"/>
  <c r="T38" i="6"/>
  <c r="H51" i="6"/>
  <c r="H40" i="6"/>
  <c r="H38" i="6"/>
  <c r="H39" i="6"/>
  <c r="K50" i="6"/>
  <c r="K39" i="6"/>
  <c r="N50" i="6"/>
  <c r="G23" i="6"/>
  <c r="G26" i="6"/>
  <c r="G20" i="6"/>
  <c r="H26" i="6"/>
  <c r="Q50" i="5"/>
  <c r="K49" i="5"/>
  <c r="H40" i="5"/>
  <c r="O40" i="5"/>
  <c r="P40" i="5" s="1"/>
  <c r="N49" i="5"/>
  <c r="R40" i="5"/>
  <c r="S40" i="5" s="1"/>
  <c r="T40" i="5" s="1"/>
  <c r="K41" i="5"/>
  <c r="H41" i="5"/>
  <c r="H38" i="5"/>
  <c r="K38" i="5"/>
  <c r="K50" i="5"/>
  <c r="N50" i="5"/>
  <c r="T38" i="5"/>
  <c r="H39" i="5"/>
  <c r="R51" i="5"/>
  <c r="S51" i="5" s="1"/>
  <c r="K40" i="5"/>
  <c r="H24" i="5"/>
  <c r="H21" i="5"/>
  <c r="H22" i="5"/>
  <c r="H18" i="5"/>
  <c r="T50" i="6"/>
  <c r="K49" i="6"/>
  <c r="I19" i="6"/>
  <c r="I21" i="6"/>
  <c r="Q39" i="6"/>
  <c r="I23" i="6"/>
  <c r="J23" i="6" s="1"/>
  <c r="I26" i="6"/>
  <c r="J26" i="6" s="1"/>
  <c r="O26" i="6" s="1"/>
  <c r="I20" i="6"/>
  <c r="J20" i="6" s="1"/>
  <c r="G24" i="6"/>
  <c r="P62" i="6"/>
  <c r="P63" i="6"/>
  <c r="P59" i="6"/>
  <c r="P61" i="6"/>
  <c r="P60" i="6"/>
  <c r="J17" i="6"/>
  <c r="O17" i="6" s="1"/>
  <c r="P17" i="6" s="1"/>
  <c r="D24" i="6"/>
  <c r="M36" i="6"/>
  <c r="N39" i="6" s="1"/>
  <c r="I58" i="6"/>
  <c r="R61" i="6"/>
  <c r="M59" i="6"/>
  <c r="S61" i="6"/>
  <c r="G25" i="6"/>
  <c r="D22" i="6"/>
  <c r="G22" i="6" s="1"/>
  <c r="H25" i="6"/>
  <c r="P36" i="6"/>
  <c r="Q38" i="6" s="1"/>
  <c r="I41" i="6"/>
  <c r="J41" i="6" s="1"/>
  <c r="K41" i="6" s="1"/>
  <c r="F52" i="6"/>
  <c r="G52" i="6" s="1"/>
  <c r="H52" i="6" s="1"/>
  <c r="Q60" i="6"/>
  <c r="T61" i="6"/>
  <c r="H24" i="6"/>
  <c r="P47" i="6"/>
  <c r="Q49" i="6" s="1"/>
  <c r="L58" i="6"/>
  <c r="R60" i="6"/>
  <c r="J63" i="6"/>
  <c r="H23" i="6"/>
  <c r="S60" i="6"/>
  <c r="H22" i="6"/>
  <c r="L41" i="6"/>
  <c r="M41" i="6" s="1"/>
  <c r="S47" i="6"/>
  <c r="T51" i="6" s="1"/>
  <c r="I52" i="6"/>
  <c r="J52" i="6" s="1"/>
  <c r="K52" i="6" s="1"/>
  <c r="N58" i="6"/>
  <c r="Q59" i="6"/>
  <c r="J62" i="6"/>
  <c r="H21" i="6"/>
  <c r="I51" i="6"/>
  <c r="J51" i="6" s="1"/>
  <c r="K51" i="6" s="1"/>
  <c r="S59" i="6"/>
  <c r="H20" i="6"/>
  <c r="O41" i="6"/>
  <c r="P41" i="6" s="1"/>
  <c r="M62" i="6"/>
  <c r="M9" i="6"/>
  <c r="K61" i="6"/>
  <c r="D18" i="6"/>
  <c r="G18" i="6" s="1"/>
  <c r="H19" i="6"/>
  <c r="O62" i="6"/>
  <c r="Q63" i="6"/>
  <c r="O52" i="6"/>
  <c r="P52" i="6" s="1"/>
  <c r="R63" i="6"/>
  <c r="N39" i="5"/>
  <c r="D18" i="5"/>
  <c r="G18" i="5" s="1"/>
  <c r="Q40" i="5"/>
  <c r="Q49" i="5"/>
  <c r="K58" i="5"/>
  <c r="J58" i="5"/>
  <c r="I58" i="5"/>
  <c r="T58" i="5"/>
  <c r="S58" i="5"/>
  <c r="R58" i="5"/>
  <c r="Q58" i="5"/>
  <c r="P58" i="5"/>
  <c r="O58" i="5"/>
  <c r="N58" i="5"/>
  <c r="M58" i="5"/>
  <c r="L58" i="5"/>
  <c r="C26" i="5"/>
  <c r="H26" i="5"/>
  <c r="C24" i="5"/>
  <c r="C23" i="5"/>
  <c r="L41" i="5"/>
  <c r="M41" i="5" s="1"/>
  <c r="N41" i="5" s="1"/>
  <c r="S47" i="5"/>
  <c r="T49" i="5" s="1"/>
  <c r="I52" i="5"/>
  <c r="J52" i="5" s="1"/>
  <c r="K52" i="5" s="1"/>
  <c r="I51" i="5"/>
  <c r="J51" i="5" s="1"/>
  <c r="K51" i="5" s="1"/>
  <c r="C22" i="5"/>
  <c r="L40" i="5"/>
  <c r="M40" i="5" s="1"/>
  <c r="H23" i="5"/>
  <c r="O41" i="5"/>
  <c r="P41" i="5" s="1"/>
  <c r="Q41" i="5" s="1"/>
  <c r="L52" i="5"/>
  <c r="M52" i="5" s="1"/>
  <c r="N52" i="5" s="1"/>
  <c r="D21" i="5"/>
  <c r="G21" i="5" s="1"/>
  <c r="C20" i="5"/>
  <c r="O52" i="5"/>
  <c r="P52" i="5" s="1"/>
  <c r="Q52" i="5" s="1"/>
  <c r="O51" i="5"/>
  <c r="P51" i="5" s="1"/>
  <c r="Q51" i="5" s="1"/>
  <c r="C19" i="5"/>
  <c r="M9" i="5"/>
  <c r="H20" i="5"/>
  <c r="G47" i="5"/>
  <c r="H50" i="5" s="1"/>
  <c r="Q9" i="5"/>
  <c r="H19" i="5"/>
  <c r="C17" i="5"/>
  <c r="C25" i="5"/>
  <c r="M36" i="5"/>
  <c r="N38" i="5" s="1"/>
  <c r="F52" i="5"/>
  <c r="G52" i="5" s="1"/>
  <c r="H17" i="5"/>
  <c r="C17" i="2"/>
  <c r="D17" i="2" s="1"/>
  <c r="G17" i="2" s="1"/>
  <c r="I17" i="2" s="1"/>
  <c r="C25" i="2"/>
  <c r="D25" i="2" s="1"/>
  <c r="G25" i="2" s="1"/>
  <c r="C18" i="2"/>
  <c r="D18" i="2" s="1"/>
  <c r="G18" i="2" s="1"/>
  <c r="C23" i="2"/>
  <c r="D23" i="2" s="1"/>
  <c r="C19" i="2"/>
  <c r="D19" i="2" s="1"/>
  <c r="G19" i="2" s="1"/>
  <c r="I19" i="2" s="1"/>
  <c r="C26" i="2"/>
  <c r="D26" i="2" s="1"/>
  <c r="C22" i="2"/>
  <c r="D22" i="2" s="1"/>
  <c r="C20" i="2"/>
  <c r="D20" i="2" s="1"/>
  <c r="G20" i="2" s="1"/>
  <c r="I20" i="2" s="1"/>
  <c r="C24" i="2"/>
  <c r="D24" i="2" s="1"/>
  <c r="G24" i="2" s="1"/>
  <c r="I58" i="2"/>
  <c r="I60" i="2" s="1"/>
  <c r="N58" i="2"/>
  <c r="N63" i="2" s="1"/>
  <c r="P58" i="2"/>
  <c r="P59" i="2" s="1"/>
  <c r="H25" i="4"/>
  <c r="J25" i="4" s="1"/>
  <c r="O25" i="4" s="1"/>
  <c r="M9" i="4"/>
  <c r="G22" i="4"/>
  <c r="I22" i="4" s="1"/>
  <c r="D22" i="4"/>
  <c r="D21" i="4"/>
  <c r="G21" i="4" s="1"/>
  <c r="I21" i="4" s="1"/>
  <c r="D23" i="4"/>
  <c r="G23" i="4" s="1"/>
  <c r="I23" i="4" s="1"/>
  <c r="M36" i="4"/>
  <c r="N39" i="4" s="1"/>
  <c r="M47" i="4"/>
  <c r="N50" i="4" s="1"/>
  <c r="I51" i="4"/>
  <c r="J51" i="4" s="1"/>
  <c r="K51" i="4" s="1"/>
  <c r="L51" i="4"/>
  <c r="M51" i="4" s="1"/>
  <c r="N51" i="4" s="1"/>
  <c r="H40" i="4"/>
  <c r="H41" i="4"/>
  <c r="J36" i="4"/>
  <c r="K41" i="4" s="1"/>
  <c r="F52" i="4"/>
  <c r="G52" i="4" s="1"/>
  <c r="I52" i="4"/>
  <c r="J52" i="4" s="1"/>
  <c r="K52" i="4" s="1"/>
  <c r="I40" i="4"/>
  <c r="J40" i="4" s="1"/>
  <c r="K40" i="4" s="1"/>
  <c r="P36" i="4"/>
  <c r="Q39" i="4" s="1"/>
  <c r="L40" i="4"/>
  <c r="M40" i="4" s="1"/>
  <c r="K49" i="4"/>
  <c r="O40" i="4"/>
  <c r="P40" i="4" s="1"/>
  <c r="N49" i="4"/>
  <c r="S36" i="4"/>
  <c r="T40" i="4" s="1"/>
  <c r="Q49" i="4"/>
  <c r="H38" i="4"/>
  <c r="R41" i="4"/>
  <c r="S41" i="4" s="1"/>
  <c r="K50" i="4"/>
  <c r="H39" i="4"/>
  <c r="I18" i="4"/>
  <c r="I20" i="4"/>
  <c r="Q50" i="4"/>
  <c r="K58" i="4"/>
  <c r="I58" i="4"/>
  <c r="J58" i="4"/>
  <c r="T58" i="4"/>
  <c r="S58" i="4"/>
  <c r="R58" i="4"/>
  <c r="Q58" i="4"/>
  <c r="P58" i="4"/>
  <c r="O58" i="4"/>
  <c r="N58" i="4"/>
  <c r="M58" i="4"/>
  <c r="L58" i="4"/>
  <c r="H23" i="4"/>
  <c r="I24" i="4"/>
  <c r="H22" i="4"/>
  <c r="S47" i="4"/>
  <c r="T50" i="4" s="1"/>
  <c r="H21" i="4"/>
  <c r="H20" i="4"/>
  <c r="J20" i="4" s="1"/>
  <c r="H19" i="4"/>
  <c r="J19" i="4" s="1"/>
  <c r="O52" i="4"/>
  <c r="P52" i="4" s="1"/>
  <c r="Q52" i="4" s="1"/>
  <c r="D17" i="4"/>
  <c r="G17" i="4" s="1"/>
  <c r="H18" i="4"/>
  <c r="O51" i="4"/>
  <c r="P51" i="4" s="1"/>
  <c r="Q51" i="4" s="1"/>
  <c r="G47" i="4"/>
  <c r="H49" i="4" s="1"/>
  <c r="H17" i="4"/>
  <c r="R52" i="4"/>
  <c r="S52" i="4" s="1"/>
  <c r="H26" i="4"/>
  <c r="J26" i="4" s="1"/>
  <c r="J58" i="2"/>
  <c r="J61" i="2" s="1"/>
  <c r="K58" i="2"/>
  <c r="K60" i="2" s="1"/>
  <c r="L58" i="2"/>
  <c r="L59" i="2" s="1"/>
  <c r="M58" i="2"/>
  <c r="M59" i="2" s="1"/>
  <c r="S58" i="2"/>
  <c r="S63" i="2" s="1"/>
  <c r="T63" i="2"/>
  <c r="T61" i="2"/>
  <c r="T60" i="2"/>
  <c r="T62" i="2"/>
  <c r="L52" i="2"/>
  <c r="M52" i="2" s="1"/>
  <c r="N52" i="2" s="1"/>
  <c r="O58" i="2"/>
  <c r="O59" i="2" s="1"/>
  <c r="Q58" i="2"/>
  <c r="Q60" i="2" s="1"/>
  <c r="R58" i="2"/>
  <c r="R60" i="2" s="1"/>
  <c r="T59" i="2"/>
  <c r="N50" i="2"/>
  <c r="P47" i="2"/>
  <c r="Q50" i="2" s="1"/>
  <c r="O52" i="2"/>
  <c r="P52" i="2" s="1"/>
  <c r="F51" i="2"/>
  <c r="G51" i="2" s="1"/>
  <c r="H51" i="2" s="1"/>
  <c r="L51" i="2"/>
  <c r="M51" i="2" s="1"/>
  <c r="N51" i="2" s="1"/>
  <c r="S47" i="2"/>
  <c r="T50" i="2" s="1"/>
  <c r="R51" i="2"/>
  <c r="S51" i="2" s="1"/>
  <c r="N49" i="2"/>
  <c r="H49" i="2"/>
  <c r="P36" i="2"/>
  <c r="Q38" i="2" s="1"/>
  <c r="O41" i="2"/>
  <c r="P41" i="2" s="1"/>
  <c r="O40" i="2"/>
  <c r="P40" i="2" s="1"/>
  <c r="J36" i="2"/>
  <c r="G26" i="2"/>
  <c r="I26" i="2" s="1"/>
  <c r="H20" i="2"/>
  <c r="D21" i="2"/>
  <c r="G21" i="2" s="1"/>
  <c r="M9" i="2"/>
  <c r="H19" i="2"/>
  <c r="H18" i="2"/>
  <c r="H17" i="2"/>
  <c r="H26" i="2"/>
  <c r="H25" i="2"/>
  <c r="H24" i="2"/>
  <c r="H23" i="2"/>
  <c r="H22" i="2"/>
  <c r="G23" i="2" l="1"/>
  <c r="I23" i="2" s="1"/>
  <c r="K60" i="6"/>
  <c r="K62" i="6"/>
  <c r="K59" i="6"/>
  <c r="K63" i="6"/>
  <c r="O63" i="6"/>
  <c r="J60" i="6"/>
  <c r="J61" i="6"/>
  <c r="J59" i="6"/>
  <c r="M61" i="6"/>
  <c r="M60" i="6"/>
  <c r="O60" i="6"/>
  <c r="Q62" i="6"/>
  <c r="Q61" i="6"/>
  <c r="O59" i="6"/>
  <c r="R62" i="6"/>
  <c r="R59" i="6"/>
  <c r="T60" i="6"/>
  <c r="T62" i="6"/>
  <c r="T59" i="6"/>
  <c r="T63" i="6"/>
  <c r="M63" i="6"/>
  <c r="S63" i="6"/>
  <c r="S62" i="6"/>
  <c r="T40" i="6"/>
  <c r="Q50" i="6"/>
  <c r="N41" i="6"/>
  <c r="Q40" i="6"/>
  <c r="T39" i="6"/>
  <c r="Q41" i="6"/>
  <c r="N40" i="6"/>
  <c r="J19" i="6"/>
  <c r="O19" i="6" s="1"/>
  <c r="T50" i="5"/>
  <c r="N40" i="5"/>
  <c r="I18" i="6"/>
  <c r="J18" i="6" s="1"/>
  <c r="P26" i="6"/>
  <c r="Q26" i="6"/>
  <c r="R26" i="6" s="1"/>
  <c r="I22" i="6"/>
  <c r="T49" i="6"/>
  <c r="Q17" i="6"/>
  <c r="R17" i="6" s="1"/>
  <c r="T52" i="6"/>
  <c r="O20" i="6"/>
  <c r="Q51" i="6"/>
  <c r="L60" i="6"/>
  <c r="L61" i="6"/>
  <c r="L62" i="6"/>
  <c r="L63" i="6"/>
  <c r="L59" i="6"/>
  <c r="O23" i="6"/>
  <c r="I25" i="6"/>
  <c r="J25" i="6" s="1"/>
  <c r="O25" i="6" s="1"/>
  <c r="N38" i="6"/>
  <c r="I24" i="6"/>
  <c r="J24" i="6" s="1"/>
  <c r="I59" i="6"/>
  <c r="I60" i="6"/>
  <c r="I61" i="6"/>
  <c r="I62" i="6"/>
  <c r="I63" i="6"/>
  <c r="N61" i="6"/>
  <c r="N62" i="6"/>
  <c r="N63" i="6"/>
  <c r="N59" i="6"/>
  <c r="N60" i="6"/>
  <c r="J21" i="6"/>
  <c r="O21" i="6" s="1"/>
  <c r="Q52" i="6"/>
  <c r="I21" i="5"/>
  <c r="J21" i="5" s="1"/>
  <c r="I18" i="5"/>
  <c r="M59" i="5"/>
  <c r="M60" i="5"/>
  <c r="M61" i="5"/>
  <c r="M62" i="5"/>
  <c r="M63" i="5"/>
  <c r="S62" i="5"/>
  <c r="S63" i="5"/>
  <c r="S59" i="5"/>
  <c r="S60" i="5"/>
  <c r="S61" i="5"/>
  <c r="O60" i="5"/>
  <c r="O61" i="5"/>
  <c r="O62" i="5"/>
  <c r="O63" i="5"/>
  <c r="O59" i="5"/>
  <c r="Q61" i="5"/>
  <c r="Q62" i="5"/>
  <c r="Q63" i="5"/>
  <c r="Q59" i="5"/>
  <c r="Q60" i="5"/>
  <c r="D19" i="5"/>
  <c r="G19" i="5" s="1"/>
  <c r="T63" i="5"/>
  <c r="T59" i="5"/>
  <c r="T60" i="5"/>
  <c r="T61" i="5"/>
  <c r="T62" i="5"/>
  <c r="H51" i="5"/>
  <c r="I59" i="5"/>
  <c r="I60" i="5"/>
  <c r="I61" i="5"/>
  <c r="I62" i="5"/>
  <c r="I63" i="5"/>
  <c r="H49" i="5"/>
  <c r="N60" i="5"/>
  <c r="N61" i="5"/>
  <c r="N62" i="5"/>
  <c r="N63" i="5"/>
  <c r="N59" i="5"/>
  <c r="J59" i="5"/>
  <c r="J60" i="5"/>
  <c r="J61" i="5"/>
  <c r="J62" i="5"/>
  <c r="J63" i="5"/>
  <c r="T51" i="5"/>
  <c r="P61" i="5"/>
  <c r="P62" i="5"/>
  <c r="P63" i="5"/>
  <c r="P59" i="5"/>
  <c r="P60" i="5"/>
  <c r="D20" i="5"/>
  <c r="G20" i="5" s="1"/>
  <c r="K59" i="5"/>
  <c r="K60" i="5"/>
  <c r="K61" i="5"/>
  <c r="K62" i="5"/>
  <c r="K63" i="5"/>
  <c r="D17" i="5"/>
  <c r="G17" i="5" s="1"/>
  <c r="T52" i="5"/>
  <c r="R62" i="5"/>
  <c r="R63" i="5"/>
  <c r="R59" i="5"/>
  <c r="R60" i="5"/>
  <c r="R61" i="5"/>
  <c r="D26" i="5"/>
  <c r="G26" i="5" s="1"/>
  <c r="D22" i="5"/>
  <c r="G22" i="5" s="1"/>
  <c r="H52" i="5"/>
  <c r="D23" i="5"/>
  <c r="G23" i="5" s="1"/>
  <c r="D24" i="5"/>
  <c r="G24" i="5" s="1"/>
  <c r="D25" i="5"/>
  <c r="G25" i="5" s="1"/>
  <c r="L59" i="5"/>
  <c r="L60" i="5"/>
  <c r="L61" i="5"/>
  <c r="L62" i="5"/>
  <c r="L63" i="5"/>
  <c r="G22" i="2"/>
  <c r="I22" i="2" s="1"/>
  <c r="P61" i="2"/>
  <c r="P63" i="2"/>
  <c r="P60" i="2"/>
  <c r="P62" i="2"/>
  <c r="N60" i="2"/>
  <c r="I59" i="2"/>
  <c r="N61" i="2"/>
  <c r="I61" i="2"/>
  <c r="I63" i="2"/>
  <c r="I62" i="2"/>
  <c r="J59" i="2"/>
  <c r="J63" i="2"/>
  <c r="S61" i="2"/>
  <c r="M63" i="2"/>
  <c r="L61" i="2"/>
  <c r="L62" i="2"/>
  <c r="M60" i="2"/>
  <c r="K59" i="2"/>
  <c r="M62" i="2"/>
  <c r="L60" i="2"/>
  <c r="Q63" i="2"/>
  <c r="N59" i="2"/>
  <c r="N62" i="2"/>
  <c r="M61" i="2"/>
  <c r="L63" i="2"/>
  <c r="K39" i="4"/>
  <c r="K38" i="4"/>
  <c r="J21" i="4"/>
  <c r="O21" i="4" s="1"/>
  <c r="J24" i="4"/>
  <c r="O24" i="4" s="1"/>
  <c r="J22" i="4"/>
  <c r="O22" i="4" s="1"/>
  <c r="N40" i="4"/>
  <c r="N52" i="4"/>
  <c r="T52" i="4"/>
  <c r="N38" i="4"/>
  <c r="N41" i="4"/>
  <c r="T38" i="4"/>
  <c r="Q41" i="4"/>
  <c r="T39" i="4"/>
  <c r="Q38" i="4"/>
  <c r="T41" i="4"/>
  <c r="H51" i="4"/>
  <c r="H50" i="4"/>
  <c r="T49" i="4"/>
  <c r="H52" i="4"/>
  <c r="Q40" i="4"/>
  <c r="P25" i="4"/>
  <c r="Q25" i="4"/>
  <c r="R25" i="4" s="1"/>
  <c r="I17" i="4"/>
  <c r="J17" i="4" s="1"/>
  <c r="O17" i="4" s="1"/>
  <c r="T63" i="4"/>
  <c r="T59" i="4"/>
  <c r="T60" i="4"/>
  <c r="T61" i="4"/>
  <c r="T62" i="4"/>
  <c r="J59" i="4"/>
  <c r="J60" i="4"/>
  <c r="J61" i="4"/>
  <c r="J62" i="4"/>
  <c r="J63" i="4"/>
  <c r="I59" i="4"/>
  <c r="I60" i="4"/>
  <c r="I61" i="4"/>
  <c r="I62" i="4"/>
  <c r="I63" i="4"/>
  <c r="K59" i="4"/>
  <c r="K60" i="4"/>
  <c r="K61" i="4"/>
  <c r="K62" i="4"/>
  <c r="K63" i="4"/>
  <c r="L60" i="4"/>
  <c r="L61" i="4"/>
  <c r="L62" i="4"/>
  <c r="L63" i="4"/>
  <c r="L59" i="4"/>
  <c r="M59" i="4"/>
  <c r="M60" i="4"/>
  <c r="M61" i="4"/>
  <c r="M62" i="4"/>
  <c r="M63" i="4"/>
  <c r="T51" i="4"/>
  <c r="O19" i="4"/>
  <c r="N61" i="4"/>
  <c r="N62" i="4"/>
  <c r="N63" i="4"/>
  <c r="N60" i="4"/>
  <c r="N59" i="4"/>
  <c r="O60" i="4"/>
  <c r="O61" i="4"/>
  <c r="O62" i="4"/>
  <c r="O63" i="4"/>
  <c r="O59" i="4"/>
  <c r="J23" i="4"/>
  <c r="O23" i="4" s="1"/>
  <c r="O26" i="4"/>
  <c r="O20" i="4"/>
  <c r="P62" i="4"/>
  <c r="P63" i="4"/>
  <c r="P59" i="4"/>
  <c r="P60" i="4"/>
  <c r="P61" i="4"/>
  <c r="Q61" i="4"/>
  <c r="Q62" i="4"/>
  <c r="Q63" i="4"/>
  <c r="Q59" i="4"/>
  <c r="Q60" i="4"/>
  <c r="R63" i="4"/>
  <c r="R59" i="4"/>
  <c r="R60" i="4"/>
  <c r="R62" i="4"/>
  <c r="R61" i="4"/>
  <c r="S62" i="4"/>
  <c r="S63" i="4"/>
  <c r="S59" i="4"/>
  <c r="S60" i="4"/>
  <c r="S61" i="4"/>
  <c r="J18" i="4"/>
  <c r="O18" i="4" s="1"/>
  <c r="O61" i="2"/>
  <c r="S59" i="2"/>
  <c r="O60" i="2"/>
  <c r="S60" i="2"/>
  <c r="O63" i="2"/>
  <c r="K62" i="2"/>
  <c r="K61" i="2"/>
  <c r="S62" i="2"/>
  <c r="K63" i="2"/>
  <c r="O62" i="2"/>
  <c r="J60" i="2"/>
  <c r="J62" i="2"/>
  <c r="R62" i="2"/>
  <c r="R63" i="2"/>
  <c r="R59" i="2"/>
  <c r="R61" i="2"/>
  <c r="Q59" i="2"/>
  <c r="Q61" i="2"/>
  <c r="Q62" i="2"/>
  <c r="Q51" i="2"/>
  <c r="Q49" i="2"/>
  <c r="Q52" i="2"/>
  <c r="T51" i="2"/>
  <c r="T49" i="2"/>
  <c r="T52" i="2"/>
  <c r="J47" i="2"/>
  <c r="I52" i="2"/>
  <c r="J52" i="2" s="1"/>
  <c r="I51" i="2"/>
  <c r="J51" i="2" s="1"/>
  <c r="H50" i="2"/>
  <c r="I41" i="2"/>
  <c r="J41" i="2" s="1"/>
  <c r="K41" i="2" s="1"/>
  <c r="I40" i="2"/>
  <c r="J40" i="2" s="1"/>
  <c r="K40" i="2" s="1"/>
  <c r="Q41" i="2"/>
  <c r="S36" i="2"/>
  <c r="R41" i="2"/>
  <c r="S41" i="2" s="1"/>
  <c r="R40" i="2"/>
  <c r="S40" i="2" s="1"/>
  <c r="Q39" i="2"/>
  <c r="Q40" i="2"/>
  <c r="M36" i="2"/>
  <c r="L41" i="2"/>
  <c r="M41" i="2" s="1"/>
  <c r="L40" i="2"/>
  <c r="M40" i="2" s="1"/>
  <c r="K39" i="2"/>
  <c r="K38" i="2"/>
  <c r="J23" i="2"/>
  <c r="O23" i="2" s="1"/>
  <c r="I21" i="2"/>
  <c r="J21" i="2" s="1"/>
  <c r="O21" i="2" s="1"/>
  <c r="J26" i="2"/>
  <c r="O26" i="2" s="1"/>
  <c r="J17" i="2"/>
  <c r="O17" i="2" s="1"/>
  <c r="I24" i="2"/>
  <c r="J24" i="2" s="1"/>
  <c r="O24" i="2" s="1"/>
  <c r="I18" i="2"/>
  <c r="J18" i="2" s="1"/>
  <c r="J20" i="2"/>
  <c r="O20" i="2" s="1"/>
  <c r="J19" i="2"/>
  <c r="O19" i="2" s="1"/>
  <c r="I25" i="2"/>
  <c r="J25" i="2" s="1"/>
  <c r="O25" i="2" s="1"/>
  <c r="P21" i="6" l="1"/>
  <c r="Q21" i="6"/>
  <c r="R21" i="6" s="1"/>
  <c r="P25" i="6"/>
  <c r="Q25" i="6"/>
  <c r="R25" i="6" s="1"/>
  <c r="O24" i="6"/>
  <c r="P19" i="6"/>
  <c r="Q19" i="6"/>
  <c r="R19" i="6" s="1"/>
  <c r="S17" i="6"/>
  <c r="F37" i="6"/>
  <c r="P23" i="6"/>
  <c r="Q23" i="6"/>
  <c r="R23" i="6" s="1"/>
  <c r="J22" i="6"/>
  <c r="O22" i="6" s="1"/>
  <c r="S26" i="6"/>
  <c r="R48" i="6"/>
  <c r="P20" i="6"/>
  <c r="Q20" i="6"/>
  <c r="R20" i="6" s="1"/>
  <c r="O18" i="6"/>
  <c r="I22" i="5"/>
  <c r="I24" i="5"/>
  <c r="I20" i="5"/>
  <c r="J20" i="5" s="1"/>
  <c r="I26" i="5"/>
  <c r="J26" i="5" s="1"/>
  <c r="I19" i="5"/>
  <c r="J19" i="5"/>
  <c r="I25" i="5"/>
  <c r="J25" i="5" s="1"/>
  <c r="J18" i="5"/>
  <c r="O18" i="5" s="1"/>
  <c r="O21" i="5"/>
  <c r="I23" i="5"/>
  <c r="I17" i="5"/>
  <c r="J22" i="2"/>
  <c r="O22" i="2" s="1"/>
  <c r="P22" i="2" s="1"/>
  <c r="P24" i="4"/>
  <c r="Q24" i="4"/>
  <c r="R24" i="4" s="1"/>
  <c r="S24" i="4" s="1"/>
  <c r="P17" i="4"/>
  <c r="Q17" i="4"/>
  <c r="R17" i="4" s="1"/>
  <c r="P23" i="4"/>
  <c r="Q23" i="4"/>
  <c r="R23" i="4" s="1"/>
  <c r="P22" i="4"/>
  <c r="Q22" i="4"/>
  <c r="R22" i="4" s="1"/>
  <c r="P18" i="4"/>
  <c r="Q18" i="4"/>
  <c r="R18" i="4" s="1"/>
  <c r="P21" i="4"/>
  <c r="Q21" i="4"/>
  <c r="R21" i="4" s="1"/>
  <c r="P19" i="4"/>
  <c r="Q19" i="4"/>
  <c r="R19" i="4" s="1"/>
  <c r="P20" i="4"/>
  <c r="Q20" i="4"/>
  <c r="R20" i="4" s="1"/>
  <c r="Q26" i="4"/>
  <c r="R26" i="4" s="1"/>
  <c r="P26" i="4"/>
  <c r="L48" i="4"/>
  <c r="O48" i="4"/>
  <c r="S25" i="4"/>
  <c r="K51" i="2"/>
  <c r="K52" i="2"/>
  <c r="K49" i="2"/>
  <c r="K50" i="2"/>
  <c r="N40" i="2"/>
  <c r="N41" i="2"/>
  <c r="T40" i="2"/>
  <c r="T41" i="2"/>
  <c r="T39" i="2"/>
  <c r="T38" i="2"/>
  <c r="N38" i="2"/>
  <c r="N39" i="2"/>
  <c r="P21" i="2"/>
  <c r="Q21" i="2"/>
  <c r="R21" i="2" s="1"/>
  <c r="P25" i="2"/>
  <c r="Q25" i="2"/>
  <c r="R25" i="2" s="1"/>
  <c r="P24" i="2"/>
  <c r="Q24" i="2"/>
  <c r="R24" i="2" s="1"/>
  <c r="L48" i="2" s="1"/>
  <c r="P23" i="2"/>
  <c r="Q23" i="2"/>
  <c r="R23" i="2" s="1"/>
  <c r="I48" i="2" s="1"/>
  <c r="J48" i="2" s="1"/>
  <c r="K48" i="2" s="1"/>
  <c r="P19" i="2"/>
  <c r="Q19" i="2"/>
  <c r="R19" i="2" s="1"/>
  <c r="O18" i="2"/>
  <c r="P20" i="2"/>
  <c r="Q20" i="2"/>
  <c r="R20" i="2" s="1"/>
  <c r="P17" i="2"/>
  <c r="Q17" i="2"/>
  <c r="R17" i="2" s="1"/>
  <c r="F37" i="2" s="1"/>
  <c r="P26" i="2"/>
  <c r="Q26" i="2"/>
  <c r="R26" i="2" s="1"/>
  <c r="O37" i="2" l="1"/>
  <c r="O42" i="2" s="1"/>
  <c r="O19" i="5"/>
  <c r="P19" i="5" s="1"/>
  <c r="P22" i="6"/>
  <c r="Q22" i="6"/>
  <c r="R22" i="6" s="1"/>
  <c r="S48" i="6"/>
  <c r="T48" i="6" s="1"/>
  <c r="R53" i="6"/>
  <c r="S53" i="6" s="1"/>
  <c r="T53" i="6" s="1"/>
  <c r="I48" i="6"/>
  <c r="S23" i="6"/>
  <c r="F42" i="6"/>
  <c r="G42" i="6" s="1"/>
  <c r="H42" i="6" s="1"/>
  <c r="G37" i="6"/>
  <c r="H37" i="6" s="1"/>
  <c r="L37" i="6"/>
  <c r="S19" i="6"/>
  <c r="P24" i="6"/>
  <c r="Q24" i="6"/>
  <c r="R24" i="6" s="1"/>
  <c r="S25" i="6"/>
  <c r="O48" i="6"/>
  <c r="P18" i="6"/>
  <c r="Q18" i="6"/>
  <c r="R18" i="6" s="1"/>
  <c r="R37" i="6"/>
  <c r="S21" i="6"/>
  <c r="O37" i="6"/>
  <c r="S20" i="6"/>
  <c r="P21" i="5"/>
  <c r="Q21" i="5"/>
  <c r="R21" i="5" s="1"/>
  <c r="P18" i="5"/>
  <c r="Q18" i="5"/>
  <c r="R18" i="5" s="1"/>
  <c r="J17" i="5"/>
  <c r="O17" i="5" s="1"/>
  <c r="J24" i="5"/>
  <c r="O24" i="5" s="1"/>
  <c r="O25" i="5"/>
  <c r="O26" i="5"/>
  <c r="O20" i="5"/>
  <c r="J23" i="5"/>
  <c r="O23" i="5" s="1"/>
  <c r="J22" i="5"/>
  <c r="O22" i="5" s="1"/>
  <c r="Q22" i="2"/>
  <c r="R22" i="2" s="1"/>
  <c r="F48" i="2" s="1"/>
  <c r="G48" i="2" s="1"/>
  <c r="H48" i="2" s="1"/>
  <c r="S26" i="4"/>
  <c r="R48" i="4"/>
  <c r="O37" i="4"/>
  <c r="S20" i="4"/>
  <c r="L37" i="4"/>
  <c r="S19" i="4"/>
  <c r="R37" i="4"/>
  <c r="S21" i="4"/>
  <c r="I37" i="4"/>
  <c r="S18" i="4"/>
  <c r="S22" i="4"/>
  <c r="F48" i="4"/>
  <c r="S23" i="4"/>
  <c r="I48" i="4"/>
  <c r="P48" i="4"/>
  <c r="Q48" i="4" s="1"/>
  <c r="O53" i="4"/>
  <c r="P53" i="4" s="1"/>
  <c r="Q53" i="4" s="1"/>
  <c r="M48" i="4"/>
  <c r="N48" i="4" s="1"/>
  <c r="L53" i="4"/>
  <c r="M53" i="4" s="1"/>
  <c r="N53" i="4" s="1"/>
  <c r="S17" i="4"/>
  <c r="F37" i="4"/>
  <c r="S21" i="2"/>
  <c r="M48" i="2"/>
  <c r="N48" i="2" s="1"/>
  <c r="L53" i="2"/>
  <c r="M53" i="2" s="1"/>
  <c r="N53" i="2" s="1"/>
  <c r="S25" i="2"/>
  <c r="O48" i="2"/>
  <c r="S26" i="2"/>
  <c r="R48" i="2"/>
  <c r="F52" i="2"/>
  <c r="G52" i="2" s="1"/>
  <c r="H52" i="2" s="1"/>
  <c r="I53" i="2"/>
  <c r="J53" i="2" s="1"/>
  <c r="K53" i="2" s="1"/>
  <c r="G37" i="2"/>
  <c r="S20" i="2"/>
  <c r="P18" i="2"/>
  <c r="Q18" i="2"/>
  <c r="R18" i="2" s="1"/>
  <c r="I37" i="2" s="1"/>
  <c r="S19" i="2"/>
  <c r="S23" i="2"/>
  <c r="S24" i="2"/>
  <c r="S17" i="2"/>
  <c r="R37" i="2" l="1"/>
  <c r="P37" i="2"/>
  <c r="Q37" i="2" s="1"/>
  <c r="L37" i="2"/>
  <c r="S22" i="2"/>
  <c r="Q19" i="5"/>
  <c r="R19" i="5" s="1"/>
  <c r="L37" i="5" s="1"/>
  <c r="R42" i="6"/>
  <c r="S42" i="6" s="1"/>
  <c r="T42" i="6" s="1"/>
  <c r="S37" i="6"/>
  <c r="T37" i="6" s="1"/>
  <c r="I37" i="6"/>
  <c r="S18" i="6"/>
  <c r="P48" i="6"/>
  <c r="Q48" i="6" s="1"/>
  <c r="O53" i="6"/>
  <c r="P53" i="6" s="1"/>
  <c r="Q53" i="6" s="1"/>
  <c r="F48" i="6"/>
  <c r="S22" i="6"/>
  <c r="S24" i="6"/>
  <c r="L48" i="6"/>
  <c r="M37" i="6"/>
  <c r="N37" i="6" s="1"/>
  <c r="L42" i="6"/>
  <c r="M42" i="6" s="1"/>
  <c r="N42" i="6" s="1"/>
  <c r="F43" i="6"/>
  <c r="G43" i="6" s="1"/>
  <c r="H43" i="6" s="1"/>
  <c r="J48" i="6"/>
  <c r="K48" i="6" s="1"/>
  <c r="I53" i="6"/>
  <c r="J53" i="6" s="1"/>
  <c r="K53" i="6" s="1"/>
  <c r="P37" i="6"/>
  <c r="Q37" i="6" s="1"/>
  <c r="O42" i="6"/>
  <c r="P42" i="6" s="1"/>
  <c r="Q42" i="6" s="1"/>
  <c r="R54" i="6"/>
  <c r="S54" i="6" s="1"/>
  <c r="T54" i="6" s="1"/>
  <c r="P22" i="5"/>
  <c r="Q22" i="5"/>
  <c r="R22" i="5" s="1"/>
  <c r="P23" i="5"/>
  <c r="Q23" i="5"/>
  <c r="R23" i="5" s="1"/>
  <c r="P17" i="5"/>
  <c r="Q17" i="5"/>
  <c r="R17" i="5" s="1"/>
  <c r="P26" i="5"/>
  <c r="Q26" i="5"/>
  <c r="R26" i="5" s="1"/>
  <c r="P24" i="5"/>
  <c r="Q24" i="5"/>
  <c r="R24" i="5" s="1"/>
  <c r="R37" i="5"/>
  <c r="S21" i="5"/>
  <c r="P25" i="5"/>
  <c r="Q25" i="5"/>
  <c r="R25" i="5" s="1"/>
  <c r="P20" i="5"/>
  <c r="Q20" i="5"/>
  <c r="R20" i="5" s="1"/>
  <c r="S18" i="5"/>
  <c r="I37" i="5"/>
  <c r="S19" i="5"/>
  <c r="O54" i="4"/>
  <c r="P54" i="4" s="1"/>
  <c r="Q54" i="4" s="1"/>
  <c r="L54" i="4"/>
  <c r="M54" i="4" s="1"/>
  <c r="N54" i="4" s="1"/>
  <c r="J48" i="4"/>
  <c r="K48" i="4" s="1"/>
  <c r="I53" i="4"/>
  <c r="J53" i="4" s="1"/>
  <c r="K53" i="4" s="1"/>
  <c r="G48" i="4"/>
  <c r="H48" i="4" s="1"/>
  <c r="F53" i="4"/>
  <c r="G53" i="4" s="1"/>
  <c r="H53" i="4" s="1"/>
  <c r="I42" i="4"/>
  <c r="J42" i="4" s="1"/>
  <c r="K42" i="4" s="1"/>
  <c r="J37" i="4"/>
  <c r="K37" i="4" s="1"/>
  <c r="S37" i="4"/>
  <c r="T37" i="4" s="1"/>
  <c r="R42" i="4"/>
  <c r="S42" i="4" s="1"/>
  <c r="T42" i="4" s="1"/>
  <c r="F42" i="4"/>
  <c r="G42" i="4" s="1"/>
  <c r="H42" i="4" s="1"/>
  <c r="G37" i="4"/>
  <c r="H37" i="4" s="1"/>
  <c r="M37" i="4"/>
  <c r="N37" i="4" s="1"/>
  <c r="L42" i="4"/>
  <c r="M42" i="4" s="1"/>
  <c r="N42" i="4" s="1"/>
  <c r="P37" i="4"/>
  <c r="Q37" i="4" s="1"/>
  <c r="O42" i="4"/>
  <c r="P42" i="4" s="1"/>
  <c r="Q42" i="4" s="1"/>
  <c r="S48" i="4"/>
  <c r="T48" i="4" s="1"/>
  <c r="R53" i="4"/>
  <c r="S53" i="4" s="1"/>
  <c r="T53" i="4" s="1"/>
  <c r="F53" i="2"/>
  <c r="G53" i="2" s="1"/>
  <c r="H53" i="2" s="1"/>
  <c r="P42" i="2"/>
  <c r="Q42" i="2" s="1"/>
  <c r="O43" i="2"/>
  <c r="P43" i="2" s="1"/>
  <c r="Q43" i="2" s="1"/>
  <c r="I54" i="2"/>
  <c r="J54" i="2" s="1"/>
  <c r="K54" i="2" s="1"/>
  <c r="J37" i="2"/>
  <c r="K37" i="2" s="1"/>
  <c r="I42" i="2"/>
  <c r="J42" i="2" s="1"/>
  <c r="K42" i="2" s="1"/>
  <c r="S48" i="2"/>
  <c r="T48" i="2" s="1"/>
  <c r="R53" i="2"/>
  <c r="S53" i="2" s="1"/>
  <c r="T53" i="2" s="1"/>
  <c r="P48" i="2"/>
  <c r="Q48" i="2" s="1"/>
  <c r="O53" i="2"/>
  <c r="P53" i="2" s="1"/>
  <c r="Q53" i="2" s="1"/>
  <c r="L54" i="2"/>
  <c r="M54" i="2" s="1"/>
  <c r="N54" i="2" s="1"/>
  <c r="G36" i="2"/>
  <c r="S18" i="2"/>
  <c r="S37" i="2" l="1"/>
  <c r="T37" i="2" s="1"/>
  <c r="R42" i="2"/>
  <c r="M37" i="2"/>
  <c r="N37" i="2" s="1"/>
  <c r="L42" i="2"/>
  <c r="O43" i="6"/>
  <c r="P43" i="6" s="1"/>
  <c r="Q43" i="6" s="1"/>
  <c r="L43" i="6"/>
  <c r="M43" i="6" s="1"/>
  <c r="N43" i="6" s="1"/>
  <c r="M48" i="6"/>
  <c r="N48" i="6" s="1"/>
  <c r="L53" i="6"/>
  <c r="M53" i="6" s="1"/>
  <c r="N53" i="6" s="1"/>
  <c r="G48" i="6"/>
  <c r="H48" i="6" s="1"/>
  <c r="F53" i="6"/>
  <c r="G53" i="6" s="1"/>
  <c r="H53" i="6" s="1"/>
  <c r="O54" i="6"/>
  <c r="P54" i="6" s="1"/>
  <c r="Q54" i="6" s="1"/>
  <c r="J37" i="6"/>
  <c r="K37" i="6" s="1"/>
  <c r="I42" i="6"/>
  <c r="J42" i="6" s="1"/>
  <c r="K42" i="6" s="1"/>
  <c r="I54" i="6"/>
  <c r="J54" i="6" s="1"/>
  <c r="K54" i="6" s="1"/>
  <c r="R43" i="6"/>
  <c r="S43" i="6" s="1"/>
  <c r="T43" i="6" s="1"/>
  <c r="R42" i="5"/>
  <c r="S42" i="5" s="1"/>
  <c r="T42" i="5" s="1"/>
  <c r="S37" i="5"/>
  <c r="T37" i="5" s="1"/>
  <c r="M37" i="5"/>
  <c r="N37" i="5" s="1"/>
  <c r="L42" i="5"/>
  <c r="M42" i="5" s="1"/>
  <c r="N42" i="5" s="1"/>
  <c r="L43" i="5"/>
  <c r="M43" i="5" s="1"/>
  <c r="N43" i="5" s="1"/>
  <c r="O37" i="5"/>
  <c r="S20" i="5"/>
  <c r="O48" i="5"/>
  <c r="S25" i="5"/>
  <c r="S24" i="5"/>
  <c r="L48" i="5"/>
  <c r="R48" i="5"/>
  <c r="S26" i="5"/>
  <c r="S17" i="5"/>
  <c r="F37" i="5"/>
  <c r="I48" i="5"/>
  <c r="S23" i="5"/>
  <c r="J37" i="5"/>
  <c r="K37" i="5" s="1"/>
  <c r="I42" i="5"/>
  <c r="J42" i="5" s="1"/>
  <c r="K42" i="5" s="1"/>
  <c r="S22" i="5"/>
  <c r="F48" i="5"/>
  <c r="O43" i="4"/>
  <c r="P43" i="4" s="1"/>
  <c r="Q43" i="4" s="1"/>
  <c r="L43" i="4"/>
  <c r="M43" i="4" s="1"/>
  <c r="N43" i="4" s="1"/>
  <c r="F43" i="4"/>
  <c r="G43" i="4" s="1"/>
  <c r="H43" i="4" s="1"/>
  <c r="R43" i="4"/>
  <c r="S43" i="4" s="1"/>
  <c r="T43" i="4" s="1"/>
  <c r="I43" i="4"/>
  <c r="J43" i="4" s="1"/>
  <c r="K43" i="4" s="1"/>
  <c r="R54" i="4"/>
  <c r="S54" i="4" s="1"/>
  <c r="T54" i="4" s="1"/>
  <c r="F54" i="4"/>
  <c r="G54" i="4" s="1"/>
  <c r="H54" i="4" s="1"/>
  <c r="I54" i="4"/>
  <c r="J54" i="4" s="1"/>
  <c r="K54" i="4" s="1"/>
  <c r="F54" i="2"/>
  <c r="G54" i="2" s="1"/>
  <c r="H54" i="2" s="1"/>
  <c r="O54" i="2"/>
  <c r="P54" i="2" s="1"/>
  <c r="Q54" i="2" s="1"/>
  <c r="I43" i="2"/>
  <c r="J43" i="2" s="1"/>
  <c r="K43" i="2" s="1"/>
  <c r="R54" i="2"/>
  <c r="S54" i="2" s="1"/>
  <c r="T54" i="2" s="1"/>
  <c r="H39" i="2"/>
  <c r="H38" i="2"/>
  <c r="H37" i="2"/>
  <c r="F40" i="2"/>
  <c r="F41" i="2"/>
  <c r="S42" i="2" l="1"/>
  <c r="T42" i="2" s="1"/>
  <c r="R43" i="2"/>
  <c r="S43" i="2" s="1"/>
  <c r="T43" i="2" s="1"/>
  <c r="M42" i="2"/>
  <c r="N42" i="2" s="1"/>
  <c r="L43" i="2"/>
  <c r="M43" i="2" s="1"/>
  <c r="N43" i="2" s="1"/>
  <c r="R43" i="5"/>
  <c r="S43" i="5" s="1"/>
  <c r="T43" i="5" s="1"/>
  <c r="I43" i="5"/>
  <c r="J43" i="5" s="1"/>
  <c r="K43" i="5" s="1"/>
  <c r="I43" i="6"/>
  <c r="J43" i="6" s="1"/>
  <c r="K43" i="6" s="1"/>
  <c r="F54" i="6"/>
  <c r="G54" i="6" s="1"/>
  <c r="H54" i="6" s="1"/>
  <c r="L54" i="6"/>
  <c r="M54" i="6" s="1"/>
  <c r="N54" i="6" s="1"/>
  <c r="M48" i="5"/>
  <c r="N48" i="5" s="1"/>
  <c r="L53" i="5"/>
  <c r="M53" i="5" s="1"/>
  <c r="N53" i="5" s="1"/>
  <c r="S48" i="5"/>
  <c r="T48" i="5" s="1"/>
  <c r="R53" i="5"/>
  <c r="S53" i="5" s="1"/>
  <c r="T53" i="5" s="1"/>
  <c r="P37" i="5"/>
  <c r="Q37" i="5" s="1"/>
  <c r="O42" i="5"/>
  <c r="P42" i="5" s="1"/>
  <c r="Q42" i="5" s="1"/>
  <c r="F42" i="5"/>
  <c r="G42" i="5" s="1"/>
  <c r="H42" i="5" s="1"/>
  <c r="G37" i="5"/>
  <c r="H37" i="5" s="1"/>
  <c r="P48" i="5"/>
  <c r="Q48" i="5" s="1"/>
  <c r="O53" i="5"/>
  <c r="P53" i="5" s="1"/>
  <c r="Q53" i="5" s="1"/>
  <c r="G48" i="5"/>
  <c r="H48" i="5" s="1"/>
  <c r="F53" i="5"/>
  <c r="G53" i="5" s="1"/>
  <c r="H53" i="5" s="1"/>
  <c r="J48" i="5"/>
  <c r="K48" i="5" s="1"/>
  <c r="I53" i="5"/>
  <c r="J53" i="5" s="1"/>
  <c r="K53" i="5" s="1"/>
  <c r="G41" i="2"/>
  <c r="H41" i="2" s="1"/>
  <c r="G40" i="2"/>
  <c r="H40" i="2" s="1"/>
  <c r="F42" i="2"/>
  <c r="O43" i="5" l="1"/>
  <c r="P43" i="5" s="1"/>
  <c r="Q43" i="5" s="1"/>
  <c r="L54" i="5"/>
  <c r="M54" i="5" s="1"/>
  <c r="N54" i="5" s="1"/>
  <c r="R54" i="5"/>
  <c r="S54" i="5" s="1"/>
  <c r="T54" i="5" s="1"/>
  <c r="O54" i="5"/>
  <c r="P54" i="5" s="1"/>
  <c r="Q54" i="5" s="1"/>
  <c r="F43" i="5"/>
  <c r="G43" i="5" s="1"/>
  <c r="H43" i="5" s="1"/>
  <c r="I54" i="5"/>
  <c r="J54" i="5" s="1"/>
  <c r="K54" i="5" s="1"/>
  <c r="F54" i="5"/>
  <c r="G54" i="5" s="1"/>
  <c r="H54" i="5" s="1"/>
  <c r="G42" i="2"/>
  <c r="H42" i="2" s="1"/>
  <c r="F43" i="2"/>
  <c r="G43" i="2" l="1"/>
  <c r="H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N17" authorId="0" shapeId="0" xr:uid="{4E16582E-B82A-45A9-BD2D-A65BCDFF9882}">
      <text>
        <r>
          <rPr>
            <b/>
            <sz val="9"/>
            <color indexed="81"/>
            <rFont val="Tahoma"/>
            <family val="2"/>
          </rPr>
          <t xml:space="preserve">DBL : </t>
        </r>
        <r>
          <rPr>
            <b/>
            <sz val="9"/>
            <color indexed="81"/>
            <rFont val="돋움"/>
            <family val="3"/>
            <charset val="129"/>
          </rPr>
          <t>택배비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300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구간까지
박스당</t>
        </r>
        <r>
          <rPr>
            <sz val="9"/>
            <color indexed="81"/>
            <rFont val="Tahoma"/>
            <family val="2"/>
          </rPr>
          <t xml:space="preserve"> 7000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</text>
    </comment>
    <comment ref="N23" authorId="0" shapeId="0" xr:uid="{95D347B7-0111-45CF-BA18-F981378B6688}">
      <text>
        <r>
          <rPr>
            <b/>
            <sz val="9"/>
            <color indexed="81"/>
            <rFont val="Tahoma"/>
            <family val="2"/>
          </rPr>
          <t xml:space="preserve">DBL: </t>
        </r>
        <r>
          <rPr>
            <b/>
            <sz val="9"/>
            <color indexed="81"/>
            <rFont val="돋움"/>
            <family val="3"/>
            <charset val="129"/>
          </rPr>
          <t>화물비용</t>
        </r>
        <r>
          <rPr>
            <sz val="9"/>
            <color indexed="81"/>
            <rFont val="Tahoma"/>
            <family val="2"/>
          </rPr>
          <t xml:space="preserve">
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N17" authorId="0" shapeId="0" xr:uid="{D18359A3-AD71-48B3-B1F7-19AE556B4D0B}">
      <text>
        <r>
          <rPr>
            <b/>
            <sz val="9"/>
            <color indexed="81"/>
            <rFont val="Tahoma"/>
            <family val="2"/>
          </rPr>
          <t xml:space="preserve">DBL : </t>
        </r>
        <r>
          <rPr>
            <b/>
            <sz val="9"/>
            <color indexed="81"/>
            <rFont val="돋움"/>
            <family val="3"/>
            <charset val="129"/>
          </rPr>
          <t>택배비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300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구간까지
박스당</t>
        </r>
        <r>
          <rPr>
            <sz val="9"/>
            <color indexed="81"/>
            <rFont val="Tahoma"/>
            <family val="2"/>
          </rPr>
          <t xml:space="preserve"> 7000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</text>
    </comment>
    <comment ref="N23" authorId="0" shapeId="0" xr:uid="{EBD61168-FC9C-4E44-9A89-6715F36A21E0}">
      <text>
        <r>
          <rPr>
            <b/>
            <sz val="9"/>
            <color indexed="81"/>
            <rFont val="Tahoma"/>
            <family val="2"/>
          </rPr>
          <t xml:space="preserve">DBL: </t>
        </r>
        <r>
          <rPr>
            <b/>
            <sz val="9"/>
            <color indexed="81"/>
            <rFont val="돋움"/>
            <family val="3"/>
            <charset val="129"/>
          </rPr>
          <t>화물비용</t>
        </r>
        <r>
          <rPr>
            <sz val="9"/>
            <color indexed="81"/>
            <rFont val="Tahoma"/>
            <family val="2"/>
          </rPr>
          <t xml:space="preserve">
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N17" authorId="0" shapeId="0" xr:uid="{1642AAFB-BE3A-4790-99D5-1A06D1E67EF9}">
      <text>
        <r>
          <rPr>
            <b/>
            <sz val="9"/>
            <color indexed="81"/>
            <rFont val="Tahoma"/>
            <family val="2"/>
          </rPr>
          <t xml:space="preserve">DBL : </t>
        </r>
        <r>
          <rPr>
            <b/>
            <sz val="9"/>
            <color indexed="81"/>
            <rFont val="돋움"/>
            <family val="3"/>
            <charset val="129"/>
          </rPr>
          <t>택배비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300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구간까지
박스당</t>
        </r>
        <r>
          <rPr>
            <sz val="9"/>
            <color indexed="81"/>
            <rFont val="Tahoma"/>
            <family val="2"/>
          </rPr>
          <t xml:space="preserve"> 7000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</text>
    </comment>
    <comment ref="N23" authorId="0" shapeId="0" xr:uid="{63B66155-5D8F-4E1E-ACD4-7FDE87D8B749}">
      <text>
        <r>
          <rPr>
            <b/>
            <sz val="9"/>
            <color indexed="81"/>
            <rFont val="Tahoma"/>
            <family val="2"/>
          </rPr>
          <t xml:space="preserve">DBL: </t>
        </r>
        <r>
          <rPr>
            <b/>
            <sz val="9"/>
            <color indexed="81"/>
            <rFont val="돋움"/>
            <family val="3"/>
            <charset val="129"/>
          </rPr>
          <t>화물비용</t>
        </r>
        <r>
          <rPr>
            <sz val="9"/>
            <color indexed="81"/>
            <rFont val="Tahoma"/>
            <family val="2"/>
          </rPr>
          <t xml:space="preserve">
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N17" authorId="0" shapeId="0" xr:uid="{DFDEFE15-8211-4335-9C0D-0F1597E8FD45}">
      <text>
        <r>
          <rPr>
            <b/>
            <sz val="9"/>
            <color indexed="81"/>
            <rFont val="Tahoma"/>
            <family val="2"/>
          </rPr>
          <t xml:space="preserve">DBL : </t>
        </r>
        <r>
          <rPr>
            <b/>
            <sz val="9"/>
            <color indexed="81"/>
            <rFont val="돋움"/>
            <family val="3"/>
            <charset val="129"/>
          </rPr>
          <t>택배비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300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구간까지
박스당</t>
        </r>
        <r>
          <rPr>
            <sz val="9"/>
            <color indexed="81"/>
            <rFont val="Tahoma"/>
            <family val="2"/>
          </rPr>
          <t xml:space="preserve"> 7000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</text>
    </comment>
    <comment ref="N23" authorId="0" shapeId="0" xr:uid="{2E0EDE71-C97E-4ABB-8DAC-930BFC75E0AC}">
      <text>
        <r>
          <rPr>
            <b/>
            <sz val="9"/>
            <color indexed="81"/>
            <rFont val="Tahoma"/>
            <family val="2"/>
          </rPr>
          <t xml:space="preserve">DBL: </t>
        </r>
        <r>
          <rPr>
            <b/>
            <sz val="9"/>
            <color indexed="81"/>
            <rFont val="돋움"/>
            <family val="3"/>
            <charset val="129"/>
          </rPr>
          <t>화물비용</t>
        </r>
        <r>
          <rPr>
            <sz val="9"/>
            <color indexed="81"/>
            <rFont val="Tahoma"/>
            <family val="2"/>
          </rPr>
          <t xml:space="preserve">
500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</text>
    </comment>
  </commentList>
</comments>
</file>

<file path=xl/sharedStrings.xml><?xml version="1.0" encoding="utf-8"?>
<sst xmlns="http://schemas.openxmlformats.org/spreadsheetml/2006/main" count="432" uniqueCount="75">
  <si>
    <t>발주수량(EA)</t>
  </si>
  <si>
    <t>물품금액</t>
  </si>
  <si>
    <t>에이전시
수수료</t>
  </si>
  <si>
    <t>물품합계</t>
  </si>
  <si>
    <t>변동비</t>
  </si>
  <si>
    <t>고정비</t>
  </si>
  <si>
    <t>총비용(원)</t>
  </si>
  <si>
    <t>비율</t>
  </si>
  <si>
    <t>개당단가</t>
  </si>
  <si>
    <t>개당환율</t>
  </si>
  <si>
    <t>관세</t>
  </si>
  <si>
    <t>부가세</t>
  </si>
  <si>
    <t>조회수(28일)</t>
    <phoneticPr fontId="7" type="noConversion"/>
  </si>
  <si>
    <t>1위</t>
    <phoneticPr fontId="7" type="noConversion"/>
  </si>
  <si>
    <t>2위</t>
    <phoneticPr fontId="7" type="noConversion"/>
  </si>
  <si>
    <t>3위</t>
    <phoneticPr fontId="7" type="noConversion"/>
  </si>
  <si>
    <t>[단위 : EA / 위안]</t>
  </si>
  <si>
    <t>4위</t>
    <phoneticPr fontId="7" type="noConversion"/>
  </si>
  <si>
    <t>5위</t>
    <phoneticPr fontId="7" type="noConversion"/>
  </si>
  <si>
    <t>합계</t>
    <phoneticPr fontId="7" type="noConversion"/>
  </si>
  <si>
    <t>제품</t>
    <phoneticPr fontId="2" type="noConversion"/>
  </si>
  <si>
    <t>가로</t>
    <phoneticPr fontId="2" type="noConversion"/>
  </si>
  <si>
    <t>세로</t>
    <phoneticPr fontId="2" type="noConversion"/>
  </si>
  <si>
    <t>높이</t>
    <phoneticPr fontId="2" type="noConversion"/>
  </si>
  <si>
    <t>수량</t>
    <phoneticPr fontId="2" type="noConversion"/>
  </si>
  <si>
    <t>단위당</t>
    <phoneticPr fontId="2" type="noConversion"/>
  </si>
  <si>
    <t>전체</t>
    <phoneticPr fontId="2" type="noConversion"/>
  </si>
  <si>
    <t>단가</t>
    <phoneticPr fontId="2" type="noConversion"/>
  </si>
  <si>
    <t>환율</t>
    <phoneticPr fontId="2" type="noConversion"/>
  </si>
  <si>
    <t>옵션</t>
    <phoneticPr fontId="2" type="noConversion"/>
  </si>
  <si>
    <t>제품크기(m)</t>
    <phoneticPr fontId="2" type="noConversion"/>
  </si>
  <si>
    <t>CBM</t>
    <phoneticPr fontId="2" type="noConversion"/>
  </si>
  <si>
    <t>가격</t>
    <phoneticPr fontId="2" type="noConversion"/>
  </si>
  <si>
    <t>URL</t>
    <phoneticPr fontId="2" type="noConversion"/>
  </si>
  <si>
    <t>내륙운임</t>
    <phoneticPr fontId="2" type="noConversion"/>
  </si>
  <si>
    <t>작업비
(검수/포장)</t>
    <phoneticPr fontId="2" type="noConversion"/>
  </si>
  <si>
    <t>BL</t>
    <phoneticPr fontId="2" type="noConversion"/>
  </si>
  <si>
    <t>C/O</t>
    <phoneticPr fontId="2" type="noConversion"/>
  </si>
  <si>
    <t>통관수수료</t>
    <phoneticPr fontId="2" type="noConversion"/>
  </si>
  <si>
    <t>한국운송비
(택배/화물)</t>
    <phoneticPr fontId="2" type="noConversion"/>
  </si>
  <si>
    <t>수입비용
총액</t>
    <phoneticPr fontId="2" type="noConversion"/>
  </si>
  <si>
    <t>수입비용 세부계산 내역</t>
    <phoneticPr fontId="2" type="noConversion"/>
  </si>
  <si>
    <t>제품명</t>
  </si>
  <si>
    <t>플랫폼</t>
  </si>
  <si>
    <t>쿠팡</t>
  </si>
  <si>
    <t>ROAS</t>
  </si>
  <si>
    <t>실판매가</t>
  </si>
  <si>
    <t>제품가 (수입 비용 고려)</t>
  </si>
  <si>
    <t>포장</t>
  </si>
  <si>
    <t>수수료</t>
  </si>
  <si>
    <t>광고</t>
  </si>
  <si>
    <t>세금</t>
  </si>
  <si>
    <t>마진</t>
  </si>
  <si>
    <t>책상정리함</t>
    <phoneticPr fontId="2" type="noConversion"/>
  </si>
  <si>
    <t>수수료</t>
    <phoneticPr fontId="2" type="noConversion"/>
  </si>
  <si>
    <t>개당</t>
    <phoneticPr fontId="2" type="noConversion"/>
  </si>
  <si>
    <t>입출고 / 배송</t>
    <phoneticPr fontId="2" type="noConversion"/>
  </si>
  <si>
    <t>구분</t>
    <phoneticPr fontId="2" type="noConversion"/>
  </si>
  <si>
    <t>비율</t>
    <phoneticPr fontId="2" type="noConversion"/>
  </si>
  <si>
    <t>일 조회수</t>
    <phoneticPr fontId="7" type="noConversion"/>
  </si>
  <si>
    <t>점유율</t>
    <phoneticPr fontId="2" type="noConversion"/>
  </si>
  <si>
    <t>적정재고</t>
    <phoneticPr fontId="2" type="noConversion"/>
  </si>
  <si>
    <t>일판매량</t>
    <phoneticPr fontId="2" type="noConversion"/>
  </si>
  <si>
    <t>광고
일예산</t>
    <phoneticPr fontId="2" type="noConversion"/>
  </si>
  <si>
    <r>
      <rPr>
        <b/>
        <i/>
        <sz val="18"/>
        <color rgb="FF000000"/>
        <rFont val="Tmon몬소리OTF Black"/>
        <family val="3"/>
        <charset val="128"/>
      </rPr>
      <t xml:space="preserve">쿠팡 수입원가 </t>
    </r>
    <r>
      <rPr>
        <b/>
        <i/>
        <sz val="18"/>
        <color rgb="FF000000"/>
        <rFont val="Tmon몬소리otf black"/>
        <family val="3"/>
        <charset val="129"/>
      </rPr>
      <t xml:space="preserve"> 계산 Sheet</t>
    </r>
    <phoneticPr fontId="2" type="noConversion"/>
  </si>
  <si>
    <t>슬리퍼</t>
    <phoneticPr fontId="7" type="noConversion"/>
  </si>
  <si>
    <t>일판매량</t>
    <phoneticPr fontId="7" type="noConversion"/>
  </si>
  <si>
    <t>일 판매량은 전환율(3%) 기준</t>
    <phoneticPr fontId="2" type="noConversion"/>
  </si>
  <si>
    <r>
      <t xml:space="preserve">스마트스토어 수입원가 </t>
    </r>
    <r>
      <rPr>
        <b/>
        <i/>
        <sz val="18"/>
        <color rgb="FF000000"/>
        <rFont val="Tmon몬소리otf black"/>
        <family val="3"/>
        <charset val="129"/>
      </rPr>
      <t xml:space="preserve"> 계산 Sheet</t>
    </r>
    <phoneticPr fontId="2" type="noConversion"/>
  </si>
  <si>
    <t>배송비</t>
    <phoneticPr fontId="2" type="noConversion"/>
  </si>
  <si>
    <t>스마트스토어</t>
    <phoneticPr fontId="2" type="noConversion"/>
  </si>
  <si>
    <t>구매건수(6개월)</t>
    <phoneticPr fontId="7" type="noConversion"/>
  </si>
  <si>
    <t>일 판매량</t>
    <phoneticPr fontId="7" type="noConversion"/>
  </si>
  <si>
    <t>판매수량별 적정재고</t>
    <phoneticPr fontId="2" type="noConversion"/>
  </si>
  <si>
    <t>재고수량에 따른 예산편성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</si>
</sst>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9"/>
      <color rgb="FF000000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2"/>
      <scheme val="minor"/>
    </font>
    <font>
      <b/>
      <i/>
      <sz val="18"/>
      <color rgb="FF000000"/>
      <name val="Tmon몬소리otf black"/>
      <family val="3"/>
      <charset val="129"/>
    </font>
    <font>
      <b/>
      <sz val="18"/>
      <color rgb="FF000000"/>
      <name val="Tmon몬소리otf black"/>
      <family val="3"/>
      <charset val="129"/>
    </font>
    <font>
      <sz val="8"/>
      <color rgb="FF000000"/>
      <name val="Malgun Gothic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b/>
      <i/>
      <u/>
      <sz val="10"/>
      <color rgb="FFFF0000"/>
      <name val="Malgun Gothic"/>
      <family val="3"/>
      <charset val="129"/>
    </font>
    <font>
      <b/>
      <i/>
      <sz val="18"/>
      <color rgb="FF000000"/>
      <name val="Tmon몬소리OTF Black"/>
      <family val="3"/>
      <charset val="128"/>
    </font>
    <font>
      <sz val="8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67">
    <xf numFmtId="0" fontId="0" fillId="0" borderId="0" xfId="0">
      <alignment vertical="center"/>
    </xf>
    <xf numFmtId="0" fontId="1" fillId="0" borderId="0" xfId="1" applyAlignment="1">
      <alignment vertical="center"/>
    </xf>
    <xf numFmtId="0" fontId="3" fillId="0" borderId="8" xfId="1" applyFont="1" applyBorder="1" applyAlignment="1">
      <alignment horizontal="center" vertical="center"/>
    </xf>
    <xf numFmtId="3" fontId="3" fillId="0" borderId="8" xfId="1" applyNumberFormat="1" applyFont="1" applyBorder="1" applyAlignment="1">
      <alignment horizontal="center" vertical="center"/>
    </xf>
    <xf numFmtId="3" fontId="3" fillId="0" borderId="11" xfId="1" applyNumberFormat="1" applyFont="1" applyBorder="1" applyAlignment="1">
      <alignment horizontal="center" vertical="center"/>
    </xf>
    <xf numFmtId="9" fontId="3" fillId="0" borderId="11" xfId="1" applyNumberFormat="1" applyFont="1" applyBorder="1" applyAlignment="1">
      <alignment horizontal="center" vertical="center"/>
    </xf>
    <xf numFmtId="3" fontId="5" fillId="2" borderId="13" xfId="1" applyNumberFormat="1" applyFont="1" applyFill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vertical="center"/>
    </xf>
    <xf numFmtId="9" fontId="5" fillId="0" borderId="13" xfId="1" applyNumberFormat="1" applyFont="1" applyBorder="1" applyAlignment="1">
      <alignment vertical="center"/>
    </xf>
    <xf numFmtId="3" fontId="5" fillId="0" borderId="8" xfId="1" applyNumberFormat="1" applyFont="1" applyBorder="1" applyAlignment="1">
      <alignment vertical="center"/>
    </xf>
    <xf numFmtId="3" fontId="5" fillId="0" borderId="8" xfId="1" applyNumberFormat="1" applyFont="1" applyBorder="1" applyAlignment="1">
      <alignment horizontal="center" vertical="center"/>
    </xf>
    <xf numFmtId="0" fontId="5" fillId="0" borderId="15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3" fontId="5" fillId="0" borderId="17" xfId="1" applyNumberFormat="1" applyFont="1" applyBorder="1" applyAlignment="1">
      <alignment horizontal="center" vertical="center"/>
    </xf>
    <xf numFmtId="3" fontId="5" fillId="0" borderId="18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vertical="center"/>
    </xf>
    <xf numFmtId="3" fontId="5" fillId="0" borderId="18" xfId="1" applyNumberFormat="1" applyFont="1" applyBorder="1" applyAlignment="1">
      <alignment vertical="center"/>
    </xf>
    <xf numFmtId="9" fontId="5" fillId="0" borderId="18" xfId="1" applyNumberFormat="1" applyFont="1" applyBorder="1" applyAlignment="1">
      <alignment vertical="center"/>
    </xf>
    <xf numFmtId="0" fontId="6" fillId="0" borderId="19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13" fillId="0" borderId="32" xfId="0" applyFont="1" applyBorder="1">
      <alignment vertical="center"/>
    </xf>
    <xf numFmtId="0" fontId="13" fillId="0" borderId="26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5" fillId="0" borderId="12" xfId="1" applyFont="1" applyBorder="1" applyAlignment="1">
      <alignment vertical="center"/>
    </xf>
    <xf numFmtId="3" fontId="5" fillId="0" borderId="14" xfId="1" applyNumberFormat="1" applyFont="1" applyBorder="1" applyAlignment="1">
      <alignment vertical="center"/>
    </xf>
    <xf numFmtId="3" fontId="5" fillId="2" borderId="18" xfId="1" applyNumberFormat="1" applyFont="1" applyFill="1" applyBorder="1" applyAlignment="1">
      <alignment horizontal="center" vertical="center"/>
    </xf>
    <xf numFmtId="3" fontId="5" fillId="4" borderId="13" xfId="1" applyNumberFormat="1" applyFont="1" applyFill="1" applyBorder="1" applyAlignment="1">
      <alignment horizontal="center" vertical="center"/>
    </xf>
    <xf numFmtId="3" fontId="5" fillId="4" borderId="18" xfId="1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5" fillId="0" borderId="38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8" fillId="0" borderId="0" xfId="1" applyFont="1" applyAlignment="1">
      <alignment vertical="center" wrapText="1"/>
    </xf>
    <xf numFmtId="10" fontId="5" fillId="0" borderId="0" xfId="1" applyNumberFormat="1" applyFont="1" applyAlignment="1">
      <alignment horizontal="right" vertical="center" wrapText="1"/>
    </xf>
    <xf numFmtId="10" fontId="5" fillId="0" borderId="0" xfId="1" applyNumberFormat="1" applyFont="1" applyAlignment="1">
      <alignment horizontal="center" vertical="center" wrapText="1"/>
    </xf>
    <xf numFmtId="9" fontId="5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horizontal="right" vertical="center" wrapText="1"/>
    </xf>
    <xf numFmtId="0" fontId="19" fillId="0" borderId="0" xfId="1" applyFont="1" applyAlignment="1">
      <alignment vertical="center" wrapText="1"/>
    </xf>
    <xf numFmtId="0" fontId="8" fillId="0" borderId="0" xfId="1" applyFont="1" applyAlignment="1">
      <alignment vertical="center"/>
    </xf>
    <xf numFmtId="0" fontId="21" fillId="0" borderId="0" xfId="0" applyFont="1">
      <alignment vertical="center"/>
    </xf>
    <xf numFmtId="3" fontId="8" fillId="0" borderId="27" xfId="1" applyNumberFormat="1" applyFont="1" applyBorder="1" applyAlignment="1">
      <alignment vertical="center"/>
    </xf>
    <xf numFmtId="10" fontId="5" fillId="0" borderId="56" xfId="1" applyNumberFormat="1" applyFont="1" applyBorder="1" applyAlignment="1">
      <alignment horizontal="right" vertical="center" wrapText="1"/>
    </xf>
    <xf numFmtId="10" fontId="5" fillId="0" borderId="28" xfId="1" applyNumberFormat="1" applyFont="1" applyBorder="1" applyAlignment="1">
      <alignment horizontal="right" vertical="center" wrapText="1"/>
    </xf>
    <xf numFmtId="3" fontId="5" fillId="0" borderId="26" xfId="1" applyNumberFormat="1" applyFont="1" applyBorder="1" applyAlignment="1">
      <alignment horizontal="right" vertical="center" wrapText="1"/>
    </xf>
    <xf numFmtId="3" fontId="5" fillId="0" borderId="55" xfId="1" applyNumberFormat="1" applyFont="1" applyBorder="1" applyAlignment="1">
      <alignment horizontal="right" vertical="center" wrapText="1"/>
    </xf>
    <xf numFmtId="3" fontId="5" fillId="0" borderId="71" xfId="1" applyNumberFormat="1" applyFont="1" applyBorder="1" applyAlignment="1">
      <alignment horizontal="right" vertical="center" wrapText="1"/>
    </xf>
    <xf numFmtId="3" fontId="8" fillId="0" borderId="33" xfId="1" applyNumberFormat="1" applyFont="1" applyBorder="1" applyAlignment="1">
      <alignment vertical="center"/>
    </xf>
    <xf numFmtId="9" fontId="19" fillId="0" borderId="72" xfId="1" applyNumberFormat="1" applyFont="1" applyBorder="1" applyAlignment="1">
      <alignment vertical="center" wrapText="1"/>
    </xf>
    <xf numFmtId="9" fontId="19" fillId="0" borderId="34" xfId="1" applyNumberFormat="1" applyFont="1" applyBorder="1" applyAlignment="1">
      <alignment vertical="center" wrapText="1"/>
    </xf>
    <xf numFmtId="3" fontId="5" fillId="0" borderId="32" xfId="1" applyNumberFormat="1" applyFont="1" applyBorder="1" applyAlignment="1">
      <alignment horizontal="right" vertical="center" wrapText="1"/>
    </xf>
    <xf numFmtId="0" fontId="20" fillId="0" borderId="76" xfId="1" applyFont="1" applyBorder="1" applyAlignment="1">
      <alignment horizontal="center" vertical="center" wrapText="1"/>
    </xf>
    <xf numFmtId="0" fontId="20" fillId="0" borderId="36" xfId="1" applyFont="1" applyBorder="1" applyAlignment="1">
      <alignment horizontal="center" vertical="center" wrapText="1"/>
    </xf>
    <xf numFmtId="0" fontId="20" fillId="0" borderId="77" xfId="1" applyFont="1" applyBorder="1" applyAlignment="1">
      <alignment horizontal="center" vertical="center" wrapText="1"/>
    </xf>
    <xf numFmtId="0" fontId="20" fillId="0" borderId="35" xfId="1" applyFont="1" applyBorder="1" applyAlignment="1">
      <alignment horizontal="center" vertical="center" wrapText="1"/>
    </xf>
    <xf numFmtId="3" fontId="5" fillId="5" borderId="57" xfId="1" applyNumberFormat="1" applyFont="1" applyFill="1" applyBorder="1" applyAlignment="1">
      <alignment horizontal="right" vertical="center" wrapText="1"/>
    </xf>
    <xf numFmtId="3" fontId="8" fillId="5" borderId="30" xfId="1" applyNumberFormat="1" applyFont="1" applyFill="1" applyBorder="1" applyAlignment="1">
      <alignment vertical="center"/>
    </xf>
    <xf numFmtId="3" fontId="5" fillId="5" borderId="29" xfId="1" applyNumberFormat="1" applyFont="1" applyFill="1" applyBorder="1" applyAlignment="1">
      <alignment horizontal="right" vertical="center" wrapText="1"/>
    </xf>
    <xf numFmtId="3" fontId="5" fillId="6" borderId="55" xfId="1" applyNumberFormat="1" applyFont="1" applyFill="1" applyBorder="1" applyAlignment="1">
      <alignment horizontal="right" vertical="center" wrapText="1"/>
    </xf>
    <xf numFmtId="3" fontId="8" fillId="6" borderId="27" xfId="1" applyNumberFormat="1" applyFont="1" applyFill="1" applyBorder="1" applyAlignment="1">
      <alignment vertical="center"/>
    </xf>
    <xf numFmtId="10" fontId="5" fillId="6" borderId="56" xfId="1" applyNumberFormat="1" applyFont="1" applyFill="1" applyBorder="1" applyAlignment="1">
      <alignment horizontal="right" vertical="center" wrapText="1"/>
    </xf>
    <xf numFmtId="3" fontId="5" fillId="6" borderId="26" xfId="1" applyNumberFormat="1" applyFont="1" applyFill="1" applyBorder="1" applyAlignment="1">
      <alignment horizontal="right" vertical="center" wrapText="1"/>
    </xf>
    <xf numFmtId="10" fontId="5" fillId="6" borderId="28" xfId="1" applyNumberFormat="1" applyFont="1" applyFill="1" applyBorder="1" applyAlignment="1">
      <alignment horizontal="right" vertical="center" wrapText="1"/>
    </xf>
    <xf numFmtId="10" fontId="22" fillId="6" borderId="58" xfId="1" applyNumberFormat="1" applyFont="1" applyFill="1" applyBorder="1" applyAlignment="1">
      <alignment horizontal="right" vertical="center" wrapText="1"/>
    </xf>
    <xf numFmtId="10" fontId="22" fillId="6" borderId="31" xfId="1" applyNumberFormat="1" applyFont="1" applyFill="1" applyBorder="1" applyAlignment="1">
      <alignment horizontal="right" vertical="center" wrapText="1"/>
    </xf>
    <xf numFmtId="3" fontId="6" fillId="0" borderId="19" xfId="1" applyNumberFormat="1" applyFont="1" applyBorder="1" applyAlignment="1">
      <alignment horizontal="center" vertical="center"/>
    </xf>
    <xf numFmtId="9" fontId="13" fillId="0" borderId="19" xfId="0" applyNumberFormat="1" applyFont="1" applyBorder="1" applyAlignment="1">
      <alignment horizontal="right" vertical="center"/>
    </xf>
    <xf numFmtId="9" fontId="6" fillId="0" borderId="19" xfId="1" applyNumberFormat="1" applyFont="1" applyBorder="1" applyAlignment="1">
      <alignment horizontal="right" vertical="center"/>
    </xf>
    <xf numFmtId="3" fontId="6" fillId="0" borderId="19" xfId="1" applyNumberFormat="1" applyFont="1" applyBorder="1" applyAlignment="1">
      <alignment horizontal="right" vertical="center"/>
    </xf>
    <xf numFmtId="3" fontId="13" fillId="0" borderId="19" xfId="0" applyNumberFormat="1" applyFont="1" applyBorder="1" applyAlignment="1">
      <alignment horizontal="right" vertical="center"/>
    </xf>
    <xf numFmtId="3" fontId="6" fillId="3" borderId="19" xfId="1" applyNumberFormat="1" applyFont="1" applyFill="1" applyBorder="1" applyAlignment="1">
      <alignment horizontal="center" vertical="center"/>
    </xf>
    <xf numFmtId="3" fontId="5" fillId="3" borderId="71" xfId="1" applyNumberFormat="1" applyFont="1" applyFill="1" applyBorder="1" applyAlignment="1">
      <alignment horizontal="right" vertical="center" wrapText="1"/>
    </xf>
    <xf numFmtId="3" fontId="3" fillId="4" borderId="55" xfId="1" applyNumberFormat="1" applyFont="1" applyFill="1" applyBorder="1" applyAlignment="1">
      <alignment horizontal="right" vertical="center" wrapText="1"/>
    </xf>
    <xf numFmtId="3" fontId="8" fillId="4" borderId="27" xfId="1" applyNumberFormat="1" applyFont="1" applyFill="1" applyBorder="1" applyAlignment="1">
      <alignment vertical="center"/>
    </xf>
    <xf numFmtId="10" fontId="5" fillId="4" borderId="56" xfId="1" applyNumberFormat="1" applyFont="1" applyFill="1" applyBorder="1" applyAlignment="1">
      <alignment horizontal="right" vertical="center" wrapText="1"/>
    </xf>
    <xf numFmtId="3" fontId="3" fillId="4" borderId="26" xfId="1" applyNumberFormat="1" applyFont="1" applyFill="1" applyBorder="1" applyAlignment="1">
      <alignment horizontal="right" vertical="center" wrapText="1"/>
    </xf>
    <xf numFmtId="0" fontId="24" fillId="0" borderId="78" xfId="1" applyFont="1" applyBorder="1" applyAlignment="1">
      <alignment horizontal="left" vertical="center"/>
    </xf>
    <xf numFmtId="0" fontId="24" fillId="0" borderId="81" xfId="1" applyFont="1" applyBorder="1" applyAlignment="1">
      <alignment horizontal="left" vertical="center"/>
    </xf>
    <xf numFmtId="0" fontId="5" fillId="0" borderId="38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9" fontId="5" fillId="7" borderId="38" xfId="1" applyNumberFormat="1" applyFont="1" applyFill="1" applyBorder="1" applyAlignment="1">
      <alignment horizontal="center" vertical="center" wrapText="1"/>
    </xf>
    <xf numFmtId="10" fontId="5" fillId="0" borderId="38" xfId="1" applyNumberFormat="1" applyFont="1" applyBorder="1" applyAlignment="1">
      <alignment horizontal="center" vertical="center" wrapText="1"/>
    </xf>
    <xf numFmtId="0" fontId="5" fillId="0" borderId="65" xfId="1" applyFont="1" applyBorder="1" applyAlignment="1">
      <alignment horizontal="center" vertical="center" wrapText="1"/>
    </xf>
    <xf numFmtId="0" fontId="5" fillId="0" borderId="66" xfId="1" applyFont="1" applyBorder="1" applyAlignment="1">
      <alignment horizontal="center" vertical="center" wrapText="1"/>
    </xf>
    <xf numFmtId="0" fontId="5" fillId="0" borderId="70" xfId="1" applyFont="1" applyBorder="1" applyAlignment="1">
      <alignment horizontal="center" vertical="center" wrapText="1"/>
    </xf>
    <xf numFmtId="0" fontId="5" fillId="4" borderId="62" xfId="1" applyFont="1" applyFill="1" applyBorder="1" applyAlignment="1">
      <alignment horizontal="center" vertical="center" wrapText="1"/>
    </xf>
    <xf numFmtId="0" fontId="5" fillId="4" borderId="47" xfId="1" applyFont="1" applyFill="1" applyBorder="1" applyAlignment="1">
      <alignment horizontal="center" vertical="center" wrapText="1"/>
    </xf>
    <xf numFmtId="0" fontId="5" fillId="4" borderId="67" xfId="1" applyFont="1" applyFill="1" applyBorder="1" applyAlignment="1">
      <alignment horizontal="center" vertical="center" wrapText="1"/>
    </xf>
    <xf numFmtId="0" fontId="5" fillId="0" borderId="62" xfId="1" applyFont="1" applyBorder="1" applyAlignment="1">
      <alignment horizontal="center" vertical="center" wrapText="1"/>
    </xf>
    <xf numFmtId="0" fontId="5" fillId="0" borderId="47" xfId="1" applyFont="1" applyBorder="1" applyAlignment="1">
      <alignment horizontal="center" vertical="center" wrapText="1"/>
    </xf>
    <xf numFmtId="0" fontId="5" fillId="0" borderId="67" xfId="1" applyFont="1" applyBorder="1" applyAlignment="1">
      <alignment horizontal="center" vertical="center" wrapText="1"/>
    </xf>
    <xf numFmtId="0" fontId="5" fillId="6" borderId="62" xfId="1" applyFont="1" applyFill="1" applyBorder="1" applyAlignment="1">
      <alignment horizontal="center" vertical="center" wrapText="1"/>
    </xf>
    <xf numFmtId="0" fontId="5" fillId="6" borderId="47" xfId="1" applyFont="1" applyFill="1" applyBorder="1" applyAlignment="1">
      <alignment horizontal="center" vertical="center" wrapText="1"/>
    </xf>
    <xf numFmtId="0" fontId="5" fillId="6" borderId="67" xfId="1" applyFont="1" applyFill="1" applyBorder="1" applyAlignment="1">
      <alignment horizontal="center" vertical="center" wrapText="1"/>
    </xf>
    <xf numFmtId="0" fontId="20" fillId="0" borderId="63" xfId="1" applyFont="1" applyBorder="1" applyAlignment="1">
      <alignment horizontal="center" vertical="center" wrapText="1"/>
    </xf>
    <xf numFmtId="0" fontId="20" fillId="0" borderId="64" xfId="1" applyFont="1" applyBorder="1" applyAlignment="1">
      <alignment horizontal="center" vertical="center" wrapText="1"/>
    </xf>
    <xf numFmtId="0" fontId="20" fillId="0" borderId="69" xfId="1" applyFont="1" applyBorder="1" applyAlignment="1">
      <alignment horizontal="center" vertical="center" wrapText="1"/>
    </xf>
    <xf numFmtId="0" fontId="20" fillId="0" borderId="73" xfId="1" applyFont="1" applyBorder="1" applyAlignment="1">
      <alignment horizontal="center" vertical="center" wrapText="1"/>
    </xf>
    <xf numFmtId="0" fontId="20" fillId="0" borderId="74" xfId="1" applyFont="1" applyBorder="1" applyAlignment="1">
      <alignment horizontal="center" vertical="center" wrapText="1"/>
    </xf>
    <xf numFmtId="0" fontId="20" fillId="0" borderId="75" xfId="1" applyFont="1" applyBorder="1" applyAlignment="1">
      <alignment horizontal="center" vertical="center" wrapText="1"/>
    </xf>
    <xf numFmtId="0" fontId="19" fillId="0" borderId="53" xfId="1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9" fillId="0" borderId="54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5" xfId="1" applyFont="1" applyBorder="1" applyAlignment="1">
      <alignment horizontal="center" vertical="center" wrapText="1"/>
    </xf>
    <xf numFmtId="0" fontId="19" fillId="0" borderId="59" xfId="1" applyFont="1" applyBorder="1" applyAlignment="1">
      <alignment horizontal="center" vertical="center" wrapText="1"/>
    </xf>
    <xf numFmtId="0" fontId="19" fillId="0" borderId="46" xfId="1" applyFont="1" applyBorder="1" applyAlignment="1">
      <alignment horizontal="center" vertical="center" wrapText="1"/>
    </xf>
    <xf numFmtId="0" fontId="19" fillId="0" borderId="60" xfId="1" applyFont="1" applyBorder="1" applyAlignment="1">
      <alignment horizontal="center" vertical="center" wrapText="1"/>
    </xf>
    <xf numFmtId="9" fontId="6" fillId="0" borderId="19" xfId="1" applyNumberFormat="1" applyFont="1" applyBorder="1" applyAlignment="1">
      <alignment horizontal="center" vertical="center"/>
    </xf>
    <xf numFmtId="0" fontId="5" fillId="5" borderId="61" xfId="1" applyFont="1" applyFill="1" applyBorder="1" applyAlignment="1">
      <alignment horizontal="center" vertical="center" wrapText="1"/>
    </xf>
    <xf numFmtId="0" fontId="5" fillId="5" borderId="48" xfId="1" applyFont="1" applyFill="1" applyBorder="1" applyAlignment="1">
      <alignment horizontal="center" vertical="center" wrapText="1"/>
    </xf>
    <xf numFmtId="0" fontId="5" fillId="5" borderId="68" xfId="1" applyFont="1" applyFill="1" applyBorder="1" applyAlignment="1">
      <alignment horizontal="center" vertical="center" wrapText="1"/>
    </xf>
    <xf numFmtId="3" fontId="5" fillId="0" borderId="22" xfId="1" applyNumberFormat="1" applyFont="1" applyBorder="1" applyAlignment="1">
      <alignment horizontal="center" vertical="center"/>
    </xf>
    <xf numFmtId="3" fontId="5" fillId="0" borderId="42" xfId="1" applyNumberFormat="1" applyFont="1" applyBorder="1" applyAlignment="1">
      <alignment horizontal="center" vertical="center"/>
    </xf>
    <xf numFmtId="3" fontId="5" fillId="0" borderId="21" xfId="1" applyNumberFormat="1" applyFont="1" applyBorder="1" applyAlignment="1">
      <alignment horizontal="center" vertical="center"/>
    </xf>
    <xf numFmtId="3" fontId="5" fillId="0" borderId="4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7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4" xfId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43" xfId="1" applyNumberFormat="1" applyFont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3" borderId="52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6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6" fillId="0" borderId="79" xfId="1" applyFont="1" applyBorder="1" applyAlignment="1">
      <alignment horizontal="center" vertical="center"/>
    </xf>
    <xf numFmtId="0" fontId="6" fillId="0" borderId="80" xfId="1" applyFont="1" applyBorder="1" applyAlignment="1">
      <alignment horizontal="center" vertical="center"/>
    </xf>
    <xf numFmtId="3" fontId="6" fillId="0" borderId="79" xfId="1" applyNumberFormat="1" applyFont="1" applyBorder="1" applyAlignment="1">
      <alignment horizontal="center" vertical="center"/>
    </xf>
    <xf numFmtId="3" fontId="6" fillId="0" borderId="80" xfId="1" applyNumberFormat="1" applyFont="1" applyBorder="1" applyAlignment="1">
      <alignment horizontal="center" vertical="center"/>
    </xf>
    <xf numFmtId="3" fontId="6" fillId="3" borderId="79" xfId="1" applyNumberFormat="1" applyFont="1" applyFill="1" applyBorder="1" applyAlignment="1">
      <alignment horizontal="center" vertical="center"/>
    </xf>
    <xf numFmtId="3" fontId="6" fillId="3" borderId="80" xfId="1" applyNumberFormat="1" applyFont="1" applyFill="1" applyBorder="1" applyAlignment="1">
      <alignment horizontal="center" vertical="center"/>
    </xf>
    <xf numFmtId="9" fontId="5" fillId="0" borderId="38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3" xfId="1" xr:uid="{92A02414-CD44-4F0E-8EF9-E6940C057AC1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3</xdr:row>
      <xdr:rowOff>38100</xdr:rowOff>
    </xdr:from>
    <xdr:ext cx="342900" cy="381000"/>
    <xdr:pic>
      <xdr:nvPicPr>
        <xdr:cNvPr id="2" name="image1.png">
          <a:extLst>
            <a:ext uri="{FF2B5EF4-FFF2-40B4-BE49-F238E27FC236}">
              <a16:creationId xmlns:a16="http://schemas.microsoft.com/office/drawing/2014/main" id="{E5960B47-31C2-47BE-B0F5-3D342B1541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6025" y="762000"/>
          <a:ext cx="3429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3</xdr:row>
      <xdr:rowOff>38100</xdr:rowOff>
    </xdr:from>
    <xdr:ext cx="342900" cy="381000"/>
    <xdr:pic>
      <xdr:nvPicPr>
        <xdr:cNvPr id="2" name="image1.png">
          <a:extLst>
            <a:ext uri="{FF2B5EF4-FFF2-40B4-BE49-F238E27FC236}">
              <a16:creationId xmlns:a16="http://schemas.microsoft.com/office/drawing/2014/main" id="{80B5B14C-C30E-4477-9A77-30C3665982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6025" y="762000"/>
          <a:ext cx="342900" cy="381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65</xdr:row>
      <xdr:rowOff>0</xdr:rowOff>
    </xdr:from>
    <xdr:to>
      <xdr:col>10</xdr:col>
      <xdr:colOff>534360</xdr:colOff>
      <xdr:row>83</xdr:row>
      <xdr:rowOff>10053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35C7285-9CBD-FCA3-FB13-49B924386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4630400"/>
          <a:ext cx="6878010" cy="3781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3</xdr:row>
      <xdr:rowOff>38100</xdr:rowOff>
    </xdr:from>
    <xdr:ext cx="342900" cy="381000"/>
    <xdr:pic>
      <xdr:nvPicPr>
        <xdr:cNvPr id="2" name="image1.png">
          <a:extLst>
            <a:ext uri="{FF2B5EF4-FFF2-40B4-BE49-F238E27FC236}">
              <a16:creationId xmlns:a16="http://schemas.microsoft.com/office/drawing/2014/main" id="{B4C280BE-F225-4FAC-B962-797AE2609A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6025" y="762000"/>
          <a:ext cx="342900" cy="3810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3</xdr:row>
      <xdr:rowOff>38100</xdr:rowOff>
    </xdr:from>
    <xdr:ext cx="342900" cy="381000"/>
    <xdr:pic>
      <xdr:nvPicPr>
        <xdr:cNvPr id="2" name="image1.png">
          <a:extLst>
            <a:ext uri="{FF2B5EF4-FFF2-40B4-BE49-F238E27FC236}">
              <a16:creationId xmlns:a16="http://schemas.microsoft.com/office/drawing/2014/main" id="{E5057259-1279-4F35-99FE-2A0905A101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6025" y="762000"/>
          <a:ext cx="342900" cy="381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0</xdr:colOff>
      <xdr:row>65</xdr:row>
      <xdr:rowOff>0</xdr:rowOff>
    </xdr:from>
    <xdr:to>
      <xdr:col>10</xdr:col>
      <xdr:colOff>534360</xdr:colOff>
      <xdr:row>83</xdr:row>
      <xdr:rowOff>10053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B9D3896-3D4C-4DDC-AF07-A1F10EDE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4630400"/>
          <a:ext cx="6878010" cy="378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77B4-4198-4E33-A811-77E1BC3C4994}">
  <dimension ref="B2:T64"/>
  <sheetViews>
    <sheetView showGridLines="0" tabSelected="1" zoomScale="130" zoomScaleNormal="130" workbookViewId="0">
      <selection activeCell="B3" sqref="B3:S3"/>
    </sheetView>
  </sheetViews>
  <sheetFormatPr defaultRowHeight="16.5"/>
  <cols>
    <col min="1" max="1" width="1.625" customWidth="1"/>
    <col min="2" max="19" width="9.25" customWidth="1"/>
  </cols>
  <sheetData>
    <row r="2" spans="2:20" s="1" customFormat="1" ht="17.25" customHeight="1"/>
    <row r="3" spans="2:20" s="1" customFormat="1" ht="23.25" customHeight="1">
      <c r="B3" s="150" t="s">
        <v>64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2:20" s="1" customFormat="1" ht="17.25" customHeight="1">
      <c r="B4" s="21"/>
      <c r="C4" s="21"/>
      <c r="D4" s="21"/>
      <c r="E4" s="21"/>
      <c r="F4" s="20"/>
      <c r="G4" s="21"/>
      <c r="H4" s="21"/>
      <c r="I4" s="21"/>
      <c r="J4" s="21"/>
      <c r="K4" s="21"/>
    </row>
    <row r="5" spans="2:20" s="1" customFormat="1" ht="17.25" customHeight="1"/>
    <row r="6" spans="2:20" ht="17.25" thickBot="1">
      <c r="S6" s="22"/>
      <c r="T6" s="22" t="s">
        <v>16</v>
      </c>
    </row>
    <row r="7" spans="2:20">
      <c r="B7" s="152" t="s">
        <v>20</v>
      </c>
      <c r="C7" s="154" t="s">
        <v>30</v>
      </c>
      <c r="D7" s="154"/>
      <c r="E7" s="154"/>
      <c r="F7" s="154"/>
      <c r="G7" s="154"/>
      <c r="H7" s="154"/>
      <c r="I7" s="154" t="s">
        <v>24</v>
      </c>
      <c r="J7" s="154"/>
      <c r="K7" s="154" t="s">
        <v>31</v>
      </c>
      <c r="L7" s="154"/>
      <c r="M7" s="154"/>
      <c r="N7" s="154"/>
      <c r="O7" s="154" t="s">
        <v>32</v>
      </c>
      <c r="P7" s="154"/>
      <c r="Q7" s="154"/>
      <c r="R7" s="154"/>
      <c r="S7" s="156" t="s">
        <v>28</v>
      </c>
      <c r="T7" s="157"/>
    </row>
    <row r="8" spans="2:20" ht="17.25" thickBot="1">
      <c r="B8" s="153"/>
      <c r="C8" s="155" t="s">
        <v>21</v>
      </c>
      <c r="D8" s="155"/>
      <c r="E8" s="155" t="s">
        <v>22</v>
      </c>
      <c r="F8" s="155"/>
      <c r="G8" s="155" t="s">
        <v>23</v>
      </c>
      <c r="H8" s="155"/>
      <c r="I8" s="155"/>
      <c r="J8" s="155"/>
      <c r="K8" s="155" t="s">
        <v>25</v>
      </c>
      <c r="L8" s="155"/>
      <c r="M8" s="155" t="s">
        <v>26</v>
      </c>
      <c r="N8" s="155"/>
      <c r="O8" s="155" t="s">
        <v>27</v>
      </c>
      <c r="P8" s="155"/>
      <c r="Q8" s="155" t="s">
        <v>26</v>
      </c>
      <c r="R8" s="155"/>
      <c r="S8" s="158"/>
      <c r="T8" s="159"/>
    </row>
    <row r="9" spans="2:20" ht="72.75" customHeight="1" thickTop="1">
      <c r="B9" s="23"/>
      <c r="C9" s="145">
        <v>0.5</v>
      </c>
      <c r="D9" s="146"/>
      <c r="E9" s="145">
        <v>0.5</v>
      </c>
      <c r="F9" s="146"/>
      <c r="G9" s="145">
        <v>0.01</v>
      </c>
      <c r="H9" s="146"/>
      <c r="I9" s="145">
        <v>1</v>
      </c>
      <c r="J9" s="146"/>
      <c r="K9" s="143">
        <f>+C9*E9*G9</f>
        <v>2.5000000000000001E-3</v>
      </c>
      <c r="L9" s="144"/>
      <c r="M9" s="143">
        <f>K9*I9</f>
        <v>2.5000000000000001E-3</v>
      </c>
      <c r="N9" s="144"/>
      <c r="O9" s="134">
        <f>32</f>
        <v>32</v>
      </c>
      <c r="P9" s="135"/>
      <c r="Q9" s="136">
        <f>O9*I9</f>
        <v>32</v>
      </c>
      <c r="R9" s="137"/>
      <c r="S9" s="136">
        <v>200</v>
      </c>
      <c r="T9" s="138"/>
    </row>
    <row r="10" spans="2:20">
      <c r="B10" s="24" t="s">
        <v>33</v>
      </c>
      <c r="C10" s="139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</row>
    <row r="11" spans="2:20" ht="17.25" thickBot="1">
      <c r="B11" s="25" t="s">
        <v>29</v>
      </c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</row>
    <row r="12" spans="2:20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20" ht="17.25" thickBot="1">
      <c r="B13" s="32" t="s">
        <v>41</v>
      </c>
    </row>
    <row r="14" spans="2:20" s="1" customFormat="1" ht="17.25" customHeight="1">
      <c r="B14" s="147" t="s">
        <v>0</v>
      </c>
      <c r="C14" s="120" t="s">
        <v>1</v>
      </c>
      <c r="D14" s="126" t="s">
        <v>2</v>
      </c>
      <c r="E14" s="126" t="s">
        <v>34</v>
      </c>
      <c r="F14" s="126" t="s">
        <v>35</v>
      </c>
      <c r="G14" s="120" t="s">
        <v>3</v>
      </c>
      <c r="H14" s="123" t="s">
        <v>4</v>
      </c>
      <c r="I14" s="124"/>
      <c r="J14" s="125"/>
      <c r="K14" s="123" t="s">
        <v>5</v>
      </c>
      <c r="L14" s="124"/>
      <c r="M14" s="125"/>
      <c r="N14" s="126" t="s">
        <v>39</v>
      </c>
      <c r="O14" s="120" t="s">
        <v>6</v>
      </c>
      <c r="P14" s="120" t="s">
        <v>7</v>
      </c>
      <c r="Q14" s="126" t="s">
        <v>40</v>
      </c>
      <c r="R14" s="120" t="s">
        <v>8</v>
      </c>
      <c r="S14" s="123" t="s">
        <v>9</v>
      </c>
      <c r="T14" s="127"/>
    </row>
    <row r="15" spans="2:20" s="1" customFormat="1" ht="17.25" customHeight="1">
      <c r="B15" s="148"/>
      <c r="C15" s="121"/>
      <c r="D15" s="121"/>
      <c r="E15" s="121"/>
      <c r="F15" s="121"/>
      <c r="G15" s="121"/>
      <c r="H15" s="2" t="s">
        <v>31</v>
      </c>
      <c r="I15" s="3" t="s">
        <v>10</v>
      </c>
      <c r="J15" s="3" t="s">
        <v>11</v>
      </c>
      <c r="K15" s="3" t="s">
        <v>36</v>
      </c>
      <c r="L15" s="3" t="s">
        <v>37</v>
      </c>
      <c r="M15" s="3" t="s">
        <v>38</v>
      </c>
      <c r="N15" s="121"/>
      <c r="O15" s="121"/>
      <c r="P15" s="121"/>
      <c r="Q15" s="121"/>
      <c r="R15" s="121"/>
      <c r="S15" s="128"/>
      <c r="T15" s="129"/>
    </row>
    <row r="16" spans="2:20" s="1" customFormat="1" ht="17.25" customHeight="1" thickBot="1">
      <c r="B16" s="149"/>
      <c r="C16" s="122"/>
      <c r="D16" s="122"/>
      <c r="E16" s="122"/>
      <c r="F16" s="122"/>
      <c r="G16" s="122"/>
      <c r="H16" s="4">
        <v>90000</v>
      </c>
      <c r="I16" s="5">
        <v>0</v>
      </c>
      <c r="J16" s="5">
        <v>0.1</v>
      </c>
      <c r="K16" s="4">
        <v>22000</v>
      </c>
      <c r="L16" s="4">
        <v>27500</v>
      </c>
      <c r="M16" s="4">
        <v>33000</v>
      </c>
      <c r="N16" s="122"/>
      <c r="O16" s="122"/>
      <c r="P16" s="122"/>
      <c r="Q16" s="122"/>
      <c r="R16" s="122"/>
      <c r="S16" s="130"/>
      <c r="T16" s="131"/>
    </row>
    <row r="17" spans="2:20" s="1" customFormat="1" ht="17.25" customHeight="1" thickTop="1">
      <c r="B17" s="27">
        <v>50</v>
      </c>
      <c r="C17" s="7">
        <f>(B17*$O$9)*$S$9</f>
        <v>320000</v>
      </c>
      <c r="D17" s="7">
        <f>C17*0.08</f>
        <v>25600</v>
      </c>
      <c r="E17" s="6">
        <v>7</v>
      </c>
      <c r="F17" s="6"/>
      <c r="G17" s="7">
        <f t="shared" ref="G17:G26" si="0">SUM(C17:F17)</f>
        <v>345607</v>
      </c>
      <c r="H17" s="8">
        <f t="shared" ref="H17:H26" si="1">($H$16*$K$9)*B17</f>
        <v>11250</v>
      </c>
      <c r="I17" s="8">
        <f>G17*$I$16</f>
        <v>0</v>
      </c>
      <c r="J17" s="8">
        <f>(G17+H17+I17)*$J$16</f>
        <v>35685.700000000004</v>
      </c>
      <c r="K17" s="8">
        <f>$K$16</f>
        <v>22000</v>
      </c>
      <c r="L17" s="8">
        <f>$L$16</f>
        <v>27500</v>
      </c>
      <c r="M17" s="8">
        <f>$M$16</f>
        <v>33000</v>
      </c>
      <c r="N17" s="30"/>
      <c r="O17" s="8">
        <f t="shared" ref="O17:O26" si="2">SUM(H17:N17)</f>
        <v>129435.70000000001</v>
      </c>
      <c r="P17" s="9">
        <f t="shared" ref="P17:P26" si="3">O17/G17</f>
        <v>0.37451700920409603</v>
      </c>
      <c r="Q17" s="28">
        <f t="shared" ref="Q17:Q26" si="4">G17+O17</f>
        <v>475042.7</v>
      </c>
      <c r="R17" s="8">
        <f t="shared" ref="R17:R26" si="5">Q17/B17</f>
        <v>9500.8539999999994</v>
      </c>
      <c r="S17" s="132">
        <f>R17/$O$9</f>
        <v>296.90168749999998</v>
      </c>
      <c r="T17" s="133"/>
    </row>
    <row r="18" spans="2:20" s="1" customFormat="1" ht="17.25" customHeight="1">
      <c r="B18" s="27">
        <v>100</v>
      </c>
      <c r="C18" s="7">
        <f t="shared" ref="C18:C26" si="6">(B18*$O$9)*$S$9</f>
        <v>640000</v>
      </c>
      <c r="D18" s="7">
        <f t="shared" ref="D18:D26" si="7">C18*0.08</f>
        <v>51200</v>
      </c>
      <c r="E18" s="6">
        <v>7</v>
      </c>
      <c r="F18" s="6"/>
      <c r="G18" s="7">
        <f t="shared" si="0"/>
        <v>691207</v>
      </c>
      <c r="H18" s="8">
        <f t="shared" si="1"/>
        <v>22500</v>
      </c>
      <c r="I18" s="8">
        <f t="shared" ref="I18:I26" si="8">G18*$I$16</f>
        <v>0</v>
      </c>
      <c r="J18" s="8">
        <f t="shared" ref="J18:J26" si="9">(G18+H18+I18)*$J$16</f>
        <v>71370.7</v>
      </c>
      <c r="K18" s="8">
        <f t="shared" ref="K18:K26" si="10">$K$16</f>
        <v>22000</v>
      </c>
      <c r="L18" s="8">
        <f t="shared" ref="L18:L26" si="11">$L$16</f>
        <v>27500</v>
      </c>
      <c r="M18" s="8">
        <f t="shared" ref="M18:M26" si="12">$M$16</f>
        <v>33000</v>
      </c>
      <c r="N18" s="30"/>
      <c r="O18" s="8">
        <f t="shared" si="2"/>
        <v>176370.7</v>
      </c>
      <c r="P18" s="9">
        <f t="shared" si="3"/>
        <v>0.25516335916736954</v>
      </c>
      <c r="Q18" s="10">
        <f t="shared" si="4"/>
        <v>867577.7</v>
      </c>
      <c r="R18" s="10">
        <f t="shared" si="5"/>
        <v>8675.777</v>
      </c>
      <c r="S18" s="118">
        <f t="shared" ref="S18:S26" si="13">R18/$O$9</f>
        <v>271.11803125</v>
      </c>
      <c r="T18" s="119"/>
    </row>
    <row r="19" spans="2:20" s="1" customFormat="1" ht="17.25" customHeight="1">
      <c r="B19" s="12">
        <v>150</v>
      </c>
      <c r="C19" s="11">
        <f t="shared" si="6"/>
        <v>960000</v>
      </c>
      <c r="D19" s="7">
        <f t="shared" si="7"/>
        <v>76800</v>
      </c>
      <c r="E19" s="6">
        <v>7</v>
      </c>
      <c r="F19" s="6"/>
      <c r="G19" s="7">
        <f t="shared" si="0"/>
        <v>1036807</v>
      </c>
      <c r="H19" s="10">
        <f t="shared" si="1"/>
        <v>33750</v>
      </c>
      <c r="I19" s="8">
        <f t="shared" si="8"/>
        <v>0</v>
      </c>
      <c r="J19" s="8">
        <f t="shared" si="9"/>
        <v>107055.70000000001</v>
      </c>
      <c r="K19" s="8">
        <f t="shared" si="10"/>
        <v>22000</v>
      </c>
      <c r="L19" s="8">
        <f t="shared" si="11"/>
        <v>27500</v>
      </c>
      <c r="M19" s="8">
        <f t="shared" si="12"/>
        <v>33000</v>
      </c>
      <c r="N19" s="30"/>
      <c r="O19" s="8">
        <f t="shared" si="2"/>
        <v>223305.7</v>
      </c>
      <c r="P19" s="9">
        <f t="shared" si="3"/>
        <v>0.21537827194453743</v>
      </c>
      <c r="Q19" s="10">
        <f t="shared" si="4"/>
        <v>1260112.7</v>
      </c>
      <c r="R19" s="10">
        <f t="shared" si="5"/>
        <v>8400.7513333333336</v>
      </c>
      <c r="S19" s="118">
        <f t="shared" si="13"/>
        <v>262.52347916666668</v>
      </c>
      <c r="T19" s="119"/>
    </row>
    <row r="20" spans="2:20" s="1" customFormat="1" ht="17.25" customHeight="1">
      <c r="B20" s="27">
        <v>200</v>
      </c>
      <c r="C20" s="11">
        <f t="shared" si="6"/>
        <v>1280000</v>
      </c>
      <c r="D20" s="7">
        <f t="shared" si="7"/>
        <v>102400</v>
      </c>
      <c r="E20" s="6">
        <v>7</v>
      </c>
      <c r="F20" s="6"/>
      <c r="G20" s="7">
        <f t="shared" si="0"/>
        <v>1382407</v>
      </c>
      <c r="H20" s="10">
        <f t="shared" si="1"/>
        <v>45000</v>
      </c>
      <c r="I20" s="8">
        <f t="shared" si="8"/>
        <v>0</v>
      </c>
      <c r="J20" s="8">
        <f t="shared" si="9"/>
        <v>142740.70000000001</v>
      </c>
      <c r="K20" s="8">
        <f t="shared" si="10"/>
        <v>22000</v>
      </c>
      <c r="L20" s="8">
        <f t="shared" si="11"/>
        <v>27500</v>
      </c>
      <c r="M20" s="8">
        <f t="shared" si="12"/>
        <v>33000</v>
      </c>
      <c r="N20" s="30"/>
      <c r="O20" s="8">
        <f t="shared" si="2"/>
        <v>270240.7</v>
      </c>
      <c r="P20" s="9">
        <f t="shared" si="3"/>
        <v>0.19548562760460561</v>
      </c>
      <c r="Q20" s="10">
        <f t="shared" si="4"/>
        <v>1652647.7</v>
      </c>
      <c r="R20" s="10">
        <f t="shared" si="5"/>
        <v>8263.2384999999995</v>
      </c>
      <c r="S20" s="118">
        <f t="shared" si="13"/>
        <v>258.22620312499998</v>
      </c>
      <c r="T20" s="119"/>
    </row>
    <row r="21" spans="2:20" s="1" customFormat="1" ht="17.25" customHeight="1">
      <c r="B21" s="27">
        <v>250</v>
      </c>
      <c r="C21" s="7">
        <f t="shared" si="6"/>
        <v>1600000</v>
      </c>
      <c r="D21" s="7">
        <f t="shared" si="7"/>
        <v>128000</v>
      </c>
      <c r="E21" s="6">
        <v>7</v>
      </c>
      <c r="F21" s="6"/>
      <c r="G21" s="7">
        <f t="shared" si="0"/>
        <v>1728007</v>
      </c>
      <c r="H21" s="8">
        <f t="shared" si="1"/>
        <v>56250</v>
      </c>
      <c r="I21" s="8">
        <f t="shared" si="8"/>
        <v>0</v>
      </c>
      <c r="J21" s="8">
        <f t="shared" si="9"/>
        <v>178425.7</v>
      </c>
      <c r="K21" s="8">
        <f t="shared" si="10"/>
        <v>22000</v>
      </c>
      <c r="L21" s="8">
        <f t="shared" si="11"/>
        <v>27500</v>
      </c>
      <c r="M21" s="8">
        <f t="shared" si="12"/>
        <v>33000</v>
      </c>
      <c r="N21" s="30"/>
      <c r="O21" s="8">
        <f t="shared" si="2"/>
        <v>317175.7</v>
      </c>
      <c r="P21" s="9">
        <f t="shared" si="3"/>
        <v>0.18355000876732561</v>
      </c>
      <c r="Q21" s="10">
        <f t="shared" si="4"/>
        <v>2045182.7</v>
      </c>
      <c r="R21" s="10">
        <f t="shared" si="5"/>
        <v>8180.7307999999994</v>
      </c>
      <c r="S21" s="118">
        <f t="shared" si="13"/>
        <v>255.64783749999998</v>
      </c>
      <c r="T21" s="119"/>
    </row>
    <row r="22" spans="2:20" s="1" customFormat="1" ht="17.25" customHeight="1">
      <c r="B22" s="12">
        <v>300</v>
      </c>
      <c r="C22" s="11">
        <f t="shared" si="6"/>
        <v>1920000</v>
      </c>
      <c r="D22" s="7">
        <f t="shared" si="7"/>
        <v>153600</v>
      </c>
      <c r="E22" s="6">
        <v>7</v>
      </c>
      <c r="F22" s="6"/>
      <c r="G22" s="7">
        <f t="shared" si="0"/>
        <v>2073607</v>
      </c>
      <c r="H22" s="10">
        <f t="shared" si="1"/>
        <v>67500</v>
      </c>
      <c r="I22" s="8">
        <f t="shared" si="8"/>
        <v>0</v>
      </c>
      <c r="J22" s="8">
        <f t="shared" si="9"/>
        <v>214110.7</v>
      </c>
      <c r="K22" s="8">
        <f t="shared" si="10"/>
        <v>22000</v>
      </c>
      <c r="L22" s="8">
        <f t="shared" si="11"/>
        <v>27500</v>
      </c>
      <c r="M22" s="8">
        <f t="shared" si="12"/>
        <v>33000</v>
      </c>
      <c r="N22" s="30"/>
      <c r="O22" s="8">
        <f t="shared" si="2"/>
        <v>364110.7</v>
      </c>
      <c r="P22" s="9">
        <f t="shared" si="3"/>
        <v>0.17559291611187655</v>
      </c>
      <c r="Q22" s="10">
        <f t="shared" si="4"/>
        <v>2437717.7000000002</v>
      </c>
      <c r="R22" s="10">
        <f t="shared" si="5"/>
        <v>8125.7256666666672</v>
      </c>
      <c r="S22" s="118">
        <f t="shared" si="13"/>
        <v>253.92892708333335</v>
      </c>
      <c r="T22" s="119"/>
    </row>
    <row r="23" spans="2:20" s="1" customFormat="1" ht="17.25" customHeight="1">
      <c r="B23" s="27">
        <v>500</v>
      </c>
      <c r="C23" s="11">
        <f t="shared" si="6"/>
        <v>3200000</v>
      </c>
      <c r="D23" s="7">
        <f t="shared" si="7"/>
        <v>256000</v>
      </c>
      <c r="E23" s="6">
        <v>7</v>
      </c>
      <c r="F23" s="6"/>
      <c r="G23" s="7">
        <f t="shared" si="0"/>
        <v>3456007</v>
      </c>
      <c r="H23" s="10">
        <f t="shared" si="1"/>
        <v>112500</v>
      </c>
      <c r="I23" s="8">
        <f t="shared" si="8"/>
        <v>0</v>
      </c>
      <c r="J23" s="8">
        <f t="shared" si="9"/>
        <v>356850.7</v>
      </c>
      <c r="K23" s="8">
        <f t="shared" si="10"/>
        <v>22000</v>
      </c>
      <c r="L23" s="8">
        <f t="shared" si="11"/>
        <v>27500</v>
      </c>
      <c r="M23" s="8">
        <f t="shared" si="12"/>
        <v>33000</v>
      </c>
      <c r="N23" s="30"/>
      <c r="O23" s="8">
        <f t="shared" si="2"/>
        <v>551850.69999999995</v>
      </c>
      <c r="P23" s="9">
        <f t="shared" si="3"/>
        <v>0.15967869856745082</v>
      </c>
      <c r="Q23" s="10">
        <f t="shared" si="4"/>
        <v>4007857.7</v>
      </c>
      <c r="R23" s="10">
        <f t="shared" si="5"/>
        <v>8015.7154</v>
      </c>
      <c r="S23" s="118">
        <f t="shared" si="13"/>
        <v>250.49110625</v>
      </c>
      <c r="T23" s="119"/>
    </row>
    <row r="24" spans="2:20" s="1" customFormat="1" ht="17.25" customHeight="1">
      <c r="B24" s="27">
        <v>1000</v>
      </c>
      <c r="C24" s="11">
        <f t="shared" si="6"/>
        <v>6400000</v>
      </c>
      <c r="D24" s="7">
        <f t="shared" si="7"/>
        <v>512000</v>
      </c>
      <c r="E24" s="6">
        <v>7</v>
      </c>
      <c r="F24" s="6"/>
      <c r="G24" s="7">
        <f t="shared" si="0"/>
        <v>6912007</v>
      </c>
      <c r="H24" s="10">
        <f t="shared" si="1"/>
        <v>225000</v>
      </c>
      <c r="I24" s="8">
        <f t="shared" si="8"/>
        <v>0</v>
      </c>
      <c r="J24" s="8">
        <f t="shared" si="9"/>
        <v>713700.70000000007</v>
      </c>
      <c r="K24" s="8">
        <f t="shared" si="10"/>
        <v>22000</v>
      </c>
      <c r="L24" s="8">
        <f t="shared" si="11"/>
        <v>27500</v>
      </c>
      <c r="M24" s="8">
        <f t="shared" si="12"/>
        <v>33000</v>
      </c>
      <c r="N24" s="30"/>
      <c r="O24" s="8">
        <f t="shared" si="2"/>
        <v>1021200.7000000001</v>
      </c>
      <c r="P24" s="9">
        <f t="shared" si="3"/>
        <v>0.14774300720470915</v>
      </c>
      <c r="Q24" s="10">
        <f t="shared" si="4"/>
        <v>7933207.7000000002</v>
      </c>
      <c r="R24" s="10">
        <f t="shared" si="5"/>
        <v>7933.2076999999999</v>
      </c>
      <c r="S24" s="118">
        <f t="shared" si="13"/>
        <v>247.912740625</v>
      </c>
      <c r="T24" s="119"/>
    </row>
    <row r="25" spans="2:20" s="1" customFormat="1" ht="17.25" customHeight="1">
      <c r="B25" s="12">
        <v>1500</v>
      </c>
      <c r="C25" s="11">
        <f t="shared" si="6"/>
        <v>9600000</v>
      </c>
      <c r="D25" s="7">
        <f t="shared" si="7"/>
        <v>768000</v>
      </c>
      <c r="E25" s="6">
        <v>7</v>
      </c>
      <c r="F25" s="6"/>
      <c r="G25" s="7">
        <f t="shared" si="0"/>
        <v>10368007</v>
      </c>
      <c r="H25" s="10">
        <f t="shared" si="1"/>
        <v>337500</v>
      </c>
      <c r="I25" s="8">
        <f t="shared" si="8"/>
        <v>0</v>
      </c>
      <c r="J25" s="8">
        <f t="shared" si="9"/>
        <v>1070550.7</v>
      </c>
      <c r="K25" s="8">
        <f t="shared" si="10"/>
        <v>22000</v>
      </c>
      <c r="L25" s="8">
        <f t="shared" si="11"/>
        <v>27500</v>
      </c>
      <c r="M25" s="8">
        <f t="shared" si="12"/>
        <v>33000</v>
      </c>
      <c r="N25" s="30"/>
      <c r="O25" s="8">
        <f t="shared" si="2"/>
        <v>1490550.7</v>
      </c>
      <c r="P25" s="9">
        <f t="shared" si="3"/>
        <v>0.14376443804484312</v>
      </c>
      <c r="Q25" s="10">
        <f t="shared" si="4"/>
        <v>11858557.699999999</v>
      </c>
      <c r="R25" s="10">
        <f t="shared" si="5"/>
        <v>7905.7051333333329</v>
      </c>
      <c r="S25" s="118">
        <f t="shared" si="13"/>
        <v>247.05328541666665</v>
      </c>
      <c r="T25" s="119"/>
    </row>
    <row r="26" spans="2:20" s="1" customFormat="1" ht="17.25" customHeight="1" thickBot="1">
      <c r="B26" s="27">
        <v>2000</v>
      </c>
      <c r="C26" s="14">
        <f t="shared" si="6"/>
        <v>12800000</v>
      </c>
      <c r="D26" s="15">
        <f t="shared" si="7"/>
        <v>1024000</v>
      </c>
      <c r="E26" s="6">
        <v>7</v>
      </c>
      <c r="F26" s="29"/>
      <c r="G26" s="15">
        <f t="shared" si="0"/>
        <v>13824007</v>
      </c>
      <c r="H26" s="16">
        <f t="shared" si="1"/>
        <v>450000</v>
      </c>
      <c r="I26" s="17">
        <f t="shared" si="8"/>
        <v>0</v>
      </c>
      <c r="J26" s="17">
        <f t="shared" si="9"/>
        <v>1427400.7000000002</v>
      </c>
      <c r="K26" s="17">
        <f t="shared" si="10"/>
        <v>22000</v>
      </c>
      <c r="L26" s="17">
        <f t="shared" si="11"/>
        <v>27500</v>
      </c>
      <c r="M26" s="17">
        <f t="shared" si="12"/>
        <v>33000</v>
      </c>
      <c r="N26" s="31"/>
      <c r="O26" s="17">
        <f t="shared" si="2"/>
        <v>1959900.7000000002</v>
      </c>
      <c r="P26" s="18">
        <f t="shared" si="3"/>
        <v>0.14177515245760511</v>
      </c>
      <c r="Q26" s="16">
        <f t="shared" si="4"/>
        <v>15783907.699999999</v>
      </c>
      <c r="R26" s="16">
        <f t="shared" si="5"/>
        <v>7891.9538499999999</v>
      </c>
      <c r="S26" s="116">
        <f t="shared" si="13"/>
        <v>246.6235578125</v>
      </c>
      <c r="T26" s="117"/>
    </row>
    <row r="28" spans="2:20">
      <c r="B28" s="32" t="s">
        <v>74</v>
      </c>
    </row>
    <row r="29" spans="2:20" s="1" customFormat="1" ht="17.25" customHeight="1">
      <c r="B29" s="33" t="s">
        <v>42</v>
      </c>
      <c r="C29" s="80"/>
      <c r="D29" s="80"/>
      <c r="E29" s="80"/>
      <c r="G29" s="34"/>
      <c r="H29" s="34"/>
      <c r="I29" s="35"/>
      <c r="J29" s="35"/>
      <c r="L29" s="34"/>
      <c r="M29" s="34"/>
      <c r="N29" s="35"/>
      <c r="O29" s="35"/>
      <c r="Q29" s="34"/>
      <c r="R29" s="34"/>
      <c r="S29" s="35"/>
      <c r="T29" s="35"/>
    </row>
    <row r="30" spans="2:20" s="1" customFormat="1" ht="17.25" customHeight="1">
      <c r="B30" s="33" t="s">
        <v>43</v>
      </c>
      <c r="C30" s="80" t="s">
        <v>44</v>
      </c>
      <c r="D30" s="80"/>
      <c r="E30" s="80"/>
      <c r="G30" s="34"/>
      <c r="H30" s="34"/>
      <c r="I30" s="36"/>
      <c r="J30" s="35"/>
      <c r="L30" s="34"/>
      <c r="M30" s="34"/>
      <c r="N30" s="36"/>
      <c r="O30" s="35"/>
      <c r="Q30" s="34"/>
      <c r="R30" s="34"/>
      <c r="S30" s="36"/>
      <c r="T30" s="35"/>
    </row>
    <row r="31" spans="2:20" s="1" customFormat="1" ht="17.25" customHeight="1">
      <c r="B31" s="33" t="s">
        <v>54</v>
      </c>
      <c r="C31" s="85">
        <v>0.1188</v>
      </c>
      <c r="D31" s="85"/>
      <c r="E31" s="85"/>
      <c r="G31" s="34"/>
      <c r="H31" s="37"/>
      <c r="I31" s="36"/>
      <c r="J31" s="35"/>
      <c r="L31" s="34"/>
      <c r="M31" s="37"/>
      <c r="N31" s="36"/>
      <c r="O31" s="35"/>
      <c r="Q31" s="34"/>
      <c r="R31" s="37"/>
      <c r="S31" s="36"/>
      <c r="T31" s="35"/>
    </row>
    <row r="32" spans="2:20" s="1" customFormat="1" ht="17.25" customHeight="1">
      <c r="B32" s="33" t="s">
        <v>45</v>
      </c>
      <c r="C32" s="84">
        <v>3.5</v>
      </c>
      <c r="D32" s="84"/>
      <c r="E32" s="84"/>
      <c r="G32" s="34"/>
      <c r="H32" s="38"/>
      <c r="I32" s="35"/>
      <c r="J32" s="39"/>
      <c r="L32" s="34"/>
      <c r="M32" s="38"/>
      <c r="N32" s="35"/>
      <c r="O32" s="39"/>
      <c r="Q32" s="34"/>
      <c r="R32" s="38"/>
      <c r="S32" s="35"/>
      <c r="T32" s="39"/>
    </row>
    <row r="33" spans="2:20" s="41" customFormat="1" ht="8.25" customHeight="1" thickBot="1">
      <c r="B33" s="40"/>
      <c r="C33" s="40"/>
      <c r="D33" s="40"/>
      <c r="E33" s="40"/>
      <c r="G33" s="40"/>
      <c r="H33" s="40"/>
      <c r="I33" s="40"/>
      <c r="J33" s="40"/>
      <c r="L33" s="40"/>
      <c r="M33" s="40"/>
      <c r="N33" s="40"/>
      <c r="O33" s="40"/>
      <c r="Q33" s="40"/>
      <c r="R33" s="40"/>
      <c r="S33" s="40"/>
      <c r="T33" s="40"/>
    </row>
    <row r="34" spans="2:20" s="41" customFormat="1" ht="17.25" customHeight="1">
      <c r="B34" s="98" t="s">
        <v>57</v>
      </c>
      <c r="C34" s="99"/>
      <c r="D34" s="99"/>
      <c r="E34" s="100"/>
      <c r="F34" s="104">
        <v>50</v>
      </c>
      <c r="G34" s="105"/>
      <c r="H34" s="106"/>
      <c r="I34" s="107">
        <v>100</v>
      </c>
      <c r="J34" s="105"/>
      <c r="K34" s="108"/>
      <c r="L34" s="104">
        <v>150</v>
      </c>
      <c r="M34" s="105"/>
      <c r="N34" s="106"/>
      <c r="O34" s="107">
        <v>200</v>
      </c>
      <c r="P34" s="105"/>
      <c r="Q34" s="108"/>
      <c r="R34" s="104">
        <v>250</v>
      </c>
      <c r="S34" s="105"/>
      <c r="T34" s="106"/>
    </row>
    <row r="35" spans="2:20" s="41" customFormat="1" ht="17.25" customHeight="1" thickBot="1">
      <c r="B35" s="101"/>
      <c r="C35" s="102"/>
      <c r="D35" s="102"/>
      <c r="E35" s="103"/>
      <c r="F35" s="53" t="s">
        <v>55</v>
      </c>
      <c r="G35" s="54" t="s">
        <v>26</v>
      </c>
      <c r="H35" s="55" t="s">
        <v>58</v>
      </c>
      <c r="I35" s="56" t="s">
        <v>55</v>
      </c>
      <c r="J35" s="54" t="s">
        <v>26</v>
      </c>
      <c r="K35" s="55" t="s">
        <v>58</v>
      </c>
      <c r="L35" s="53" t="s">
        <v>55</v>
      </c>
      <c r="M35" s="54" t="s">
        <v>26</v>
      </c>
      <c r="N35" s="55" t="s">
        <v>58</v>
      </c>
      <c r="O35" s="56" t="s">
        <v>55</v>
      </c>
      <c r="P35" s="54" t="s">
        <v>26</v>
      </c>
      <c r="Q35" s="55" t="s">
        <v>58</v>
      </c>
      <c r="R35" s="53" t="s">
        <v>55</v>
      </c>
      <c r="S35" s="54" t="s">
        <v>26</v>
      </c>
      <c r="T35" s="55" t="s">
        <v>58</v>
      </c>
    </row>
    <row r="36" spans="2:20" s="41" customFormat="1" ht="17.25" customHeight="1" thickTop="1">
      <c r="B36" s="86" t="s">
        <v>46</v>
      </c>
      <c r="C36" s="87"/>
      <c r="D36" s="87"/>
      <c r="E36" s="88"/>
      <c r="F36" s="73">
        <v>24900</v>
      </c>
      <c r="G36" s="49">
        <f t="shared" ref="G36:G43" si="14">F36*F$34</f>
        <v>1245000</v>
      </c>
      <c r="H36" s="50"/>
      <c r="I36" s="48">
        <f>$F$36</f>
        <v>24900</v>
      </c>
      <c r="J36" s="49">
        <f t="shared" ref="J36:J43" si="15">I36*I$34</f>
        <v>2490000</v>
      </c>
      <c r="K36" s="51"/>
      <c r="L36" s="48">
        <f>$F$36</f>
        <v>24900</v>
      </c>
      <c r="M36" s="49">
        <f t="shared" ref="M36:M43" si="16">L36*L$34</f>
        <v>3735000</v>
      </c>
      <c r="N36" s="50"/>
      <c r="O36" s="48">
        <f>$F$36</f>
        <v>24900</v>
      </c>
      <c r="P36" s="49">
        <f t="shared" ref="P36:P43" si="17">O36*O$34</f>
        <v>4980000</v>
      </c>
      <c r="Q36" s="51"/>
      <c r="R36" s="48">
        <f>$F$36</f>
        <v>24900</v>
      </c>
      <c r="S36" s="49">
        <f t="shared" ref="S36:S43" si="18">R36*R$34</f>
        <v>6225000</v>
      </c>
      <c r="T36" s="50"/>
    </row>
    <row r="37" spans="2:20" s="41" customFormat="1" ht="17.25" customHeight="1">
      <c r="B37" s="89" t="s">
        <v>47</v>
      </c>
      <c r="C37" s="90"/>
      <c r="D37" s="90"/>
      <c r="E37" s="91"/>
      <c r="F37" s="74">
        <f>VLOOKUP(F34,$B$17:$T$26,17,FALSE)</f>
        <v>9500.8539999999994</v>
      </c>
      <c r="G37" s="75">
        <f t="shared" si="14"/>
        <v>475042.69999999995</v>
      </c>
      <c r="H37" s="76">
        <f>G37/G36</f>
        <v>0.38156040160642568</v>
      </c>
      <c r="I37" s="77">
        <f>VLOOKUP(I34,$B$17:$T$26,17,FALSE)</f>
        <v>8675.777</v>
      </c>
      <c r="J37" s="75">
        <f t="shared" si="15"/>
        <v>867577.7</v>
      </c>
      <c r="K37" s="76">
        <f>J37/J36</f>
        <v>0.34842477911646585</v>
      </c>
      <c r="L37" s="77">
        <f>VLOOKUP(L34,$B$17:$T$26,17,FALSE)</f>
        <v>8400.7513333333336</v>
      </c>
      <c r="M37" s="75">
        <f t="shared" si="16"/>
        <v>1260112.7</v>
      </c>
      <c r="N37" s="76">
        <f>M37/M36</f>
        <v>0.33737957161981258</v>
      </c>
      <c r="O37" s="77">
        <f>VLOOKUP(O34,$B$17:$T$26,17,FALSE)</f>
        <v>8263.2384999999995</v>
      </c>
      <c r="P37" s="75">
        <f t="shared" si="17"/>
        <v>1652647.7</v>
      </c>
      <c r="Q37" s="76">
        <f>P37/P36</f>
        <v>0.33185696787148594</v>
      </c>
      <c r="R37" s="77">
        <f>VLOOKUP(R34,$B$17:$T$26,17,FALSE)</f>
        <v>8180.7307999999994</v>
      </c>
      <c r="S37" s="75">
        <f t="shared" si="18"/>
        <v>2045182.7</v>
      </c>
      <c r="T37" s="76">
        <f>S37/S36</f>
        <v>0.32854340562248996</v>
      </c>
    </row>
    <row r="38" spans="2:20" s="41" customFormat="1" ht="17.25" customHeight="1">
      <c r="B38" s="92" t="s">
        <v>48</v>
      </c>
      <c r="C38" s="93"/>
      <c r="D38" s="93"/>
      <c r="E38" s="94"/>
      <c r="F38" s="47">
        <v>300</v>
      </c>
      <c r="G38" s="43">
        <f t="shared" si="14"/>
        <v>15000</v>
      </c>
      <c r="H38" s="44">
        <f>G38/G36</f>
        <v>1.2048192771084338E-2</v>
      </c>
      <c r="I38" s="46">
        <f>$F$38</f>
        <v>300</v>
      </c>
      <c r="J38" s="43">
        <f t="shared" si="15"/>
        <v>30000</v>
      </c>
      <c r="K38" s="44">
        <f>J38/J36</f>
        <v>1.2048192771084338E-2</v>
      </c>
      <c r="L38" s="46">
        <f>$F$38</f>
        <v>300</v>
      </c>
      <c r="M38" s="43">
        <f t="shared" si="16"/>
        <v>45000</v>
      </c>
      <c r="N38" s="44">
        <f>M38/M36</f>
        <v>1.2048192771084338E-2</v>
      </c>
      <c r="O38" s="46">
        <f>$F$38</f>
        <v>300</v>
      </c>
      <c r="P38" s="43">
        <f t="shared" si="17"/>
        <v>60000</v>
      </c>
      <c r="Q38" s="44">
        <f>P38/P36</f>
        <v>1.2048192771084338E-2</v>
      </c>
      <c r="R38" s="46">
        <f>$F$38</f>
        <v>300</v>
      </c>
      <c r="S38" s="43">
        <f t="shared" si="18"/>
        <v>75000</v>
      </c>
      <c r="T38" s="44">
        <f>S38/S36</f>
        <v>1.2048192771084338E-2</v>
      </c>
    </row>
    <row r="39" spans="2:20" s="41" customFormat="1" ht="17.25" customHeight="1">
      <c r="B39" s="92" t="s">
        <v>56</v>
      </c>
      <c r="C39" s="93"/>
      <c r="D39" s="93"/>
      <c r="E39" s="94"/>
      <c r="F39" s="47">
        <v>2350</v>
      </c>
      <c r="G39" s="43">
        <f t="shared" si="14"/>
        <v>117500</v>
      </c>
      <c r="H39" s="44">
        <f>G39/G36</f>
        <v>9.4377510040160636E-2</v>
      </c>
      <c r="I39" s="46">
        <f>$F$39</f>
        <v>2350</v>
      </c>
      <c r="J39" s="43">
        <f t="shared" si="15"/>
        <v>235000</v>
      </c>
      <c r="K39" s="44">
        <f>J39/J36</f>
        <v>9.4377510040160636E-2</v>
      </c>
      <c r="L39" s="46">
        <f>$F$39</f>
        <v>2350</v>
      </c>
      <c r="M39" s="43">
        <f t="shared" si="16"/>
        <v>352500</v>
      </c>
      <c r="N39" s="44">
        <f>M39/M36</f>
        <v>9.4377510040160636E-2</v>
      </c>
      <c r="O39" s="46">
        <f>$F$39</f>
        <v>2350</v>
      </c>
      <c r="P39" s="43">
        <f t="shared" si="17"/>
        <v>470000</v>
      </c>
      <c r="Q39" s="44">
        <f>P39/P36</f>
        <v>9.4377510040160636E-2</v>
      </c>
      <c r="R39" s="46">
        <f>$F$39</f>
        <v>2350</v>
      </c>
      <c r="S39" s="43">
        <f t="shared" si="18"/>
        <v>587500</v>
      </c>
      <c r="T39" s="44">
        <f>S39/S36</f>
        <v>9.4377510040160636E-2</v>
      </c>
    </row>
    <row r="40" spans="2:20" s="41" customFormat="1" ht="17.25" customHeight="1">
      <c r="B40" s="92" t="s">
        <v>49</v>
      </c>
      <c r="C40" s="93"/>
      <c r="D40" s="93"/>
      <c r="E40" s="94"/>
      <c r="F40" s="47">
        <f>F36*C31</f>
        <v>2958.12</v>
      </c>
      <c r="G40" s="43">
        <f t="shared" si="14"/>
        <v>147906</v>
      </c>
      <c r="H40" s="44">
        <f>G40/G36</f>
        <v>0.1188</v>
      </c>
      <c r="I40" s="46">
        <f>I36*$C$31</f>
        <v>2958.12</v>
      </c>
      <c r="J40" s="43">
        <f t="shared" si="15"/>
        <v>295812</v>
      </c>
      <c r="K40" s="44">
        <f>J40/J36</f>
        <v>0.1188</v>
      </c>
      <c r="L40" s="46">
        <f>L36*$C$31</f>
        <v>2958.12</v>
      </c>
      <c r="M40" s="43">
        <f t="shared" si="16"/>
        <v>443718</v>
      </c>
      <c r="N40" s="44">
        <f>M40/M36</f>
        <v>0.1188</v>
      </c>
      <c r="O40" s="46">
        <f>O36*$C$31</f>
        <v>2958.12</v>
      </c>
      <c r="P40" s="43">
        <f t="shared" si="17"/>
        <v>591624</v>
      </c>
      <c r="Q40" s="44">
        <f>P40/P36</f>
        <v>0.1188</v>
      </c>
      <c r="R40" s="46">
        <f>R36*$C$31</f>
        <v>2958.12</v>
      </c>
      <c r="S40" s="43">
        <f t="shared" si="18"/>
        <v>739530</v>
      </c>
      <c r="T40" s="44">
        <f>S40/S36</f>
        <v>0.1188</v>
      </c>
    </row>
    <row r="41" spans="2:20" s="41" customFormat="1" ht="17.25" customHeight="1">
      <c r="B41" s="95" t="s">
        <v>50</v>
      </c>
      <c r="C41" s="96"/>
      <c r="D41" s="96"/>
      <c r="E41" s="97"/>
      <c r="F41" s="60">
        <f>F36/C32</f>
        <v>7114.2857142857147</v>
      </c>
      <c r="G41" s="61">
        <f t="shared" si="14"/>
        <v>355714.28571428574</v>
      </c>
      <c r="H41" s="62">
        <f>G41/G36</f>
        <v>0.28571428571428575</v>
      </c>
      <c r="I41" s="63">
        <f>I36/$C$32</f>
        <v>7114.2857142857147</v>
      </c>
      <c r="J41" s="61">
        <f t="shared" si="15"/>
        <v>711428.57142857148</v>
      </c>
      <c r="K41" s="64">
        <f>J41/J36</f>
        <v>0.28571428571428575</v>
      </c>
      <c r="L41" s="60">
        <f>L36/$C$32</f>
        <v>7114.2857142857147</v>
      </c>
      <c r="M41" s="61">
        <f t="shared" si="16"/>
        <v>1067142.8571428573</v>
      </c>
      <c r="N41" s="62">
        <f>M41/M36</f>
        <v>0.28571428571428575</v>
      </c>
      <c r="O41" s="63">
        <f>O36/$C$32</f>
        <v>7114.2857142857147</v>
      </c>
      <c r="P41" s="61">
        <f t="shared" si="17"/>
        <v>1422857.142857143</v>
      </c>
      <c r="Q41" s="64">
        <f>P41/P36</f>
        <v>0.28571428571428575</v>
      </c>
      <c r="R41" s="60">
        <f>R36/$C$32</f>
        <v>7114.2857142857147</v>
      </c>
      <c r="S41" s="61">
        <f t="shared" si="18"/>
        <v>1778571.4285714286</v>
      </c>
      <c r="T41" s="62">
        <f>S41/S36</f>
        <v>0.2857142857142857</v>
      </c>
    </row>
    <row r="42" spans="2:20" s="41" customFormat="1" ht="17.25" customHeight="1">
      <c r="B42" s="92" t="s">
        <v>51</v>
      </c>
      <c r="C42" s="93"/>
      <c r="D42" s="93"/>
      <c r="E42" s="94"/>
      <c r="F42" s="47">
        <f>(F36-SUM(F37:F41))*16%</f>
        <v>428.27844571428608</v>
      </c>
      <c r="G42" s="43">
        <f t="shared" si="14"/>
        <v>21413.922285714303</v>
      </c>
      <c r="H42" s="44">
        <f>G42/G36</f>
        <v>1.7199937578886989E-2</v>
      </c>
      <c r="I42" s="46">
        <f>(I36-SUM(I37:I41))*16%</f>
        <v>560.29076571428573</v>
      </c>
      <c r="J42" s="43">
        <f t="shared" si="15"/>
        <v>56029.076571428574</v>
      </c>
      <c r="K42" s="45">
        <f>J42/J36</f>
        <v>2.2501637177280553E-2</v>
      </c>
      <c r="L42" s="47">
        <f>(L36-SUM(L37:L41))*16%</f>
        <v>604.2948723809526</v>
      </c>
      <c r="M42" s="43">
        <f t="shared" si="16"/>
        <v>90644.230857142888</v>
      </c>
      <c r="N42" s="44">
        <f>M42/M36</f>
        <v>2.4268870376745084E-2</v>
      </c>
      <c r="O42" s="46">
        <f>(O36-SUM(O37:O41))*16%</f>
        <v>626.29692571428609</v>
      </c>
      <c r="P42" s="43">
        <f t="shared" si="17"/>
        <v>125259.38514285722</v>
      </c>
      <c r="Q42" s="45">
        <f>P42/P36</f>
        <v>2.5152486976477356E-2</v>
      </c>
      <c r="R42" s="47">
        <f>(R36-SUM(R37:R41))*16%</f>
        <v>639.49815771428575</v>
      </c>
      <c r="S42" s="43">
        <f t="shared" si="18"/>
        <v>159874.53942857144</v>
      </c>
      <c r="T42" s="44">
        <f>S42/S36</f>
        <v>2.5682656936316696E-2</v>
      </c>
    </row>
    <row r="43" spans="2:20" s="41" customFormat="1" ht="17.25" customHeight="1" thickBot="1">
      <c r="B43" s="113" t="s">
        <v>52</v>
      </c>
      <c r="C43" s="114"/>
      <c r="D43" s="114"/>
      <c r="E43" s="115"/>
      <c r="F43" s="57">
        <f>F36-SUM(F37:F42)</f>
        <v>2248.4618400000036</v>
      </c>
      <c r="G43" s="58">
        <f t="shared" si="14"/>
        <v>112423.09200000018</v>
      </c>
      <c r="H43" s="65">
        <f>G43/G36</f>
        <v>9.0299672289156765E-2</v>
      </c>
      <c r="I43" s="59">
        <f>I36-SUM(I37:I42)</f>
        <v>2941.5265199999994</v>
      </c>
      <c r="J43" s="58">
        <f t="shared" si="15"/>
        <v>294152.65199999994</v>
      </c>
      <c r="K43" s="66">
        <f>J43/J36</f>
        <v>0.11813359518072288</v>
      </c>
      <c r="L43" s="57">
        <f>L36-SUM(L37:L42)</f>
        <v>3172.5480800000005</v>
      </c>
      <c r="M43" s="58">
        <f t="shared" si="16"/>
        <v>475882.21200000006</v>
      </c>
      <c r="N43" s="65">
        <f>M43/M36</f>
        <v>0.12741156947791166</v>
      </c>
      <c r="O43" s="59">
        <f>O36-SUM(O37:O42)</f>
        <v>3288.058860000001</v>
      </c>
      <c r="P43" s="58">
        <f t="shared" si="17"/>
        <v>657611.77200000023</v>
      </c>
      <c r="Q43" s="66">
        <f>P43/P36</f>
        <v>0.13205055662650608</v>
      </c>
      <c r="R43" s="57">
        <f>R36-SUM(R37:R42)</f>
        <v>3357.3653279999999</v>
      </c>
      <c r="S43" s="58">
        <f t="shared" si="18"/>
        <v>839341.33199999994</v>
      </c>
      <c r="T43" s="65">
        <f>S43/S36</f>
        <v>0.13483394891566264</v>
      </c>
    </row>
    <row r="44" spans="2:20" s="41" customFormat="1" ht="8.25" customHeight="1" thickBot="1">
      <c r="B44" s="40"/>
      <c r="C44" s="40"/>
      <c r="D44" s="40"/>
      <c r="E44" s="40"/>
      <c r="G44" s="40"/>
      <c r="H44" s="40"/>
      <c r="I44" s="40"/>
      <c r="J44" s="40"/>
      <c r="L44" s="40"/>
      <c r="M44" s="40"/>
      <c r="N44" s="40"/>
      <c r="O44" s="40"/>
      <c r="Q44" s="40"/>
      <c r="R44" s="40"/>
      <c r="S44" s="40"/>
      <c r="T44" s="40"/>
    </row>
    <row r="45" spans="2:20" s="42" customFormat="1" ht="17.25" customHeight="1">
      <c r="B45" s="98" t="s">
        <v>57</v>
      </c>
      <c r="C45" s="99"/>
      <c r="D45" s="99"/>
      <c r="E45" s="100"/>
      <c r="F45" s="104">
        <v>300</v>
      </c>
      <c r="G45" s="105"/>
      <c r="H45" s="106"/>
      <c r="I45" s="107">
        <v>500</v>
      </c>
      <c r="J45" s="105"/>
      <c r="K45" s="108"/>
      <c r="L45" s="109">
        <v>1000</v>
      </c>
      <c r="M45" s="110"/>
      <c r="N45" s="111"/>
      <c r="O45" s="107">
        <v>1500</v>
      </c>
      <c r="P45" s="105"/>
      <c r="Q45" s="108"/>
      <c r="R45" s="104">
        <v>2000</v>
      </c>
      <c r="S45" s="105"/>
      <c r="T45" s="106"/>
    </row>
    <row r="46" spans="2:20" s="42" customFormat="1" ht="17.25" customHeight="1" thickBot="1">
      <c r="B46" s="101"/>
      <c r="C46" s="102"/>
      <c r="D46" s="102"/>
      <c r="E46" s="103"/>
      <c r="F46" s="53" t="s">
        <v>55</v>
      </c>
      <c r="G46" s="54" t="s">
        <v>26</v>
      </c>
      <c r="H46" s="55" t="s">
        <v>58</v>
      </c>
      <c r="I46" s="56" t="s">
        <v>55</v>
      </c>
      <c r="J46" s="54" t="s">
        <v>26</v>
      </c>
      <c r="K46" s="55" t="s">
        <v>58</v>
      </c>
      <c r="L46" s="53" t="s">
        <v>55</v>
      </c>
      <c r="M46" s="54" t="s">
        <v>26</v>
      </c>
      <c r="N46" s="55" t="s">
        <v>58</v>
      </c>
      <c r="O46" s="56" t="s">
        <v>55</v>
      </c>
      <c r="P46" s="54" t="s">
        <v>26</v>
      </c>
      <c r="Q46" s="55" t="s">
        <v>58</v>
      </c>
      <c r="R46" s="53" t="s">
        <v>55</v>
      </c>
      <c r="S46" s="54" t="s">
        <v>26</v>
      </c>
      <c r="T46" s="55" t="s">
        <v>58</v>
      </c>
    </row>
    <row r="47" spans="2:20" s="42" customFormat="1" ht="17.25" customHeight="1" thickTop="1">
      <c r="B47" s="86" t="s">
        <v>46</v>
      </c>
      <c r="C47" s="87"/>
      <c r="D47" s="87"/>
      <c r="E47" s="88"/>
      <c r="F47" s="48">
        <f>$F$36</f>
        <v>24900</v>
      </c>
      <c r="G47" s="49">
        <f t="shared" ref="G47:G54" si="19">F47*F$45</f>
        <v>7470000</v>
      </c>
      <c r="H47" s="50"/>
      <c r="I47" s="48">
        <f>$F$36</f>
        <v>24900</v>
      </c>
      <c r="J47" s="49">
        <f t="shared" ref="J47:J54" si="20">I47*I$45</f>
        <v>12450000</v>
      </c>
      <c r="K47" s="50"/>
      <c r="L47" s="52">
        <f>$F$36</f>
        <v>24900</v>
      </c>
      <c r="M47" s="49">
        <f t="shared" ref="M47:M54" si="21">L47*L$45</f>
        <v>24900000</v>
      </c>
      <c r="N47" s="50"/>
      <c r="O47" s="48">
        <f>$F$36</f>
        <v>24900</v>
      </c>
      <c r="P47" s="49">
        <f t="shared" ref="P47:P54" si="22">O47*O$45</f>
        <v>37350000</v>
      </c>
      <c r="Q47" s="51"/>
      <c r="R47" s="48">
        <f>$F$36</f>
        <v>24900</v>
      </c>
      <c r="S47" s="49">
        <f t="shared" ref="S47:S54" si="23">R47*R$45</f>
        <v>49800000</v>
      </c>
      <c r="T47" s="50"/>
    </row>
    <row r="48" spans="2:20" s="42" customFormat="1" ht="17.25" customHeight="1">
      <c r="B48" s="89" t="s">
        <v>47</v>
      </c>
      <c r="C48" s="90"/>
      <c r="D48" s="90"/>
      <c r="E48" s="91"/>
      <c r="F48" s="74">
        <f>VLOOKUP(F45,$B$17:$T$26,17,FALSE)</f>
        <v>8125.7256666666672</v>
      </c>
      <c r="G48" s="75">
        <f t="shared" si="19"/>
        <v>2437717.7000000002</v>
      </c>
      <c r="H48" s="76">
        <f>G48/G47</f>
        <v>0.3263343641231593</v>
      </c>
      <c r="I48" s="77">
        <f>VLOOKUP(I45,$B$17:$T$26,17,FALSE)</f>
        <v>8015.7154</v>
      </c>
      <c r="J48" s="75">
        <f t="shared" si="20"/>
        <v>4007857.7</v>
      </c>
      <c r="K48" s="76">
        <f>J48/J47</f>
        <v>0.32191628112449799</v>
      </c>
      <c r="L48" s="77">
        <f>VLOOKUP(L45,$B$17:$T$26,17,FALSE)</f>
        <v>7933.2076999999999</v>
      </c>
      <c r="M48" s="75">
        <f t="shared" si="21"/>
        <v>7933207.7000000002</v>
      </c>
      <c r="N48" s="76">
        <f>M48/M47</f>
        <v>0.31860271887550201</v>
      </c>
      <c r="O48" s="77">
        <f>VLOOKUP(O45,$B$17:$T$26,17,FALSE)</f>
        <v>7905.7051333333329</v>
      </c>
      <c r="P48" s="75">
        <f t="shared" si="22"/>
        <v>11858557.699999999</v>
      </c>
      <c r="Q48" s="76">
        <f>P48/P47</f>
        <v>0.31749819812583668</v>
      </c>
      <c r="R48" s="77">
        <f>VLOOKUP(R45,$B$17:$T$26,17,FALSE)</f>
        <v>7891.9538499999999</v>
      </c>
      <c r="S48" s="75">
        <f t="shared" si="23"/>
        <v>15783907.699999999</v>
      </c>
      <c r="T48" s="76">
        <f>S48/S47</f>
        <v>0.31694593775100399</v>
      </c>
    </row>
    <row r="49" spans="2:20" ht="17.25" customHeight="1">
      <c r="B49" s="92" t="s">
        <v>48</v>
      </c>
      <c r="C49" s="93"/>
      <c r="D49" s="93"/>
      <c r="E49" s="94"/>
      <c r="F49" s="46">
        <f>$F$38</f>
        <v>300</v>
      </c>
      <c r="G49" s="43">
        <f t="shared" si="19"/>
        <v>90000</v>
      </c>
      <c r="H49" s="44">
        <f>G49/G47</f>
        <v>1.2048192771084338E-2</v>
      </c>
      <c r="I49" s="46">
        <f>$F$38</f>
        <v>300</v>
      </c>
      <c r="J49" s="43">
        <f t="shared" si="20"/>
        <v>150000</v>
      </c>
      <c r="K49" s="44">
        <f>J49/J47</f>
        <v>1.2048192771084338E-2</v>
      </c>
      <c r="L49" s="46">
        <f>$F$38</f>
        <v>300</v>
      </c>
      <c r="M49" s="43">
        <f t="shared" si="21"/>
        <v>300000</v>
      </c>
      <c r="N49" s="44">
        <f>M49/M47</f>
        <v>1.2048192771084338E-2</v>
      </c>
      <c r="O49" s="46">
        <f>$F$38</f>
        <v>300</v>
      </c>
      <c r="P49" s="43">
        <f t="shared" si="22"/>
        <v>450000</v>
      </c>
      <c r="Q49" s="44">
        <f>P49/P47</f>
        <v>1.2048192771084338E-2</v>
      </c>
      <c r="R49" s="46">
        <f>$F$38</f>
        <v>300</v>
      </c>
      <c r="S49" s="43">
        <f t="shared" si="23"/>
        <v>600000</v>
      </c>
      <c r="T49" s="44">
        <f>S49/S47</f>
        <v>1.2048192771084338E-2</v>
      </c>
    </row>
    <row r="50" spans="2:20" ht="17.25" customHeight="1">
      <c r="B50" s="92" t="s">
        <v>56</v>
      </c>
      <c r="C50" s="93"/>
      <c r="D50" s="93"/>
      <c r="E50" s="94"/>
      <c r="F50" s="46">
        <f>$F$39</f>
        <v>2350</v>
      </c>
      <c r="G50" s="43">
        <f t="shared" si="19"/>
        <v>705000</v>
      </c>
      <c r="H50" s="44">
        <f>G50/G47</f>
        <v>9.4377510040160636E-2</v>
      </c>
      <c r="I50" s="46">
        <f>$F$39</f>
        <v>2350</v>
      </c>
      <c r="J50" s="43">
        <f t="shared" si="20"/>
        <v>1175000</v>
      </c>
      <c r="K50" s="44">
        <f>J50/J47</f>
        <v>9.4377510040160636E-2</v>
      </c>
      <c r="L50" s="46">
        <f>$F$39</f>
        <v>2350</v>
      </c>
      <c r="M50" s="43">
        <f t="shared" si="21"/>
        <v>2350000</v>
      </c>
      <c r="N50" s="44">
        <f>M50/M47</f>
        <v>9.4377510040160636E-2</v>
      </c>
      <c r="O50" s="46">
        <f>$F$39</f>
        <v>2350</v>
      </c>
      <c r="P50" s="43">
        <f t="shared" si="22"/>
        <v>3525000</v>
      </c>
      <c r="Q50" s="44">
        <f>P50/P47</f>
        <v>9.4377510040160636E-2</v>
      </c>
      <c r="R50" s="46">
        <f>$F$39</f>
        <v>2350</v>
      </c>
      <c r="S50" s="43">
        <f t="shared" si="23"/>
        <v>4700000</v>
      </c>
      <c r="T50" s="44">
        <f>S50/S47</f>
        <v>9.4377510040160636E-2</v>
      </c>
    </row>
    <row r="51" spans="2:20" ht="17.25" customHeight="1">
      <c r="B51" s="92" t="s">
        <v>49</v>
      </c>
      <c r="C51" s="93"/>
      <c r="D51" s="93"/>
      <c r="E51" s="94"/>
      <c r="F51" s="47">
        <f>F47*$C$31</f>
        <v>2958.12</v>
      </c>
      <c r="G51" s="43">
        <f t="shared" si="19"/>
        <v>887436</v>
      </c>
      <c r="H51" s="44">
        <f>G51/G47</f>
        <v>0.1188</v>
      </c>
      <c r="I51" s="46">
        <f>I47*$C$31</f>
        <v>2958.12</v>
      </c>
      <c r="J51" s="43">
        <f t="shared" si="20"/>
        <v>1479060</v>
      </c>
      <c r="K51" s="44">
        <f>J51/J47</f>
        <v>0.1188</v>
      </c>
      <c r="L51" s="46">
        <f>L47*$C$31</f>
        <v>2958.12</v>
      </c>
      <c r="M51" s="43">
        <f t="shared" si="21"/>
        <v>2958120</v>
      </c>
      <c r="N51" s="44">
        <f>M51/M47</f>
        <v>0.1188</v>
      </c>
      <c r="O51" s="46">
        <f>O47*$C$31</f>
        <v>2958.12</v>
      </c>
      <c r="P51" s="43">
        <f t="shared" si="22"/>
        <v>4437180</v>
      </c>
      <c r="Q51" s="44">
        <f>P51/P47</f>
        <v>0.1188</v>
      </c>
      <c r="R51" s="46">
        <f>R47*$C$31</f>
        <v>2958.12</v>
      </c>
      <c r="S51" s="43">
        <f t="shared" si="23"/>
        <v>5916240</v>
      </c>
      <c r="T51" s="44">
        <f>S51/S47</f>
        <v>0.1188</v>
      </c>
    </row>
    <row r="52" spans="2:20" ht="17.25" customHeight="1">
      <c r="B52" s="95" t="s">
        <v>50</v>
      </c>
      <c r="C52" s="96"/>
      <c r="D52" s="96"/>
      <c r="E52" s="97"/>
      <c r="F52" s="60">
        <f>F47/$C$32</f>
        <v>7114.2857142857147</v>
      </c>
      <c r="G52" s="61">
        <f t="shared" si="19"/>
        <v>2134285.7142857146</v>
      </c>
      <c r="H52" s="62">
        <f>G52/G47</f>
        <v>0.28571428571428575</v>
      </c>
      <c r="I52" s="63">
        <f>I47/$C$32</f>
        <v>7114.2857142857147</v>
      </c>
      <c r="J52" s="61">
        <f t="shared" si="20"/>
        <v>3557142.8571428573</v>
      </c>
      <c r="K52" s="64">
        <f>J52/J47</f>
        <v>0.2857142857142857</v>
      </c>
      <c r="L52" s="60">
        <f>L47/$C$32</f>
        <v>7114.2857142857147</v>
      </c>
      <c r="M52" s="61">
        <f t="shared" si="21"/>
        <v>7114285.7142857146</v>
      </c>
      <c r="N52" s="62">
        <f>M52/M47</f>
        <v>0.2857142857142857</v>
      </c>
      <c r="O52" s="63">
        <f>O47/$C$32</f>
        <v>7114.2857142857147</v>
      </c>
      <c r="P52" s="61">
        <f t="shared" si="22"/>
        <v>10671428.571428573</v>
      </c>
      <c r="Q52" s="64">
        <f>P52/P47</f>
        <v>0.28571428571428575</v>
      </c>
      <c r="R52" s="60">
        <f>R47/$C$32</f>
        <v>7114.2857142857147</v>
      </c>
      <c r="S52" s="61">
        <f t="shared" si="23"/>
        <v>14228571.428571429</v>
      </c>
      <c r="T52" s="62">
        <f>S52/S47</f>
        <v>0.2857142857142857</v>
      </c>
    </row>
    <row r="53" spans="2:20" ht="17.25" customHeight="1">
      <c r="B53" s="92" t="s">
        <v>51</v>
      </c>
      <c r="C53" s="93"/>
      <c r="D53" s="93"/>
      <c r="E53" s="94"/>
      <c r="F53" s="47">
        <f>(F47-SUM(F48:F52))*16%</f>
        <v>648.2989790476189</v>
      </c>
      <c r="G53" s="43">
        <f t="shared" si="19"/>
        <v>194489.69371428568</v>
      </c>
      <c r="H53" s="44">
        <f>G53/G47</f>
        <v>2.6036103576209595E-2</v>
      </c>
      <c r="I53" s="46">
        <f>(I47-SUM(I48:I52))*16%</f>
        <v>665.90062171428588</v>
      </c>
      <c r="J53" s="43">
        <f t="shared" si="20"/>
        <v>332950.31085714296</v>
      </c>
      <c r="K53" s="45">
        <f>J53/J47</f>
        <v>2.6742996855995418E-2</v>
      </c>
      <c r="L53" s="47">
        <f>(L47-SUM(L48:L52))*16%</f>
        <v>679.10185371428611</v>
      </c>
      <c r="M53" s="43">
        <f t="shared" si="21"/>
        <v>679101.85371428612</v>
      </c>
      <c r="N53" s="44">
        <f>M53/M47</f>
        <v>2.7273166815834783E-2</v>
      </c>
      <c r="O53" s="46">
        <f>(O47-SUM(O48:O52))*16%</f>
        <v>683.50226438095274</v>
      </c>
      <c r="P53" s="43">
        <f t="shared" si="22"/>
        <v>1025253.3965714291</v>
      </c>
      <c r="Q53" s="45">
        <f>P53/P47</f>
        <v>2.7449890135781235E-2</v>
      </c>
      <c r="R53" s="47">
        <f>(R47-SUM(R48:R52))*16%</f>
        <v>685.70246971428571</v>
      </c>
      <c r="S53" s="43">
        <f t="shared" si="23"/>
        <v>1371404.9394285714</v>
      </c>
      <c r="T53" s="44">
        <f>S53/S47</f>
        <v>2.7538251795754445E-2</v>
      </c>
    </row>
    <row r="54" spans="2:20" ht="17.25" customHeight="1" thickBot="1">
      <c r="B54" s="113" t="s">
        <v>52</v>
      </c>
      <c r="C54" s="114"/>
      <c r="D54" s="114"/>
      <c r="E54" s="115"/>
      <c r="F54" s="57">
        <f>F47-SUM(F48:F53)</f>
        <v>3403.5696399999979</v>
      </c>
      <c r="G54" s="58">
        <f t="shared" si="19"/>
        <v>1021070.8919999994</v>
      </c>
      <c r="H54" s="65">
        <f>G54/G47</f>
        <v>0.13668954377510031</v>
      </c>
      <c r="I54" s="59">
        <f>I47-SUM(I48:I53)</f>
        <v>3495.9782640000012</v>
      </c>
      <c r="J54" s="58">
        <f t="shared" si="20"/>
        <v>1747989.1320000007</v>
      </c>
      <c r="K54" s="66">
        <f>J54/J47</f>
        <v>0.14040073349397597</v>
      </c>
      <c r="L54" s="57">
        <f>L47-SUM(L48:L53)</f>
        <v>3565.2847320000037</v>
      </c>
      <c r="M54" s="58">
        <f t="shared" si="21"/>
        <v>3565284.7320000036</v>
      </c>
      <c r="N54" s="65">
        <f>M54/M47</f>
        <v>0.14318412578313267</v>
      </c>
      <c r="O54" s="59">
        <f>O47-SUM(O48:O53)</f>
        <v>3588.3868880000009</v>
      </c>
      <c r="P54" s="58">
        <f t="shared" si="22"/>
        <v>5382580.3320000013</v>
      </c>
      <c r="Q54" s="66">
        <f>P54/P47</f>
        <v>0.14411192321285143</v>
      </c>
      <c r="R54" s="57">
        <f>R47-SUM(R48:R53)</f>
        <v>3599.9379660000013</v>
      </c>
      <c r="S54" s="58">
        <f t="shared" si="23"/>
        <v>7199875.9320000028</v>
      </c>
      <c r="T54" s="65">
        <f>S54/S47</f>
        <v>0.1445758219277109</v>
      </c>
    </row>
    <row r="56" spans="2:20">
      <c r="B56" s="32" t="s">
        <v>73</v>
      </c>
    </row>
    <row r="57" spans="2:20" ht="16.5" customHeight="1">
      <c r="B57" s="19" t="s">
        <v>57</v>
      </c>
      <c r="C57" s="19" t="s">
        <v>12</v>
      </c>
      <c r="D57" s="19" t="s">
        <v>59</v>
      </c>
      <c r="E57" s="19" t="s">
        <v>66</v>
      </c>
      <c r="F57" s="1"/>
      <c r="G57" s="112" t="s">
        <v>60</v>
      </c>
      <c r="H57" s="112"/>
      <c r="I57" s="68">
        <v>9.9999999999998996E-3</v>
      </c>
      <c r="J57" s="69">
        <v>1.99999999999999E-2</v>
      </c>
      <c r="K57" s="68">
        <v>2.9999999999999898E-2</v>
      </c>
      <c r="L57" s="69">
        <v>0.04</v>
      </c>
      <c r="M57" s="68">
        <v>0.05</v>
      </c>
      <c r="N57" s="69">
        <v>0.06</v>
      </c>
      <c r="O57" s="68">
        <v>7.0000000000000007E-2</v>
      </c>
      <c r="P57" s="69">
        <v>0.08</v>
      </c>
      <c r="Q57" s="68">
        <v>0.09</v>
      </c>
      <c r="R57" s="69">
        <v>0.1</v>
      </c>
      <c r="S57" s="68">
        <v>0.2</v>
      </c>
      <c r="T57" s="68">
        <v>0.3</v>
      </c>
    </row>
    <row r="58" spans="2:20">
      <c r="B58" s="19" t="s">
        <v>13</v>
      </c>
      <c r="C58" s="72">
        <v>16995</v>
      </c>
      <c r="D58" s="67">
        <f>C58/28</f>
        <v>606.96428571428567</v>
      </c>
      <c r="E58" s="67">
        <f>D58*0.03</f>
        <v>18.208928571428569</v>
      </c>
      <c r="F58" s="1"/>
      <c r="G58" s="81" t="s">
        <v>62</v>
      </c>
      <c r="H58" s="81"/>
      <c r="I58" s="70">
        <f>$E$63*I57</f>
        <v>2.4348428571428329</v>
      </c>
      <c r="J58" s="71">
        <f t="shared" ref="J58:R58" si="24">$E$63*J57</f>
        <v>4.8696857142856906</v>
      </c>
      <c r="K58" s="71">
        <f t="shared" si="24"/>
        <v>7.3045285714285475</v>
      </c>
      <c r="L58" s="71">
        <f t="shared" si="24"/>
        <v>9.7393714285714292</v>
      </c>
      <c r="M58" s="71">
        <f t="shared" si="24"/>
        <v>12.174214285714287</v>
      </c>
      <c r="N58" s="71">
        <f t="shared" si="24"/>
        <v>14.609057142857143</v>
      </c>
      <c r="O58" s="71">
        <f t="shared" si="24"/>
        <v>17.043900000000004</v>
      </c>
      <c r="P58" s="71">
        <f t="shared" si="24"/>
        <v>19.478742857142858</v>
      </c>
      <c r="Q58" s="71">
        <f t="shared" si="24"/>
        <v>21.913585714285716</v>
      </c>
      <c r="R58" s="71">
        <f t="shared" si="24"/>
        <v>24.348428571428574</v>
      </c>
      <c r="S58" s="71">
        <f t="shared" ref="S58" si="25">$E$63*S57</f>
        <v>48.696857142857148</v>
      </c>
      <c r="T58" s="71">
        <f t="shared" ref="T58" si="26">$E$63*T57</f>
        <v>73.045285714285711</v>
      </c>
    </row>
    <row r="59" spans="2:20" ht="16.5" customHeight="1">
      <c r="B59" s="19" t="s">
        <v>14</v>
      </c>
      <c r="C59" s="72">
        <v>22008</v>
      </c>
      <c r="D59" s="67">
        <f t="shared" ref="D59:D62" si="27">C59/28</f>
        <v>786</v>
      </c>
      <c r="E59" s="67">
        <f t="shared" ref="E59:E62" si="28">D59*0.03</f>
        <v>23.58</v>
      </c>
      <c r="F59" s="1"/>
      <c r="G59" s="81" t="s">
        <v>61</v>
      </c>
      <c r="H59" s="81"/>
      <c r="I59" s="70">
        <f>I58*30</f>
        <v>73.045285714284987</v>
      </c>
      <c r="J59" s="71">
        <f t="shared" ref="J59:R59" si="29">J58*30</f>
        <v>146.09057142857071</v>
      </c>
      <c r="K59" s="71">
        <f t="shared" si="29"/>
        <v>219.13585714285642</v>
      </c>
      <c r="L59" s="71">
        <f t="shared" si="29"/>
        <v>292.1811428571429</v>
      </c>
      <c r="M59" s="71">
        <f t="shared" si="29"/>
        <v>365.22642857142858</v>
      </c>
      <c r="N59" s="71">
        <f t="shared" si="29"/>
        <v>438.27171428571427</v>
      </c>
      <c r="O59" s="71">
        <f t="shared" si="29"/>
        <v>511.31700000000012</v>
      </c>
      <c r="P59" s="71">
        <f t="shared" si="29"/>
        <v>584.3622857142858</v>
      </c>
      <c r="Q59" s="71">
        <f t="shared" si="29"/>
        <v>657.40757142857149</v>
      </c>
      <c r="R59" s="71">
        <f t="shared" si="29"/>
        <v>730.45285714285717</v>
      </c>
      <c r="S59" s="71">
        <f t="shared" ref="S59" si="30">S58*30</f>
        <v>1460.9057142857143</v>
      </c>
      <c r="T59" s="71">
        <f t="shared" ref="T59" si="31">T58*30</f>
        <v>2191.3585714285714</v>
      </c>
    </row>
    <row r="60" spans="2:20">
      <c r="B60" s="19" t="s">
        <v>15</v>
      </c>
      <c r="C60" s="72">
        <v>41960</v>
      </c>
      <c r="D60" s="67">
        <f t="shared" si="27"/>
        <v>1498.5714285714287</v>
      </c>
      <c r="E60" s="67">
        <f t="shared" si="28"/>
        <v>44.957142857142856</v>
      </c>
      <c r="F60" s="1"/>
      <c r="G60" s="82" t="s">
        <v>63</v>
      </c>
      <c r="H60" s="67">
        <v>30000</v>
      </c>
      <c r="I60" s="70">
        <f t="shared" ref="I60:T60" si="32">$H$60/I58</f>
        <v>12321.12368648033</v>
      </c>
      <c r="J60" s="70">
        <f t="shared" si="32"/>
        <v>6160.5618432401334</v>
      </c>
      <c r="K60" s="70">
        <f t="shared" si="32"/>
        <v>4107.0412288267489</v>
      </c>
      <c r="L60" s="70">
        <f t="shared" si="32"/>
        <v>3080.2809216200517</v>
      </c>
      <c r="M60" s="71">
        <f t="shared" si="32"/>
        <v>2464.224737296041</v>
      </c>
      <c r="N60" s="70">
        <f t="shared" si="32"/>
        <v>2053.5206144133676</v>
      </c>
      <c r="O60" s="71">
        <f t="shared" si="32"/>
        <v>1760.160526640029</v>
      </c>
      <c r="P60" s="71">
        <f t="shared" si="32"/>
        <v>1540.1404608100258</v>
      </c>
      <c r="Q60" s="70">
        <f t="shared" si="32"/>
        <v>1369.013742942245</v>
      </c>
      <c r="R60" s="71">
        <f t="shared" si="32"/>
        <v>1232.1123686480205</v>
      </c>
      <c r="S60" s="71">
        <f t="shared" si="32"/>
        <v>616.05618432401025</v>
      </c>
      <c r="T60" s="70">
        <f t="shared" si="32"/>
        <v>410.70412288267357</v>
      </c>
    </row>
    <row r="61" spans="2:20">
      <c r="B61" s="19" t="s">
        <v>17</v>
      </c>
      <c r="C61" s="72">
        <v>72746</v>
      </c>
      <c r="D61" s="67">
        <f t="shared" si="27"/>
        <v>2598.0714285714284</v>
      </c>
      <c r="E61" s="67">
        <f t="shared" si="28"/>
        <v>77.942142857142855</v>
      </c>
      <c r="F61" s="1"/>
      <c r="G61" s="83"/>
      <c r="H61" s="67">
        <v>50000</v>
      </c>
      <c r="I61" s="70">
        <f t="shared" ref="I61:T61" si="33">$H$61/I58</f>
        <v>20535.206144133885</v>
      </c>
      <c r="J61" s="70">
        <f t="shared" si="33"/>
        <v>10267.60307206689</v>
      </c>
      <c r="K61" s="70">
        <f t="shared" si="33"/>
        <v>6845.0687147112485</v>
      </c>
      <c r="L61" s="70">
        <f t="shared" si="33"/>
        <v>5133.8015360334193</v>
      </c>
      <c r="M61" s="71">
        <f t="shared" si="33"/>
        <v>4107.0412288267353</v>
      </c>
      <c r="N61" s="70">
        <f t="shared" si="33"/>
        <v>3422.5343573556129</v>
      </c>
      <c r="O61" s="71">
        <f t="shared" si="33"/>
        <v>2933.6008777333818</v>
      </c>
      <c r="P61" s="71">
        <f t="shared" si="33"/>
        <v>2566.9007680167097</v>
      </c>
      <c r="Q61" s="70">
        <f t="shared" si="33"/>
        <v>2281.6895715704086</v>
      </c>
      <c r="R61" s="71">
        <f t="shared" si="33"/>
        <v>2053.5206144133676</v>
      </c>
      <c r="S61" s="71">
        <f t="shared" si="33"/>
        <v>1026.7603072066838</v>
      </c>
      <c r="T61" s="70">
        <f t="shared" si="33"/>
        <v>684.50687147112262</v>
      </c>
    </row>
    <row r="62" spans="2:20">
      <c r="B62" s="19" t="s">
        <v>18</v>
      </c>
      <c r="C62" s="72">
        <v>16730</v>
      </c>
      <c r="D62" s="67">
        <f t="shared" si="27"/>
        <v>597.5</v>
      </c>
      <c r="E62" s="67">
        <f t="shared" si="28"/>
        <v>17.925000000000001</v>
      </c>
      <c r="F62" s="1"/>
      <c r="G62" s="83"/>
      <c r="H62" s="67">
        <v>100000</v>
      </c>
      <c r="I62" s="70">
        <f t="shared" ref="I62:T62" si="34">+$H$62/I58</f>
        <v>41070.412288267769</v>
      </c>
      <c r="J62" s="70">
        <f t="shared" si="34"/>
        <v>20535.206144133779</v>
      </c>
      <c r="K62" s="70">
        <f t="shared" si="34"/>
        <v>13690.137429422497</v>
      </c>
      <c r="L62" s="70">
        <f t="shared" si="34"/>
        <v>10267.603072066839</v>
      </c>
      <c r="M62" s="71">
        <f t="shared" si="34"/>
        <v>8214.0824576534706</v>
      </c>
      <c r="N62" s="71">
        <f t="shared" si="34"/>
        <v>6845.0687147112258</v>
      </c>
      <c r="O62" s="71">
        <f t="shared" si="34"/>
        <v>5867.2017554667636</v>
      </c>
      <c r="P62" s="71">
        <f t="shared" si="34"/>
        <v>5133.8015360334193</v>
      </c>
      <c r="Q62" s="71">
        <f t="shared" si="34"/>
        <v>4563.3791431408172</v>
      </c>
      <c r="R62" s="71">
        <f t="shared" si="34"/>
        <v>4107.0412288267353</v>
      </c>
      <c r="S62" s="71">
        <f t="shared" si="34"/>
        <v>2053.5206144133676</v>
      </c>
      <c r="T62" s="71">
        <f t="shared" si="34"/>
        <v>1369.0137429422452</v>
      </c>
    </row>
    <row r="63" spans="2:20">
      <c r="B63" s="19" t="s">
        <v>19</v>
      </c>
      <c r="C63" s="67">
        <f>SUM(C58:C62)</f>
        <v>170439</v>
      </c>
      <c r="D63" s="67">
        <f t="shared" ref="D63" si="35">C63/28</f>
        <v>6087.1071428571431</v>
      </c>
      <c r="E63" s="67">
        <f t="shared" ref="E63" si="36">D63*0.04</f>
        <v>243.48428571428573</v>
      </c>
      <c r="F63" s="1"/>
      <c r="G63" s="83"/>
      <c r="H63" s="67">
        <v>200000</v>
      </c>
      <c r="I63" s="71">
        <f t="shared" ref="I63:T63" si="37">$H$63/I58</f>
        <v>82140.824576535539</v>
      </c>
      <c r="J63" s="71">
        <f t="shared" si="37"/>
        <v>41070.412288267558</v>
      </c>
      <c r="K63" s="71">
        <f t="shared" si="37"/>
        <v>27380.274858844994</v>
      </c>
      <c r="L63" s="71">
        <f t="shared" si="37"/>
        <v>20535.206144133677</v>
      </c>
      <c r="M63" s="71">
        <f t="shared" si="37"/>
        <v>16428.164915306941</v>
      </c>
      <c r="N63" s="71">
        <f t="shared" si="37"/>
        <v>13690.137429422452</v>
      </c>
      <c r="O63" s="71">
        <f t="shared" si="37"/>
        <v>11734.403510933527</v>
      </c>
      <c r="P63" s="71">
        <f t="shared" si="37"/>
        <v>10267.603072066839</v>
      </c>
      <c r="Q63" s="71">
        <f t="shared" si="37"/>
        <v>9126.7582862816344</v>
      </c>
      <c r="R63" s="71">
        <f t="shared" si="37"/>
        <v>8214.0824576534706</v>
      </c>
      <c r="S63" s="71">
        <f t="shared" si="37"/>
        <v>4107.0412288267353</v>
      </c>
      <c r="T63" s="71">
        <f t="shared" si="37"/>
        <v>2738.0274858844905</v>
      </c>
    </row>
    <row r="64" spans="2:20">
      <c r="B64" s="78" t="s">
        <v>67</v>
      </c>
    </row>
  </sheetData>
  <mergeCells count="85">
    <mergeCell ref="B3:S3"/>
    <mergeCell ref="B7:B8"/>
    <mergeCell ref="C7:H7"/>
    <mergeCell ref="I7:J8"/>
    <mergeCell ref="K7:N7"/>
    <mergeCell ref="O7:R7"/>
    <mergeCell ref="S7:T8"/>
    <mergeCell ref="C8:D8"/>
    <mergeCell ref="E8:F8"/>
    <mergeCell ref="G8:H8"/>
    <mergeCell ref="K8:L8"/>
    <mergeCell ref="M8:N8"/>
    <mergeCell ref="O8:P8"/>
    <mergeCell ref="Q8:R8"/>
    <mergeCell ref="B14:B16"/>
    <mergeCell ref="C14:C16"/>
    <mergeCell ref="D14:D16"/>
    <mergeCell ref="E14:E16"/>
    <mergeCell ref="F14:F16"/>
    <mergeCell ref="O9:P9"/>
    <mergeCell ref="Q9:R9"/>
    <mergeCell ref="S9:T9"/>
    <mergeCell ref="C10:T10"/>
    <mergeCell ref="C11:T11"/>
    <mergeCell ref="M9:N9"/>
    <mergeCell ref="C9:D9"/>
    <mergeCell ref="E9:F9"/>
    <mergeCell ref="G9:H9"/>
    <mergeCell ref="I9:J9"/>
    <mergeCell ref="K9:L9"/>
    <mergeCell ref="S19:T19"/>
    <mergeCell ref="G14:G16"/>
    <mergeCell ref="H14:J14"/>
    <mergeCell ref="K14:M14"/>
    <mergeCell ref="N14:N16"/>
    <mergeCell ref="O14:O16"/>
    <mergeCell ref="P14:P16"/>
    <mergeCell ref="Q14:Q16"/>
    <mergeCell ref="R14:R16"/>
    <mergeCell ref="S14:T16"/>
    <mergeCell ref="S17:T17"/>
    <mergeCell ref="S18:T18"/>
    <mergeCell ref="S26:T26"/>
    <mergeCell ref="S20:T20"/>
    <mergeCell ref="S21:T21"/>
    <mergeCell ref="S22:T22"/>
    <mergeCell ref="S23:T23"/>
    <mergeCell ref="S24:T24"/>
    <mergeCell ref="S25:T25"/>
    <mergeCell ref="B39:E39"/>
    <mergeCell ref="G57:H57"/>
    <mergeCell ref="B53:E53"/>
    <mergeCell ref="B54:E54"/>
    <mergeCell ref="B43:E43"/>
    <mergeCell ref="B42:E42"/>
    <mergeCell ref="B41:E41"/>
    <mergeCell ref="B40:E40"/>
    <mergeCell ref="B38:E38"/>
    <mergeCell ref="B37:E37"/>
    <mergeCell ref="B36:E36"/>
    <mergeCell ref="F34:H34"/>
    <mergeCell ref="I34:K34"/>
    <mergeCell ref="I45:K45"/>
    <mergeCell ref="L45:N45"/>
    <mergeCell ref="O45:Q45"/>
    <mergeCell ref="R45:T45"/>
    <mergeCell ref="L34:N34"/>
    <mergeCell ref="O34:Q34"/>
    <mergeCell ref="R34:T34"/>
    <mergeCell ref="C30:E30"/>
    <mergeCell ref="C29:E29"/>
    <mergeCell ref="G59:H59"/>
    <mergeCell ref="G58:H58"/>
    <mergeCell ref="G60:G63"/>
    <mergeCell ref="C32:E32"/>
    <mergeCell ref="C31:E31"/>
    <mergeCell ref="B47:E47"/>
    <mergeCell ref="B48:E48"/>
    <mergeCell ref="B49:E49"/>
    <mergeCell ref="B50:E50"/>
    <mergeCell ref="B51:E51"/>
    <mergeCell ref="B52:E52"/>
    <mergeCell ref="B45:E46"/>
    <mergeCell ref="F45:H45"/>
    <mergeCell ref="B34:E35"/>
  </mergeCells>
  <phoneticPr fontId="2" type="noConversion"/>
  <conditionalFormatting sqref="B43:T43 B54:T54">
    <cfRule type="cellIs" dxfId="15" priority="2" operator="lessThan">
      <formula>0</formula>
    </cfRule>
  </conditionalFormatting>
  <conditionalFormatting sqref="I60:T63">
    <cfRule type="cellIs" dxfId="14" priority="1" operator="lessThan">
      <formula>$F$41</formula>
    </cfRule>
  </conditionalFormatting>
  <conditionalFormatting sqref="P17:P26">
    <cfRule type="cellIs" dxfId="13" priority="4" operator="lessThanOrEqual">
      <formula>0.3</formula>
    </cfRule>
  </conditionalFormatting>
  <conditionalFormatting sqref="S17:T26">
    <cfRule type="cellIs" dxfId="12" priority="3" operator="lessThan">
      <formula>190*1.4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D16A-3F30-4492-8ED4-CD7BC32BCD4D}">
  <dimension ref="B2:T64"/>
  <sheetViews>
    <sheetView showGridLines="0" zoomScale="115" zoomScaleNormal="115" workbookViewId="0">
      <selection activeCell="O9" sqref="O9:P9"/>
    </sheetView>
  </sheetViews>
  <sheetFormatPr defaultRowHeight="16.5"/>
  <cols>
    <col min="1" max="1" width="1.625" customWidth="1"/>
    <col min="2" max="19" width="9.25" customWidth="1"/>
  </cols>
  <sheetData>
    <row r="2" spans="2:20" s="1" customFormat="1" ht="17.25" customHeight="1"/>
    <row r="3" spans="2:20" s="1" customFormat="1" ht="23.25" customHeight="1">
      <c r="B3" s="150" t="s">
        <v>68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2:20" s="1" customFormat="1" ht="17.25" customHeight="1">
      <c r="B4" s="21"/>
      <c r="C4" s="21"/>
      <c r="D4" s="21"/>
      <c r="E4" s="21"/>
      <c r="F4" s="20"/>
      <c r="G4" s="21"/>
      <c r="H4" s="21"/>
      <c r="I4" s="21"/>
      <c r="J4" s="21"/>
      <c r="K4" s="21"/>
    </row>
    <row r="5" spans="2:20" s="1" customFormat="1" ht="17.25" customHeight="1"/>
    <row r="6" spans="2:20" ht="17.25" thickBot="1">
      <c r="S6" s="22"/>
      <c r="T6" s="22" t="s">
        <v>16</v>
      </c>
    </row>
    <row r="7" spans="2:20">
      <c r="B7" s="152" t="s">
        <v>20</v>
      </c>
      <c r="C7" s="154" t="s">
        <v>30</v>
      </c>
      <c r="D7" s="154"/>
      <c r="E7" s="154"/>
      <c r="F7" s="154"/>
      <c r="G7" s="154"/>
      <c r="H7" s="154"/>
      <c r="I7" s="154" t="s">
        <v>24</v>
      </c>
      <c r="J7" s="154"/>
      <c r="K7" s="154" t="s">
        <v>31</v>
      </c>
      <c r="L7" s="154"/>
      <c r="M7" s="154"/>
      <c r="N7" s="154"/>
      <c r="O7" s="154" t="s">
        <v>32</v>
      </c>
      <c r="P7" s="154"/>
      <c r="Q7" s="154"/>
      <c r="R7" s="154"/>
      <c r="S7" s="156" t="s">
        <v>28</v>
      </c>
      <c r="T7" s="157"/>
    </row>
    <row r="8" spans="2:20" ht="17.25" thickBot="1">
      <c r="B8" s="153"/>
      <c r="C8" s="155" t="s">
        <v>21</v>
      </c>
      <c r="D8" s="155"/>
      <c r="E8" s="155" t="s">
        <v>22</v>
      </c>
      <c r="F8" s="155"/>
      <c r="G8" s="155" t="s">
        <v>23</v>
      </c>
      <c r="H8" s="155"/>
      <c r="I8" s="155"/>
      <c r="J8" s="155"/>
      <c r="K8" s="155" t="s">
        <v>25</v>
      </c>
      <c r="L8" s="155"/>
      <c r="M8" s="155" t="s">
        <v>26</v>
      </c>
      <c r="N8" s="155"/>
      <c r="O8" s="155" t="s">
        <v>27</v>
      </c>
      <c r="P8" s="155"/>
      <c r="Q8" s="155" t="s">
        <v>26</v>
      </c>
      <c r="R8" s="155"/>
      <c r="S8" s="158"/>
      <c r="T8" s="159"/>
    </row>
    <row r="9" spans="2:20" ht="72.75" customHeight="1" thickTop="1">
      <c r="B9" s="23" t="s">
        <v>53</v>
      </c>
      <c r="C9" s="145">
        <v>0.18</v>
      </c>
      <c r="D9" s="146"/>
      <c r="E9" s="145">
        <v>0.1</v>
      </c>
      <c r="F9" s="146"/>
      <c r="G9" s="145">
        <v>0.03</v>
      </c>
      <c r="H9" s="146"/>
      <c r="I9" s="145">
        <v>100</v>
      </c>
      <c r="J9" s="146"/>
      <c r="K9" s="143">
        <f>+C9*E9*G9</f>
        <v>5.399999999999999E-4</v>
      </c>
      <c r="L9" s="144"/>
      <c r="M9" s="143">
        <f>K9*I9</f>
        <v>5.3999999999999992E-2</v>
      </c>
      <c r="N9" s="144"/>
      <c r="O9" s="134">
        <v>10</v>
      </c>
      <c r="P9" s="135"/>
      <c r="Q9" s="136">
        <f>O9*I9</f>
        <v>1000</v>
      </c>
      <c r="R9" s="137"/>
      <c r="S9" s="136">
        <v>190</v>
      </c>
      <c r="T9" s="138"/>
    </row>
    <row r="10" spans="2:20">
      <c r="B10" s="24" t="s">
        <v>33</v>
      </c>
      <c r="C10" s="139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</row>
    <row r="11" spans="2:20" ht="17.25" thickBot="1">
      <c r="B11" s="25" t="s">
        <v>29</v>
      </c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</row>
    <row r="12" spans="2:20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20" ht="17.25" thickBot="1">
      <c r="B13" s="32" t="s">
        <v>41</v>
      </c>
    </row>
    <row r="14" spans="2:20" s="1" customFormat="1" ht="17.25" customHeight="1">
      <c r="B14" s="147" t="s">
        <v>0</v>
      </c>
      <c r="C14" s="120" t="s">
        <v>1</v>
      </c>
      <c r="D14" s="126" t="s">
        <v>2</v>
      </c>
      <c r="E14" s="126" t="s">
        <v>34</v>
      </c>
      <c r="F14" s="126" t="s">
        <v>35</v>
      </c>
      <c r="G14" s="120" t="s">
        <v>3</v>
      </c>
      <c r="H14" s="123" t="s">
        <v>4</v>
      </c>
      <c r="I14" s="124"/>
      <c r="J14" s="125"/>
      <c r="K14" s="123" t="s">
        <v>5</v>
      </c>
      <c r="L14" s="124"/>
      <c r="M14" s="125"/>
      <c r="N14" s="126" t="s">
        <v>39</v>
      </c>
      <c r="O14" s="120" t="s">
        <v>6</v>
      </c>
      <c r="P14" s="120" t="s">
        <v>7</v>
      </c>
      <c r="Q14" s="126" t="s">
        <v>40</v>
      </c>
      <c r="R14" s="120" t="s">
        <v>8</v>
      </c>
      <c r="S14" s="123" t="s">
        <v>9</v>
      </c>
      <c r="T14" s="127"/>
    </row>
    <row r="15" spans="2:20" s="1" customFormat="1" ht="17.25" customHeight="1">
      <c r="B15" s="148"/>
      <c r="C15" s="121"/>
      <c r="D15" s="121"/>
      <c r="E15" s="121"/>
      <c r="F15" s="121"/>
      <c r="G15" s="121"/>
      <c r="H15" s="2" t="s">
        <v>31</v>
      </c>
      <c r="I15" s="3" t="s">
        <v>10</v>
      </c>
      <c r="J15" s="3" t="s">
        <v>11</v>
      </c>
      <c r="K15" s="3" t="s">
        <v>36</v>
      </c>
      <c r="L15" s="3" t="s">
        <v>37</v>
      </c>
      <c r="M15" s="3" t="s">
        <v>38</v>
      </c>
      <c r="N15" s="121"/>
      <c r="O15" s="121"/>
      <c r="P15" s="121"/>
      <c r="Q15" s="121"/>
      <c r="R15" s="121"/>
      <c r="S15" s="128"/>
      <c r="T15" s="129"/>
    </row>
    <row r="16" spans="2:20" s="1" customFormat="1" ht="17.25" customHeight="1" thickBot="1">
      <c r="B16" s="149"/>
      <c r="C16" s="122"/>
      <c r="D16" s="122"/>
      <c r="E16" s="122"/>
      <c r="F16" s="122"/>
      <c r="G16" s="122"/>
      <c r="H16" s="4">
        <v>90000</v>
      </c>
      <c r="I16" s="5">
        <v>0.03</v>
      </c>
      <c r="J16" s="5">
        <v>0.1</v>
      </c>
      <c r="K16" s="4">
        <v>22000</v>
      </c>
      <c r="L16" s="4">
        <v>27500</v>
      </c>
      <c r="M16" s="4">
        <v>33000</v>
      </c>
      <c r="N16" s="122"/>
      <c r="O16" s="122"/>
      <c r="P16" s="122"/>
      <c r="Q16" s="122"/>
      <c r="R16" s="122"/>
      <c r="S16" s="130"/>
      <c r="T16" s="131"/>
    </row>
    <row r="17" spans="2:20" s="1" customFormat="1" ht="17.25" customHeight="1" thickTop="1">
      <c r="B17" s="27">
        <v>20</v>
      </c>
      <c r="C17" s="7">
        <f>(B17*$O$9)*$S$9</f>
        <v>38000</v>
      </c>
      <c r="D17" s="7">
        <f>C17*0.08</f>
        <v>3040</v>
      </c>
      <c r="E17" s="6">
        <v>1900</v>
      </c>
      <c r="F17" s="6"/>
      <c r="G17" s="7">
        <f t="shared" ref="G17:G26" si="0">SUM(C17:F17)</f>
        <v>42940</v>
      </c>
      <c r="H17" s="8">
        <f t="shared" ref="H17:H26" si="1">($H$16*$K$9)*B17</f>
        <v>971.99999999999989</v>
      </c>
      <c r="I17" s="8">
        <f>G17*$I$16</f>
        <v>1288.2</v>
      </c>
      <c r="J17" s="8">
        <f>(G17+H17+I17)*$J$16</f>
        <v>4520.0199999999995</v>
      </c>
      <c r="K17" s="8">
        <f>$K$16</f>
        <v>22000</v>
      </c>
      <c r="L17" s="8">
        <f>$L$16</f>
        <v>27500</v>
      </c>
      <c r="M17" s="8">
        <f>$M$16</f>
        <v>33000</v>
      </c>
      <c r="N17" s="30">
        <v>7000</v>
      </c>
      <c r="O17" s="8">
        <f t="shared" ref="O17:O26" si="2">SUM(H17:N17)</f>
        <v>96280.22</v>
      </c>
      <c r="P17" s="9">
        <f t="shared" ref="P17:P26" si="3">O17/G17</f>
        <v>2.2422035398230089</v>
      </c>
      <c r="Q17" s="28">
        <f t="shared" ref="Q17:Q26" si="4">G17+O17</f>
        <v>139220.22</v>
      </c>
      <c r="R17" s="8">
        <f t="shared" ref="R17:R26" si="5">Q17/B17</f>
        <v>6961.0110000000004</v>
      </c>
      <c r="S17" s="132">
        <f>R17/$O$9</f>
        <v>696.10110000000009</v>
      </c>
      <c r="T17" s="133"/>
    </row>
    <row r="18" spans="2:20" s="1" customFormat="1" ht="17.25" customHeight="1">
      <c r="B18" s="27">
        <v>50</v>
      </c>
      <c r="C18" s="7">
        <f t="shared" ref="C18:C26" si="6">(B18*$O$9)*$S$9</f>
        <v>95000</v>
      </c>
      <c r="D18" s="7">
        <f t="shared" ref="D18:D26" si="7">C18*0.08</f>
        <v>7600</v>
      </c>
      <c r="E18" s="6">
        <v>1900</v>
      </c>
      <c r="F18" s="6"/>
      <c r="G18" s="7">
        <f t="shared" si="0"/>
        <v>104500</v>
      </c>
      <c r="H18" s="8">
        <f t="shared" si="1"/>
        <v>2429.9999999999995</v>
      </c>
      <c r="I18" s="8">
        <f t="shared" ref="I18:I26" si="8">G18*$I$16</f>
        <v>3135</v>
      </c>
      <c r="J18" s="8">
        <f t="shared" ref="J18:J26" si="9">(G18+H18+I18)*$J$16</f>
        <v>11006.5</v>
      </c>
      <c r="K18" s="8">
        <f t="shared" ref="K18:K26" si="10">$K$16</f>
        <v>22000</v>
      </c>
      <c r="L18" s="8">
        <f t="shared" ref="L18:L26" si="11">$L$16</f>
        <v>27500</v>
      </c>
      <c r="M18" s="8">
        <f t="shared" ref="M18:M26" si="12">$M$16</f>
        <v>33000</v>
      </c>
      <c r="N18" s="30">
        <v>7000</v>
      </c>
      <c r="O18" s="8">
        <f t="shared" si="2"/>
        <v>106071.5</v>
      </c>
      <c r="P18" s="9">
        <f t="shared" si="3"/>
        <v>1.0150382775119617</v>
      </c>
      <c r="Q18" s="10">
        <f t="shared" si="4"/>
        <v>210571.5</v>
      </c>
      <c r="R18" s="10">
        <f t="shared" si="5"/>
        <v>4211.43</v>
      </c>
      <c r="S18" s="118">
        <f t="shared" ref="S18:S26" si="13">R18/$O$9</f>
        <v>421.14300000000003</v>
      </c>
      <c r="T18" s="119"/>
    </row>
    <row r="19" spans="2:20" s="1" customFormat="1" ht="17.25" customHeight="1">
      <c r="B19" s="12">
        <v>100</v>
      </c>
      <c r="C19" s="11">
        <f t="shared" si="6"/>
        <v>190000</v>
      </c>
      <c r="D19" s="7">
        <f t="shared" si="7"/>
        <v>15200</v>
      </c>
      <c r="E19" s="6">
        <v>1900</v>
      </c>
      <c r="F19" s="6"/>
      <c r="G19" s="7">
        <f t="shared" si="0"/>
        <v>207100</v>
      </c>
      <c r="H19" s="10">
        <f t="shared" si="1"/>
        <v>4859.9999999999991</v>
      </c>
      <c r="I19" s="8">
        <f t="shared" si="8"/>
        <v>6213</v>
      </c>
      <c r="J19" s="8">
        <f t="shared" si="9"/>
        <v>21817.300000000003</v>
      </c>
      <c r="K19" s="8">
        <f t="shared" si="10"/>
        <v>22000</v>
      </c>
      <c r="L19" s="8">
        <f t="shared" si="11"/>
        <v>27500</v>
      </c>
      <c r="M19" s="8">
        <f t="shared" si="12"/>
        <v>33000</v>
      </c>
      <c r="N19" s="30">
        <v>7000</v>
      </c>
      <c r="O19" s="8">
        <f t="shared" si="2"/>
        <v>122390.3</v>
      </c>
      <c r="P19" s="9">
        <f t="shared" si="3"/>
        <v>0.59097199420569779</v>
      </c>
      <c r="Q19" s="10">
        <f t="shared" si="4"/>
        <v>329490.3</v>
      </c>
      <c r="R19" s="10">
        <f t="shared" si="5"/>
        <v>3294.9029999999998</v>
      </c>
      <c r="S19" s="118">
        <f t="shared" si="13"/>
        <v>329.49029999999999</v>
      </c>
      <c r="T19" s="119"/>
    </row>
    <row r="20" spans="2:20" s="1" customFormat="1" ht="17.25" customHeight="1">
      <c r="B20" s="27">
        <v>150</v>
      </c>
      <c r="C20" s="11">
        <f t="shared" si="6"/>
        <v>285000</v>
      </c>
      <c r="D20" s="7">
        <f t="shared" si="7"/>
        <v>22800</v>
      </c>
      <c r="E20" s="6">
        <v>3800</v>
      </c>
      <c r="F20" s="6"/>
      <c r="G20" s="7">
        <f t="shared" si="0"/>
        <v>311600</v>
      </c>
      <c r="H20" s="10">
        <f t="shared" si="1"/>
        <v>7289.9999999999991</v>
      </c>
      <c r="I20" s="8">
        <f t="shared" si="8"/>
        <v>9348</v>
      </c>
      <c r="J20" s="8">
        <f t="shared" si="9"/>
        <v>32823.800000000003</v>
      </c>
      <c r="K20" s="8">
        <f t="shared" si="10"/>
        <v>22000</v>
      </c>
      <c r="L20" s="8">
        <f t="shared" si="11"/>
        <v>27500</v>
      </c>
      <c r="M20" s="8">
        <f t="shared" si="12"/>
        <v>33000</v>
      </c>
      <c r="N20" s="30">
        <v>14000</v>
      </c>
      <c r="O20" s="8">
        <f t="shared" si="2"/>
        <v>145961.79999999999</v>
      </c>
      <c r="P20" s="9">
        <f t="shared" si="3"/>
        <v>0.46842682926829265</v>
      </c>
      <c r="Q20" s="10">
        <f t="shared" si="4"/>
        <v>457561.8</v>
      </c>
      <c r="R20" s="10">
        <f t="shared" si="5"/>
        <v>3050.4119999999998</v>
      </c>
      <c r="S20" s="118">
        <f t="shared" si="13"/>
        <v>305.0412</v>
      </c>
      <c r="T20" s="119"/>
    </row>
    <row r="21" spans="2:20" s="1" customFormat="1" ht="17.25" customHeight="1">
      <c r="B21" s="27">
        <v>200</v>
      </c>
      <c r="C21" s="7">
        <f t="shared" si="6"/>
        <v>380000</v>
      </c>
      <c r="D21" s="7">
        <f t="shared" si="7"/>
        <v>30400</v>
      </c>
      <c r="E21" s="6">
        <v>3800</v>
      </c>
      <c r="F21" s="6"/>
      <c r="G21" s="7">
        <f t="shared" si="0"/>
        <v>414200</v>
      </c>
      <c r="H21" s="8">
        <f t="shared" si="1"/>
        <v>9719.9999999999982</v>
      </c>
      <c r="I21" s="8">
        <f t="shared" si="8"/>
        <v>12426</v>
      </c>
      <c r="J21" s="8">
        <f t="shared" si="9"/>
        <v>43634.600000000006</v>
      </c>
      <c r="K21" s="8">
        <f t="shared" si="10"/>
        <v>22000</v>
      </c>
      <c r="L21" s="8">
        <f t="shared" si="11"/>
        <v>27500</v>
      </c>
      <c r="M21" s="8">
        <f t="shared" si="12"/>
        <v>33000</v>
      </c>
      <c r="N21" s="30">
        <v>14000</v>
      </c>
      <c r="O21" s="8">
        <f t="shared" si="2"/>
        <v>162280.6</v>
      </c>
      <c r="P21" s="9">
        <f t="shared" si="3"/>
        <v>0.39179285369386774</v>
      </c>
      <c r="Q21" s="10">
        <f t="shared" si="4"/>
        <v>576480.6</v>
      </c>
      <c r="R21" s="10">
        <f t="shared" si="5"/>
        <v>2882.4029999999998</v>
      </c>
      <c r="S21" s="118">
        <f t="shared" si="13"/>
        <v>288.24029999999999</v>
      </c>
      <c r="T21" s="119"/>
    </row>
    <row r="22" spans="2:20" s="1" customFormat="1" ht="17.25" customHeight="1">
      <c r="B22" s="12">
        <v>300</v>
      </c>
      <c r="C22" s="11">
        <f t="shared" si="6"/>
        <v>570000</v>
      </c>
      <c r="D22" s="7">
        <f t="shared" si="7"/>
        <v>45600</v>
      </c>
      <c r="E22" s="6">
        <v>5700</v>
      </c>
      <c r="F22" s="6">
        <f>B22*(0.2*190)</f>
        <v>11400</v>
      </c>
      <c r="G22" s="7">
        <f t="shared" si="0"/>
        <v>632700</v>
      </c>
      <c r="H22" s="10">
        <f t="shared" si="1"/>
        <v>14579.999999999998</v>
      </c>
      <c r="I22" s="8">
        <f t="shared" si="8"/>
        <v>18981</v>
      </c>
      <c r="J22" s="8">
        <f t="shared" si="9"/>
        <v>66626.100000000006</v>
      </c>
      <c r="K22" s="8">
        <f t="shared" si="10"/>
        <v>22000</v>
      </c>
      <c r="L22" s="8">
        <f t="shared" si="11"/>
        <v>27500</v>
      </c>
      <c r="M22" s="8">
        <f t="shared" si="12"/>
        <v>33000</v>
      </c>
      <c r="N22" s="30">
        <v>21000</v>
      </c>
      <c r="O22" s="8">
        <f t="shared" si="2"/>
        <v>203687.1</v>
      </c>
      <c r="P22" s="9">
        <f t="shared" si="3"/>
        <v>0.32193314366998577</v>
      </c>
      <c r="Q22" s="10">
        <f t="shared" si="4"/>
        <v>836387.1</v>
      </c>
      <c r="R22" s="10">
        <f t="shared" si="5"/>
        <v>2787.9569999999999</v>
      </c>
      <c r="S22" s="118">
        <f t="shared" si="13"/>
        <v>278.79570000000001</v>
      </c>
      <c r="T22" s="119"/>
    </row>
    <row r="23" spans="2:20" s="1" customFormat="1" ht="17.25" customHeight="1">
      <c r="B23" s="12">
        <v>500</v>
      </c>
      <c r="C23" s="11">
        <f t="shared" si="6"/>
        <v>950000</v>
      </c>
      <c r="D23" s="7">
        <f t="shared" si="7"/>
        <v>76000</v>
      </c>
      <c r="E23" s="6"/>
      <c r="F23" s="6">
        <f t="shared" ref="F23:F26" si="14">B23*(0.2*190)</f>
        <v>19000</v>
      </c>
      <c r="G23" s="7">
        <f t="shared" si="0"/>
        <v>1045000</v>
      </c>
      <c r="H23" s="10">
        <f t="shared" si="1"/>
        <v>24299.999999999996</v>
      </c>
      <c r="I23" s="8">
        <f t="shared" si="8"/>
        <v>31350</v>
      </c>
      <c r="J23" s="8">
        <f t="shared" si="9"/>
        <v>110065</v>
      </c>
      <c r="K23" s="8">
        <f t="shared" si="10"/>
        <v>22000</v>
      </c>
      <c r="L23" s="8">
        <f t="shared" si="11"/>
        <v>27500</v>
      </c>
      <c r="M23" s="8">
        <f t="shared" si="12"/>
        <v>33000</v>
      </c>
      <c r="N23" s="30">
        <v>100000</v>
      </c>
      <c r="O23" s="8">
        <f t="shared" si="2"/>
        <v>348215</v>
      </c>
      <c r="P23" s="9">
        <f t="shared" si="3"/>
        <v>0.33322009569377992</v>
      </c>
      <c r="Q23" s="10">
        <f t="shared" si="4"/>
        <v>1393215</v>
      </c>
      <c r="R23" s="10">
        <f t="shared" si="5"/>
        <v>2786.43</v>
      </c>
      <c r="S23" s="118">
        <f t="shared" si="13"/>
        <v>278.64299999999997</v>
      </c>
      <c r="T23" s="119"/>
    </row>
    <row r="24" spans="2:20" s="1" customFormat="1" ht="17.25" customHeight="1">
      <c r="B24" s="12">
        <v>1000</v>
      </c>
      <c r="C24" s="11">
        <f t="shared" si="6"/>
        <v>1900000</v>
      </c>
      <c r="D24" s="7">
        <f t="shared" si="7"/>
        <v>152000</v>
      </c>
      <c r="E24" s="6"/>
      <c r="F24" s="6">
        <f t="shared" si="14"/>
        <v>38000</v>
      </c>
      <c r="G24" s="7">
        <f t="shared" si="0"/>
        <v>2090000</v>
      </c>
      <c r="H24" s="10">
        <f t="shared" si="1"/>
        <v>48599.999999999993</v>
      </c>
      <c r="I24" s="8">
        <f t="shared" si="8"/>
        <v>62700</v>
      </c>
      <c r="J24" s="8">
        <f t="shared" si="9"/>
        <v>220130</v>
      </c>
      <c r="K24" s="8">
        <f t="shared" si="10"/>
        <v>22000</v>
      </c>
      <c r="L24" s="8">
        <f t="shared" si="11"/>
        <v>27500</v>
      </c>
      <c r="M24" s="8">
        <f t="shared" si="12"/>
        <v>33000</v>
      </c>
      <c r="N24" s="30">
        <v>200000</v>
      </c>
      <c r="O24" s="8">
        <f t="shared" si="2"/>
        <v>613930</v>
      </c>
      <c r="P24" s="9">
        <f t="shared" si="3"/>
        <v>0.29374641148325359</v>
      </c>
      <c r="Q24" s="10">
        <f t="shared" si="4"/>
        <v>2703930</v>
      </c>
      <c r="R24" s="10">
        <f t="shared" si="5"/>
        <v>2703.93</v>
      </c>
      <c r="S24" s="118">
        <f t="shared" si="13"/>
        <v>270.39299999999997</v>
      </c>
      <c r="T24" s="119"/>
    </row>
    <row r="25" spans="2:20" s="1" customFormat="1" ht="17.25" customHeight="1">
      <c r="B25" s="12">
        <v>1500</v>
      </c>
      <c r="C25" s="11">
        <f t="shared" si="6"/>
        <v>2850000</v>
      </c>
      <c r="D25" s="7">
        <f t="shared" si="7"/>
        <v>228000</v>
      </c>
      <c r="E25" s="6"/>
      <c r="F25" s="6">
        <f t="shared" si="14"/>
        <v>57000</v>
      </c>
      <c r="G25" s="7">
        <f t="shared" si="0"/>
        <v>3135000</v>
      </c>
      <c r="H25" s="10">
        <f t="shared" si="1"/>
        <v>72899.999999999985</v>
      </c>
      <c r="I25" s="8">
        <f t="shared" si="8"/>
        <v>94050</v>
      </c>
      <c r="J25" s="8">
        <f t="shared" si="9"/>
        <v>330195</v>
      </c>
      <c r="K25" s="8">
        <f t="shared" si="10"/>
        <v>22000</v>
      </c>
      <c r="L25" s="8">
        <f t="shared" si="11"/>
        <v>27500</v>
      </c>
      <c r="M25" s="8">
        <f t="shared" si="12"/>
        <v>33000</v>
      </c>
      <c r="N25" s="30">
        <v>300000</v>
      </c>
      <c r="O25" s="8">
        <f t="shared" si="2"/>
        <v>879645</v>
      </c>
      <c r="P25" s="9">
        <f t="shared" si="3"/>
        <v>0.2805885167464115</v>
      </c>
      <c r="Q25" s="10">
        <f t="shared" si="4"/>
        <v>4014645</v>
      </c>
      <c r="R25" s="10">
        <f t="shared" si="5"/>
        <v>2676.43</v>
      </c>
      <c r="S25" s="118">
        <f t="shared" si="13"/>
        <v>267.64299999999997</v>
      </c>
      <c r="T25" s="119"/>
    </row>
    <row r="26" spans="2:20" s="1" customFormat="1" ht="17.25" customHeight="1" thickBot="1">
      <c r="B26" s="13">
        <v>2000</v>
      </c>
      <c r="C26" s="14">
        <f t="shared" si="6"/>
        <v>3800000</v>
      </c>
      <c r="D26" s="15">
        <f t="shared" si="7"/>
        <v>304000</v>
      </c>
      <c r="E26" s="29"/>
      <c r="F26" s="29">
        <f t="shared" si="14"/>
        <v>76000</v>
      </c>
      <c r="G26" s="15">
        <f t="shared" si="0"/>
        <v>4180000</v>
      </c>
      <c r="H26" s="16">
        <f t="shared" si="1"/>
        <v>97199.999999999985</v>
      </c>
      <c r="I26" s="17">
        <f t="shared" si="8"/>
        <v>125400</v>
      </c>
      <c r="J26" s="17">
        <f t="shared" si="9"/>
        <v>440260</v>
      </c>
      <c r="K26" s="17">
        <f t="shared" si="10"/>
        <v>22000</v>
      </c>
      <c r="L26" s="17">
        <f t="shared" si="11"/>
        <v>27500</v>
      </c>
      <c r="M26" s="17">
        <f t="shared" si="12"/>
        <v>33000</v>
      </c>
      <c r="N26" s="31">
        <v>400000</v>
      </c>
      <c r="O26" s="17">
        <f t="shared" si="2"/>
        <v>1145360</v>
      </c>
      <c r="P26" s="18">
        <f t="shared" si="3"/>
        <v>0.27400956937799043</v>
      </c>
      <c r="Q26" s="16">
        <f t="shared" si="4"/>
        <v>5325360</v>
      </c>
      <c r="R26" s="16">
        <f t="shared" si="5"/>
        <v>2662.68</v>
      </c>
      <c r="S26" s="116">
        <f t="shared" si="13"/>
        <v>266.26799999999997</v>
      </c>
      <c r="T26" s="117"/>
    </row>
    <row r="28" spans="2:20">
      <c r="B28" s="32" t="s">
        <v>74</v>
      </c>
    </row>
    <row r="29" spans="2:20" s="1" customFormat="1" ht="17.25" customHeight="1">
      <c r="B29" s="33" t="s">
        <v>42</v>
      </c>
      <c r="C29" s="80" t="s">
        <v>65</v>
      </c>
      <c r="D29" s="80"/>
      <c r="E29" s="80"/>
      <c r="G29" s="34"/>
      <c r="H29" s="34"/>
      <c r="I29" s="35"/>
      <c r="J29" s="35"/>
      <c r="L29" s="34"/>
      <c r="M29" s="34"/>
      <c r="N29" s="35"/>
      <c r="O29" s="35"/>
      <c r="Q29" s="34"/>
      <c r="R29" s="34"/>
      <c r="S29" s="35"/>
      <c r="T29" s="35"/>
    </row>
    <row r="30" spans="2:20" s="1" customFormat="1" ht="17.25" customHeight="1">
      <c r="B30" s="33" t="s">
        <v>43</v>
      </c>
      <c r="C30" s="80" t="s">
        <v>70</v>
      </c>
      <c r="D30" s="80"/>
      <c r="E30" s="80"/>
      <c r="G30" s="34"/>
      <c r="H30" s="34"/>
      <c r="I30" s="36"/>
      <c r="J30" s="35"/>
      <c r="L30" s="34"/>
      <c r="M30" s="34"/>
      <c r="N30" s="36"/>
      <c r="O30" s="35"/>
      <c r="Q30" s="34"/>
      <c r="R30" s="34"/>
      <c r="S30" s="36"/>
      <c r="T30" s="35"/>
    </row>
    <row r="31" spans="2:20" s="1" customFormat="1" ht="17.25" customHeight="1">
      <c r="B31" s="33" t="s">
        <v>54</v>
      </c>
      <c r="C31" s="85">
        <v>5.6300000000000003E-2</v>
      </c>
      <c r="D31" s="85"/>
      <c r="E31" s="85"/>
      <c r="G31" s="34"/>
      <c r="H31" s="37"/>
      <c r="I31" s="36"/>
      <c r="J31" s="35"/>
      <c r="L31" s="34"/>
      <c r="M31" s="37"/>
      <c r="N31" s="36"/>
      <c r="O31" s="35"/>
      <c r="Q31" s="34"/>
      <c r="R31" s="37"/>
      <c r="S31" s="36"/>
      <c r="T31" s="35"/>
    </row>
    <row r="32" spans="2:20" s="1" customFormat="1" ht="17.25" customHeight="1">
      <c r="B32" s="33" t="s">
        <v>45</v>
      </c>
      <c r="C32" s="166">
        <v>3.5</v>
      </c>
      <c r="D32" s="166"/>
      <c r="E32" s="166"/>
      <c r="G32" s="34"/>
      <c r="H32" s="38"/>
      <c r="I32" s="35"/>
      <c r="J32" s="39"/>
      <c r="L32" s="34"/>
      <c r="M32" s="38"/>
      <c r="N32" s="35"/>
      <c r="O32" s="39"/>
      <c r="Q32" s="34"/>
      <c r="R32" s="38"/>
      <c r="S32" s="35"/>
      <c r="T32" s="39"/>
    </row>
    <row r="33" spans="2:20" s="41" customFormat="1" ht="8.25" customHeight="1" thickBot="1">
      <c r="B33" s="40"/>
      <c r="C33" s="40"/>
      <c r="D33" s="40"/>
      <c r="E33" s="40"/>
      <c r="G33" s="40"/>
      <c r="H33" s="40"/>
      <c r="I33" s="40"/>
      <c r="J33" s="40"/>
      <c r="L33" s="40"/>
      <c r="M33" s="40"/>
      <c r="N33" s="40"/>
      <c r="O33" s="40"/>
      <c r="Q33" s="40"/>
      <c r="R33" s="40"/>
      <c r="S33" s="40"/>
      <c r="T33" s="40"/>
    </row>
    <row r="34" spans="2:20" s="41" customFormat="1" ht="17.25" customHeight="1">
      <c r="B34" s="98" t="s">
        <v>57</v>
      </c>
      <c r="C34" s="99"/>
      <c r="D34" s="99"/>
      <c r="E34" s="100"/>
      <c r="F34" s="104">
        <v>20</v>
      </c>
      <c r="G34" s="105"/>
      <c r="H34" s="106"/>
      <c r="I34" s="107">
        <v>50</v>
      </c>
      <c r="J34" s="105"/>
      <c r="K34" s="108"/>
      <c r="L34" s="104">
        <v>100</v>
      </c>
      <c r="M34" s="105"/>
      <c r="N34" s="106"/>
      <c r="O34" s="107">
        <v>150</v>
      </c>
      <c r="P34" s="105"/>
      <c r="Q34" s="108"/>
      <c r="R34" s="104">
        <v>200</v>
      </c>
      <c r="S34" s="105"/>
      <c r="T34" s="106"/>
    </row>
    <row r="35" spans="2:20" s="41" customFormat="1" ht="17.25" customHeight="1" thickBot="1">
      <c r="B35" s="101"/>
      <c r="C35" s="102"/>
      <c r="D35" s="102"/>
      <c r="E35" s="103"/>
      <c r="F35" s="53" t="s">
        <v>55</v>
      </c>
      <c r="G35" s="54" t="s">
        <v>26</v>
      </c>
      <c r="H35" s="55" t="s">
        <v>58</v>
      </c>
      <c r="I35" s="56" t="s">
        <v>55</v>
      </c>
      <c r="J35" s="54" t="s">
        <v>26</v>
      </c>
      <c r="K35" s="55" t="s">
        <v>58</v>
      </c>
      <c r="L35" s="53" t="s">
        <v>55</v>
      </c>
      <c r="M35" s="54" t="s">
        <v>26</v>
      </c>
      <c r="N35" s="55" t="s">
        <v>58</v>
      </c>
      <c r="O35" s="56" t="s">
        <v>55</v>
      </c>
      <c r="P35" s="54" t="s">
        <v>26</v>
      </c>
      <c r="Q35" s="55" t="s">
        <v>58</v>
      </c>
      <c r="R35" s="53" t="s">
        <v>55</v>
      </c>
      <c r="S35" s="54" t="s">
        <v>26</v>
      </c>
      <c r="T35" s="55" t="s">
        <v>58</v>
      </c>
    </row>
    <row r="36" spans="2:20" s="41" customFormat="1" ht="17.25" customHeight="1" thickTop="1">
      <c r="B36" s="86" t="s">
        <v>46</v>
      </c>
      <c r="C36" s="87"/>
      <c r="D36" s="87"/>
      <c r="E36" s="88"/>
      <c r="F36" s="73">
        <v>9800</v>
      </c>
      <c r="G36" s="49">
        <f t="shared" ref="G36:G43" si="15">F36*F$34</f>
        <v>196000</v>
      </c>
      <c r="H36" s="50"/>
      <c r="I36" s="48">
        <f>$F$36</f>
        <v>9800</v>
      </c>
      <c r="J36" s="49">
        <f t="shared" ref="J36:J43" si="16">I36*I$34</f>
        <v>490000</v>
      </c>
      <c r="K36" s="51"/>
      <c r="L36" s="48">
        <f>$F$36</f>
        <v>9800</v>
      </c>
      <c r="M36" s="49">
        <f t="shared" ref="M36:M43" si="17">L36*L$34</f>
        <v>980000</v>
      </c>
      <c r="N36" s="50"/>
      <c r="O36" s="48">
        <f>$F$36</f>
        <v>9800</v>
      </c>
      <c r="P36" s="49">
        <f t="shared" ref="P36:P43" si="18">O36*O$34</f>
        <v>1470000</v>
      </c>
      <c r="Q36" s="51"/>
      <c r="R36" s="48">
        <f>$F$36</f>
        <v>9800</v>
      </c>
      <c r="S36" s="49">
        <f t="shared" ref="S36:S43" si="19">R36*R$34</f>
        <v>1960000</v>
      </c>
      <c r="T36" s="50"/>
    </row>
    <row r="37" spans="2:20" s="41" customFormat="1" ht="17.25" customHeight="1">
      <c r="B37" s="89" t="s">
        <v>47</v>
      </c>
      <c r="C37" s="90"/>
      <c r="D37" s="90"/>
      <c r="E37" s="91"/>
      <c r="F37" s="74">
        <f>VLOOKUP(F34,$B$17:$T$26,17,FALSE)</f>
        <v>6961.0110000000004</v>
      </c>
      <c r="G37" s="75">
        <f t="shared" si="15"/>
        <v>139220.22</v>
      </c>
      <c r="H37" s="76">
        <f>G37/G36</f>
        <v>0.71030724489795916</v>
      </c>
      <c r="I37" s="77">
        <f>VLOOKUP(I34,$B$17:$T$26,17,FALSE)</f>
        <v>4211.43</v>
      </c>
      <c r="J37" s="75">
        <f t="shared" si="16"/>
        <v>210571.5</v>
      </c>
      <c r="K37" s="76">
        <f>J37/J36</f>
        <v>0.42973775510204082</v>
      </c>
      <c r="L37" s="77">
        <f>VLOOKUP(L34,$B$17:$T$26,17,FALSE)</f>
        <v>3294.9029999999998</v>
      </c>
      <c r="M37" s="75">
        <f t="shared" si="17"/>
        <v>329490.3</v>
      </c>
      <c r="N37" s="76">
        <f>M37/M36</f>
        <v>0.33621459183673469</v>
      </c>
      <c r="O37" s="77">
        <f>VLOOKUP(O34,$B$17:$T$26,17,FALSE)</f>
        <v>3050.4119999999998</v>
      </c>
      <c r="P37" s="75">
        <f t="shared" si="18"/>
        <v>457561.8</v>
      </c>
      <c r="Q37" s="76">
        <f>P37/P36</f>
        <v>0.31126653061224491</v>
      </c>
      <c r="R37" s="77">
        <f>VLOOKUP(R34,$B$17:$T$26,17,FALSE)</f>
        <v>2882.4029999999998</v>
      </c>
      <c r="S37" s="75">
        <f t="shared" si="19"/>
        <v>576480.6</v>
      </c>
      <c r="T37" s="76">
        <f>S37/S36</f>
        <v>0.29412275510204078</v>
      </c>
    </row>
    <row r="38" spans="2:20" s="41" customFormat="1" ht="17.25" customHeight="1">
      <c r="B38" s="92" t="s">
        <v>48</v>
      </c>
      <c r="C38" s="93"/>
      <c r="D38" s="93"/>
      <c r="E38" s="94"/>
      <c r="F38" s="47">
        <v>300</v>
      </c>
      <c r="G38" s="43">
        <f t="shared" si="15"/>
        <v>6000</v>
      </c>
      <c r="H38" s="44">
        <f>G38/G36</f>
        <v>3.0612244897959183E-2</v>
      </c>
      <c r="I38" s="46">
        <f>$F$38</f>
        <v>300</v>
      </c>
      <c r="J38" s="43">
        <f t="shared" si="16"/>
        <v>15000</v>
      </c>
      <c r="K38" s="44">
        <f>J38/J36</f>
        <v>3.0612244897959183E-2</v>
      </c>
      <c r="L38" s="46">
        <f>$F$38</f>
        <v>300</v>
      </c>
      <c r="M38" s="43">
        <f t="shared" si="17"/>
        <v>30000</v>
      </c>
      <c r="N38" s="44">
        <f>M38/M36</f>
        <v>3.0612244897959183E-2</v>
      </c>
      <c r="O38" s="46">
        <f>$F$38</f>
        <v>300</v>
      </c>
      <c r="P38" s="43">
        <f t="shared" si="18"/>
        <v>45000</v>
      </c>
      <c r="Q38" s="44">
        <f>P38/P36</f>
        <v>3.0612244897959183E-2</v>
      </c>
      <c r="R38" s="46">
        <f>$F$38</f>
        <v>300</v>
      </c>
      <c r="S38" s="43">
        <f t="shared" si="19"/>
        <v>60000</v>
      </c>
      <c r="T38" s="44">
        <f>S38/S36</f>
        <v>3.0612244897959183E-2</v>
      </c>
    </row>
    <row r="39" spans="2:20" s="41" customFormat="1" ht="17.25" customHeight="1">
      <c r="B39" s="92" t="s">
        <v>69</v>
      </c>
      <c r="C39" s="93"/>
      <c r="D39" s="93"/>
      <c r="E39" s="94"/>
      <c r="F39" s="47">
        <v>0</v>
      </c>
      <c r="G39" s="43">
        <f t="shared" si="15"/>
        <v>0</v>
      </c>
      <c r="H39" s="44">
        <f>G39/G36</f>
        <v>0</v>
      </c>
      <c r="I39" s="46">
        <f>$F$39</f>
        <v>0</v>
      </c>
      <c r="J39" s="43">
        <f t="shared" si="16"/>
        <v>0</v>
      </c>
      <c r="K39" s="44">
        <f>J39/J36</f>
        <v>0</v>
      </c>
      <c r="L39" s="46">
        <f>$F$39</f>
        <v>0</v>
      </c>
      <c r="M39" s="43">
        <f t="shared" si="17"/>
        <v>0</v>
      </c>
      <c r="N39" s="44">
        <f>M39/M36</f>
        <v>0</v>
      </c>
      <c r="O39" s="46">
        <f>$F$39</f>
        <v>0</v>
      </c>
      <c r="P39" s="43">
        <f t="shared" si="18"/>
        <v>0</v>
      </c>
      <c r="Q39" s="44">
        <f>P39/P36</f>
        <v>0</v>
      </c>
      <c r="R39" s="46">
        <f>$F$39</f>
        <v>0</v>
      </c>
      <c r="S39" s="43">
        <f t="shared" si="19"/>
        <v>0</v>
      </c>
      <c r="T39" s="44">
        <f>S39/S36</f>
        <v>0</v>
      </c>
    </row>
    <row r="40" spans="2:20" s="41" customFormat="1" ht="17.25" customHeight="1">
      <c r="B40" s="92" t="s">
        <v>49</v>
      </c>
      <c r="C40" s="93"/>
      <c r="D40" s="93"/>
      <c r="E40" s="94"/>
      <c r="F40" s="47">
        <f>(F36*C31)+(F39*3%)</f>
        <v>551.74</v>
      </c>
      <c r="G40" s="43">
        <f t="shared" si="15"/>
        <v>11034.8</v>
      </c>
      <c r="H40" s="44">
        <f>G40/G36</f>
        <v>5.6299999999999996E-2</v>
      </c>
      <c r="I40" s="46">
        <f>I36*$C$31</f>
        <v>551.74</v>
      </c>
      <c r="J40" s="43">
        <f t="shared" si="16"/>
        <v>27587</v>
      </c>
      <c r="K40" s="44">
        <f>J40/J36</f>
        <v>5.6300000000000003E-2</v>
      </c>
      <c r="L40" s="46">
        <f>L36*$C$31</f>
        <v>551.74</v>
      </c>
      <c r="M40" s="43">
        <f t="shared" si="17"/>
        <v>55174</v>
      </c>
      <c r="N40" s="44">
        <f>M40/M36</f>
        <v>5.6300000000000003E-2</v>
      </c>
      <c r="O40" s="46">
        <f>O36*$C$31</f>
        <v>551.74</v>
      </c>
      <c r="P40" s="43">
        <f t="shared" si="18"/>
        <v>82761</v>
      </c>
      <c r="Q40" s="44">
        <f>P40/P36</f>
        <v>5.6300000000000003E-2</v>
      </c>
      <c r="R40" s="46">
        <f>R36*$C$31</f>
        <v>551.74</v>
      </c>
      <c r="S40" s="43">
        <f t="shared" si="19"/>
        <v>110348</v>
      </c>
      <c r="T40" s="44">
        <f>S40/S36</f>
        <v>5.6300000000000003E-2</v>
      </c>
    </row>
    <row r="41" spans="2:20" s="41" customFormat="1" ht="17.25" customHeight="1">
      <c r="B41" s="95" t="s">
        <v>50</v>
      </c>
      <c r="C41" s="96"/>
      <c r="D41" s="96"/>
      <c r="E41" s="97"/>
      <c r="F41" s="60">
        <f>F36/C32</f>
        <v>2800</v>
      </c>
      <c r="G41" s="61">
        <f t="shared" si="15"/>
        <v>56000</v>
      </c>
      <c r="H41" s="62">
        <f>G41/G36</f>
        <v>0.2857142857142857</v>
      </c>
      <c r="I41" s="63">
        <f>I36/$C$32</f>
        <v>2800</v>
      </c>
      <c r="J41" s="61">
        <f t="shared" si="16"/>
        <v>140000</v>
      </c>
      <c r="K41" s="64">
        <f>J41/J36</f>
        <v>0.2857142857142857</v>
      </c>
      <c r="L41" s="60">
        <f>L36/$C$32</f>
        <v>2800</v>
      </c>
      <c r="M41" s="61">
        <f t="shared" si="17"/>
        <v>280000</v>
      </c>
      <c r="N41" s="62">
        <f>M41/M36</f>
        <v>0.2857142857142857</v>
      </c>
      <c r="O41" s="63">
        <f>O36/$C$32</f>
        <v>2800</v>
      </c>
      <c r="P41" s="61">
        <f t="shared" si="18"/>
        <v>420000</v>
      </c>
      <c r="Q41" s="64">
        <f>P41/P36</f>
        <v>0.2857142857142857</v>
      </c>
      <c r="R41" s="60">
        <f>R36/$C$32</f>
        <v>2800</v>
      </c>
      <c r="S41" s="61">
        <f t="shared" si="19"/>
        <v>560000</v>
      </c>
      <c r="T41" s="62">
        <f>S41/S36</f>
        <v>0.2857142857142857</v>
      </c>
    </row>
    <row r="42" spans="2:20" s="41" customFormat="1" ht="17.25" customHeight="1">
      <c r="B42" s="92" t="s">
        <v>51</v>
      </c>
      <c r="C42" s="93"/>
      <c r="D42" s="93"/>
      <c r="E42" s="94"/>
      <c r="F42" s="47">
        <f>(F36-SUM(F37:F41))*16%</f>
        <v>-130.04016000000004</v>
      </c>
      <c r="G42" s="43">
        <f t="shared" si="15"/>
        <v>-2600.8032000000007</v>
      </c>
      <c r="H42" s="44">
        <f>G42/G36</f>
        <v>-1.3269404081632657E-2</v>
      </c>
      <c r="I42" s="46">
        <f>(I36-SUM(I37:I41))*16%</f>
        <v>309.89280000000002</v>
      </c>
      <c r="J42" s="43">
        <f t="shared" si="16"/>
        <v>15494.640000000001</v>
      </c>
      <c r="K42" s="45">
        <f>J42/J36</f>
        <v>3.1621714285714288E-2</v>
      </c>
      <c r="L42" s="47">
        <f>(L36-SUM(L37:L41))*16%</f>
        <v>456.53712000000002</v>
      </c>
      <c r="M42" s="43">
        <f t="shared" si="17"/>
        <v>45653.712</v>
      </c>
      <c r="N42" s="44">
        <f>M42/M36</f>
        <v>4.6585420408163263E-2</v>
      </c>
      <c r="O42" s="46">
        <f>(O36-SUM(O37:O41))*16%</f>
        <v>495.65568000000002</v>
      </c>
      <c r="P42" s="43">
        <f t="shared" si="18"/>
        <v>74348.351999999999</v>
      </c>
      <c r="Q42" s="45">
        <f>P42/P36</f>
        <v>5.0577110204081635E-2</v>
      </c>
      <c r="R42" s="47">
        <f>(R36-SUM(R37:R41))*16%</f>
        <v>522.53711999999996</v>
      </c>
      <c r="S42" s="43">
        <f t="shared" si="19"/>
        <v>104507.424</v>
      </c>
      <c r="T42" s="44">
        <f>S42/S36</f>
        <v>5.3320114285714287E-2</v>
      </c>
    </row>
    <row r="43" spans="2:20" s="41" customFormat="1" ht="17.25" customHeight="1" thickBot="1">
      <c r="B43" s="113" t="s">
        <v>52</v>
      </c>
      <c r="C43" s="114"/>
      <c r="D43" s="114"/>
      <c r="E43" s="115"/>
      <c r="F43" s="57">
        <f>F36-SUM(F37:F42)</f>
        <v>-682.71083999999973</v>
      </c>
      <c r="G43" s="58">
        <f t="shared" si="15"/>
        <v>-13654.216799999995</v>
      </c>
      <c r="H43" s="65">
        <f>G43/G36</f>
        <v>-6.9664371428571403E-2</v>
      </c>
      <c r="I43" s="59">
        <f>I36-SUM(I37:I42)</f>
        <v>1626.9372000000003</v>
      </c>
      <c r="J43" s="58">
        <f t="shared" si="16"/>
        <v>81346.860000000015</v>
      </c>
      <c r="K43" s="66">
        <f>J43/J36</f>
        <v>0.16601400000000002</v>
      </c>
      <c r="L43" s="57">
        <f>L36-SUM(L37:L42)</f>
        <v>2396.81988</v>
      </c>
      <c r="M43" s="58">
        <f t="shared" si="17"/>
        <v>239681.98800000001</v>
      </c>
      <c r="N43" s="65">
        <f>M43/M36</f>
        <v>0.24457345714285716</v>
      </c>
      <c r="O43" s="59">
        <f>O36-SUM(O37:O42)</f>
        <v>2602.1923200000001</v>
      </c>
      <c r="P43" s="58">
        <f t="shared" si="18"/>
        <v>390328.848</v>
      </c>
      <c r="Q43" s="66">
        <f>P43/P36</f>
        <v>0.26552982857142859</v>
      </c>
      <c r="R43" s="57">
        <f>R36-SUM(R37:R42)</f>
        <v>2743.31988</v>
      </c>
      <c r="S43" s="58">
        <f t="shared" si="19"/>
        <v>548663.97600000002</v>
      </c>
      <c r="T43" s="65">
        <f>S43/S36</f>
        <v>0.27993060000000003</v>
      </c>
    </row>
    <row r="44" spans="2:20" s="41" customFormat="1" ht="8.25" customHeight="1" thickBot="1">
      <c r="B44" s="40"/>
      <c r="C44" s="40"/>
      <c r="D44" s="40"/>
      <c r="E44" s="40"/>
      <c r="G44" s="40"/>
      <c r="H44" s="40"/>
      <c r="I44" s="40"/>
      <c r="J44" s="40"/>
      <c r="L44" s="40"/>
      <c r="M44" s="40"/>
      <c r="N44" s="40"/>
      <c r="O44" s="40"/>
      <c r="Q44" s="40"/>
      <c r="R44" s="40"/>
      <c r="S44" s="40"/>
      <c r="T44" s="40"/>
    </row>
    <row r="45" spans="2:20" s="42" customFormat="1" ht="17.25" customHeight="1">
      <c r="B45" s="98" t="s">
        <v>57</v>
      </c>
      <c r="C45" s="99"/>
      <c r="D45" s="99"/>
      <c r="E45" s="100"/>
      <c r="F45" s="104">
        <v>300</v>
      </c>
      <c r="G45" s="105"/>
      <c r="H45" s="106"/>
      <c r="I45" s="107">
        <v>500</v>
      </c>
      <c r="J45" s="105"/>
      <c r="K45" s="108"/>
      <c r="L45" s="109">
        <v>1000</v>
      </c>
      <c r="M45" s="110"/>
      <c r="N45" s="111"/>
      <c r="O45" s="107">
        <v>1500</v>
      </c>
      <c r="P45" s="105"/>
      <c r="Q45" s="108"/>
      <c r="R45" s="104">
        <v>2000</v>
      </c>
      <c r="S45" s="105"/>
      <c r="T45" s="106"/>
    </row>
    <row r="46" spans="2:20" s="42" customFormat="1" ht="17.25" customHeight="1" thickBot="1">
      <c r="B46" s="101"/>
      <c r="C46" s="102"/>
      <c r="D46" s="102"/>
      <c r="E46" s="103"/>
      <c r="F46" s="53" t="s">
        <v>55</v>
      </c>
      <c r="G46" s="54" t="s">
        <v>26</v>
      </c>
      <c r="H46" s="55" t="s">
        <v>58</v>
      </c>
      <c r="I46" s="56" t="s">
        <v>55</v>
      </c>
      <c r="J46" s="54" t="s">
        <v>26</v>
      </c>
      <c r="K46" s="55" t="s">
        <v>58</v>
      </c>
      <c r="L46" s="53" t="s">
        <v>55</v>
      </c>
      <c r="M46" s="54" t="s">
        <v>26</v>
      </c>
      <c r="N46" s="55" t="s">
        <v>58</v>
      </c>
      <c r="O46" s="56" t="s">
        <v>55</v>
      </c>
      <c r="P46" s="54" t="s">
        <v>26</v>
      </c>
      <c r="Q46" s="55" t="s">
        <v>58</v>
      </c>
      <c r="R46" s="53" t="s">
        <v>55</v>
      </c>
      <c r="S46" s="54" t="s">
        <v>26</v>
      </c>
      <c r="T46" s="55" t="s">
        <v>58</v>
      </c>
    </row>
    <row r="47" spans="2:20" s="42" customFormat="1" ht="17.25" customHeight="1" thickTop="1">
      <c r="B47" s="86" t="s">
        <v>46</v>
      </c>
      <c r="C47" s="87"/>
      <c r="D47" s="87"/>
      <c r="E47" s="88"/>
      <c r="F47" s="48">
        <f>$F$36</f>
        <v>9800</v>
      </c>
      <c r="G47" s="49">
        <f t="shared" ref="G47:G54" si="20">F47*F$45</f>
        <v>2940000</v>
      </c>
      <c r="H47" s="50"/>
      <c r="I47" s="48">
        <f>$F$36</f>
        <v>9800</v>
      </c>
      <c r="J47" s="49">
        <f t="shared" ref="J47:J54" si="21">I47*I$45</f>
        <v>4900000</v>
      </c>
      <c r="K47" s="50"/>
      <c r="L47" s="52">
        <f>$F$36</f>
        <v>9800</v>
      </c>
      <c r="M47" s="49">
        <f t="shared" ref="M47:M54" si="22">L47*L$45</f>
        <v>9800000</v>
      </c>
      <c r="N47" s="50"/>
      <c r="O47" s="48">
        <f>$F$36</f>
        <v>9800</v>
      </c>
      <c r="P47" s="49">
        <f t="shared" ref="P47:P54" si="23">O47*O$45</f>
        <v>14700000</v>
      </c>
      <c r="Q47" s="51"/>
      <c r="R47" s="48">
        <f>$F$36</f>
        <v>9800</v>
      </c>
      <c r="S47" s="49">
        <f t="shared" ref="S47:S54" si="24">R47*R$45</f>
        <v>19600000</v>
      </c>
      <c r="T47" s="50"/>
    </row>
    <row r="48" spans="2:20" s="42" customFormat="1" ht="17.25" customHeight="1">
      <c r="B48" s="89" t="s">
        <v>47</v>
      </c>
      <c r="C48" s="90"/>
      <c r="D48" s="90"/>
      <c r="E48" s="91"/>
      <c r="F48" s="74">
        <f>VLOOKUP(F45,$B$17:$T$26,17,FALSE)</f>
        <v>2787.9569999999999</v>
      </c>
      <c r="G48" s="75">
        <f t="shared" si="20"/>
        <v>836387.1</v>
      </c>
      <c r="H48" s="76">
        <f>G48/G47</f>
        <v>0.28448540816326529</v>
      </c>
      <c r="I48" s="77">
        <f>VLOOKUP(I45,$B$17:$T$26,17,FALSE)</f>
        <v>2786.43</v>
      </c>
      <c r="J48" s="75">
        <f t="shared" si="21"/>
        <v>1393215</v>
      </c>
      <c r="K48" s="76">
        <f>J48/J47</f>
        <v>0.28432959183673467</v>
      </c>
      <c r="L48" s="77">
        <f>VLOOKUP(L45,$B$17:$T$26,17,FALSE)</f>
        <v>2703.93</v>
      </c>
      <c r="M48" s="75">
        <f t="shared" si="22"/>
        <v>2703930</v>
      </c>
      <c r="N48" s="76">
        <f>M48/M47</f>
        <v>0.27591122448979594</v>
      </c>
      <c r="O48" s="77">
        <f>VLOOKUP(O45,$B$17:$T$26,17,FALSE)</f>
        <v>2676.43</v>
      </c>
      <c r="P48" s="75">
        <f t="shared" si="23"/>
        <v>4014644.9999999995</v>
      </c>
      <c r="Q48" s="76">
        <f>P48/P47</f>
        <v>0.27310510204081628</v>
      </c>
      <c r="R48" s="77">
        <f>VLOOKUP(R45,$B$17:$T$26,17,FALSE)</f>
        <v>2662.68</v>
      </c>
      <c r="S48" s="75">
        <f t="shared" si="24"/>
        <v>5325360</v>
      </c>
      <c r="T48" s="76">
        <f>S48/S47</f>
        <v>0.27170204081632654</v>
      </c>
    </row>
    <row r="49" spans="2:20" ht="17.25" customHeight="1">
      <c r="B49" s="92" t="s">
        <v>48</v>
      </c>
      <c r="C49" s="93"/>
      <c r="D49" s="93"/>
      <c r="E49" s="94"/>
      <c r="F49" s="46">
        <f>$F$38</f>
        <v>300</v>
      </c>
      <c r="G49" s="43">
        <f t="shared" si="20"/>
        <v>90000</v>
      </c>
      <c r="H49" s="44">
        <f>G49/G47</f>
        <v>3.0612244897959183E-2</v>
      </c>
      <c r="I49" s="46">
        <f>$F$38</f>
        <v>300</v>
      </c>
      <c r="J49" s="43">
        <f t="shared" si="21"/>
        <v>150000</v>
      </c>
      <c r="K49" s="44">
        <f>J49/J47</f>
        <v>3.0612244897959183E-2</v>
      </c>
      <c r="L49" s="46">
        <f>$F$38</f>
        <v>300</v>
      </c>
      <c r="M49" s="43">
        <f t="shared" si="22"/>
        <v>300000</v>
      </c>
      <c r="N49" s="44">
        <f>M49/M47</f>
        <v>3.0612244897959183E-2</v>
      </c>
      <c r="O49" s="46">
        <f>$F$38</f>
        <v>300</v>
      </c>
      <c r="P49" s="43">
        <f t="shared" si="23"/>
        <v>450000</v>
      </c>
      <c r="Q49" s="44">
        <f>P49/P47</f>
        <v>3.0612244897959183E-2</v>
      </c>
      <c r="R49" s="46">
        <f>$F$38</f>
        <v>300</v>
      </c>
      <c r="S49" s="43">
        <f t="shared" si="24"/>
        <v>600000</v>
      </c>
      <c r="T49" s="44">
        <f>S49/S47</f>
        <v>3.0612244897959183E-2</v>
      </c>
    </row>
    <row r="50" spans="2:20" ht="17.25" customHeight="1">
      <c r="B50" s="92" t="s">
        <v>69</v>
      </c>
      <c r="C50" s="93"/>
      <c r="D50" s="93"/>
      <c r="E50" s="94"/>
      <c r="F50" s="46">
        <f>$F$39</f>
        <v>0</v>
      </c>
      <c r="G50" s="43">
        <f t="shared" si="20"/>
        <v>0</v>
      </c>
      <c r="H50" s="44">
        <f>G50/G47</f>
        <v>0</v>
      </c>
      <c r="I50" s="46">
        <f>$F$39</f>
        <v>0</v>
      </c>
      <c r="J50" s="43">
        <f t="shared" si="21"/>
        <v>0</v>
      </c>
      <c r="K50" s="44">
        <f>J50/J47</f>
        <v>0</v>
      </c>
      <c r="L50" s="46">
        <f>$F$39</f>
        <v>0</v>
      </c>
      <c r="M50" s="43">
        <f t="shared" si="22"/>
        <v>0</v>
      </c>
      <c r="N50" s="44">
        <f>M50/M47</f>
        <v>0</v>
      </c>
      <c r="O50" s="46">
        <f>$F$39</f>
        <v>0</v>
      </c>
      <c r="P50" s="43">
        <f t="shared" si="23"/>
        <v>0</v>
      </c>
      <c r="Q50" s="44">
        <f>P50/P47</f>
        <v>0</v>
      </c>
      <c r="R50" s="46">
        <f>$F$39</f>
        <v>0</v>
      </c>
      <c r="S50" s="43">
        <f t="shared" si="24"/>
        <v>0</v>
      </c>
      <c r="T50" s="44">
        <f>S50/S47</f>
        <v>0</v>
      </c>
    </row>
    <row r="51" spans="2:20" ht="17.25" customHeight="1">
      <c r="B51" s="92" t="s">
        <v>49</v>
      </c>
      <c r="C51" s="93"/>
      <c r="D51" s="93"/>
      <c r="E51" s="94"/>
      <c r="F51" s="47">
        <f>F47*$C$31</f>
        <v>551.74</v>
      </c>
      <c r="G51" s="43">
        <f t="shared" si="20"/>
        <v>165522</v>
      </c>
      <c r="H51" s="44">
        <f>G51/G47</f>
        <v>5.6300000000000003E-2</v>
      </c>
      <c r="I51" s="46">
        <f>I47*$C$31</f>
        <v>551.74</v>
      </c>
      <c r="J51" s="43">
        <f t="shared" si="21"/>
        <v>275870</v>
      </c>
      <c r="K51" s="44">
        <f>J51/J47</f>
        <v>5.6300000000000003E-2</v>
      </c>
      <c r="L51" s="46">
        <f>L47*$C$31</f>
        <v>551.74</v>
      </c>
      <c r="M51" s="43">
        <f t="shared" si="22"/>
        <v>551740</v>
      </c>
      <c r="N51" s="44">
        <f>M51/M47</f>
        <v>5.6300000000000003E-2</v>
      </c>
      <c r="O51" s="46">
        <f>O47*$C$31</f>
        <v>551.74</v>
      </c>
      <c r="P51" s="43">
        <f t="shared" si="23"/>
        <v>827610</v>
      </c>
      <c r="Q51" s="44">
        <f>P51/P47</f>
        <v>5.6300000000000003E-2</v>
      </c>
      <c r="R51" s="46">
        <f>R47*$C$31</f>
        <v>551.74</v>
      </c>
      <c r="S51" s="43">
        <f t="shared" si="24"/>
        <v>1103480</v>
      </c>
      <c r="T51" s="44">
        <f>S51/S47</f>
        <v>5.6300000000000003E-2</v>
      </c>
    </row>
    <row r="52" spans="2:20" ht="17.25" customHeight="1">
      <c r="B52" s="95" t="s">
        <v>50</v>
      </c>
      <c r="C52" s="96"/>
      <c r="D52" s="96"/>
      <c r="E52" s="97"/>
      <c r="F52" s="60">
        <f>F47/$C$32</f>
        <v>2800</v>
      </c>
      <c r="G52" s="61">
        <f t="shared" si="20"/>
        <v>840000</v>
      </c>
      <c r="H52" s="62">
        <f>G52/G47</f>
        <v>0.2857142857142857</v>
      </c>
      <c r="I52" s="63">
        <f>I47/$C$32</f>
        <v>2800</v>
      </c>
      <c r="J52" s="61">
        <f t="shared" si="21"/>
        <v>1400000</v>
      </c>
      <c r="K52" s="64">
        <f>J52/J47</f>
        <v>0.2857142857142857</v>
      </c>
      <c r="L52" s="60">
        <f>L47/$C$32</f>
        <v>2800</v>
      </c>
      <c r="M52" s="61">
        <f t="shared" si="22"/>
        <v>2800000</v>
      </c>
      <c r="N52" s="62">
        <f>M52/M47</f>
        <v>0.2857142857142857</v>
      </c>
      <c r="O52" s="63">
        <f>O47/$C$32</f>
        <v>2800</v>
      </c>
      <c r="P52" s="61">
        <f t="shared" si="23"/>
        <v>4200000</v>
      </c>
      <c r="Q52" s="64">
        <f>P52/P47</f>
        <v>0.2857142857142857</v>
      </c>
      <c r="R52" s="60">
        <f>R47/$C$32</f>
        <v>2800</v>
      </c>
      <c r="S52" s="61">
        <f t="shared" si="24"/>
        <v>5600000</v>
      </c>
      <c r="T52" s="62">
        <f>S52/S47</f>
        <v>0.2857142857142857</v>
      </c>
    </row>
    <row r="53" spans="2:20" ht="17.25" customHeight="1">
      <c r="B53" s="92" t="s">
        <v>51</v>
      </c>
      <c r="C53" s="93"/>
      <c r="D53" s="93"/>
      <c r="E53" s="94"/>
      <c r="F53" s="47">
        <f>(F47-SUM(F48:F52))*16%</f>
        <v>537.64847999999995</v>
      </c>
      <c r="G53" s="43">
        <f t="shared" si="20"/>
        <v>161294.54399999999</v>
      </c>
      <c r="H53" s="44">
        <f>G53/G47</f>
        <v>5.4862089795918369E-2</v>
      </c>
      <c r="I53" s="46">
        <f>(I47-SUM(I48:I52))*16%</f>
        <v>537.89279999999997</v>
      </c>
      <c r="J53" s="43">
        <f t="shared" si="21"/>
        <v>268946.39999999997</v>
      </c>
      <c r="K53" s="45">
        <f>J53/J47</f>
        <v>5.4887020408163255E-2</v>
      </c>
      <c r="L53" s="47">
        <f>(L47-SUM(L48:L52))*16%</f>
        <v>551.09280000000001</v>
      </c>
      <c r="M53" s="43">
        <f t="shared" si="22"/>
        <v>551092.80000000005</v>
      </c>
      <c r="N53" s="44">
        <f>M53/M47</f>
        <v>5.6233959183673472E-2</v>
      </c>
      <c r="O53" s="46">
        <f>(O47-SUM(O48:O52))*16%</f>
        <v>555.49279999999999</v>
      </c>
      <c r="P53" s="43">
        <f t="shared" si="23"/>
        <v>833239.2</v>
      </c>
      <c r="Q53" s="45">
        <f>P53/P47</f>
        <v>5.66829387755102E-2</v>
      </c>
      <c r="R53" s="47">
        <f>(R47-SUM(R48:R52))*16%</f>
        <v>557.69280000000003</v>
      </c>
      <c r="S53" s="43">
        <f t="shared" si="24"/>
        <v>1115385.6000000001</v>
      </c>
      <c r="T53" s="44">
        <f>S53/S47</f>
        <v>5.6907428571428574E-2</v>
      </c>
    </row>
    <row r="54" spans="2:20" ht="17.25" customHeight="1" thickBot="1">
      <c r="B54" s="113" t="s">
        <v>52</v>
      </c>
      <c r="C54" s="114"/>
      <c r="D54" s="114"/>
      <c r="E54" s="115"/>
      <c r="F54" s="57">
        <f>F47-SUM(F48:F53)</f>
        <v>2822.65452</v>
      </c>
      <c r="G54" s="58">
        <f t="shared" si="20"/>
        <v>846796.35600000003</v>
      </c>
      <c r="H54" s="65">
        <f>G54/G47</f>
        <v>0.28802597142857145</v>
      </c>
      <c r="I54" s="59">
        <f>I47-SUM(I48:I53)</f>
        <v>2823.9372000000003</v>
      </c>
      <c r="J54" s="58">
        <f t="shared" si="21"/>
        <v>1411968.6</v>
      </c>
      <c r="K54" s="66">
        <f>J54/J47</f>
        <v>0.28815685714285716</v>
      </c>
      <c r="L54" s="57">
        <f>L47-SUM(L48:L53)</f>
        <v>2893.2371999999996</v>
      </c>
      <c r="M54" s="58">
        <f t="shared" si="22"/>
        <v>2893237.1999999997</v>
      </c>
      <c r="N54" s="65">
        <f>M54/M47</f>
        <v>0.29522828571428567</v>
      </c>
      <c r="O54" s="59">
        <f>O47-SUM(O48:O53)</f>
        <v>2916.3371999999999</v>
      </c>
      <c r="P54" s="58">
        <f t="shared" si="23"/>
        <v>4374505.8</v>
      </c>
      <c r="Q54" s="66">
        <f>P54/P47</f>
        <v>0.29758542857142856</v>
      </c>
      <c r="R54" s="57">
        <f>R47-SUM(R48:R53)</f>
        <v>2927.8872000000001</v>
      </c>
      <c r="S54" s="58">
        <f t="shared" si="24"/>
        <v>5855774.4000000004</v>
      </c>
      <c r="T54" s="65">
        <f>S54/S47</f>
        <v>0.29876400000000003</v>
      </c>
    </row>
    <row r="56" spans="2:20">
      <c r="B56" s="32" t="s">
        <v>73</v>
      </c>
    </row>
    <row r="57" spans="2:20" ht="16.5" customHeight="1">
      <c r="B57" s="19" t="s">
        <v>57</v>
      </c>
      <c r="C57" s="160" t="s">
        <v>71</v>
      </c>
      <c r="D57" s="161"/>
      <c r="E57" s="19" t="s">
        <v>72</v>
      </c>
      <c r="F57" s="1"/>
      <c r="G57" s="112" t="s">
        <v>60</v>
      </c>
      <c r="H57" s="112"/>
      <c r="I57" s="68">
        <v>9.9999999999998996E-3</v>
      </c>
      <c r="J57" s="69">
        <v>1.99999999999999E-2</v>
      </c>
      <c r="K57" s="68">
        <v>2.9999999999999898E-2</v>
      </c>
      <c r="L57" s="69">
        <v>0.04</v>
      </c>
      <c r="M57" s="68">
        <v>0.05</v>
      </c>
      <c r="N57" s="69">
        <v>0.06</v>
      </c>
      <c r="O57" s="68">
        <v>7.0000000000000007E-2</v>
      </c>
      <c r="P57" s="69">
        <v>0.08</v>
      </c>
      <c r="Q57" s="68">
        <v>0.09</v>
      </c>
      <c r="R57" s="69">
        <v>0.1</v>
      </c>
      <c r="S57" s="68">
        <v>0.2</v>
      </c>
      <c r="T57" s="68">
        <v>0.3</v>
      </c>
    </row>
    <row r="58" spans="2:20">
      <c r="B58" s="19" t="s">
        <v>13</v>
      </c>
      <c r="C58" s="164">
        <v>9194</v>
      </c>
      <c r="D58" s="165"/>
      <c r="E58" s="67">
        <f>C58/180</f>
        <v>51.077777777777776</v>
      </c>
      <c r="F58" s="1"/>
      <c r="G58" s="81" t="s">
        <v>62</v>
      </c>
      <c r="H58" s="81"/>
      <c r="I58" s="70">
        <f>$E$63*I57</f>
        <v>1.4801111111110963</v>
      </c>
      <c r="J58" s="71">
        <f t="shared" ref="J58:T58" si="25">$E$63*J57</f>
        <v>2.9602222222222077</v>
      </c>
      <c r="K58" s="71">
        <f t="shared" si="25"/>
        <v>4.4403333333333181</v>
      </c>
      <c r="L58" s="71">
        <f t="shared" si="25"/>
        <v>5.9204444444444446</v>
      </c>
      <c r="M58" s="71">
        <f t="shared" si="25"/>
        <v>7.400555555555556</v>
      </c>
      <c r="N58" s="71">
        <f t="shared" si="25"/>
        <v>8.8806666666666665</v>
      </c>
      <c r="O58" s="71">
        <f t="shared" si="25"/>
        <v>10.360777777777779</v>
      </c>
      <c r="P58" s="71">
        <f t="shared" si="25"/>
        <v>11.840888888888889</v>
      </c>
      <c r="Q58" s="71">
        <f t="shared" si="25"/>
        <v>13.321</v>
      </c>
      <c r="R58" s="71">
        <f t="shared" si="25"/>
        <v>14.801111111111112</v>
      </c>
      <c r="S58" s="71">
        <f t="shared" si="25"/>
        <v>29.602222222222224</v>
      </c>
      <c r="T58" s="71">
        <f t="shared" si="25"/>
        <v>44.403333333333336</v>
      </c>
    </row>
    <row r="59" spans="2:20" ht="16.5" customHeight="1">
      <c r="B59" s="19" t="s">
        <v>14</v>
      </c>
      <c r="C59" s="164">
        <v>8440</v>
      </c>
      <c r="D59" s="165"/>
      <c r="E59" s="67">
        <f t="shared" ref="E59:E63" si="26">C59/180</f>
        <v>46.888888888888886</v>
      </c>
      <c r="F59" s="1"/>
      <c r="G59" s="81" t="s">
        <v>61</v>
      </c>
      <c r="H59" s="81"/>
      <c r="I59" s="70">
        <f>I58*30</f>
        <v>44.403333333332888</v>
      </c>
      <c r="J59" s="71">
        <f t="shared" ref="J59:T59" si="27">J58*30</f>
        <v>88.806666666666231</v>
      </c>
      <c r="K59" s="71">
        <f t="shared" si="27"/>
        <v>133.20999999999955</v>
      </c>
      <c r="L59" s="71">
        <f t="shared" si="27"/>
        <v>177.61333333333334</v>
      </c>
      <c r="M59" s="71">
        <f t="shared" si="27"/>
        <v>222.01666666666668</v>
      </c>
      <c r="N59" s="71">
        <f t="shared" si="27"/>
        <v>266.42</v>
      </c>
      <c r="O59" s="71">
        <f t="shared" si="27"/>
        <v>310.82333333333338</v>
      </c>
      <c r="P59" s="71">
        <f t="shared" si="27"/>
        <v>355.22666666666669</v>
      </c>
      <c r="Q59" s="71">
        <f t="shared" si="27"/>
        <v>399.63</v>
      </c>
      <c r="R59" s="71">
        <f t="shared" si="27"/>
        <v>444.03333333333336</v>
      </c>
      <c r="S59" s="71">
        <f t="shared" si="27"/>
        <v>888.06666666666672</v>
      </c>
      <c r="T59" s="71">
        <f t="shared" si="27"/>
        <v>1332.1000000000001</v>
      </c>
    </row>
    <row r="60" spans="2:20">
      <c r="B60" s="19" t="s">
        <v>15</v>
      </c>
      <c r="C60" s="164">
        <v>4025</v>
      </c>
      <c r="D60" s="165"/>
      <c r="E60" s="67">
        <f t="shared" si="26"/>
        <v>22.361111111111111</v>
      </c>
      <c r="F60" s="1"/>
      <c r="G60" s="82" t="s">
        <v>63</v>
      </c>
      <c r="H60" s="67">
        <v>10000</v>
      </c>
      <c r="I60" s="70">
        <f t="shared" ref="I60:T60" si="28">$H$60/I58</f>
        <v>6756.2495308160724</v>
      </c>
      <c r="J60" s="70">
        <f t="shared" si="28"/>
        <v>3378.1247654080189</v>
      </c>
      <c r="K60" s="70">
        <f t="shared" si="28"/>
        <v>2252.0831769386759</v>
      </c>
      <c r="L60" s="70">
        <f t="shared" si="28"/>
        <v>1689.062382704001</v>
      </c>
      <c r="M60" s="71">
        <f t="shared" si="28"/>
        <v>1351.2499061632009</v>
      </c>
      <c r="N60" s="70">
        <f t="shared" si="28"/>
        <v>1126.0415884693341</v>
      </c>
      <c r="O60" s="71">
        <f t="shared" si="28"/>
        <v>965.17850440228631</v>
      </c>
      <c r="P60" s="71">
        <f t="shared" si="28"/>
        <v>844.53119135200052</v>
      </c>
      <c r="Q60" s="70">
        <f t="shared" si="28"/>
        <v>750.69439231288948</v>
      </c>
      <c r="R60" s="71">
        <f t="shared" si="28"/>
        <v>675.62495308160044</v>
      </c>
      <c r="S60" s="71">
        <f t="shared" si="28"/>
        <v>337.81247654080022</v>
      </c>
      <c r="T60" s="70">
        <f t="shared" si="28"/>
        <v>225.2083176938668</v>
      </c>
    </row>
    <row r="61" spans="2:20">
      <c r="B61" s="19" t="s">
        <v>17</v>
      </c>
      <c r="C61" s="164">
        <v>3528</v>
      </c>
      <c r="D61" s="165"/>
      <c r="E61" s="67">
        <f t="shared" si="26"/>
        <v>19.600000000000001</v>
      </c>
      <c r="F61" s="1"/>
      <c r="G61" s="83"/>
      <c r="H61" s="67">
        <v>30000</v>
      </c>
      <c r="I61" s="70">
        <f t="shared" ref="I61:T61" si="29">$H$61/I58</f>
        <v>20268.748592448217</v>
      </c>
      <c r="J61" s="70">
        <f t="shared" si="29"/>
        <v>10134.374296224058</v>
      </c>
      <c r="K61" s="70">
        <f t="shared" si="29"/>
        <v>6756.2495308160278</v>
      </c>
      <c r="L61" s="70">
        <f t="shared" si="29"/>
        <v>5067.1871481120033</v>
      </c>
      <c r="M61" s="71">
        <f t="shared" si="29"/>
        <v>4053.7497184896029</v>
      </c>
      <c r="N61" s="70">
        <f t="shared" si="29"/>
        <v>3378.1247654080025</v>
      </c>
      <c r="O61" s="71">
        <f t="shared" si="29"/>
        <v>2895.5355132068589</v>
      </c>
      <c r="P61" s="71">
        <f t="shared" si="29"/>
        <v>2533.5935740560017</v>
      </c>
      <c r="Q61" s="70">
        <f t="shared" si="29"/>
        <v>2252.0831769386682</v>
      </c>
      <c r="R61" s="71">
        <f t="shared" si="29"/>
        <v>2026.8748592448014</v>
      </c>
      <c r="S61" s="71">
        <f t="shared" si="29"/>
        <v>1013.4374296224007</v>
      </c>
      <c r="T61" s="70">
        <f t="shared" si="29"/>
        <v>675.62495308160044</v>
      </c>
    </row>
    <row r="62" spans="2:20">
      <c r="B62" s="19" t="s">
        <v>18</v>
      </c>
      <c r="C62" s="164">
        <v>1455</v>
      </c>
      <c r="D62" s="165"/>
      <c r="E62" s="67">
        <f t="shared" si="26"/>
        <v>8.0833333333333339</v>
      </c>
      <c r="F62" s="1"/>
      <c r="G62" s="83"/>
      <c r="H62" s="67">
        <v>50000</v>
      </c>
      <c r="I62" s="70">
        <f t="shared" ref="I62:T62" si="30">+$H$62/I58</f>
        <v>33781.247654080362</v>
      </c>
      <c r="J62" s="70">
        <f t="shared" si="30"/>
        <v>16890.623827040094</v>
      </c>
      <c r="K62" s="70">
        <f t="shared" si="30"/>
        <v>11260.415884693381</v>
      </c>
      <c r="L62" s="70">
        <f t="shared" si="30"/>
        <v>8445.311913520005</v>
      </c>
      <c r="M62" s="71">
        <f t="shared" si="30"/>
        <v>6756.2495308160042</v>
      </c>
      <c r="N62" s="71">
        <f t="shared" si="30"/>
        <v>5630.2079423466712</v>
      </c>
      <c r="O62" s="71">
        <f t="shared" si="30"/>
        <v>4825.8925220114315</v>
      </c>
      <c r="P62" s="71">
        <f t="shared" si="30"/>
        <v>4222.6559567600025</v>
      </c>
      <c r="Q62" s="71">
        <f t="shared" si="30"/>
        <v>3753.4719615644472</v>
      </c>
      <c r="R62" s="71">
        <f t="shared" si="30"/>
        <v>3378.1247654080021</v>
      </c>
      <c r="S62" s="71">
        <f t="shared" si="30"/>
        <v>1689.062382704001</v>
      </c>
      <c r="T62" s="71">
        <f t="shared" si="30"/>
        <v>1126.0415884693341</v>
      </c>
    </row>
    <row r="63" spans="2:20">
      <c r="B63" s="19" t="s">
        <v>19</v>
      </c>
      <c r="C63" s="162">
        <f>SUM(C58:C62)</f>
        <v>26642</v>
      </c>
      <c r="D63" s="163"/>
      <c r="E63" s="67">
        <f t="shared" si="26"/>
        <v>148.01111111111112</v>
      </c>
      <c r="F63" s="1"/>
      <c r="G63" s="83"/>
      <c r="H63" s="67">
        <v>100000</v>
      </c>
      <c r="I63" s="71">
        <f t="shared" ref="I63:T63" si="31">$H$63/I58</f>
        <v>67562.495308160724</v>
      </c>
      <c r="J63" s="71">
        <f t="shared" si="31"/>
        <v>33781.247654080187</v>
      </c>
      <c r="K63" s="71">
        <f t="shared" si="31"/>
        <v>22520.831769386761</v>
      </c>
      <c r="L63" s="71">
        <f t="shared" si="31"/>
        <v>16890.62382704001</v>
      </c>
      <c r="M63" s="71">
        <f t="shared" si="31"/>
        <v>13512.499061632008</v>
      </c>
      <c r="N63" s="71">
        <f t="shared" si="31"/>
        <v>11260.415884693342</v>
      </c>
      <c r="O63" s="71">
        <f t="shared" si="31"/>
        <v>9651.7850440228631</v>
      </c>
      <c r="P63" s="71">
        <f t="shared" si="31"/>
        <v>8445.311913520005</v>
      </c>
      <c r="Q63" s="71">
        <f t="shared" si="31"/>
        <v>7506.9439231288943</v>
      </c>
      <c r="R63" s="71">
        <f t="shared" si="31"/>
        <v>6756.2495308160042</v>
      </c>
      <c r="S63" s="71">
        <f t="shared" si="31"/>
        <v>3378.1247654080021</v>
      </c>
      <c r="T63" s="71">
        <f t="shared" si="31"/>
        <v>2252.0831769386682</v>
      </c>
    </row>
    <row r="64" spans="2:20">
      <c r="B64" s="79"/>
    </row>
  </sheetData>
  <mergeCells count="92">
    <mergeCell ref="K9:L9"/>
    <mergeCell ref="B3:S3"/>
    <mergeCell ref="B7:B8"/>
    <mergeCell ref="C7:H7"/>
    <mergeCell ref="I7:J8"/>
    <mergeCell ref="K7:N7"/>
    <mergeCell ref="O7:R7"/>
    <mergeCell ref="S7:T8"/>
    <mergeCell ref="C8:D8"/>
    <mergeCell ref="E8:F8"/>
    <mergeCell ref="G8:H8"/>
    <mergeCell ref="K8:L8"/>
    <mergeCell ref="M8:N8"/>
    <mergeCell ref="O8:P8"/>
    <mergeCell ref="Q8:R8"/>
    <mergeCell ref="B14:B16"/>
    <mergeCell ref="C14:C16"/>
    <mergeCell ref="D14:D16"/>
    <mergeCell ref="E14:E16"/>
    <mergeCell ref="F14:F16"/>
    <mergeCell ref="P14:P16"/>
    <mergeCell ref="O9:P9"/>
    <mergeCell ref="Q9:R9"/>
    <mergeCell ref="S9:T9"/>
    <mergeCell ref="C10:T10"/>
    <mergeCell ref="C11:T11"/>
    <mergeCell ref="G14:G16"/>
    <mergeCell ref="H14:J14"/>
    <mergeCell ref="K14:M14"/>
    <mergeCell ref="N14:N16"/>
    <mergeCell ref="O14:O16"/>
    <mergeCell ref="M9:N9"/>
    <mergeCell ref="C9:D9"/>
    <mergeCell ref="E9:F9"/>
    <mergeCell ref="G9:H9"/>
    <mergeCell ref="I9:J9"/>
    <mergeCell ref="S25:T25"/>
    <mergeCell ref="Q14:Q16"/>
    <mergeCell ref="R14:R16"/>
    <mergeCell ref="S14:T16"/>
    <mergeCell ref="S17:T17"/>
    <mergeCell ref="S18:T18"/>
    <mergeCell ref="S19:T19"/>
    <mergeCell ref="S20:T20"/>
    <mergeCell ref="S21:T21"/>
    <mergeCell ref="S22:T22"/>
    <mergeCell ref="S23:T23"/>
    <mergeCell ref="S24:T24"/>
    <mergeCell ref="B40:E40"/>
    <mergeCell ref="S26:T26"/>
    <mergeCell ref="C29:E29"/>
    <mergeCell ref="C30:E30"/>
    <mergeCell ref="C31:E31"/>
    <mergeCell ref="C32:E32"/>
    <mergeCell ref="B34:E35"/>
    <mergeCell ref="F34:H34"/>
    <mergeCell ref="I34:K34"/>
    <mergeCell ref="L34:N34"/>
    <mergeCell ref="O34:Q34"/>
    <mergeCell ref="R34:T34"/>
    <mergeCell ref="B36:E36"/>
    <mergeCell ref="B37:E37"/>
    <mergeCell ref="B38:E38"/>
    <mergeCell ref="B39:E39"/>
    <mergeCell ref="B49:E49"/>
    <mergeCell ref="B41:E41"/>
    <mergeCell ref="B42:E42"/>
    <mergeCell ref="B43:E43"/>
    <mergeCell ref="B45:E46"/>
    <mergeCell ref="L45:N45"/>
    <mergeCell ref="O45:Q45"/>
    <mergeCell ref="R45:T45"/>
    <mergeCell ref="B47:E47"/>
    <mergeCell ref="B48:E48"/>
    <mergeCell ref="F45:H45"/>
    <mergeCell ref="I45:K45"/>
    <mergeCell ref="B50:E50"/>
    <mergeCell ref="B51:E51"/>
    <mergeCell ref="B52:E52"/>
    <mergeCell ref="B53:E53"/>
    <mergeCell ref="B54:E54"/>
    <mergeCell ref="G58:H58"/>
    <mergeCell ref="G59:H59"/>
    <mergeCell ref="G60:G63"/>
    <mergeCell ref="C57:D57"/>
    <mergeCell ref="C63:D63"/>
    <mergeCell ref="C62:D62"/>
    <mergeCell ref="C61:D61"/>
    <mergeCell ref="C60:D60"/>
    <mergeCell ref="C59:D59"/>
    <mergeCell ref="C58:D58"/>
    <mergeCell ref="G57:H57"/>
  </mergeCells>
  <phoneticPr fontId="2" type="noConversion"/>
  <conditionalFormatting sqref="B43:T43 B54:T54">
    <cfRule type="cellIs" dxfId="11" priority="2" operator="lessThan">
      <formula>0</formula>
    </cfRule>
  </conditionalFormatting>
  <conditionalFormatting sqref="I60:T63">
    <cfRule type="cellIs" dxfId="10" priority="1" operator="lessThan">
      <formula>$F$41</formula>
    </cfRule>
  </conditionalFormatting>
  <conditionalFormatting sqref="P17:P26">
    <cfRule type="cellIs" dxfId="9" priority="4" operator="lessThanOrEqual">
      <formula>0.3</formula>
    </cfRule>
  </conditionalFormatting>
  <conditionalFormatting sqref="S17:T26">
    <cfRule type="cellIs" dxfId="8" priority="3" operator="lessThan">
      <formula>190*1.4</formula>
    </cfRule>
  </conditionalFormatting>
  <pageMargins left="0.25" right="0.25" top="0.75" bottom="0.75" header="0.3" footer="0.3"/>
  <pageSetup paperSize="9" orientation="landscape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B410-69C2-442A-93CE-8210A0C52A8F}">
  <dimension ref="B2:T64"/>
  <sheetViews>
    <sheetView showGridLines="0" topLeftCell="A34" zoomScale="130" zoomScaleNormal="130" workbookViewId="0">
      <selection activeCell="C58" sqref="C58:C62"/>
    </sheetView>
  </sheetViews>
  <sheetFormatPr defaultRowHeight="16.5"/>
  <cols>
    <col min="1" max="1" width="1.625" customWidth="1"/>
    <col min="2" max="19" width="9.25" customWidth="1"/>
  </cols>
  <sheetData>
    <row r="2" spans="2:20" s="1" customFormat="1" ht="17.25" customHeight="1"/>
    <row r="3" spans="2:20" s="1" customFormat="1" ht="23.25" customHeight="1">
      <c r="B3" s="150" t="s">
        <v>64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2:20" s="1" customFormat="1" ht="17.25" customHeight="1">
      <c r="B4" s="21"/>
      <c r="C4" s="21"/>
      <c r="D4" s="21"/>
      <c r="E4" s="21"/>
      <c r="F4" s="20"/>
      <c r="G4" s="21"/>
      <c r="H4" s="21"/>
      <c r="I4" s="21"/>
      <c r="J4" s="21"/>
      <c r="K4" s="21"/>
    </row>
    <row r="5" spans="2:20" s="1" customFormat="1" ht="17.25" customHeight="1"/>
    <row r="6" spans="2:20" ht="17.25" thickBot="1">
      <c r="S6" s="22"/>
      <c r="T6" s="22" t="s">
        <v>16</v>
      </c>
    </row>
    <row r="7" spans="2:20">
      <c r="B7" s="152" t="s">
        <v>20</v>
      </c>
      <c r="C7" s="154" t="s">
        <v>30</v>
      </c>
      <c r="D7" s="154"/>
      <c r="E7" s="154"/>
      <c r="F7" s="154"/>
      <c r="G7" s="154"/>
      <c r="H7" s="154"/>
      <c r="I7" s="154" t="s">
        <v>24</v>
      </c>
      <c r="J7" s="154"/>
      <c r="K7" s="154" t="s">
        <v>31</v>
      </c>
      <c r="L7" s="154"/>
      <c r="M7" s="154"/>
      <c r="N7" s="154"/>
      <c r="O7" s="154" t="s">
        <v>32</v>
      </c>
      <c r="P7" s="154"/>
      <c r="Q7" s="154"/>
      <c r="R7" s="154"/>
      <c r="S7" s="156" t="s">
        <v>28</v>
      </c>
      <c r="T7" s="157"/>
    </row>
    <row r="8" spans="2:20" ht="17.25" thickBot="1">
      <c r="B8" s="153"/>
      <c r="C8" s="155" t="s">
        <v>21</v>
      </c>
      <c r="D8" s="155"/>
      <c r="E8" s="155" t="s">
        <v>22</v>
      </c>
      <c r="F8" s="155"/>
      <c r="G8" s="155" t="s">
        <v>23</v>
      </c>
      <c r="H8" s="155"/>
      <c r="I8" s="155"/>
      <c r="J8" s="155"/>
      <c r="K8" s="155" t="s">
        <v>25</v>
      </c>
      <c r="L8" s="155"/>
      <c r="M8" s="155" t="s">
        <v>26</v>
      </c>
      <c r="N8" s="155"/>
      <c r="O8" s="155" t="s">
        <v>27</v>
      </c>
      <c r="P8" s="155"/>
      <c r="Q8" s="155" t="s">
        <v>26</v>
      </c>
      <c r="R8" s="155"/>
      <c r="S8" s="158"/>
      <c r="T8" s="159"/>
    </row>
    <row r="9" spans="2:20" ht="72.75" customHeight="1" thickTop="1">
      <c r="B9" s="23"/>
      <c r="C9" s="145"/>
      <c r="D9" s="146"/>
      <c r="E9" s="145"/>
      <c r="F9" s="146"/>
      <c r="G9" s="145"/>
      <c r="H9" s="146"/>
      <c r="I9" s="145"/>
      <c r="J9" s="146"/>
      <c r="K9" s="143">
        <f>+C9*E9*G9</f>
        <v>0</v>
      </c>
      <c r="L9" s="144"/>
      <c r="M9" s="143">
        <f>K9*I9</f>
        <v>0</v>
      </c>
      <c r="N9" s="144"/>
      <c r="O9" s="134"/>
      <c r="P9" s="135"/>
      <c r="Q9" s="136">
        <f>O9*I9</f>
        <v>0</v>
      </c>
      <c r="R9" s="137"/>
      <c r="S9" s="136">
        <v>190</v>
      </c>
      <c r="T9" s="138"/>
    </row>
    <row r="10" spans="2:20">
      <c r="B10" s="24" t="s">
        <v>33</v>
      </c>
      <c r="C10" s="139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</row>
    <row r="11" spans="2:20" ht="17.25" thickBot="1">
      <c r="B11" s="25" t="s">
        <v>29</v>
      </c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</row>
    <row r="12" spans="2:20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20" ht="17.25" thickBot="1">
      <c r="B13" s="32" t="s">
        <v>41</v>
      </c>
    </row>
    <row r="14" spans="2:20" s="1" customFormat="1" ht="17.25" customHeight="1">
      <c r="B14" s="147" t="s">
        <v>0</v>
      </c>
      <c r="C14" s="120" t="s">
        <v>1</v>
      </c>
      <c r="D14" s="126" t="s">
        <v>2</v>
      </c>
      <c r="E14" s="126" t="s">
        <v>34</v>
      </c>
      <c r="F14" s="126" t="s">
        <v>35</v>
      </c>
      <c r="G14" s="120" t="s">
        <v>3</v>
      </c>
      <c r="H14" s="123" t="s">
        <v>4</v>
      </c>
      <c r="I14" s="124"/>
      <c r="J14" s="125"/>
      <c r="K14" s="123" t="s">
        <v>5</v>
      </c>
      <c r="L14" s="124"/>
      <c r="M14" s="125"/>
      <c r="N14" s="126" t="s">
        <v>39</v>
      </c>
      <c r="O14" s="120" t="s">
        <v>6</v>
      </c>
      <c r="P14" s="120" t="s">
        <v>7</v>
      </c>
      <c r="Q14" s="126" t="s">
        <v>40</v>
      </c>
      <c r="R14" s="120" t="s">
        <v>8</v>
      </c>
      <c r="S14" s="123" t="s">
        <v>9</v>
      </c>
      <c r="T14" s="127"/>
    </row>
    <row r="15" spans="2:20" s="1" customFormat="1" ht="17.25" customHeight="1">
      <c r="B15" s="148"/>
      <c r="C15" s="121"/>
      <c r="D15" s="121"/>
      <c r="E15" s="121"/>
      <c r="F15" s="121"/>
      <c r="G15" s="121"/>
      <c r="H15" s="2" t="s">
        <v>31</v>
      </c>
      <c r="I15" s="3" t="s">
        <v>10</v>
      </c>
      <c r="J15" s="3" t="s">
        <v>11</v>
      </c>
      <c r="K15" s="3" t="s">
        <v>36</v>
      </c>
      <c r="L15" s="3" t="s">
        <v>37</v>
      </c>
      <c r="M15" s="3" t="s">
        <v>38</v>
      </c>
      <c r="N15" s="121"/>
      <c r="O15" s="121"/>
      <c r="P15" s="121"/>
      <c r="Q15" s="121"/>
      <c r="R15" s="121"/>
      <c r="S15" s="128"/>
      <c r="T15" s="129"/>
    </row>
    <row r="16" spans="2:20" s="1" customFormat="1" ht="17.25" customHeight="1" thickBot="1">
      <c r="B16" s="149"/>
      <c r="C16" s="122"/>
      <c r="D16" s="122"/>
      <c r="E16" s="122"/>
      <c r="F16" s="122"/>
      <c r="G16" s="122"/>
      <c r="H16" s="4">
        <v>90000</v>
      </c>
      <c r="I16" s="5">
        <v>0</v>
      </c>
      <c r="J16" s="5">
        <v>0.1</v>
      </c>
      <c r="K16" s="4">
        <v>22000</v>
      </c>
      <c r="L16" s="4">
        <v>27500</v>
      </c>
      <c r="M16" s="4">
        <v>33000</v>
      </c>
      <c r="N16" s="122"/>
      <c r="O16" s="122"/>
      <c r="P16" s="122"/>
      <c r="Q16" s="122"/>
      <c r="R16" s="122"/>
      <c r="S16" s="130"/>
      <c r="T16" s="131"/>
    </row>
    <row r="17" spans="2:20" s="1" customFormat="1" ht="17.25" customHeight="1" thickTop="1">
      <c r="B17" s="27">
        <v>20</v>
      </c>
      <c r="C17" s="7">
        <f>(B17*$O$9)*$S$9</f>
        <v>0</v>
      </c>
      <c r="D17" s="7">
        <f>C17*0.08</f>
        <v>0</v>
      </c>
      <c r="E17" s="6"/>
      <c r="F17" s="6"/>
      <c r="G17" s="7">
        <f t="shared" ref="G17:G26" si="0">SUM(C17:F17)</f>
        <v>0</v>
      </c>
      <c r="H17" s="8">
        <f t="shared" ref="H17:H26" si="1">($H$16*$K$9)*B17</f>
        <v>0</v>
      </c>
      <c r="I17" s="8">
        <f>G17*$I$16</f>
        <v>0</v>
      </c>
      <c r="J17" s="8">
        <f>(G17+H17+I17)*$J$16</f>
        <v>0</v>
      </c>
      <c r="K17" s="8">
        <f>$K$16</f>
        <v>22000</v>
      </c>
      <c r="L17" s="8">
        <f>$L$16</f>
        <v>27500</v>
      </c>
      <c r="M17" s="8">
        <f>$M$16</f>
        <v>33000</v>
      </c>
      <c r="N17" s="30"/>
      <c r="O17" s="8">
        <f t="shared" ref="O17:O26" si="2">SUM(H17:N17)</f>
        <v>82500</v>
      </c>
      <c r="P17" s="9" t="e">
        <f t="shared" ref="P17:P26" si="3">O17/G17</f>
        <v>#DIV/0!</v>
      </c>
      <c r="Q17" s="28">
        <f t="shared" ref="Q17:Q26" si="4">G17+O17</f>
        <v>82500</v>
      </c>
      <c r="R17" s="8">
        <f t="shared" ref="R17:R26" si="5">Q17/B17</f>
        <v>4125</v>
      </c>
      <c r="S17" s="132" t="e">
        <f>R17/$O$9</f>
        <v>#DIV/0!</v>
      </c>
      <c r="T17" s="133"/>
    </row>
    <row r="18" spans="2:20" s="1" customFormat="1" ht="17.25" customHeight="1">
      <c r="B18" s="27">
        <v>50</v>
      </c>
      <c r="C18" s="7">
        <f t="shared" ref="C18:C26" si="6">(B18*$O$9)*$S$9</f>
        <v>0</v>
      </c>
      <c r="D18" s="7">
        <f t="shared" ref="D18:D26" si="7">C18*0.08</f>
        <v>0</v>
      </c>
      <c r="E18" s="6"/>
      <c r="F18" s="6"/>
      <c r="G18" s="7">
        <f t="shared" si="0"/>
        <v>0</v>
      </c>
      <c r="H18" s="8">
        <f t="shared" si="1"/>
        <v>0</v>
      </c>
      <c r="I18" s="8">
        <f t="shared" ref="I18:I26" si="8">G18*$I$16</f>
        <v>0</v>
      </c>
      <c r="J18" s="8">
        <f t="shared" ref="J18:J26" si="9">(G18+H18+I18)*$J$16</f>
        <v>0</v>
      </c>
      <c r="K18" s="8">
        <f t="shared" ref="K18:K26" si="10">$K$16</f>
        <v>22000</v>
      </c>
      <c r="L18" s="8">
        <f t="shared" ref="L18:L26" si="11">$L$16</f>
        <v>27500</v>
      </c>
      <c r="M18" s="8">
        <f t="shared" ref="M18:M26" si="12">$M$16</f>
        <v>33000</v>
      </c>
      <c r="N18" s="30"/>
      <c r="O18" s="8">
        <f t="shared" si="2"/>
        <v>82500</v>
      </c>
      <c r="P18" s="9" t="e">
        <f t="shared" si="3"/>
        <v>#DIV/0!</v>
      </c>
      <c r="Q18" s="10">
        <f t="shared" si="4"/>
        <v>82500</v>
      </c>
      <c r="R18" s="10">
        <f t="shared" si="5"/>
        <v>1650</v>
      </c>
      <c r="S18" s="118" t="e">
        <f t="shared" ref="S18:S26" si="13">R18/$O$9</f>
        <v>#DIV/0!</v>
      </c>
      <c r="T18" s="119"/>
    </row>
    <row r="19" spans="2:20" s="1" customFormat="1" ht="17.25" customHeight="1">
      <c r="B19" s="12">
        <v>100</v>
      </c>
      <c r="C19" s="11">
        <f t="shared" si="6"/>
        <v>0</v>
      </c>
      <c r="D19" s="7">
        <f t="shared" si="7"/>
        <v>0</v>
      </c>
      <c r="E19" s="6"/>
      <c r="F19" s="6"/>
      <c r="G19" s="7">
        <f t="shared" si="0"/>
        <v>0</v>
      </c>
      <c r="H19" s="10">
        <f t="shared" si="1"/>
        <v>0</v>
      </c>
      <c r="I19" s="8">
        <f t="shared" si="8"/>
        <v>0</v>
      </c>
      <c r="J19" s="8">
        <f t="shared" si="9"/>
        <v>0</v>
      </c>
      <c r="K19" s="8">
        <f t="shared" si="10"/>
        <v>22000</v>
      </c>
      <c r="L19" s="8">
        <f t="shared" si="11"/>
        <v>27500</v>
      </c>
      <c r="M19" s="8">
        <f t="shared" si="12"/>
        <v>33000</v>
      </c>
      <c r="N19" s="30"/>
      <c r="O19" s="8">
        <f t="shared" si="2"/>
        <v>82500</v>
      </c>
      <c r="P19" s="9" t="e">
        <f t="shared" si="3"/>
        <v>#DIV/0!</v>
      </c>
      <c r="Q19" s="10">
        <f t="shared" si="4"/>
        <v>82500</v>
      </c>
      <c r="R19" s="10">
        <f t="shared" si="5"/>
        <v>825</v>
      </c>
      <c r="S19" s="118" t="e">
        <f t="shared" si="13"/>
        <v>#DIV/0!</v>
      </c>
      <c r="T19" s="119"/>
    </row>
    <row r="20" spans="2:20" s="1" customFormat="1" ht="17.25" customHeight="1">
      <c r="B20" s="27">
        <v>150</v>
      </c>
      <c r="C20" s="11">
        <f t="shared" si="6"/>
        <v>0</v>
      </c>
      <c r="D20" s="7">
        <f t="shared" si="7"/>
        <v>0</v>
      </c>
      <c r="E20" s="6"/>
      <c r="F20" s="6"/>
      <c r="G20" s="7">
        <f t="shared" si="0"/>
        <v>0</v>
      </c>
      <c r="H20" s="10">
        <f t="shared" si="1"/>
        <v>0</v>
      </c>
      <c r="I20" s="8">
        <f t="shared" si="8"/>
        <v>0</v>
      </c>
      <c r="J20" s="8">
        <f t="shared" si="9"/>
        <v>0</v>
      </c>
      <c r="K20" s="8">
        <f t="shared" si="10"/>
        <v>22000</v>
      </c>
      <c r="L20" s="8">
        <f t="shared" si="11"/>
        <v>27500</v>
      </c>
      <c r="M20" s="8">
        <f t="shared" si="12"/>
        <v>33000</v>
      </c>
      <c r="N20" s="30"/>
      <c r="O20" s="8">
        <f t="shared" si="2"/>
        <v>82500</v>
      </c>
      <c r="P20" s="9" t="e">
        <f t="shared" si="3"/>
        <v>#DIV/0!</v>
      </c>
      <c r="Q20" s="10">
        <f t="shared" si="4"/>
        <v>82500</v>
      </c>
      <c r="R20" s="10">
        <f t="shared" si="5"/>
        <v>550</v>
      </c>
      <c r="S20" s="118" t="e">
        <f t="shared" si="13"/>
        <v>#DIV/0!</v>
      </c>
      <c r="T20" s="119"/>
    </row>
    <row r="21" spans="2:20" s="1" customFormat="1" ht="17.25" customHeight="1">
      <c r="B21" s="27">
        <v>200</v>
      </c>
      <c r="C21" s="7">
        <f t="shared" si="6"/>
        <v>0</v>
      </c>
      <c r="D21" s="7">
        <f t="shared" si="7"/>
        <v>0</v>
      </c>
      <c r="E21" s="6"/>
      <c r="F21" s="6"/>
      <c r="G21" s="7">
        <f t="shared" si="0"/>
        <v>0</v>
      </c>
      <c r="H21" s="8">
        <f t="shared" si="1"/>
        <v>0</v>
      </c>
      <c r="I21" s="8">
        <f t="shared" si="8"/>
        <v>0</v>
      </c>
      <c r="J21" s="8">
        <f t="shared" si="9"/>
        <v>0</v>
      </c>
      <c r="K21" s="8">
        <f t="shared" si="10"/>
        <v>22000</v>
      </c>
      <c r="L21" s="8">
        <f t="shared" si="11"/>
        <v>27500</v>
      </c>
      <c r="M21" s="8">
        <f t="shared" si="12"/>
        <v>33000</v>
      </c>
      <c r="N21" s="30"/>
      <c r="O21" s="8">
        <f t="shared" si="2"/>
        <v>82500</v>
      </c>
      <c r="P21" s="9" t="e">
        <f t="shared" si="3"/>
        <v>#DIV/0!</v>
      </c>
      <c r="Q21" s="10">
        <f t="shared" si="4"/>
        <v>82500</v>
      </c>
      <c r="R21" s="10">
        <f t="shared" si="5"/>
        <v>412.5</v>
      </c>
      <c r="S21" s="118" t="e">
        <f t="shared" si="13"/>
        <v>#DIV/0!</v>
      </c>
      <c r="T21" s="119"/>
    </row>
    <row r="22" spans="2:20" s="1" customFormat="1" ht="17.25" customHeight="1">
      <c r="B22" s="12">
        <v>300</v>
      </c>
      <c r="C22" s="11">
        <f t="shared" si="6"/>
        <v>0</v>
      </c>
      <c r="D22" s="7">
        <f t="shared" si="7"/>
        <v>0</v>
      </c>
      <c r="E22" s="6"/>
      <c r="F22" s="6"/>
      <c r="G22" s="7">
        <f t="shared" si="0"/>
        <v>0</v>
      </c>
      <c r="H22" s="10">
        <f t="shared" si="1"/>
        <v>0</v>
      </c>
      <c r="I22" s="8">
        <f t="shared" si="8"/>
        <v>0</v>
      </c>
      <c r="J22" s="8">
        <f t="shared" si="9"/>
        <v>0</v>
      </c>
      <c r="K22" s="8">
        <f t="shared" si="10"/>
        <v>22000</v>
      </c>
      <c r="L22" s="8">
        <f t="shared" si="11"/>
        <v>27500</v>
      </c>
      <c r="M22" s="8">
        <f t="shared" si="12"/>
        <v>33000</v>
      </c>
      <c r="N22" s="30"/>
      <c r="O22" s="8">
        <f t="shared" si="2"/>
        <v>82500</v>
      </c>
      <c r="P22" s="9" t="e">
        <f t="shared" si="3"/>
        <v>#DIV/0!</v>
      </c>
      <c r="Q22" s="10">
        <f t="shared" si="4"/>
        <v>82500</v>
      </c>
      <c r="R22" s="10">
        <f t="shared" si="5"/>
        <v>275</v>
      </c>
      <c r="S22" s="118" t="e">
        <f t="shared" si="13"/>
        <v>#DIV/0!</v>
      </c>
      <c r="T22" s="119"/>
    </row>
    <row r="23" spans="2:20" s="1" customFormat="1" ht="17.25" customHeight="1">
      <c r="B23" s="12">
        <v>500</v>
      </c>
      <c r="C23" s="11">
        <f t="shared" si="6"/>
        <v>0</v>
      </c>
      <c r="D23" s="7">
        <f t="shared" si="7"/>
        <v>0</v>
      </c>
      <c r="E23" s="6"/>
      <c r="F23" s="6"/>
      <c r="G23" s="7">
        <f t="shared" si="0"/>
        <v>0</v>
      </c>
      <c r="H23" s="10">
        <f t="shared" si="1"/>
        <v>0</v>
      </c>
      <c r="I23" s="8">
        <f t="shared" si="8"/>
        <v>0</v>
      </c>
      <c r="J23" s="8">
        <f t="shared" si="9"/>
        <v>0</v>
      </c>
      <c r="K23" s="8">
        <f t="shared" si="10"/>
        <v>22000</v>
      </c>
      <c r="L23" s="8">
        <f t="shared" si="11"/>
        <v>27500</v>
      </c>
      <c r="M23" s="8">
        <f t="shared" si="12"/>
        <v>33000</v>
      </c>
      <c r="N23" s="30"/>
      <c r="O23" s="8">
        <f t="shared" si="2"/>
        <v>82500</v>
      </c>
      <c r="P23" s="9" t="e">
        <f t="shared" si="3"/>
        <v>#DIV/0!</v>
      </c>
      <c r="Q23" s="10">
        <f t="shared" si="4"/>
        <v>82500</v>
      </c>
      <c r="R23" s="10">
        <f t="shared" si="5"/>
        <v>165</v>
      </c>
      <c r="S23" s="118" t="e">
        <f t="shared" si="13"/>
        <v>#DIV/0!</v>
      </c>
      <c r="T23" s="119"/>
    </row>
    <row r="24" spans="2:20" s="1" customFormat="1" ht="17.25" customHeight="1">
      <c r="B24" s="12">
        <v>1000</v>
      </c>
      <c r="C24" s="11">
        <f t="shared" si="6"/>
        <v>0</v>
      </c>
      <c r="D24" s="7">
        <f t="shared" si="7"/>
        <v>0</v>
      </c>
      <c r="E24" s="6"/>
      <c r="F24" s="6"/>
      <c r="G24" s="7">
        <f t="shared" si="0"/>
        <v>0</v>
      </c>
      <c r="H24" s="10">
        <f t="shared" si="1"/>
        <v>0</v>
      </c>
      <c r="I24" s="8">
        <f t="shared" si="8"/>
        <v>0</v>
      </c>
      <c r="J24" s="8">
        <f t="shared" si="9"/>
        <v>0</v>
      </c>
      <c r="K24" s="8">
        <f t="shared" si="10"/>
        <v>22000</v>
      </c>
      <c r="L24" s="8">
        <f t="shared" si="11"/>
        <v>27500</v>
      </c>
      <c r="M24" s="8">
        <f t="shared" si="12"/>
        <v>33000</v>
      </c>
      <c r="N24" s="30"/>
      <c r="O24" s="8">
        <f t="shared" si="2"/>
        <v>82500</v>
      </c>
      <c r="P24" s="9" t="e">
        <f t="shared" si="3"/>
        <v>#DIV/0!</v>
      </c>
      <c r="Q24" s="10">
        <f t="shared" si="4"/>
        <v>82500</v>
      </c>
      <c r="R24" s="10">
        <f t="shared" si="5"/>
        <v>82.5</v>
      </c>
      <c r="S24" s="118" t="e">
        <f t="shared" si="13"/>
        <v>#DIV/0!</v>
      </c>
      <c r="T24" s="119"/>
    </row>
    <row r="25" spans="2:20" s="1" customFormat="1" ht="17.25" customHeight="1">
      <c r="B25" s="12">
        <v>1500</v>
      </c>
      <c r="C25" s="11">
        <f t="shared" si="6"/>
        <v>0</v>
      </c>
      <c r="D25" s="7">
        <f t="shared" si="7"/>
        <v>0</v>
      </c>
      <c r="E25" s="6"/>
      <c r="F25" s="6"/>
      <c r="G25" s="7">
        <f t="shared" si="0"/>
        <v>0</v>
      </c>
      <c r="H25" s="10">
        <f t="shared" si="1"/>
        <v>0</v>
      </c>
      <c r="I25" s="8">
        <f t="shared" si="8"/>
        <v>0</v>
      </c>
      <c r="J25" s="8">
        <f t="shared" si="9"/>
        <v>0</v>
      </c>
      <c r="K25" s="8">
        <f t="shared" si="10"/>
        <v>22000</v>
      </c>
      <c r="L25" s="8">
        <f t="shared" si="11"/>
        <v>27500</v>
      </c>
      <c r="M25" s="8">
        <f t="shared" si="12"/>
        <v>33000</v>
      </c>
      <c r="N25" s="30"/>
      <c r="O25" s="8">
        <f t="shared" si="2"/>
        <v>82500</v>
      </c>
      <c r="P25" s="9" t="e">
        <f t="shared" si="3"/>
        <v>#DIV/0!</v>
      </c>
      <c r="Q25" s="10">
        <f t="shared" si="4"/>
        <v>82500</v>
      </c>
      <c r="R25" s="10">
        <f t="shared" si="5"/>
        <v>55</v>
      </c>
      <c r="S25" s="118" t="e">
        <f t="shared" si="13"/>
        <v>#DIV/0!</v>
      </c>
      <c r="T25" s="119"/>
    </row>
    <row r="26" spans="2:20" s="1" customFormat="1" ht="17.25" customHeight="1" thickBot="1">
      <c r="B26" s="13">
        <v>2000</v>
      </c>
      <c r="C26" s="14">
        <f t="shared" si="6"/>
        <v>0</v>
      </c>
      <c r="D26" s="15">
        <f t="shared" si="7"/>
        <v>0</v>
      </c>
      <c r="E26" s="29"/>
      <c r="F26" s="29"/>
      <c r="G26" s="15">
        <f t="shared" si="0"/>
        <v>0</v>
      </c>
      <c r="H26" s="16">
        <f t="shared" si="1"/>
        <v>0</v>
      </c>
      <c r="I26" s="17">
        <f t="shared" si="8"/>
        <v>0</v>
      </c>
      <c r="J26" s="17">
        <f t="shared" si="9"/>
        <v>0</v>
      </c>
      <c r="K26" s="17">
        <f t="shared" si="10"/>
        <v>22000</v>
      </c>
      <c r="L26" s="17">
        <f t="shared" si="11"/>
        <v>27500</v>
      </c>
      <c r="M26" s="17">
        <f t="shared" si="12"/>
        <v>33000</v>
      </c>
      <c r="N26" s="31"/>
      <c r="O26" s="17">
        <f t="shared" si="2"/>
        <v>82500</v>
      </c>
      <c r="P26" s="18" t="e">
        <f t="shared" si="3"/>
        <v>#DIV/0!</v>
      </c>
      <c r="Q26" s="16">
        <f t="shared" si="4"/>
        <v>82500</v>
      </c>
      <c r="R26" s="16">
        <f t="shared" si="5"/>
        <v>41.25</v>
      </c>
      <c r="S26" s="116" t="e">
        <f t="shared" si="13"/>
        <v>#DIV/0!</v>
      </c>
      <c r="T26" s="117"/>
    </row>
    <row r="28" spans="2:20">
      <c r="B28" s="32" t="s">
        <v>74</v>
      </c>
    </row>
    <row r="29" spans="2:20" s="1" customFormat="1" ht="17.25" customHeight="1">
      <c r="B29" s="33" t="s">
        <v>42</v>
      </c>
      <c r="C29" s="80"/>
      <c r="D29" s="80"/>
      <c r="E29" s="80"/>
      <c r="G29" s="34"/>
      <c r="H29" s="34"/>
      <c r="I29" s="35"/>
      <c r="J29" s="35"/>
      <c r="L29" s="34"/>
      <c r="M29" s="34"/>
      <c r="N29" s="35"/>
      <c r="O29" s="35"/>
      <c r="Q29" s="34"/>
      <c r="R29" s="34"/>
      <c r="S29" s="35"/>
      <c r="T29" s="35"/>
    </row>
    <row r="30" spans="2:20" s="1" customFormat="1" ht="17.25" customHeight="1">
      <c r="B30" s="33" t="s">
        <v>43</v>
      </c>
      <c r="C30" s="80" t="s">
        <v>44</v>
      </c>
      <c r="D30" s="80"/>
      <c r="E30" s="80"/>
      <c r="G30" s="34"/>
      <c r="H30" s="34"/>
      <c r="I30" s="36"/>
      <c r="J30" s="35"/>
      <c r="L30" s="34"/>
      <c r="M30" s="34"/>
      <c r="N30" s="36"/>
      <c r="O30" s="35"/>
      <c r="Q30" s="34"/>
      <c r="R30" s="34"/>
      <c r="S30" s="36"/>
      <c r="T30" s="35"/>
    </row>
    <row r="31" spans="2:20" s="1" customFormat="1" ht="17.25" customHeight="1">
      <c r="B31" s="33" t="s">
        <v>54</v>
      </c>
      <c r="C31" s="85">
        <v>0.1188</v>
      </c>
      <c r="D31" s="85"/>
      <c r="E31" s="85"/>
      <c r="G31" s="34"/>
      <c r="H31" s="37"/>
      <c r="I31" s="36"/>
      <c r="J31" s="35"/>
      <c r="L31" s="34"/>
      <c r="M31" s="37"/>
      <c r="N31" s="36"/>
      <c r="O31" s="35"/>
      <c r="Q31" s="34"/>
      <c r="R31" s="37"/>
      <c r="S31" s="36"/>
      <c r="T31" s="35"/>
    </row>
    <row r="32" spans="2:20" s="1" customFormat="1" ht="17.25" customHeight="1">
      <c r="B32" s="33" t="s">
        <v>45</v>
      </c>
      <c r="C32" s="84">
        <v>3.5</v>
      </c>
      <c r="D32" s="84"/>
      <c r="E32" s="84"/>
      <c r="G32" s="34"/>
      <c r="H32" s="38"/>
      <c r="I32" s="35"/>
      <c r="J32" s="39"/>
      <c r="L32" s="34"/>
      <c r="M32" s="38"/>
      <c r="N32" s="35"/>
      <c r="O32" s="39"/>
      <c r="Q32" s="34"/>
      <c r="R32" s="38"/>
      <c r="S32" s="35"/>
      <c r="T32" s="39"/>
    </row>
    <row r="33" spans="2:20" s="41" customFormat="1" ht="8.25" customHeight="1" thickBot="1">
      <c r="B33" s="40"/>
      <c r="C33" s="40"/>
      <c r="D33" s="40"/>
      <c r="E33" s="40"/>
      <c r="G33" s="40"/>
      <c r="H33" s="40"/>
      <c r="I33" s="40"/>
      <c r="J33" s="40"/>
      <c r="L33" s="40"/>
      <c r="M33" s="40"/>
      <c r="N33" s="40"/>
      <c r="O33" s="40"/>
      <c r="Q33" s="40"/>
      <c r="R33" s="40"/>
      <c r="S33" s="40"/>
      <c r="T33" s="40"/>
    </row>
    <row r="34" spans="2:20" s="41" customFormat="1" ht="17.25" customHeight="1">
      <c r="B34" s="98" t="s">
        <v>57</v>
      </c>
      <c r="C34" s="99"/>
      <c r="D34" s="99"/>
      <c r="E34" s="100"/>
      <c r="F34" s="104">
        <v>20</v>
      </c>
      <c r="G34" s="105"/>
      <c r="H34" s="106"/>
      <c r="I34" s="107">
        <v>50</v>
      </c>
      <c r="J34" s="105"/>
      <c r="K34" s="108"/>
      <c r="L34" s="104">
        <v>100</v>
      </c>
      <c r="M34" s="105"/>
      <c r="N34" s="106"/>
      <c r="O34" s="107">
        <v>150</v>
      </c>
      <c r="P34" s="105"/>
      <c r="Q34" s="108"/>
      <c r="R34" s="104">
        <v>200</v>
      </c>
      <c r="S34" s="105"/>
      <c r="T34" s="106"/>
    </row>
    <row r="35" spans="2:20" s="41" customFormat="1" ht="17.25" customHeight="1" thickBot="1">
      <c r="B35" s="101"/>
      <c r="C35" s="102"/>
      <c r="D35" s="102"/>
      <c r="E35" s="103"/>
      <c r="F35" s="53" t="s">
        <v>55</v>
      </c>
      <c r="G35" s="54" t="s">
        <v>26</v>
      </c>
      <c r="H35" s="55" t="s">
        <v>58</v>
      </c>
      <c r="I35" s="56" t="s">
        <v>55</v>
      </c>
      <c r="J35" s="54" t="s">
        <v>26</v>
      </c>
      <c r="K35" s="55" t="s">
        <v>58</v>
      </c>
      <c r="L35" s="53" t="s">
        <v>55</v>
      </c>
      <c r="M35" s="54" t="s">
        <v>26</v>
      </c>
      <c r="N35" s="55" t="s">
        <v>58</v>
      </c>
      <c r="O35" s="56" t="s">
        <v>55</v>
      </c>
      <c r="P35" s="54" t="s">
        <v>26</v>
      </c>
      <c r="Q35" s="55" t="s">
        <v>58</v>
      </c>
      <c r="R35" s="53" t="s">
        <v>55</v>
      </c>
      <c r="S35" s="54" t="s">
        <v>26</v>
      </c>
      <c r="T35" s="55" t="s">
        <v>58</v>
      </c>
    </row>
    <row r="36" spans="2:20" s="41" customFormat="1" ht="17.25" customHeight="1" thickTop="1">
      <c r="B36" s="86" t="s">
        <v>46</v>
      </c>
      <c r="C36" s="87"/>
      <c r="D36" s="87"/>
      <c r="E36" s="88"/>
      <c r="F36" s="73"/>
      <c r="G36" s="49">
        <f t="shared" ref="G36:G43" si="14">F36*F$34</f>
        <v>0</v>
      </c>
      <c r="H36" s="50"/>
      <c r="I36" s="48">
        <f>$F$36</f>
        <v>0</v>
      </c>
      <c r="J36" s="49">
        <f t="shared" ref="J36:J43" si="15">I36*I$34</f>
        <v>0</v>
      </c>
      <c r="K36" s="51"/>
      <c r="L36" s="48">
        <f>$F$36</f>
        <v>0</v>
      </c>
      <c r="M36" s="49">
        <f t="shared" ref="M36:M43" si="16">L36*L$34</f>
        <v>0</v>
      </c>
      <c r="N36" s="50"/>
      <c r="O36" s="48">
        <f>$F$36</f>
        <v>0</v>
      </c>
      <c r="P36" s="49">
        <f t="shared" ref="P36:P43" si="17">O36*O$34</f>
        <v>0</v>
      </c>
      <c r="Q36" s="51"/>
      <c r="R36" s="48">
        <f>$F$36</f>
        <v>0</v>
      </c>
      <c r="S36" s="49">
        <f t="shared" ref="S36:S43" si="18">R36*R$34</f>
        <v>0</v>
      </c>
      <c r="T36" s="50"/>
    </row>
    <row r="37" spans="2:20" s="41" customFormat="1" ht="17.25" customHeight="1">
      <c r="B37" s="89" t="s">
        <v>47</v>
      </c>
      <c r="C37" s="90"/>
      <c r="D37" s="90"/>
      <c r="E37" s="91"/>
      <c r="F37" s="74">
        <f>VLOOKUP(F34,$B$17:$T$26,17,FALSE)</f>
        <v>4125</v>
      </c>
      <c r="G37" s="75">
        <f t="shared" si="14"/>
        <v>82500</v>
      </c>
      <c r="H37" s="76" t="e">
        <f>G37/G36</f>
        <v>#DIV/0!</v>
      </c>
      <c r="I37" s="77">
        <f>VLOOKUP(I34,$B$17:$T$26,17,FALSE)</f>
        <v>1650</v>
      </c>
      <c r="J37" s="75">
        <f t="shared" si="15"/>
        <v>82500</v>
      </c>
      <c r="K37" s="76" t="e">
        <f>J37/J36</f>
        <v>#DIV/0!</v>
      </c>
      <c r="L37" s="77">
        <f>VLOOKUP(L34,$B$17:$T$26,17,FALSE)</f>
        <v>825</v>
      </c>
      <c r="M37" s="75">
        <f t="shared" si="16"/>
        <v>82500</v>
      </c>
      <c r="N37" s="76" t="e">
        <f>M37/M36</f>
        <v>#DIV/0!</v>
      </c>
      <c r="O37" s="77">
        <f>VLOOKUP(O34,$B$17:$T$26,17,FALSE)</f>
        <v>550</v>
      </c>
      <c r="P37" s="75">
        <f t="shared" si="17"/>
        <v>82500</v>
      </c>
      <c r="Q37" s="76" t="e">
        <f>P37/P36</f>
        <v>#DIV/0!</v>
      </c>
      <c r="R37" s="77">
        <f>VLOOKUP(R34,$B$17:$T$26,17,FALSE)</f>
        <v>412.5</v>
      </c>
      <c r="S37" s="75">
        <f t="shared" si="18"/>
        <v>82500</v>
      </c>
      <c r="T37" s="76" t="e">
        <f>S37/S36</f>
        <v>#DIV/0!</v>
      </c>
    </row>
    <row r="38" spans="2:20" s="41" customFormat="1" ht="17.25" customHeight="1">
      <c r="B38" s="92" t="s">
        <v>48</v>
      </c>
      <c r="C38" s="93"/>
      <c r="D38" s="93"/>
      <c r="E38" s="94"/>
      <c r="F38" s="47"/>
      <c r="G38" s="43">
        <f t="shared" si="14"/>
        <v>0</v>
      </c>
      <c r="H38" s="44" t="e">
        <f>G38/G36</f>
        <v>#DIV/0!</v>
      </c>
      <c r="I38" s="46">
        <f>$F$38</f>
        <v>0</v>
      </c>
      <c r="J38" s="43">
        <f t="shared" si="15"/>
        <v>0</v>
      </c>
      <c r="K38" s="44" t="e">
        <f>J38/J36</f>
        <v>#DIV/0!</v>
      </c>
      <c r="L38" s="46">
        <f>$F$38</f>
        <v>0</v>
      </c>
      <c r="M38" s="43">
        <f t="shared" si="16"/>
        <v>0</v>
      </c>
      <c r="N38" s="44" t="e">
        <f>M38/M36</f>
        <v>#DIV/0!</v>
      </c>
      <c r="O38" s="46">
        <f>$F$38</f>
        <v>0</v>
      </c>
      <c r="P38" s="43">
        <f t="shared" si="17"/>
        <v>0</v>
      </c>
      <c r="Q38" s="44" t="e">
        <f>P38/P36</f>
        <v>#DIV/0!</v>
      </c>
      <c r="R38" s="46">
        <f>$F$38</f>
        <v>0</v>
      </c>
      <c r="S38" s="43">
        <f t="shared" si="18"/>
        <v>0</v>
      </c>
      <c r="T38" s="44" t="e">
        <f>S38/S36</f>
        <v>#DIV/0!</v>
      </c>
    </row>
    <row r="39" spans="2:20" s="41" customFormat="1" ht="17.25" customHeight="1">
      <c r="B39" s="92" t="s">
        <v>56</v>
      </c>
      <c r="C39" s="93"/>
      <c r="D39" s="93"/>
      <c r="E39" s="94"/>
      <c r="F39" s="47"/>
      <c r="G39" s="43">
        <f t="shared" si="14"/>
        <v>0</v>
      </c>
      <c r="H39" s="44" t="e">
        <f>G39/G36</f>
        <v>#DIV/0!</v>
      </c>
      <c r="I39" s="46">
        <f>$F$39</f>
        <v>0</v>
      </c>
      <c r="J39" s="43">
        <f t="shared" si="15"/>
        <v>0</v>
      </c>
      <c r="K39" s="44" t="e">
        <f>J39/J36</f>
        <v>#DIV/0!</v>
      </c>
      <c r="L39" s="46">
        <f>$F$39</f>
        <v>0</v>
      </c>
      <c r="M39" s="43">
        <f t="shared" si="16"/>
        <v>0</v>
      </c>
      <c r="N39" s="44" t="e">
        <f>M39/M36</f>
        <v>#DIV/0!</v>
      </c>
      <c r="O39" s="46">
        <f>$F$39</f>
        <v>0</v>
      </c>
      <c r="P39" s="43">
        <f t="shared" si="17"/>
        <v>0</v>
      </c>
      <c r="Q39" s="44" t="e">
        <f>P39/P36</f>
        <v>#DIV/0!</v>
      </c>
      <c r="R39" s="46">
        <f>$F$39</f>
        <v>0</v>
      </c>
      <c r="S39" s="43">
        <f t="shared" si="18"/>
        <v>0</v>
      </c>
      <c r="T39" s="44" t="e">
        <f>S39/S36</f>
        <v>#DIV/0!</v>
      </c>
    </row>
    <row r="40" spans="2:20" s="41" customFormat="1" ht="17.25" customHeight="1">
      <c r="B40" s="92" t="s">
        <v>49</v>
      </c>
      <c r="C40" s="93"/>
      <c r="D40" s="93"/>
      <c r="E40" s="94"/>
      <c r="F40" s="47">
        <f>F36*C31</f>
        <v>0</v>
      </c>
      <c r="G40" s="43">
        <f t="shared" si="14"/>
        <v>0</v>
      </c>
      <c r="H40" s="44" t="e">
        <f>G40/G36</f>
        <v>#DIV/0!</v>
      </c>
      <c r="I40" s="46">
        <f>I36*$C$31</f>
        <v>0</v>
      </c>
      <c r="J40" s="43">
        <f t="shared" si="15"/>
        <v>0</v>
      </c>
      <c r="K40" s="44" t="e">
        <f>J40/J36</f>
        <v>#DIV/0!</v>
      </c>
      <c r="L40" s="46">
        <f>L36*$C$31</f>
        <v>0</v>
      </c>
      <c r="M40" s="43">
        <f t="shared" si="16"/>
        <v>0</v>
      </c>
      <c r="N40" s="44" t="e">
        <f>M40/M36</f>
        <v>#DIV/0!</v>
      </c>
      <c r="O40" s="46">
        <f>O36*$C$31</f>
        <v>0</v>
      </c>
      <c r="P40" s="43">
        <f t="shared" si="17"/>
        <v>0</v>
      </c>
      <c r="Q40" s="44" t="e">
        <f>P40/P36</f>
        <v>#DIV/0!</v>
      </c>
      <c r="R40" s="46">
        <f>R36*$C$31</f>
        <v>0</v>
      </c>
      <c r="S40" s="43">
        <f t="shared" si="18"/>
        <v>0</v>
      </c>
      <c r="T40" s="44" t="e">
        <f>S40/S36</f>
        <v>#DIV/0!</v>
      </c>
    </row>
    <row r="41" spans="2:20" s="41" customFormat="1" ht="17.25" customHeight="1">
      <c r="B41" s="95" t="s">
        <v>50</v>
      </c>
      <c r="C41" s="96"/>
      <c r="D41" s="96"/>
      <c r="E41" s="97"/>
      <c r="F41" s="60">
        <f>F36/C32</f>
        <v>0</v>
      </c>
      <c r="G41" s="61">
        <f t="shared" si="14"/>
        <v>0</v>
      </c>
      <c r="H41" s="62" t="e">
        <f>G41/G36</f>
        <v>#DIV/0!</v>
      </c>
      <c r="I41" s="63">
        <f>I36/$C$32</f>
        <v>0</v>
      </c>
      <c r="J41" s="61">
        <f t="shared" si="15"/>
        <v>0</v>
      </c>
      <c r="K41" s="64" t="e">
        <f>J41/J36</f>
        <v>#DIV/0!</v>
      </c>
      <c r="L41" s="60">
        <f>L36/$C$32</f>
        <v>0</v>
      </c>
      <c r="M41" s="61">
        <f t="shared" si="16"/>
        <v>0</v>
      </c>
      <c r="N41" s="62" t="e">
        <f>M41/M36</f>
        <v>#DIV/0!</v>
      </c>
      <c r="O41" s="63">
        <f>O36/$C$32</f>
        <v>0</v>
      </c>
      <c r="P41" s="61">
        <f t="shared" si="17"/>
        <v>0</v>
      </c>
      <c r="Q41" s="64" t="e">
        <f>P41/P36</f>
        <v>#DIV/0!</v>
      </c>
      <c r="R41" s="60">
        <f>R36/$C$32</f>
        <v>0</v>
      </c>
      <c r="S41" s="61">
        <f t="shared" si="18"/>
        <v>0</v>
      </c>
      <c r="T41" s="62" t="e">
        <f>S41/S36</f>
        <v>#DIV/0!</v>
      </c>
    </row>
    <row r="42" spans="2:20" s="41" customFormat="1" ht="17.25" customHeight="1">
      <c r="B42" s="92" t="s">
        <v>51</v>
      </c>
      <c r="C42" s="93"/>
      <c r="D42" s="93"/>
      <c r="E42" s="94"/>
      <c r="F42" s="47">
        <f>(F36-SUM(F37:F41))*16%</f>
        <v>-660</v>
      </c>
      <c r="G42" s="43">
        <f t="shared" si="14"/>
        <v>-13200</v>
      </c>
      <c r="H42" s="44" t="e">
        <f>G42/G36</f>
        <v>#DIV/0!</v>
      </c>
      <c r="I42" s="46">
        <f>(I36-SUM(I37:I41))*16%</f>
        <v>-264</v>
      </c>
      <c r="J42" s="43">
        <f t="shared" si="15"/>
        <v>-13200</v>
      </c>
      <c r="K42" s="45" t="e">
        <f>J42/J36</f>
        <v>#DIV/0!</v>
      </c>
      <c r="L42" s="47">
        <f>(L36-SUM(L37:L41))*16%</f>
        <v>-132</v>
      </c>
      <c r="M42" s="43">
        <f t="shared" si="16"/>
        <v>-13200</v>
      </c>
      <c r="N42" s="44" t="e">
        <f>M42/M36</f>
        <v>#DIV/0!</v>
      </c>
      <c r="O42" s="46">
        <f>(O36-SUM(O37:O41))*16%</f>
        <v>-88</v>
      </c>
      <c r="P42" s="43">
        <f t="shared" si="17"/>
        <v>-13200</v>
      </c>
      <c r="Q42" s="45" t="e">
        <f>P42/P36</f>
        <v>#DIV/0!</v>
      </c>
      <c r="R42" s="47">
        <f>(R36-SUM(R37:R41))*16%</f>
        <v>-66</v>
      </c>
      <c r="S42" s="43">
        <f t="shared" si="18"/>
        <v>-13200</v>
      </c>
      <c r="T42" s="44" t="e">
        <f>S42/S36</f>
        <v>#DIV/0!</v>
      </c>
    </row>
    <row r="43" spans="2:20" s="41" customFormat="1" ht="17.25" customHeight="1" thickBot="1">
      <c r="B43" s="113" t="s">
        <v>52</v>
      </c>
      <c r="C43" s="114"/>
      <c r="D43" s="114"/>
      <c r="E43" s="115"/>
      <c r="F43" s="57">
        <f>F36-SUM(F37:F42)</f>
        <v>-3465</v>
      </c>
      <c r="G43" s="58">
        <f t="shared" si="14"/>
        <v>-69300</v>
      </c>
      <c r="H43" s="65" t="e">
        <f>G43/G36</f>
        <v>#DIV/0!</v>
      </c>
      <c r="I43" s="59">
        <f>I36-SUM(I37:I42)</f>
        <v>-1386</v>
      </c>
      <c r="J43" s="58">
        <f t="shared" si="15"/>
        <v>-69300</v>
      </c>
      <c r="K43" s="66" t="e">
        <f>J43/J36</f>
        <v>#DIV/0!</v>
      </c>
      <c r="L43" s="57">
        <f>L36-SUM(L37:L42)</f>
        <v>-693</v>
      </c>
      <c r="M43" s="58">
        <f t="shared" si="16"/>
        <v>-69300</v>
      </c>
      <c r="N43" s="65" t="e">
        <f>M43/M36</f>
        <v>#DIV/0!</v>
      </c>
      <c r="O43" s="59">
        <f>O36-SUM(O37:O42)</f>
        <v>-462</v>
      </c>
      <c r="P43" s="58">
        <f t="shared" si="17"/>
        <v>-69300</v>
      </c>
      <c r="Q43" s="66" t="e">
        <f>P43/P36</f>
        <v>#DIV/0!</v>
      </c>
      <c r="R43" s="57">
        <f>R36-SUM(R37:R42)</f>
        <v>-346.5</v>
      </c>
      <c r="S43" s="58">
        <f t="shared" si="18"/>
        <v>-69300</v>
      </c>
      <c r="T43" s="65" t="e">
        <f>S43/S36</f>
        <v>#DIV/0!</v>
      </c>
    </row>
    <row r="44" spans="2:20" s="41" customFormat="1" ht="8.25" customHeight="1" thickBot="1">
      <c r="B44" s="40"/>
      <c r="C44" s="40"/>
      <c r="D44" s="40"/>
      <c r="E44" s="40"/>
      <c r="G44" s="40"/>
      <c r="H44" s="40"/>
      <c r="I44" s="40"/>
      <c r="J44" s="40"/>
      <c r="L44" s="40"/>
      <c r="M44" s="40"/>
      <c r="N44" s="40"/>
      <c r="O44" s="40"/>
      <c r="Q44" s="40"/>
      <c r="R44" s="40"/>
      <c r="S44" s="40"/>
      <c r="T44" s="40"/>
    </row>
    <row r="45" spans="2:20" s="42" customFormat="1" ht="17.25" customHeight="1">
      <c r="B45" s="98" t="s">
        <v>57</v>
      </c>
      <c r="C45" s="99"/>
      <c r="D45" s="99"/>
      <c r="E45" s="100"/>
      <c r="F45" s="104">
        <v>300</v>
      </c>
      <c r="G45" s="105"/>
      <c r="H45" s="106"/>
      <c r="I45" s="107">
        <v>500</v>
      </c>
      <c r="J45" s="105"/>
      <c r="K45" s="108"/>
      <c r="L45" s="109">
        <v>1000</v>
      </c>
      <c r="M45" s="110"/>
      <c r="N45" s="111"/>
      <c r="O45" s="107">
        <v>1500</v>
      </c>
      <c r="P45" s="105"/>
      <c r="Q45" s="108"/>
      <c r="R45" s="104">
        <v>2000</v>
      </c>
      <c r="S45" s="105"/>
      <c r="T45" s="106"/>
    </row>
    <row r="46" spans="2:20" s="42" customFormat="1" ht="17.25" customHeight="1" thickBot="1">
      <c r="B46" s="101"/>
      <c r="C46" s="102"/>
      <c r="D46" s="102"/>
      <c r="E46" s="103"/>
      <c r="F46" s="53" t="s">
        <v>55</v>
      </c>
      <c r="G46" s="54" t="s">
        <v>26</v>
      </c>
      <c r="H46" s="55" t="s">
        <v>58</v>
      </c>
      <c r="I46" s="56" t="s">
        <v>55</v>
      </c>
      <c r="J46" s="54" t="s">
        <v>26</v>
      </c>
      <c r="K46" s="55" t="s">
        <v>58</v>
      </c>
      <c r="L46" s="53" t="s">
        <v>55</v>
      </c>
      <c r="M46" s="54" t="s">
        <v>26</v>
      </c>
      <c r="N46" s="55" t="s">
        <v>58</v>
      </c>
      <c r="O46" s="56" t="s">
        <v>55</v>
      </c>
      <c r="P46" s="54" t="s">
        <v>26</v>
      </c>
      <c r="Q46" s="55" t="s">
        <v>58</v>
      </c>
      <c r="R46" s="53" t="s">
        <v>55</v>
      </c>
      <c r="S46" s="54" t="s">
        <v>26</v>
      </c>
      <c r="T46" s="55" t="s">
        <v>58</v>
      </c>
    </row>
    <row r="47" spans="2:20" s="42" customFormat="1" ht="17.25" customHeight="1" thickTop="1">
      <c r="B47" s="86" t="s">
        <v>46</v>
      </c>
      <c r="C47" s="87"/>
      <c r="D47" s="87"/>
      <c r="E47" s="88"/>
      <c r="F47" s="48">
        <f>$F$36</f>
        <v>0</v>
      </c>
      <c r="G47" s="49">
        <f t="shared" ref="G47:G54" si="19">F47*F$45</f>
        <v>0</v>
      </c>
      <c r="H47" s="50"/>
      <c r="I47" s="48">
        <f>$F$36</f>
        <v>0</v>
      </c>
      <c r="J47" s="49">
        <f t="shared" ref="J47:J54" si="20">I47*I$45</f>
        <v>0</v>
      </c>
      <c r="K47" s="50"/>
      <c r="L47" s="52">
        <f>$F$36</f>
        <v>0</v>
      </c>
      <c r="M47" s="49">
        <f t="shared" ref="M47:M54" si="21">L47*L$45</f>
        <v>0</v>
      </c>
      <c r="N47" s="50"/>
      <c r="O47" s="48">
        <f>$F$36</f>
        <v>0</v>
      </c>
      <c r="P47" s="49">
        <f t="shared" ref="P47:P54" si="22">O47*O$45</f>
        <v>0</v>
      </c>
      <c r="Q47" s="51"/>
      <c r="R47" s="48">
        <f>$F$36</f>
        <v>0</v>
      </c>
      <c r="S47" s="49">
        <f t="shared" ref="S47:S54" si="23">R47*R$45</f>
        <v>0</v>
      </c>
      <c r="T47" s="50"/>
    </row>
    <row r="48" spans="2:20" s="42" customFormat="1" ht="17.25" customHeight="1">
      <c r="B48" s="89" t="s">
        <v>47</v>
      </c>
      <c r="C48" s="90"/>
      <c r="D48" s="90"/>
      <c r="E48" s="91"/>
      <c r="F48" s="74">
        <f>VLOOKUP(F45,$B$17:$T$26,17,FALSE)</f>
        <v>275</v>
      </c>
      <c r="G48" s="75">
        <f t="shared" si="19"/>
        <v>82500</v>
      </c>
      <c r="H48" s="76" t="e">
        <f>G48/G47</f>
        <v>#DIV/0!</v>
      </c>
      <c r="I48" s="77">
        <f>VLOOKUP(I45,$B$17:$T$26,17,FALSE)</f>
        <v>165</v>
      </c>
      <c r="J48" s="75">
        <f t="shared" si="20"/>
        <v>82500</v>
      </c>
      <c r="K48" s="76" t="e">
        <f>J48/J47</f>
        <v>#DIV/0!</v>
      </c>
      <c r="L48" s="77">
        <f>VLOOKUP(L45,$B$17:$T$26,17,FALSE)</f>
        <v>82.5</v>
      </c>
      <c r="M48" s="75">
        <f t="shared" si="21"/>
        <v>82500</v>
      </c>
      <c r="N48" s="76" t="e">
        <f>M48/M47</f>
        <v>#DIV/0!</v>
      </c>
      <c r="O48" s="77">
        <f>VLOOKUP(O45,$B$17:$T$26,17,FALSE)</f>
        <v>55</v>
      </c>
      <c r="P48" s="75">
        <f t="shared" si="22"/>
        <v>82500</v>
      </c>
      <c r="Q48" s="76" t="e">
        <f>P48/P47</f>
        <v>#DIV/0!</v>
      </c>
      <c r="R48" s="77">
        <f>VLOOKUP(R45,$B$17:$T$26,17,FALSE)</f>
        <v>41.25</v>
      </c>
      <c r="S48" s="75">
        <f t="shared" si="23"/>
        <v>82500</v>
      </c>
      <c r="T48" s="76" t="e">
        <f>S48/S47</f>
        <v>#DIV/0!</v>
      </c>
    </row>
    <row r="49" spans="2:20" ht="17.25" customHeight="1">
      <c r="B49" s="92" t="s">
        <v>48</v>
      </c>
      <c r="C49" s="93"/>
      <c r="D49" s="93"/>
      <c r="E49" s="94"/>
      <c r="F49" s="46">
        <f>$F$38</f>
        <v>0</v>
      </c>
      <c r="G49" s="43">
        <f t="shared" si="19"/>
        <v>0</v>
      </c>
      <c r="H49" s="44" t="e">
        <f>G49/G47</f>
        <v>#DIV/0!</v>
      </c>
      <c r="I49" s="46">
        <f>$F$38</f>
        <v>0</v>
      </c>
      <c r="J49" s="43">
        <f t="shared" si="20"/>
        <v>0</v>
      </c>
      <c r="K49" s="44" t="e">
        <f>J49/J47</f>
        <v>#DIV/0!</v>
      </c>
      <c r="L49" s="46">
        <f>$F$38</f>
        <v>0</v>
      </c>
      <c r="M49" s="43">
        <f t="shared" si="21"/>
        <v>0</v>
      </c>
      <c r="N49" s="44" t="e">
        <f>M49/M47</f>
        <v>#DIV/0!</v>
      </c>
      <c r="O49" s="46">
        <f>$F$38</f>
        <v>0</v>
      </c>
      <c r="P49" s="43">
        <f t="shared" si="22"/>
        <v>0</v>
      </c>
      <c r="Q49" s="44" t="e">
        <f>P49/P47</f>
        <v>#DIV/0!</v>
      </c>
      <c r="R49" s="46">
        <f>$F$38</f>
        <v>0</v>
      </c>
      <c r="S49" s="43">
        <f t="shared" si="23"/>
        <v>0</v>
      </c>
      <c r="T49" s="44" t="e">
        <f>S49/S47</f>
        <v>#DIV/0!</v>
      </c>
    </row>
    <row r="50" spans="2:20" ht="17.25" customHeight="1">
      <c r="B50" s="92" t="s">
        <v>56</v>
      </c>
      <c r="C50" s="93"/>
      <c r="D50" s="93"/>
      <c r="E50" s="94"/>
      <c r="F50" s="46">
        <f>$F$39</f>
        <v>0</v>
      </c>
      <c r="G50" s="43">
        <f t="shared" si="19"/>
        <v>0</v>
      </c>
      <c r="H50" s="44" t="e">
        <f>G50/G47</f>
        <v>#DIV/0!</v>
      </c>
      <c r="I50" s="46">
        <f>$F$39</f>
        <v>0</v>
      </c>
      <c r="J50" s="43">
        <f t="shared" si="20"/>
        <v>0</v>
      </c>
      <c r="K50" s="44" t="e">
        <f>J50/J47</f>
        <v>#DIV/0!</v>
      </c>
      <c r="L50" s="46">
        <f>$F$39</f>
        <v>0</v>
      </c>
      <c r="M50" s="43">
        <f t="shared" si="21"/>
        <v>0</v>
      </c>
      <c r="N50" s="44" t="e">
        <f>M50/M47</f>
        <v>#DIV/0!</v>
      </c>
      <c r="O50" s="46">
        <f>$F$39</f>
        <v>0</v>
      </c>
      <c r="P50" s="43">
        <f t="shared" si="22"/>
        <v>0</v>
      </c>
      <c r="Q50" s="44" t="e">
        <f>P50/P47</f>
        <v>#DIV/0!</v>
      </c>
      <c r="R50" s="46">
        <f>$F$39</f>
        <v>0</v>
      </c>
      <c r="S50" s="43">
        <f t="shared" si="23"/>
        <v>0</v>
      </c>
      <c r="T50" s="44" t="e">
        <f>S50/S47</f>
        <v>#DIV/0!</v>
      </c>
    </row>
    <row r="51" spans="2:20" ht="17.25" customHeight="1">
      <c r="B51" s="92" t="s">
        <v>49</v>
      </c>
      <c r="C51" s="93"/>
      <c r="D51" s="93"/>
      <c r="E51" s="94"/>
      <c r="F51" s="47">
        <f>F47*$C$31</f>
        <v>0</v>
      </c>
      <c r="G51" s="43">
        <f t="shared" si="19"/>
        <v>0</v>
      </c>
      <c r="H51" s="44" t="e">
        <f>G51/G47</f>
        <v>#DIV/0!</v>
      </c>
      <c r="I51" s="46">
        <f>I47*$C$31</f>
        <v>0</v>
      </c>
      <c r="J51" s="43">
        <f t="shared" si="20"/>
        <v>0</v>
      </c>
      <c r="K51" s="44" t="e">
        <f>J51/J47</f>
        <v>#DIV/0!</v>
      </c>
      <c r="L51" s="46">
        <f>L47*$C$31</f>
        <v>0</v>
      </c>
      <c r="M51" s="43">
        <f t="shared" si="21"/>
        <v>0</v>
      </c>
      <c r="N51" s="44" t="e">
        <f>M51/M47</f>
        <v>#DIV/0!</v>
      </c>
      <c r="O51" s="46">
        <f>O47*$C$31</f>
        <v>0</v>
      </c>
      <c r="P51" s="43">
        <f t="shared" si="22"/>
        <v>0</v>
      </c>
      <c r="Q51" s="44" t="e">
        <f>P51/P47</f>
        <v>#DIV/0!</v>
      </c>
      <c r="R51" s="46">
        <f>R47*$C$31</f>
        <v>0</v>
      </c>
      <c r="S51" s="43">
        <f t="shared" si="23"/>
        <v>0</v>
      </c>
      <c r="T51" s="44" t="e">
        <f>S51/S47</f>
        <v>#DIV/0!</v>
      </c>
    </row>
    <row r="52" spans="2:20" ht="17.25" customHeight="1">
      <c r="B52" s="95" t="s">
        <v>50</v>
      </c>
      <c r="C52" s="96"/>
      <c r="D52" s="96"/>
      <c r="E52" s="97"/>
      <c r="F52" s="60">
        <f>F47/$C$32</f>
        <v>0</v>
      </c>
      <c r="G52" s="61">
        <f t="shared" si="19"/>
        <v>0</v>
      </c>
      <c r="H52" s="62" t="e">
        <f>G52/G47</f>
        <v>#DIV/0!</v>
      </c>
      <c r="I52" s="63">
        <f>I47/$C$32</f>
        <v>0</v>
      </c>
      <c r="J52" s="61">
        <f t="shared" si="20"/>
        <v>0</v>
      </c>
      <c r="K52" s="64" t="e">
        <f>J52/J47</f>
        <v>#DIV/0!</v>
      </c>
      <c r="L52" s="60">
        <f>L47/$C$32</f>
        <v>0</v>
      </c>
      <c r="M52" s="61">
        <f t="shared" si="21"/>
        <v>0</v>
      </c>
      <c r="N52" s="62" t="e">
        <f>M52/M47</f>
        <v>#DIV/0!</v>
      </c>
      <c r="O52" s="63">
        <f>O47/$C$32</f>
        <v>0</v>
      </c>
      <c r="P52" s="61">
        <f t="shared" si="22"/>
        <v>0</v>
      </c>
      <c r="Q52" s="64" t="e">
        <f>P52/P47</f>
        <v>#DIV/0!</v>
      </c>
      <c r="R52" s="60">
        <f>R47/$C$32</f>
        <v>0</v>
      </c>
      <c r="S52" s="61">
        <f t="shared" si="23"/>
        <v>0</v>
      </c>
      <c r="T52" s="62" t="e">
        <f>S52/S47</f>
        <v>#DIV/0!</v>
      </c>
    </row>
    <row r="53" spans="2:20" ht="17.25" customHeight="1">
      <c r="B53" s="92" t="s">
        <v>51</v>
      </c>
      <c r="C53" s="93"/>
      <c r="D53" s="93"/>
      <c r="E53" s="94"/>
      <c r="F53" s="47">
        <f>(F47-SUM(F48:F52))*16%</f>
        <v>-44</v>
      </c>
      <c r="G53" s="43">
        <f t="shared" si="19"/>
        <v>-13200</v>
      </c>
      <c r="H53" s="44" t="e">
        <f>G53/G47</f>
        <v>#DIV/0!</v>
      </c>
      <c r="I53" s="46">
        <f>(I47-SUM(I48:I52))*16%</f>
        <v>-26.400000000000002</v>
      </c>
      <c r="J53" s="43">
        <f t="shared" si="20"/>
        <v>-13200.000000000002</v>
      </c>
      <c r="K53" s="45" t="e">
        <f>J53/J47</f>
        <v>#DIV/0!</v>
      </c>
      <c r="L53" s="47">
        <f>(L47-SUM(L48:L52))*16%</f>
        <v>-13.200000000000001</v>
      </c>
      <c r="M53" s="43">
        <f t="shared" si="21"/>
        <v>-13200.000000000002</v>
      </c>
      <c r="N53" s="44" t="e">
        <f>M53/M47</f>
        <v>#DIV/0!</v>
      </c>
      <c r="O53" s="46">
        <f>(O47-SUM(O48:O52))*16%</f>
        <v>-8.8000000000000007</v>
      </c>
      <c r="P53" s="43">
        <f t="shared" si="22"/>
        <v>-13200.000000000002</v>
      </c>
      <c r="Q53" s="45" t="e">
        <f>P53/P47</f>
        <v>#DIV/0!</v>
      </c>
      <c r="R53" s="47">
        <f>(R47-SUM(R48:R52))*16%</f>
        <v>-6.6000000000000005</v>
      </c>
      <c r="S53" s="43">
        <f t="shared" si="23"/>
        <v>-13200.000000000002</v>
      </c>
      <c r="T53" s="44" t="e">
        <f>S53/S47</f>
        <v>#DIV/0!</v>
      </c>
    </row>
    <row r="54" spans="2:20" ht="17.25" customHeight="1" thickBot="1">
      <c r="B54" s="113" t="s">
        <v>52</v>
      </c>
      <c r="C54" s="114"/>
      <c r="D54" s="114"/>
      <c r="E54" s="115"/>
      <c r="F54" s="57">
        <f>F47-SUM(F48:F53)</f>
        <v>-231</v>
      </c>
      <c r="G54" s="58">
        <f t="shared" si="19"/>
        <v>-69300</v>
      </c>
      <c r="H54" s="65" t="e">
        <f>G54/G47</f>
        <v>#DIV/0!</v>
      </c>
      <c r="I54" s="59">
        <f>I47-SUM(I48:I53)</f>
        <v>-138.6</v>
      </c>
      <c r="J54" s="58">
        <f t="shared" si="20"/>
        <v>-69300</v>
      </c>
      <c r="K54" s="66" t="e">
        <f>J54/J47</f>
        <v>#DIV/0!</v>
      </c>
      <c r="L54" s="57">
        <f>L47-SUM(L48:L53)</f>
        <v>-69.3</v>
      </c>
      <c r="M54" s="58">
        <f t="shared" si="21"/>
        <v>-69300</v>
      </c>
      <c r="N54" s="65" t="e">
        <f>M54/M47</f>
        <v>#DIV/0!</v>
      </c>
      <c r="O54" s="59">
        <f>O47-SUM(O48:O53)</f>
        <v>-46.2</v>
      </c>
      <c r="P54" s="58">
        <f t="shared" si="22"/>
        <v>-69300</v>
      </c>
      <c r="Q54" s="66" t="e">
        <f>P54/P47</f>
        <v>#DIV/0!</v>
      </c>
      <c r="R54" s="57">
        <f>R47-SUM(R48:R53)</f>
        <v>-34.65</v>
      </c>
      <c r="S54" s="58">
        <f t="shared" si="23"/>
        <v>-69300</v>
      </c>
      <c r="T54" s="65" t="e">
        <f>S54/S47</f>
        <v>#DIV/0!</v>
      </c>
    </row>
    <row r="56" spans="2:20">
      <c r="B56" s="32" t="s">
        <v>73</v>
      </c>
    </row>
    <row r="57" spans="2:20" ht="16.5" customHeight="1">
      <c r="B57" s="19" t="s">
        <v>57</v>
      </c>
      <c r="C57" s="19" t="s">
        <v>12</v>
      </c>
      <c r="D57" s="19" t="s">
        <v>59</v>
      </c>
      <c r="E57" s="19" t="s">
        <v>66</v>
      </c>
      <c r="F57" s="1"/>
      <c r="G57" s="112" t="s">
        <v>60</v>
      </c>
      <c r="H57" s="112"/>
      <c r="I57" s="68">
        <v>9.9999999999998996E-3</v>
      </c>
      <c r="J57" s="69">
        <v>1.99999999999999E-2</v>
      </c>
      <c r="K57" s="68">
        <v>2.9999999999999898E-2</v>
      </c>
      <c r="L57" s="69">
        <v>0.04</v>
      </c>
      <c r="M57" s="68">
        <v>0.05</v>
      </c>
      <c r="N57" s="69">
        <v>0.06</v>
      </c>
      <c r="O57" s="68">
        <v>7.0000000000000007E-2</v>
      </c>
      <c r="P57" s="69">
        <v>0.08</v>
      </c>
      <c r="Q57" s="68">
        <v>0.09</v>
      </c>
      <c r="R57" s="69">
        <v>0.1</v>
      </c>
      <c r="S57" s="68">
        <v>0.2</v>
      </c>
      <c r="T57" s="68">
        <v>0.3</v>
      </c>
    </row>
    <row r="58" spans="2:20">
      <c r="B58" s="19" t="s">
        <v>13</v>
      </c>
      <c r="C58" s="72"/>
      <c r="D58" s="67">
        <f>C58/28</f>
        <v>0</v>
      </c>
      <c r="E58" s="67">
        <f>D58*0.03</f>
        <v>0</v>
      </c>
      <c r="F58" s="1"/>
      <c r="G58" s="81" t="s">
        <v>62</v>
      </c>
      <c r="H58" s="81"/>
      <c r="I58" s="70">
        <f>$E$63*I57</f>
        <v>0</v>
      </c>
      <c r="J58" s="71">
        <f t="shared" ref="J58:T58" si="24">$E$63*J57</f>
        <v>0</v>
      </c>
      <c r="K58" s="71">
        <f t="shared" si="24"/>
        <v>0</v>
      </c>
      <c r="L58" s="71">
        <f t="shared" si="24"/>
        <v>0</v>
      </c>
      <c r="M58" s="71">
        <f t="shared" si="24"/>
        <v>0</v>
      </c>
      <c r="N58" s="71">
        <f t="shared" si="24"/>
        <v>0</v>
      </c>
      <c r="O58" s="71">
        <f t="shared" si="24"/>
        <v>0</v>
      </c>
      <c r="P58" s="71">
        <f t="shared" si="24"/>
        <v>0</v>
      </c>
      <c r="Q58" s="71">
        <f t="shared" si="24"/>
        <v>0</v>
      </c>
      <c r="R58" s="71">
        <f t="shared" si="24"/>
        <v>0</v>
      </c>
      <c r="S58" s="71">
        <f t="shared" si="24"/>
        <v>0</v>
      </c>
      <c r="T58" s="71">
        <f t="shared" si="24"/>
        <v>0</v>
      </c>
    </row>
    <row r="59" spans="2:20" ht="16.5" customHeight="1">
      <c r="B59" s="19" t="s">
        <v>14</v>
      </c>
      <c r="C59" s="72"/>
      <c r="D59" s="67">
        <f t="shared" ref="D59:D63" si="25">C59/28</f>
        <v>0</v>
      </c>
      <c r="E59" s="67">
        <f t="shared" ref="E59:E62" si="26">D59*0.03</f>
        <v>0</v>
      </c>
      <c r="F59" s="1"/>
      <c r="G59" s="81" t="s">
        <v>61</v>
      </c>
      <c r="H59" s="81"/>
      <c r="I59" s="70">
        <f>I58*30</f>
        <v>0</v>
      </c>
      <c r="J59" s="71">
        <f t="shared" ref="J59:T59" si="27">J58*30</f>
        <v>0</v>
      </c>
      <c r="K59" s="71">
        <f t="shared" si="27"/>
        <v>0</v>
      </c>
      <c r="L59" s="71">
        <f t="shared" si="27"/>
        <v>0</v>
      </c>
      <c r="M59" s="71">
        <f t="shared" si="27"/>
        <v>0</v>
      </c>
      <c r="N59" s="71">
        <f t="shared" si="27"/>
        <v>0</v>
      </c>
      <c r="O59" s="71">
        <f t="shared" si="27"/>
        <v>0</v>
      </c>
      <c r="P59" s="71">
        <f t="shared" si="27"/>
        <v>0</v>
      </c>
      <c r="Q59" s="71">
        <f t="shared" si="27"/>
        <v>0</v>
      </c>
      <c r="R59" s="71">
        <f t="shared" si="27"/>
        <v>0</v>
      </c>
      <c r="S59" s="71">
        <f t="shared" si="27"/>
        <v>0</v>
      </c>
      <c r="T59" s="71">
        <f t="shared" si="27"/>
        <v>0</v>
      </c>
    </row>
    <row r="60" spans="2:20">
      <c r="B60" s="19" t="s">
        <v>15</v>
      </c>
      <c r="C60" s="72"/>
      <c r="D60" s="67">
        <f t="shared" si="25"/>
        <v>0</v>
      </c>
      <c r="E60" s="67">
        <f t="shared" si="26"/>
        <v>0</v>
      </c>
      <c r="F60" s="1"/>
      <c r="G60" s="82" t="s">
        <v>63</v>
      </c>
      <c r="H60" s="67">
        <v>30000</v>
      </c>
      <c r="I60" s="70" t="e">
        <f t="shared" ref="I60:T60" si="28">$H$60/I58</f>
        <v>#DIV/0!</v>
      </c>
      <c r="J60" s="70" t="e">
        <f t="shared" si="28"/>
        <v>#DIV/0!</v>
      </c>
      <c r="K60" s="70" t="e">
        <f t="shared" si="28"/>
        <v>#DIV/0!</v>
      </c>
      <c r="L60" s="70" t="e">
        <f t="shared" si="28"/>
        <v>#DIV/0!</v>
      </c>
      <c r="M60" s="71" t="e">
        <f t="shared" si="28"/>
        <v>#DIV/0!</v>
      </c>
      <c r="N60" s="70" t="e">
        <f t="shared" si="28"/>
        <v>#DIV/0!</v>
      </c>
      <c r="O60" s="71" t="e">
        <f t="shared" si="28"/>
        <v>#DIV/0!</v>
      </c>
      <c r="P60" s="71" t="e">
        <f t="shared" si="28"/>
        <v>#DIV/0!</v>
      </c>
      <c r="Q60" s="70" t="e">
        <f t="shared" si="28"/>
        <v>#DIV/0!</v>
      </c>
      <c r="R60" s="71" t="e">
        <f t="shared" si="28"/>
        <v>#DIV/0!</v>
      </c>
      <c r="S60" s="71" t="e">
        <f t="shared" si="28"/>
        <v>#DIV/0!</v>
      </c>
      <c r="T60" s="70" t="e">
        <f t="shared" si="28"/>
        <v>#DIV/0!</v>
      </c>
    </row>
    <row r="61" spans="2:20">
      <c r="B61" s="19" t="s">
        <v>17</v>
      </c>
      <c r="C61" s="72"/>
      <c r="D61" s="67">
        <f t="shared" si="25"/>
        <v>0</v>
      </c>
      <c r="E61" s="67">
        <f t="shared" si="26"/>
        <v>0</v>
      </c>
      <c r="F61" s="1"/>
      <c r="G61" s="83"/>
      <c r="H61" s="67">
        <v>50000</v>
      </c>
      <c r="I61" s="70" t="e">
        <f t="shared" ref="I61:T61" si="29">$H$61/I58</f>
        <v>#DIV/0!</v>
      </c>
      <c r="J61" s="70" t="e">
        <f t="shared" si="29"/>
        <v>#DIV/0!</v>
      </c>
      <c r="K61" s="70" t="e">
        <f t="shared" si="29"/>
        <v>#DIV/0!</v>
      </c>
      <c r="L61" s="70" t="e">
        <f t="shared" si="29"/>
        <v>#DIV/0!</v>
      </c>
      <c r="M61" s="71" t="e">
        <f t="shared" si="29"/>
        <v>#DIV/0!</v>
      </c>
      <c r="N61" s="70" t="e">
        <f t="shared" si="29"/>
        <v>#DIV/0!</v>
      </c>
      <c r="O61" s="71" t="e">
        <f t="shared" si="29"/>
        <v>#DIV/0!</v>
      </c>
      <c r="P61" s="71" t="e">
        <f t="shared" si="29"/>
        <v>#DIV/0!</v>
      </c>
      <c r="Q61" s="70" t="e">
        <f t="shared" si="29"/>
        <v>#DIV/0!</v>
      </c>
      <c r="R61" s="71" t="e">
        <f t="shared" si="29"/>
        <v>#DIV/0!</v>
      </c>
      <c r="S61" s="71" t="e">
        <f t="shared" si="29"/>
        <v>#DIV/0!</v>
      </c>
      <c r="T61" s="70" t="e">
        <f t="shared" si="29"/>
        <v>#DIV/0!</v>
      </c>
    </row>
    <row r="62" spans="2:20">
      <c r="B62" s="19" t="s">
        <v>18</v>
      </c>
      <c r="C62" s="72"/>
      <c r="D62" s="67">
        <f t="shared" si="25"/>
        <v>0</v>
      </c>
      <c r="E62" s="67">
        <f t="shared" si="26"/>
        <v>0</v>
      </c>
      <c r="F62" s="1"/>
      <c r="G62" s="83"/>
      <c r="H62" s="67">
        <v>100000</v>
      </c>
      <c r="I62" s="70" t="e">
        <f t="shared" ref="I62:T62" si="30">+$H$62/I58</f>
        <v>#DIV/0!</v>
      </c>
      <c r="J62" s="70" t="e">
        <f t="shared" si="30"/>
        <v>#DIV/0!</v>
      </c>
      <c r="K62" s="70" t="e">
        <f t="shared" si="30"/>
        <v>#DIV/0!</v>
      </c>
      <c r="L62" s="70" t="e">
        <f t="shared" si="30"/>
        <v>#DIV/0!</v>
      </c>
      <c r="M62" s="71" t="e">
        <f t="shared" si="30"/>
        <v>#DIV/0!</v>
      </c>
      <c r="N62" s="71" t="e">
        <f t="shared" si="30"/>
        <v>#DIV/0!</v>
      </c>
      <c r="O62" s="71" t="e">
        <f t="shared" si="30"/>
        <v>#DIV/0!</v>
      </c>
      <c r="P62" s="71" t="e">
        <f t="shared" si="30"/>
        <v>#DIV/0!</v>
      </c>
      <c r="Q62" s="71" t="e">
        <f t="shared" si="30"/>
        <v>#DIV/0!</v>
      </c>
      <c r="R62" s="71" t="e">
        <f t="shared" si="30"/>
        <v>#DIV/0!</v>
      </c>
      <c r="S62" s="71" t="e">
        <f t="shared" si="30"/>
        <v>#DIV/0!</v>
      </c>
      <c r="T62" s="71" t="e">
        <f t="shared" si="30"/>
        <v>#DIV/0!</v>
      </c>
    </row>
    <row r="63" spans="2:20">
      <c r="B63" s="19" t="s">
        <v>19</v>
      </c>
      <c r="C63" s="67">
        <f>SUM(C58:C62)</f>
        <v>0</v>
      </c>
      <c r="D63" s="67">
        <f t="shared" si="25"/>
        <v>0</v>
      </c>
      <c r="E63" s="67">
        <f t="shared" ref="E63" si="31">D63*0.04</f>
        <v>0</v>
      </c>
      <c r="F63" s="1"/>
      <c r="G63" s="83"/>
      <c r="H63" s="67">
        <v>200000</v>
      </c>
      <c r="I63" s="71" t="e">
        <f t="shared" ref="I63:T63" si="32">$H$63/I58</f>
        <v>#DIV/0!</v>
      </c>
      <c r="J63" s="71" t="e">
        <f t="shared" si="32"/>
        <v>#DIV/0!</v>
      </c>
      <c r="K63" s="71" t="e">
        <f t="shared" si="32"/>
        <v>#DIV/0!</v>
      </c>
      <c r="L63" s="71" t="e">
        <f t="shared" si="32"/>
        <v>#DIV/0!</v>
      </c>
      <c r="M63" s="71" t="e">
        <f t="shared" si="32"/>
        <v>#DIV/0!</v>
      </c>
      <c r="N63" s="71" t="e">
        <f t="shared" si="32"/>
        <v>#DIV/0!</v>
      </c>
      <c r="O63" s="71" t="e">
        <f t="shared" si="32"/>
        <v>#DIV/0!</v>
      </c>
      <c r="P63" s="71" t="e">
        <f t="shared" si="32"/>
        <v>#DIV/0!</v>
      </c>
      <c r="Q63" s="71" t="e">
        <f t="shared" si="32"/>
        <v>#DIV/0!</v>
      </c>
      <c r="R63" s="71" t="e">
        <f t="shared" si="32"/>
        <v>#DIV/0!</v>
      </c>
      <c r="S63" s="71" t="e">
        <f t="shared" si="32"/>
        <v>#DIV/0!</v>
      </c>
      <c r="T63" s="71" t="e">
        <f t="shared" si="32"/>
        <v>#DIV/0!</v>
      </c>
    </row>
    <row r="64" spans="2:20">
      <c r="B64" s="78" t="s">
        <v>67</v>
      </c>
    </row>
  </sheetData>
  <mergeCells count="85">
    <mergeCell ref="B3:S3"/>
    <mergeCell ref="B7:B8"/>
    <mergeCell ref="C7:H7"/>
    <mergeCell ref="I7:J8"/>
    <mergeCell ref="K7:N7"/>
    <mergeCell ref="O7:R7"/>
    <mergeCell ref="S7:T8"/>
    <mergeCell ref="C8:D8"/>
    <mergeCell ref="E8:F8"/>
    <mergeCell ref="G8:H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B14:B16"/>
    <mergeCell ref="C14:C16"/>
    <mergeCell ref="D14:D16"/>
    <mergeCell ref="E14:E16"/>
    <mergeCell ref="F14:F16"/>
    <mergeCell ref="P14:P16"/>
    <mergeCell ref="O9:P9"/>
    <mergeCell ref="Q9:R9"/>
    <mergeCell ref="S9:T9"/>
    <mergeCell ref="C10:T10"/>
    <mergeCell ref="C11:T11"/>
    <mergeCell ref="G14:G16"/>
    <mergeCell ref="H14:J14"/>
    <mergeCell ref="K14:M14"/>
    <mergeCell ref="N14:N16"/>
    <mergeCell ref="O14:O16"/>
    <mergeCell ref="S25:T25"/>
    <mergeCell ref="Q14:Q16"/>
    <mergeCell ref="R14:R16"/>
    <mergeCell ref="S14:T16"/>
    <mergeCell ref="S17:T17"/>
    <mergeCell ref="S18:T18"/>
    <mergeCell ref="S19:T19"/>
    <mergeCell ref="S20:T20"/>
    <mergeCell ref="S21:T21"/>
    <mergeCell ref="S22:T22"/>
    <mergeCell ref="S23:T23"/>
    <mergeCell ref="S24:T24"/>
    <mergeCell ref="B40:E40"/>
    <mergeCell ref="S26:T26"/>
    <mergeCell ref="C29:E29"/>
    <mergeCell ref="C30:E30"/>
    <mergeCell ref="C31:E31"/>
    <mergeCell ref="C32:E32"/>
    <mergeCell ref="B34:E35"/>
    <mergeCell ref="F34:H34"/>
    <mergeCell ref="I34:K34"/>
    <mergeCell ref="L34:N34"/>
    <mergeCell ref="O34:Q34"/>
    <mergeCell ref="R34:T34"/>
    <mergeCell ref="B36:E36"/>
    <mergeCell ref="B37:E37"/>
    <mergeCell ref="B38:E38"/>
    <mergeCell ref="B39:E39"/>
    <mergeCell ref="B49:E49"/>
    <mergeCell ref="B41:E41"/>
    <mergeCell ref="B42:E42"/>
    <mergeCell ref="B43:E43"/>
    <mergeCell ref="B45:E46"/>
    <mergeCell ref="L45:N45"/>
    <mergeCell ref="O45:Q45"/>
    <mergeCell ref="R45:T45"/>
    <mergeCell ref="B47:E47"/>
    <mergeCell ref="B48:E48"/>
    <mergeCell ref="F45:H45"/>
    <mergeCell ref="I45:K45"/>
    <mergeCell ref="G58:H58"/>
    <mergeCell ref="G59:H59"/>
    <mergeCell ref="G60:G63"/>
    <mergeCell ref="B50:E50"/>
    <mergeCell ref="B51:E51"/>
    <mergeCell ref="B52:E52"/>
    <mergeCell ref="B53:E53"/>
    <mergeCell ref="B54:E54"/>
    <mergeCell ref="G57:H57"/>
  </mergeCells>
  <phoneticPr fontId="2" type="noConversion"/>
  <conditionalFormatting sqref="B43:T43 B54:T54">
    <cfRule type="cellIs" dxfId="7" priority="2" operator="lessThan">
      <formula>0</formula>
    </cfRule>
  </conditionalFormatting>
  <conditionalFormatting sqref="I60:T63">
    <cfRule type="cellIs" dxfId="6" priority="1" operator="lessThan">
      <formula>$F$41</formula>
    </cfRule>
  </conditionalFormatting>
  <conditionalFormatting sqref="P17:P26">
    <cfRule type="cellIs" dxfId="5" priority="4" operator="lessThanOrEqual">
      <formula>0.3</formula>
    </cfRule>
  </conditionalFormatting>
  <conditionalFormatting sqref="S17:T26">
    <cfRule type="cellIs" dxfId="4" priority="3" operator="lessThan">
      <formula>190*1.4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7E48-DB55-4B46-908E-CC9B3A82E54D}">
  <dimension ref="B2:T64"/>
  <sheetViews>
    <sheetView showGridLines="0" topLeftCell="A46" zoomScale="115" zoomScaleNormal="115" workbookViewId="0">
      <selection activeCell="C58" sqref="C58:D62"/>
    </sheetView>
  </sheetViews>
  <sheetFormatPr defaultRowHeight="16.5"/>
  <cols>
    <col min="1" max="1" width="1.625" customWidth="1"/>
    <col min="2" max="19" width="9.25" customWidth="1"/>
  </cols>
  <sheetData>
    <row r="2" spans="2:20" s="1" customFormat="1" ht="17.25" customHeight="1"/>
    <row r="3" spans="2:20" s="1" customFormat="1" ht="23.25" customHeight="1">
      <c r="B3" s="150" t="s">
        <v>68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</row>
    <row r="4" spans="2:20" s="1" customFormat="1" ht="17.25" customHeight="1">
      <c r="B4" s="21"/>
      <c r="C4" s="21"/>
      <c r="D4" s="21"/>
      <c r="E4" s="21"/>
      <c r="F4" s="20"/>
      <c r="G4" s="21"/>
      <c r="H4" s="21"/>
      <c r="I4" s="21"/>
      <c r="J4" s="21"/>
      <c r="K4" s="21"/>
    </row>
    <row r="5" spans="2:20" s="1" customFormat="1" ht="17.25" customHeight="1"/>
    <row r="6" spans="2:20" ht="17.25" thickBot="1">
      <c r="S6" s="22"/>
      <c r="T6" s="22" t="s">
        <v>16</v>
      </c>
    </row>
    <row r="7" spans="2:20">
      <c r="B7" s="152" t="s">
        <v>20</v>
      </c>
      <c r="C7" s="154" t="s">
        <v>30</v>
      </c>
      <c r="D7" s="154"/>
      <c r="E7" s="154"/>
      <c r="F7" s="154"/>
      <c r="G7" s="154"/>
      <c r="H7" s="154"/>
      <c r="I7" s="154" t="s">
        <v>24</v>
      </c>
      <c r="J7" s="154"/>
      <c r="K7" s="154" t="s">
        <v>31</v>
      </c>
      <c r="L7" s="154"/>
      <c r="M7" s="154"/>
      <c r="N7" s="154"/>
      <c r="O7" s="154" t="s">
        <v>32</v>
      </c>
      <c r="P7" s="154"/>
      <c r="Q7" s="154"/>
      <c r="R7" s="154"/>
      <c r="S7" s="156" t="s">
        <v>28</v>
      </c>
      <c r="T7" s="157"/>
    </row>
    <row r="8" spans="2:20" ht="17.25" thickBot="1">
      <c r="B8" s="153"/>
      <c r="C8" s="155" t="s">
        <v>21</v>
      </c>
      <c r="D8" s="155"/>
      <c r="E8" s="155" t="s">
        <v>22</v>
      </c>
      <c r="F8" s="155"/>
      <c r="G8" s="155" t="s">
        <v>23</v>
      </c>
      <c r="H8" s="155"/>
      <c r="I8" s="155"/>
      <c r="J8" s="155"/>
      <c r="K8" s="155" t="s">
        <v>25</v>
      </c>
      <c r="L8" s="155"/>
      <c r="M8" s="155" t="s">
        <v>26</v>
      </c>
      <c r="N8" s="155"/>
      <c r="O8" s="155" t="s">
        <v>27</v>
      </c>
      <c r="P8" s="155"/>
      <c r="Q8" s="155" t="s">
        <v>26</v>
      </c>
      <c r="R8" s="155"/>
      <c r="S8" s="158"/>
      <c r="T8" s="159"/>
    </row>
    <row r="9" spans="2:20" ht="72.75" customHeight="1" thickTop="1">
      <c r="B9" s="23" t="s">
        <v>53</v>
      </c>
      <c r="C9" s="145"/>
      <c r="D9" s="146"/>
      <c r="E9" s="145"/>
      <c r="F9" s="146"/>
      <c r="G9" s="145"/>
      <c r="H9" s="146"/>
      <c r="I9" s="145"/>
      <c r="J9" s="146"/>
      <c r="K9" s="143">
        <f>+C9*E9*G9</f>
        <v>0</v>
      </c>
      <c r="L9" s="144"/>
      <c r="M9" s="143">
        <f>K9*I9</f>
        <v>0</v>
      </c>
      <c r="N9" s="144"/>
      <c r="O9" s="134"/>
      <c r="P9" s="135"/>
      <c r="Q9" s="136">
        <f>O9*I9</f>
        <v>0</v>
      </c>
      <c r="R9" s="137"/>
      <c r="S9" s="136">
        <v>190</v>
      </c>
      <c r="T9" s="138"/>
    </row>
    <row r="10" spans="2:20">
      <c r="B10" s="24" t="s">
        <v>33</v>
      </c>
      <c r="C10" s="139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</row>
    <row r="11" spans="2:20" ht="17.25" thickBot="1">
      <c r="B11" s="25" t="s">
        <v>29</v>
      </c>
      <c r="C11" s="141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</row>
    <row r="12" spans="2:20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2:20" ht="17.25" thickBot="1">
      <c r="B13" s="32" t="s">
        <v>41</v>
      </c>
    </row>
    <row r="14" spans="2:20" s="1" customFormat="1" ht="17.25" customHeight="1">
      <c r="B14" s="147" t="s">
        <v>0</v>
      </c>
      <c r="C14" s="120" t="s">
        <v>1</v>
      </c>
      <c r="D14" s="126" t="s">
        <v>2</v>
      </c>
      <c r="E14" s="126" t="s">
        <v>34</v>
      </c>
      <c r="F14" s="126" t="s">
        <v>35</v>
      </c>
      <c r="G14" s="120" t="s">
        <v>3</v>
      </c>
      <c r="H14" s="123" t="s">
        <v>4</v>
      </c>
      <c r="I14" s="124"/>
      <c r="J14" s="125"/>
      <c r="K14" s="123" t="s">
        <v>5</v>
      </c>
      <c r="L14" s="124"/>
      <c r="M14" s="125"/>
      <c r="N14" s="126" t="s">
        <v>39</v>
      </c>
      <c r="O14" s="120" t="s">
        <v>6</v>
      </c>
      <c r="P14" s="120" t="s">
        <v>7</v>
      </c>
      <c r="Q14" s="126" t="s">
        <v>40</v>
      </c>
      <c r="R14" s="120" t="s">
        <v>8</v>
      </c>
      <c r="S14" s="123" t="s">
        <v>9</v>
      </c>
      <c r="T14" s="127"/>
    </row>
    <row r="15" spans="2:20" s="1" customFormat="1" ht="17.25" customHeight="1">
      <c r="B15" s="148"/>
      <c r="C15" s="121"/>
      <c r="D15" s="121"/>
      <c r="E15" s="121"/>
      <c r="F15" s="121"/>
      <c r="G15" s="121"/>
      <c r="H15" s="2" t="s">
        <v>31</v>
      </c>
      <c r="I15" s="3" t="s">
        <v>10</v>
      </c>
      <c r="J15" s="3" t="s">
        <v>11</v>
      </c>
      <c r="K15" s="3" t="s">
        <v>36</v>
      </c>
      <c r="L15" s="3" t="s">
        <v>37</v>
      </c>
      <c r="M15" s="3" t="s">
        <v>38</v>
      </c>
      <c r="N15" s="121"/>
      <c r="O15" s="121"/>
      <c r="P15" s="121"/>
      <c r="Q15" s="121"/>
      <c r="R15" s="121"/>
      <c r="S15" s="128"/>
      <c r="T15" s="129"/>
    </row>
    <row r="16" spans="2:20" s="1" customFormat="1" ht="17.25" customHeight="1" thickBot="1">
      <c r="B16" s="149"/>
      <c r="C16" s="122"/>
      <c r="D16" s="122"/>
      <c r="E16" s="122"/>
      <c r="F16" s="122"/>
      <c r="G16" s="122"/>
      <c r="H16" s="4">
        <v>90000</v>
      </c>
      <c r="I16" s="5">
        <v>0.03</v>
      </c>
      <c r="J16" s="5">
        <v>0.1</v>
      </c>
      <c r="K16" s="4">
        <v>22000</v>
      </c>
      <c r="L16" s="4">
        <v>27500</v>
      </c>
      <c r="M16" s="4">
        <v>33000</v>
      </c>
      <c r="N16" s="122"/>
      <c r="O16" s="122"/>
      <c r="P16" s="122"/>
      <c r="Q16" s="122"/>
      <c r="R16" s="122"/>
      <c r="S16" s="130"/>
      <c r="T16" s="131"/>
    </row>
    <row r="17" spans="2:20" s="1" customFormat="1" ht="17.25" customHeight="1" thickTop="1">
      <c r="B17" s="27">
        <v>20</v>
      </c>
      <c r="C17" s="7">
        <f>(B17*$O$9)*$S$9</f>
        <v>0</v>
      </c>
      <c r="D17" s="7">
        <f>C17*0.08</f>
        <v>0</v>
      </c>
      <c r="E17" s="6">
        <v>1900</v>
      </c>
      <c r="F17" s="6"/>
      <c r="G17" s="7">
        <f t="shared" ref="G17:G26" si="0">SUM(C17:F17)</f>
        <v>1900</v>
      </c>
      <c r="H17" s="8">
        <f t="shared" ref="H17:H26" si="1">($H$16*$K$9)*B17</f>
        <v>0</v>
      </c>
      <c r="I17" s="8">
        <f>G17*$I$16</f>
        <v>57</v>
      </c>
      <c r="J17" s="8">
        <f>(G17+H17+I17)*$J$16</f>
        <v>195.70000000000002</v>
      </c>
      <c r="K17" s="8">
        <f>$K$16</f>
        <v>22000</v>
      </c>
      <c r="L17" s="8">
        <f>$L$16</f>
        <v>27500</v>
      </c>
      <c r="M17" s="8">
        <f>$M$16</f>
        <v>33000</v>
      </c>
      <c r="N17" s="30">
        <v>7000</v>
      </c>
      <c r="O17" s="8">
        <f t="shared" ref="O17:O26" si="2">SUM(H17:N17)</f>
        <v>89752.7</v>
      </c>
      <c r="P17" s="9">
        <f t="shared" ref="P17:P26" si="3">O17/G17</f>
        <v>47.238263157894735</v>
      </c>
      <c r="Q17" s="28">
        <f t="shared" ref="Q17:Q26" si="4">G17+O17</f>
        <v>91652.7</v>
      </c>
      <c r="R17" s="8">
        <f t="shared" ref="R17:R26" si="5">Q17/B17</f>
        <v>4582.6350000000002</v>
      </c>
      <c r="S17" s="132" t="e">
        <f>R17/$O$9</f>
        <v>#DIV/0!</v>
      </c>
      <c r="T17" s="133"/>
    </row>
    <row r="18" spans="2:20" s="1" customFormat="1" ht="17.25" customHeight="1">
      <c r="B18" s="27">
        <v>50</v>
      </c>
      <c r="C18" s="7">
        <f t="shared" ref="C18:C26" si="6">(B18*$O$9)*$S$9</f>
        <v>0</v>
      </c>
      <c r="D18" s="7">
        <f t="shared" ref="D18:D26" si="7">C18*0.08</f>
        <v>0</v>
      </c>
      <c r="E18" s="6">
        <v>1900</v>
      </c>
      <c r="F18" s="6"/>
      <c r="G18" s="7">
        <f t="shared" si="0"/>
        <v>1900</v>
      </c>
      <c r="H18" s="8">
        <f t="shared" si="1"/>
        <v>0</v>
      </c>
      <c r="I18" s="8">
        <f t="shared" ref="I18:I26" si="8">G18*$I$16</f>
        <v>57</v>
      </c>
      <c r="J18" s="8">
        <f t="shared" ref="J18:J26" si="9">(G18+H18+I18)*$J$16</f>
        <v>195.70000000000002</v>
      </c>
      <c r="K18" s="8">
        <f t="shared" ref="K18:K26" si="10">$K$16</f>
        <v>22000</v>
      </c>
      <c r="L18" s="8">
        <f t="shared" ref="L18:L26" si="11">$L$16</f>
        <v>27500</v>
      </c>
      <c r="M18" s="8">
        <f t="shared" ref="M18:M26" si="12">$M$16</f>
        <v>33000</v>
      </c>
      <c r="N18" s="30">
        <v>7000</v>
      </c>
      <c r="O18" s="8">
        <f t="shared" si="2"/>
        <v>89752.7</v>
      </c>
      <c r="P18" s="9">
        <f t="shared" si="3"/>
        <v>47.238263157894735</v>
      </c>
      <c r="Q18" s="10">
        <f t="shared" si="4"/>
        <v>91652.7</v>
      </c>
      <c r="R18" s="10">
        <f t="shared" si="5"/>
        <v>1833.0539999999999</v>
      </c>
      <c r="S18" s="118" t="e">
        <f t="shared" ref="S18:S26" si="13">R18/$O$9</f>
        <v>#DIV/0!</v>
      </c>
      <c r="T18" s="119"/>
    </row>
    <row r="19" spans="2:20" s="1" customFormat="1" ht="17.25" customHeight="1">
      <c r="B19" s="12">
        <v>100</v>
      </c>
      <c r="C19" s="11">
        <f t="shared" si="6"/>
        <v>0</v>
      </c>
      <c r="D19" s="7">
        <f t="shared" si="7"/>
        <v>0</v>
      </c>
      <c r="E19" s="6">
        <v>1900</v>
      </c>
      <c r="F19" s="6"/>
      <c r="G19" s="7">
        <f t="shared" si="0"/>
        <v>1900</v>
      </c>
      <c r="H19" s="10">
        <f t="shared" si="1"/>
        <v>0</v>
      </c>
      <c r="I19" s="8">
        <f t="shared" si="8"/>
        <v>57</v>
      </c>
      <c r="J19" s="8">
        <f t="shared" si="9"/>
        <v>195.70000000000002</v>
      </c>
      <c r="K19" s="8">
        <f t="shared" si="10"/>
        <v>22000</v>
      </c>
      <c r="L19" s="8">
        <f t="shared" si="11"/>
        <v>27500</v>
      </c>
      <c r="M19" s="8">
        <f t="shared" si="12"/>
        <v>33000</v>
      </c>
      <c r="N19" s="30">
        <v>7000</v>
      </c>
      <c r="O19" s="8">
        <f t="shared" si="2"/>
        <v>89752.7</v>
      </c>
      <c r="P19" s="9">
        <f t="shared" si="3"/>
        <v>47.238263157894735</v>
      </c>
      <c r="Q19" s="10">
        <f t="shared" si="4"/>
        <v>91652.7</v>
      </c>
      <c r="R19" s="10">
        <f t="shared" si="5"/>
        <v>916.52699999999993</v>
      </c>
      <c r="S19" s="118" t="e">
        <f t="shared" si="13"/>
        <v>#DIV/0!</v>
      </c>
      <c r="T19" s="119"/>
    </row>
    <row r="20" spans="2:20" s="1" customFormat="1" ht="17.25" customHeight="1">
      <c r="B20" s="27">
        <v>150</v>
      </c>
      <c r="C20" s="11">
        <f t="shared" si="6"/>
        <v>0</v>
      </c>
      <c r="D20" s="7">
        <f t="shared" si="7"/>
        <v>0</v>
      </c>
      <c r="E20" s="6">
        <v>3800</v>
      </c>
      <c r="F20" s="6"/>
      <c r="G20" s="7">
        <f t="shared" si="0"/>
        <v>3800</v>
      </c>
      <c r="H20" s="10">
        <f t="shared" si="1"/>
        <v>0</v>
      </c>
      <c r="I20" s="8">
        <f t="shared" si="8"/>
        <v>114</v>
      </c>
      <c r="J20" s="8">
        <f t="shared" si="9"/>
        <v>391.40000000000003</v>
      </c>
      <c r="K20" s="8">
        <f t="shared" si="10"/>
        <v>22000</v>
      </c>
      <c r="L20" s="8">
        <f t="shared" si="11"/>
        <v>27500</v>
      </c>
      <c r="M20" s="8">
        <f t="shared" si="12"/>
        <v>33000</v>
      </c>
      <c r="N20" s="30">
        <v>14000</v>
      </c>
      <c r="O20" s="8">
        <f t="shared" si="2"/>
        <v>97005.4</v>
      </c>
      <c r="P20" s="9">
        <f t="shared" si="3"/>
        <v>25.527736842105263</v>
      </c>
      <c r="Q20" s="10">
        <f t="shared" si="4"/>
        <v>100805.4</v>
      </c>
      <c r="R20" s="10">
        <f t="shared" si="5"/>
        <v>672.03599999999994</v>
      </c>
      <c r="S20" s="118" t="e">
        <f t="shared" si="13"/>
        <v>#DIV/0!</v>
      </c>
      <c r="T20" s="119"/>
    </row>
    <row r="21" spans="2:20" s="1" customFormat="1" ht="17.25" customHeight="1">
      <c r="B21" s="27">
        <v>200</v>
      </c>
      <c r="C21" s="7">
        <f t="shared" si="6"/>
        <v>0</v>
      </c>
      <c r="D21" s="7">
        <f t="shared" si="7"/>
        <v>0</v>
      </c>
      <c r="E21" s="6">
        <v>3800</v>
      </c>
      <c r="F21" s="6"/>
      <c r="G21" s="7">
        <f t="shared" si="0"/>
        <v>3800</v>
      </c>
      <c r="H21" s="8">
        <f t="shared" si="1"/>
        <v>0</v>
      </c>
      <c r="I21" s="8">
        <f t="shared" si="8"/>
        <v>114</v>
      </c>
      <c r="J21" s="8">
        <f t="shared" si="9"/>
        <v>391.40000000000003</v>
      </c>
      <c r="K21" s="8">
        <f t="shared" si="10"/>
        <v>22000</v>
      </c>
      <c r="L21" s="8">
        <f t="shared" si="11"/>
        <v>27500</v>
      </c>
      <c r="M21" s="8">
        <f t="shared" si="12"/>
        <v>33000</v>
      </c>
      <c r="N21" s="30">
        <v>14000</v>
      </c>
      <c r="O21" s="8">
        <f t="shared" si="2"/>
        <v>97005.4</v>
      </c>
      <c r="P21" s="9">
        <f t="shared" si="3"/>
        <v>25.527736842105263</v>
      </c>
      <c r="Q21" s="10">
        <f t="shared" si="4"/>
        <v>100805.4</v>
      </c>
      <c r="R21" s="10">
        <f t="shared" si="5"/>
        <v>504.02699999999999</v>
      </c>
      <c r="S21" s="118" t="e">
        <f t="shared" si="13"/>
        <v>#DIV/0!</v>
      </c>
      <c r="T21" s="119"/>
    </row>
    <row r="22" spans="2:20" s="1" customFormat="1" ht="17.25" customHeight="1">
      <c r="B22" s="12">
        <v>300</v>
      </c>
      <c r="C22" s="11">
        <f t="shared" si="6"/>
        <v>0</v>
      </c>
      <c r="D22" s="7">
        <f t="shared" si="7"/>
        <v>0</v>
      </c>
      <c r="E22" s="6">
        <v>5700</v>
      </c>
      <c r="F22" s="6">
        <f>B22*(0.2*190)</f>
        <v>11400</v>
      </c>
      <c r="G22" s="7">
        <f t="shared" si="0"/>
        <v>17100</v>
      </c>
      <c r="H22" s="10">
        <f t="shared" si="1"/>
        <v>0</v>
      </c>
      <c r="I22" s="8">
        <f t="shared" si="8"/>
        <v>513</v>
      </c>
      <c r="J22" s="8">
        <f t="shared" si="9"/>
        <v>1761.3000000000002</v>
      </c>
      <c r="K22" s="8">
        <f t="shared" si="10"/>
        <v>22000</v>
      </c>
      <c r="L22" s="8">
        <f t="shared" si="11"/>
        <v>27500</v>
      </c>
      <c r="M22" s="8">
        <f t="shared" si="12"/>
        <v>33000</v>
      </c>
      <c r="N22" s="30">
        <v>21000</v>
      </c>
      <c r="O22" s="8">
        <f t="shared" si="2"/>
        <v>105774.3</v>
      </c>
      <c r="P22" s="9">
        <f t="shared" si="3"/>
        <v>6.1856315789473681</v>
      </c>
      <c r="Q22" s="10">
        <f t="shared" si="4"/>
        <v>122874.3</v>
      </c>
      <c r="R22" s="10">
        <f t="shared" si="5"/>
        <v>409.58100000000002</v>
      </c>
      <c r="S22" s="118" t="e">
        <f t="shared" si="13"/>
        <v>#DIV/0!</v>
      </c>
      <c r="T22" s="119"/>
    </row>
    <row r="23" spans="2:20" s="1" customFormat="1" ht="17.25" customHeight="1">
      <c r="B23" s="12">
        <v>500</v>
      </c>
      <c r="C23" s="11">
        <f t="shared" si="6"/>
        <v>0</v>
      </c>
      <c r="D23" s="7">
        <f t="shared" si="7"/>
        <v>0</v>
      </c>
      <c r="E23" s="6"/>
      <c r="F23" s="6">
        <f t="shared" ref="F23:F26" si="14">B23*(0.2*190)</f>
        <v>19000</v>
      </c>
      <c r="G23" s="7">
        <f t="shared" si="0"/>
        <v>19000</v>
      </c>
      <c r="H23" s="10">
        <f t="shared" si="1"/>
        <v>0</v>
      </c>
      <c r="I23" s="8">
        <f t="shared" si="8"/>
        <v>570</v>
      </c>
      <c r="J23" s="8">
        <f t="shared" si="9"/>
        <v>1957</v>
      </c>
      <c r="K23" s="8">
        <f t="shared" si="10"/>
        <v>22000</v>
      </c>
      <c r="L23" s="8">
        <f t="shared" si="11"/>
        <v>27500</v>
      </c>
      <c r="M23" s="8">
        <f t="shared" si="12"/>
        <v>33000</v>
      </c>
      <c r="N23" s="30">
        <v>100000</v>
      </c>
      <c r="O23" s="8">
        <f t="shared" si="2"/>
        <v>185027</v>
      </c>
      <c r="P23" s="9">
        <f t="shared" si="3"/>
        <v>9.7382631578947372</v>
      </c>
      <c r="Q23" s="10">
        <f t="shared" si="4"/>
        <v>204027</v>
      </c>
      <c r="R23" s="10">
        <f t="shared" si="5"/>
        <v>408.05399999999997</v>
      </c>
      <c r="S23" s="118" t="e">
        <f t="shared" si="13"/>
        <v>#DIV/0!</v>
      </c>
      <c r="T23" s="119"/>
    </row>
    <row r="24" spans="2:20" s="1" customFormat="1" ht="17.25" customHeight="1">
      <c r="B24" s="12">
        <v>1000</v>
      </c>
      <c r="C24" s="11">
        <f t="shared" si="6"/>
        <v>0</v>
      </c>
      <c r="D24" s="7">
        <f t="shared" si="7"/>
        <v>0</v>
      </c>
      <c r="E24" s="6"/>
      <c r="F24" s="6">
        <f t="shared" si="14"/>
        <v>38000</v>
      </c>
      <c r="G24" s="7">
        <f t="shared" si="0"/>
        <v>38000</v>
      </c>
      <c r="H24" s="10">
        <f t="shared" si="1"/>
        <v>0</v>
      </c>
      <c r="I24" s="8">
        <f t="shared" si="8"/>
        <v>1140</v>
      </c>
      <c r="J24" s="8">
        <f t="shared" si="9"/>
        <v>3914</v>
      </c>
      <c r="K24" s="8">
        <f t="shared" si="10"/>
        <v>22000</v>
      </c>
      <c r="L24" s="8">
        <f t="shared" si="11"/>
        <v>27500</v>
      </c>
      <c r="M24" s="8">
        <f t="shared" si="12"/>
        <v>33000</v>
      </c>
      <c r="N24" s="30">
        <v>200000</v>
      </c>
      <c r="O24" s="8">
        <f t="shared" si="2"/>
        <v>287554</v>
      </c>
      <c r="P24" s="9">
        <f t="shared" si="3"/>
        <v>7.5672105263157894</v>
      </c>
      <c r="Q24" s="10">
        <f t="shared" si="4"/>
        <v>325554</v>
      </c>
      <c r="R24" s="10">
        <f t="shared" si="5"/>
        <v>325.55399999999997</v>
      </c>
      <c r="S24" s="118" t="e">
        <f t="shared" si="13"/>
        <v>#DIV/0!</v>
      </c>
      <c r="T24" s="119"/>
    </row>
    <row r="25" spans="2:20" s="1" customFormat="1" ht="17.25" customHeight="1">
      <c r="B25" s="12">
        <v>1500</v>
      </c>
      <c r="C25" s="11">
        <f t="shared" si="6"/>
        <v>0</v>
      </c>
      <c r="D25" s="7">
        <f t="shared" si="7"/>
        <v>0</v>
      </c>
      <c r="E25" s="6"/>
      <c r="F25" s="6">
        <f t="shared" si="14"/>
        <v>57000</v>
      </c>
      <c r="G25" s="7">
        <f t="shared" si="0"/>
        <v>57000</v>
      </c>
      <c r="H25" s="10">
        <f t="shared" si="1"/>
        <v>0</v>
      </c>
      <c r="I25" s="8">
        <f t="shared" si="8"/>
        <v>1710</v>
      </c>
      <c r="J25" s="8">
        <f t="shared" si="9"/>
        <v>5871</v>
      </c>
      <c r="K25" s="8">
        <f t="shared" si="10"/>
        <v>22000</v>
      </c>
      <c r="L25" s="8">
        <f t="shared" si="11"/>
        <v>27500</v>
      </c>
      <c r="M25" s="8">
        <f t="shared" si="12"/>
        <v>33000</v>
      </c>
      <c r="N25" s="30">
        <v>300000</v>
      </c>
      <c r="O25" s="8">
        <f t="shared" si="2"/>
        <v>390081</v>
      </c>
      <c r="P25" s="9">
        <f t="shared" si="3"/>
        <v>6.8435263157894735</v>
      </c>
      <c r="Q25" s="10">
        <f t="shared" si="4"/>
        <v>447081</v>
      </c>
      <c r="R25" s="10">
        <f t="shared" si="5"/>
        <v>298.05399999999997</v>
      </c>
      <c r="S25" s="118" t="e">
        <f t="shared" si="13"/>
        <v>#DIV/0!</v>
      </c>
      <c r="T25" s="119"/>
    </row>
    <row r="26" spans="2:20" s="1" customFormat="1" ht="17.25" customHeight="1" thickBot="1">
      <c r="B26" s="13">
        <v>2000</v>
      </c>
      <c r="C26" s="14">
        <f t="shared" si="6"/>
        <v>0</v>
      </c>
      <c r="D26" s="15">
        <f t="shared" si="7"/>
        <v>0</v>
      </c>
      <c r="E26" s="29"/>
      <c r="F26" s="29">
        <f t="shared" si="14"/>
        <v>76000</v>
      </c>
      <c r="G26" s="15">
        <f t="shared" si="0"/>
        <v>76000</v>
      </c>
      <c r="H26" s="16">
        <f t="shared" si="1"/>
        <v>0</v>
      </c>
      <c r="I26" s="17">
        <f t="shared" si="8"/>
        <v>2280</v>
      </c>
      <c r="J26" s="17">
        <f t="shared" si="9"/>
        <v>7828</v>
      </c>
      <c r="K26" s="17">
        <f t="shared" si="10"/>
        <v>22000</v>
      </c>
      <c r="L26" s="17">
        <f t="shared" si="11"/>
        <v>27500</v>
      </c>
      <c r="M26" s="17">
        <f t="shared" si="12"/>
        <v>33000</v>
      </c>
      <c r="N26" s="31">
        <v>400000</v>
      </c>
      <c r="O26" s="17">
        <f t="shared" si="2"/>
        <v>492608</v>
      </c>
      <c r="P26" s="18">
        <f t="shared" si="3"/>
        <v>6.4816842105263159</v>
      </c>
      <c r="Q26" s="16">
        <f t="shared" si="4"/>
        <v>568608</v>
      </c>
      <c r="R26" s="16">
        <f t="shared" si="5"/>
        <v>284.30399999999997</v>
      </c>
      <c r="S26" s="116" t="e">
        <f t="shared" si="13"/>
        <v>#DIV/0!</v>
      </c>
      <c r="T26" s="117"/>
    </row>
    <row r="28" spans="2:20">
      <c r="B28" s="32" t="s">
        <v>74</v>
      </c>
    </row>
    <row r="29" spans="2:20" s="1" customFormat="1" ht="17.25" customHeight="1">
      <c r="B29" s="33" t="s">
        <v>42</v>
      </c>
      <c r="C29" s="80" t="s">
        <v>65</v>
      </c>
      <c r="D29" s="80"/>
      <c r="E29" s="80"/>
      <c r="G29" s="34"/>
      <c r="H29" s="34"/>
      <c r="I29" s="35"/>
      <c r="J29" s="35"/>
      <c r="L29" s="34"/>
      <c r="M29" s="34"/>
      <c r="N29" s="35"/>
      <c r="O29" s="35"/>
      <c r="Q29" s="34"/>
      <c r="R29" s="34"/>
      <c r="S29" s="35"/>
      <c r="T29" s="35"/>
    </row>
    <row r="30" spans="2:20" s="1" customFormat="1" ht="17.25" customHeight="1">
      <c r="B30" s="33" t="s">
        <v>43</v>
      </c>
      <c r="C30" s="80" t="s">
        <v>70</v>
      </c>
      <c r="D30" s="80"/>
      <c r="E30" s="80"/>
      <c r="G30" s="34"/>
      <c r="H30" s="34"/>
      <c r="I30" s="36"/>
      <c r="J30" s="35"/>
      <c r="L30" s="34"/>
      <c r="M30" s="34"/>
      <c r="N30" s="36"/>
      <c r="O30" s="35"/>
      <c r="Q30" s="34"/>
      <c r="R30" s="34"/>
      <c r="S30" s="36"/>
      <c r="T30" s="35"/>
    </row>
    <row r="31" spans="2:20" s="1" customFormat="1" ht="17.25" customHeight="1">
      <c r="B31" s="33" t="s">
        <v>54</v>
      </c>
      <c r="C31" s="85">
        <v>5.6300000000000003E-2</v>
      </c>
      <c r="D31" s="85"/>
      <c r="E31" s="85"/>
      <c r="G31" s="34"/>
      <c r="H31" s="37"/>
      <c r="I31" s="36"/>
      <c r="J31" s="35"/>
      <c r="L31" s="34"/>
      <c r="M31" s="37"/>
      <c r="N31" s="36"/>
      <c r="O31" s="35"/>
      <c r="Q31" s="34"/>
      <c r="R31" s="37"/>
      <c r="S31" s="36"/>
      <c r="T31" s="35"/>
    </row>
    <row r="32" spans="2:20" s="1" customFormat="1" ht="17.25" customHeight="1">
      <c r="B32" s="33" t="s">
        <v>45</v>
      </c>
      <c r="C32" s="166">
        <v>3.5</v>
      </c>
      <c r="D32" s="166"/>
      <c r="E32" s="166"/>
      <c r="G32" s="34"/>
      <c r="H32" s="38"/>
      <c r="I32" s="35"/>
      <c r="J32" s="39"/>
      <c r="L32" s="34"/>
      <c r="M32" s="38"/>
      <c r="N32" s="35"/>
      <c r="O32" s="39"/>
      <c r="Q32" s="34"/>
      <c r="R32" s="38"/>
      <c r="S32" s="35"/>
      <c r="T32" s="39"/>
    </row>
    <row r="33" spans="2:20" s="41" customFormat="1" ht="8.25" customHeight="1" thickBot="1">
      <c r="B33" s="40"/>
      <c r="C33" s="40"/>
      <c r="D33" s="40"/>
      <c r="E33" s="40"/>
      <c r="G33" s="40"/>
      <c r="H33" s="40"/>
      <c r="I33" s="40"/>
      <c r="J33" s="40"/>
      <c r="L33" s="40"/>
      <c r="M33" s="40"/>
      <c r="N33" s="40"/>
      <c r="O33" s="40"/>
      <c r="Q33" s="40"/>
      <c r="R33" s="40"/>
      <c r="S33" s="40"/>
      <c r="T33" s="40"/>
    </row>
    <row r="34" spans="2:20" s="41" customFormat="1" ht="17.25" customHeight="1">
      <c r="B34" s="98" t="s">
        <v>57</v>
      </c>
      <c r="C34" s="99"/>
      <c r="D34" s="99"/>
      <c r="E34" s="100"/>
      <c r="F34" s="104">
        <v>20</v>
      </c>
      <c r="G34" s="105"/>
      <c r="H34" s="106"/>
      <c r="I34" s="107">
        <v>50</v>
      </c>
      <c r="J34" s="105"/>
      <c r="K34" s="108"/>
      <c r="L34" s="104">
        <v>100</v>
      </c>
      <c r="M34" s="105"/>
      <c r="N34" s="106"/>
      <c r="O34" s="107">
        <v>150</v>
      </c>
      <c r="P34" s="105"/>
      <c r="Q34" s="108"/>
      <c r="R34" s="104">
        <v>200</v>
      </c>
      <c r="S34" s="105"/>
      <c r="T34" s="106"/>
    </row>
    <row r="35" spans="2:20" s="41" customFormat="1" ht="17.25" customHeight="1" thickBot="1">
      <c r="B35" s="101"/>
      <c r="C35" s="102"/>
      <c r="D35" s="102"/>
      <c r="E35" s="103"/>
      <c r="F35" s="53" t="s">
        <v>55</v>
      </c>
      <c r="G35" s="54" t="s">
        <v>26</v>
      </c>
      <c r="H35" s="55" t="s">
        <v>58</v>
      </c>
      <c r="I35" s="56" t="s">
        <v>55</v>
      </c>
      <c r="J35" s="54" t="s">
        <v>26</v>
      </c>
      <c r="K35" s="55" t="s">
        <v>58</v>
      </c>
      <c r="L35" s="53" t="s">
        <v>55</v>
      </c>
      <c r="M35" s="54" t="s">
        <v>26</v>
      </c>
      <c r="N35" s="55" t="s">
        <v>58</v>
      </c>
      <c r="O35" s="56" t="s">
        <v>55</v>
      </c>
      <c r="P35" s="54" t="s">
        <v>26</v>
      </c>
      <c r="Q35" s="55" t="s">
        <v>58</v>
      </c>
      <c r="R35" s="53" t="s">
        <v>55</v>
      </c>
      <c r="S35" s="54" t="s">
        <v>26</v>
      </c>
      <c r="T35" s="55" t="s">
        <v>58</v>
      </c>
    </row>
    <row r="36" spans="2:20" s="41" customFormat="1" ht="17.25" customHeight="1" thickTop="1">
      <c r="B36" s="86" t="s">
        <v>46</v>
      </c>
      <c r="C36" s="87"/>
      <c r="D36" s="87"/>
      <c r="E36" s="88"/>
      <c r="F36" s="73"/>
      <c r="G36" s="49">
        <f t="shared" ref="G36:G43" si="15">F36*F$34</f>
        <v>0</v>
      </c>
      <c r="H36" s="50"/>
      <c r="I36" s="48">
        <f>$F$36</f>
        <v>0</v>
      </c>
      <c r="J36" s="49">
        <f t="shared" ref="J36:J43" si="16">I36*I$34</f>
        <v>0</v>
      </c>
      <c r="K36" s="51"/>
      <c r="L36" s="48">
        <f>$F$36</f>
        <v>0</v>
      </c>
      <c r="M36" s="49">
        <f t="shared" ref="M36:M43" si="17">L36*L$34</f>
        <v>0</v>
      </c>
      <c r="N36" s="50"/>
      <c r="O36" s="48">
        <f>$F$36</f>
        <v>0</v>
      </c>
      <c r="P36" s="49">
        <f t="shared" ref="P36:P43" si="18">O36*O$34</f>
        <v>0</v>
      </c>
      <c r="Q36" s="51"/>
      <c r="R36" s="48">
        <f>$F$36</f>
        <v>0</v>
      </c>
      <c r="S36" s="49">
        <f t="shared" ref="S36:S43" si="19">R36*R$34</f>
        <v>0</v>
      </c>
      <c r="T36" s="50"/>
    </row>
    <row r="37" spans="2:20" s="41" customFormat="1" ht="17.25" customHeight="1">
      <c r="B37" s="89" t="s">
        <v>47</v>
      </c>
      <c r="C37" s="90"/>
      <c r="D37" s="90"/>
      <c r="E37" s="91"/>
      <c r="F37" s="74">
        <f>VLOOKUP(F34,$B$17:$T$26,17,FALSE)</f>
        <v>4582.6350000000002</v>
      </c>
      <c r="G37" s="75">
        <f t="shared" si="15"/>
        <v>91652.700000000012</v>
      </c>
      <c r="H37" s="76" t="e">
        <f>G37/G36</f>
        <v>#DIV/0!</v>
      </c>
      <c r="I37" s="77">
        <f>VLOOKUP(I34,$B$17:$T$26,17,FALSE)</f>
        <v>1833.0539999999999</v>
      </c>
      <c r="J37" s="75">
        <f t="shared" si="16"/>
        <v>91652.7</v>
      </c>
      <c r="K37" s="76" t="e">
        <f>J37/J36</f>
        <v>#DIV/0!</v>
      </c>
      <c r="L37" s="77">
        <f>VLOOKUP(L34,$B$17:$T$26,17,FALSE)</f>
        <v>916.52699999999993</v>
      </c>
      <c r="M37" s="75">
        <f t="shared" si="17"/>
        <v>91652.7</v>
      </c>
      <c r="N37" s="76" t="e">
        <f>M37/M36</f>
        <v>#DIV/0!</v>
      </c>
      <c r="O37" s="77">
        <f>VLOOKUP(O34,$B$17:$T$26,17,FALSE)</f>
        <v>672.03599999999994</v>
      </c>
      <c r="P37" s="75">
        <f t="shared" si="18"/>
        <v>100805.4</v>
      </c>
      <c r="Q37" s="76" t="e">
        <f>P37/P36</f>
        <v>#DIV/0!</v>
      </c>
      <c r="R37" s="77">
        <f>VLOOKUP(R34,$B$17:$T$26,17,FALSE)</f>
        <v>504.02699999999999</v>
      </c>
      <c r="S37" s="75">
        <f t="shared" si="19"/>
        <v>100805.4</v>
      </c>
      <c r="T37" s="76" t="e">
        <f>S37/S36</f>
        <v>#DIV/0!</v>
      </c>
    </row>
    <row r="38" spans="2:20" s="41" customFormat="1" ht="17.25" customHeight="1">
      <c r="B38" s="92" t="s">
        <v>48</v>
      </c>
      <c r="C38" s="93"/>
      <c r="D38" s="93"/>
      <c r="E38" s="94"/>
      <c r="F38" s="47"/>
      <c r="G38" s="43">
        <f t="shared" si="15"/>
        <v>0</v>
      </c>
      <c r="H38" s="44" t="e">
        <f>G38/G36</f>
        <v>#DIV/0!</v>
      </c>
      <c r="I38" s="46">
        <f>$F$38</f>
        <v>0</v>
      </c>
      <c r="J38" s="43">
        <f t="shared" si="16"/>
        <v>0</v>
      </c>
      <c r="K38" s="44" t="e">
        <f>J38/J36</f>
        <v>#DIV/0!</v>
      </c>
      <c r="L38" s="46">
        <f>$F$38</f>
        <v>0</v>
      </c>
      <c r="M38" s="43">
        <f t="shared" si="17"/>
        <v>0</v>
      </c>
      <c r="N38" s="44" t="e">
        <f>M38/M36</f>
        <v>#DIV/0!</v>
      </c>
      <c r="O38" s="46">
        <f>$F$38</f>
        <v>0</v>
      </c>
      <c r="P38" s="43">
        <f t="shared" si="18"/>
        <v>0</v>
      </c>
      <c r="Q38" s="44" t="e">
        <f>P38/P36</f>
        <v>#DIV/0!</v>
      </c>
      <c r="R38" s="46">
        <f>$F$38</f>
        <v>0</v>
      </c>
      <c r="S38" s="43">
        <f t="shared" si="19"/>
        <v>0</v>
      </c>
      <c r="T38" s="44" t="e">
        <f>S38/S36</f>
        <v>#DIV/0!</v>
      </c>
    </row>
    <row r="39" spans="2:20" s="41" customFormat="1" ht="17.25" customHeight="1">
      <c r="B39" s="92" t="s">
        <v>69</v>
      </c>
      <c r="C39" s="93"/>
      <c r="D39" s="93"/>
      <c r="E39" s="94"/>
      <c r="F39" s="47">
        <v>0</v>
      </c>
      <c r="G39" s="43">
        <f t="shared" si="15"/>
        <v>0</v>
      </c>
      <c r="H39" s="44" t="e">
        <f>G39/G36</f>
        <v>#DIV/0!</v>
      </c>
      <c r="I39" s="46">
        <f>$F$39</f>
        <v>0</v>
      </c>
      <c r="J39" s="43">
        <f t="shared" si="16"/>
        <v>0</v>
      </c>
      <c r="K39" s="44" t="e">
        <f>J39/J36</f>
        <v>#DIV/0!</v>
      </c>
      <c r="L39" s="46">
        <f>$F$39</f>
        <v>0</v>
      </c>
      <c r="M39" s="43">
        <f t="shared" si="17"/>
        <v>0</v>
      </c>
      <c r="N39" s="44" t="e">
        <f>M39/M36</f>
        <v>#DIV/0!</v>
      </c>
      <c r="O39" s="46">
        <f>$F$39</f>
        <v>0</v>
      </c>
      <c r="P39" s="43">
        <f t="shared" si="18"/>
        <v>0</v>
      </c>
      <c r="Q39" s="44" t="e">
        <f>P39/P36</f>
        <v>#DIV/0!</v>
      </c>
      <c r="R39" s="46">
        <f>$F$39</f>
        <v>0</v>
      </c>
      <c r="S39" s="43">
        <f t="shared" si="19"/>
        <v>0</v>
      </c>
      <c r="T39" s="44" t="e">
        <f>S39/S36</f>
        <v>#DIV/0!</v>
      </c>
    </row>
    <row r="40" spans="2:20" s="41" customFormat="1" ht="17.25" customHeight="1">
      <c r="B40" s="92" t="s">
        <v>49</v>
      </c>
      <c r="C40" s="93"/>
      <c r="D40" s="93"/>
      <c r="E40" s="94"/>
      <c r="F40" s="47">
        <f>(F36*C31)+(F39*3%)</f>
        <v>0</v>
      </c>
      <c r="G40" s="43">
        <f t="shared" si="15"/>
        <v>0</v>
      </c>
      <c r="H40" s="44" t="e">
        <f>G40/G36</f>
        <v>#DIV/0!</v>
      </c>
      <c r="I40" s="46">
        <f>I36*$C$31</f>
        <v>0</v>
      </c>
      <c r="J40" s="43">
        <f t="shared" si="16"/>
        <v>0</v>
      </c>
      <c r="K40" s="44" t="e">
        <f>J40/J36</f>
        <v>#DIV/0!</v>
      </c>
      <c r="L40" s="46">
        <f>L36*$C$31</f>
        <v>0</v>
      </c>
      <c r="M40" s="43">
        <f t="shared" si="17"/>
        <v>0</v>
      </c>
      <c r="N40" s="44" t="e">
        <f>M40/M36</f>
        <v>#DIV/0!</v>
      </c>
      <c r="O40" s="46">
        <f>O36*$C$31</f>
        <v>0</v>
      </c>
      <c r="P40" s="43">
        <f t="shared" si="18"/>
        <v>0</v>
      </c>
      <c r="Q40" s="44" t="e">
        <f>P40/P36</f>
        <v>#DIV/0!</v>
      </c>
      <c r="R40" s="46">
        <f>R36*$C$31</f>
        <v>0</v>
      </c>
      <c r="S40" s="43">
        <f t="shared" si="19"/>
        <v>0</v>
      </c>
      <c r="T40" s="44" t="e">
        <f>S40/S36</f>
        <v>#DIV/0!</v>
      </c>
    </row>
    <row r="41" spans="2:20" s="41" customFormat="1" ht="17.25" customHeight="1">
      <c r="B41" s="95" t="s">
        <v>50</v>
      </c>
      <c r="C41" s="96"/>
      <c r="D41" s="96"/>
      <c r="E41" s="97"/>
      <c r="F41" s="60">
        <f>F36/C32</f>
        <v>0</v>
      </c>
      <c r="G41" s="61">
        <f t="shared" si="15"/>
        <v>0</v>
      </c>
      <c r="H41" s="62" t="e">
        <f>G41/G36</f>
        <v>#DIV/0!</v>
      </c>
      <c r="I41" s="63">
        <f>I36/$C$32</f>
        <v>0</v>
      </c>
      <c r="J41" s="61">
        <f t="shared" si="16"/>
        <v>0</v>
      </c>
      <c r="K41" s="64" t="e">
        <f>J41/J36</f>
        <v>#DIV/0!</v>
      </c>
      <c r="L41" s="60">
        <f>L36/$C$32</f>
        <v>0</v>
      </c>
      <c r="M41" s="61">
        <f t="shared" si="17"/>
        <v>0</v>
      </c>
      <c r="N41" s="62" t="e">
        <f>M41/M36</f>
        <v>#DIV/0!</v>
      </c>
      <c r="O41" s="63">
        <f>O36/$C$32</f>
        <v>0</v>
      </c>
      <c r="P41" s="61">
        <f t="shared" si="18"/>
        <v>0</v>
      </c>
      <c r="Q41" s="64" t="e">
        <f>P41/P36</f>
        <v>#DIV/0!</v>
      </c>
      <c r="R41" s="60">
        <f>R36/$C$32</f>
        <v>0</v>
      </c>
      <c r="S41" s="61">
        <f t="shared" si="19"/>
        <v>0</v>
      </c>
      <c r="T41" s="62" t="e">
        <f>S41/S36</f>
        <v>#DIV/0!</v>
      </c>
    </row>
    <row r="42" spans="2:20" s="41" customFormat="1" ht="17.25" customHeight="1">
      <c r="B42" s="92" t="s">
        <v>51</v>
      </c>
      <c r="C42" s="93"/>
      <c r="D42" s="93"/>
      <c r="E42" s="94"/>
      <c r="F42" s="47">
        <f>(F36-SUM(F37:F41))*16%</f>
        <v>-733.22160000000008</v>
      </c>
      <c r="G42" s="43">
        <f t="shared" si="15"/>
        <v>-14664.432000000001</v>
      </c>
      <c r="H42" s="44" t="e">
        <f>G42/G36</f>
        <v>#DIV/0!</v>
      </c>
      <c r="I42" s="46">
        <f>(I36-SUM(I37:I41))*16%</f>
        <v>-293.28863999999999</v>
      </c>
      <c r="J42" s="43">
        <f t="shared" si="16"/>
        <v>-14664.431999999999</v>
      </c>
      <c r="K42" s="45" t="e">
        <f>J42/J36</f>
        <v>#DIV/0!</v>
      </c>
      <c r="L42" s="47">
        <f>(L36-SUM(L37:L41))*16%</f>
        <v>-146.64431999999999</v>
      </c>
      <c r="M42" s="43">
        <f t="shared" si="17"/>
        <v>-14664.431999999999</v>
      </c>
      <c r="N42" s="44" t="e">
        <f>M42/M36</f>
        <v>#DIV/0!</v>
      </c>
      <c r="O42" s="46">
        <f>(O36-SUM(O37:O41))*16%</f>
        <v>-107.52575999999999</v>
      </c>
      <c r="P42" s="43">
        <f t="shared" si="18"/>
        <v>-16128.863999999998</v>
      </c>
      <c r="Q42" s="45" t="e">
        <f>P42/P36</f>
        <v>#DIV/0!</v>
      </c>
      <c r="R42" s="47">
        <f>(R36-SUM(R37:R41))*16%</f>
        <v>-80.644319999999993</v>
      </c>
      <c r="S42" s="43">
        <f t="shared" si="19"/>
        <v>-16128.863999999998</v>
      </c>
      <c r="T42" s="44" t="e">
        <f>S42/S36</f>
        <v>#DIV/0!</v>
      </c>
    </row>
    <row r="43" spans="2:20" s="41" customFormat="1" ht="17.25" customHeight="1" thickBot="1">
      <c r="B43" s="113" t="s">
        <v>52</v>
      </c>
      <c r="C43" s="114"/>
      <c r="D43" s="114"/>
      <c r="E43" s="115"/>
      <c r="F43" s="57">
        <f>F36-SUM(F37:F42)</f>
        <v>-3849.4134000000004</v>
      </c>
      <c r="G43" s="58">
        <f t="shared" si="15"/>
        <v>-76988.268000000011</v>
      </c>
      <c r="H43" s="65" t="e">
        <f>G43/G36</f>
        <v>#DIV/0!</v>
      </c>
      <c r="I43" s="59">
        <f>I36-SUM(I37:I42)</f>
        <v>-1539.7653599999999</v>
      </c>
      <c r="J43" s="58">
        <f t="shared" si="16"/>
        <v>-76988.267999999996</v>
      </c>
      <c r="K43" s="66" t="e">
        <f>J43/J36</f>
        <v>#DIV/0!</v>
      </c>
      <c r="L43" s="57">
        <f>L36-SUM(L37:L42)</f>
        <v>-769.88267999999994</v>
      </c>
      <c r="M43" s="58">
        <f t="shared" si="17"/>
        <v>-76988.267999999996</v>
      </c>
      <c r="N43" s="65" t="e">
        <f>M43/M36</f>
        <v>#DIV/0!</v>
      </c>
      <c r="O43" s="59">
        <f>O36-SUM(O37:O42)</f>
        <v>-564.51023999999995</v>
      </c>
      <c r="P43" s="58">
        <f t="shared" si="18"/>
        <v>-84676.535999999993</v>
      </c>
      <c r="Q43" s="66" t="e">
        <f>P43/P36</f>
        <v>#DIV/0!</v>
      </c>
      <c r="R43" s="57">
        <f>R36-SUM(R37:R42)</f>
        <v>-423.38267999999999</v>
      </c>
      <c r="S43" s="58">
        <f t="shared" si="19"/>
        <v>-84676.535999999993</v>
      </c>
      <c r="T43" s="65" t="e">
        <f>S43/S36</f>
        <v>#DIV/0!</v>
      </c>
    </row>
    <row r="44" spans="2:20" s="41" customFormat="1" ht="8.25" customHeight="1" thickBot="1">
      <c r="B44" s="40"/>
      <c r="C44" s="40"/>
      <c r="D44" s="40"/>
      <c r="E44" s="40"/>
      <c r="G44" s="40"/>
      <c r="H44" s="40"/>
      <c r="I44" s="40"/>
      <c r="J44" s="40"/>
      <c r="L44" s="40"/>
      <c r="M44" s="40"/>
      <c r="N44" s="40"/>
      <c r="O44" s="40"/>
      <c r="Q44" s="40"/>
      <c r="R44" s="40"/>
      <c r="S44" s="40"/>
      <c r="T44" s="40"/>
    </row>
    <row r="45" spans="2:20" s="42" customFormat="1" ht="17.25" customHeight="1">
      <c r="B45" s="98" t="s">
        <v>57</v>
      </c>
      <c r="C45" s="99"/>
      <c r="D45" s="99"/>
      <c r="E45" s="100"/>
      <c r="F45" s="104">
        <v>300</v>
      </c>
      <c r="G45" s="105"/>
      <c r="H45" s="106"/>
      <c r="I45" s="107">
        <v>500</v>
      </c>
      <c r="J45" s="105"/>
      <c r="K45" s="108"/>
      <c r="L45" s="109">
        <v>1000</v>
      </c>
      <c r="M45" s="110"/>
      <c r="N45" s="111"/>
      <c r="O45" s="107">
        <v>1500</v>
      </c>
      <c r="P45" s="105"/>
      <c r="Q45" s="108"/>
      <c r="R45" s="104">
        <v>2000</v>
      </c>
      <c r="S45" s="105"/>
      <c r="T45" s="106"/>
    </row>
    <row r="46" spans="2:20" s="42" customFormat="1" ht="17.25" customHeight="1" thickBot="1">
      <c r="B46" s="101"/>
      <c r="C46" s="102"/>
      <c r="D46" s="102"/>
      <c r="E46" s="103"/>
      <c r="F46" s="53" t="s">
        <v>55</v>
      </c>
      <c r="G46" s="54" t="s">
        <v>26</v>
      </c>
      <c r="H46" s="55" t="s">
        <v>58</v>
      </c>
      <c r="I46" s="56" t="s">
        <v>55</v>
      </c>
      <c r="J46" s="54" t="s">
        <v>26</v>
      </c>
      <c r="K46" s="55" t="s">
        <v>58</v>
      </c>
      <c r="L46" s="53" t="s">
        <v>55</v>
      </c>
      <c r="M46" s="54" t="s">
        <v>26</v>
      </c>
      <c r="N46" s="55" t="s">
        <v>58</v>
      </c>
      <c r="O46" s="56" t="s">
        <v>55</v>
      </c>
      <c r="P46" s="54" t="s">
        <v>26</v>
      </c>
      <c r="Q46" s="55" t="s">
        <v>58</v>
      </c>
      <c r="R46" s="53" t="s">
        <v>55</v>
      </c>
      <c r="S46" s="54" t="s">
        <v>26</v>
      </c>
      <c r="T46" s="55" t="s">
        <v>58</v>
      </c>
    </row>
    <row r="47" spans="2:20" s="42" customFormat="1" ht="17.25" customHeight="1" thickTop="1">
      <c r="B47" s="86" t="s">
        <v>46</v>
      </c>
      <c r="C47" s="87"/>
      <c r="D47" s="87"/>
      <c r="E47" s="88"/>
      <c r="F47" s="48">
        <f>$F$36</f>
        <v>0</v>
      </c>
      <c r="G47" s="49">
        <f t="shared" ref="G47:G54" si="20">F47*F$45</f>
        <v>0</v>
      </c>
      <c r="H47" s="50"/>
      <c r="I47" s="48">
        <f>$F$36</f>
        <v>0</v>
      </c>
      <c r="J47" s="49">
        <f t="shared" ref="J47:J54" si="21">I47*I$45</f>
        <v>0</v>
      </c>
      <c r="K47" s="50"/>
      <c r="L47" s="52">
        <f>$F$36</f>
        <v>0</v>
      </c>
      <c r="M47" s="49">
        <f t="shared" ref="M47:M54" si="22">L47*L$45</f>
        <v>0</v>
      </c>
      <c r="N47" s="50"/>
      <c r="O47" s="48">
        <f>$F$36</f>
        <v>0</v>
      </c>
      <c r="P47" s="49">
        <f t="shared" ref="P47:P54" si="23">O47*O$45</f>
        <v>0</v>
      </c>
      <c r="Q47" s="51"/>
      <c r="R47" s="48">
        <f>$F$36</f>
        <v>0</v>
      </c>
      <c r="S47" s="49">
        <f t="shared" ref="S47:S54" si="24">R47*R$45</f>
        <v>0</v>
      </c>
      <c r="T47" s="50"/>
    </row>
    <row r="48" spans="2:20" s="42" customFormat="1" ht="17.25" customHeight="1">
      <c r="B48" s="89" t="s">
        <v>47</v>
      </c>
      <c r="C48" s="90"/>
      <c r="D48" s="90"/>
      <c r="E48" s="91"/>
      <c r="F48" s="74">
        <f>VLOOKUP(F45,$B$17:$T$26,17,FALSE)</f>
        <v>409.58100000000002</v>
      </c>
      <c r="G48" s="75">
        <f t="shared" si="20"/>
        <v>122874.3</v>
      </c>
      <c r="H48" s="76" t="e">
        <f>G48/G47</f>
        <v>#DIV/0!</v>
      </c>
      <c r="I48" s="77">
        <f>VLOOKUP(I45,$B$17:$T$26,17,FALSE)</f>
        <v>408.05399999999997</v>
      </c>
      <c r="J48" s="75">
        <f t="shared" si="21"/>
        <v>204027</v>
      </c>
      <c r="K48" s="76" t="e">
        <f>J48/J47</f>
        <v>#DIV/0!</v>
      </c>
      <c r="L48" s="77">
        <f>VLOOKUP(L45,$B$17:$T$26,17,FALSE)</f>
        <v>325.55399999999997</v>
      </c>
      <c r="M48" s="75">
        <f t="shared" si="22"/>
        <v>325554</v>
      </c>
      <c r="N48" s="76" t="e">
        <f>M48/M47</f>
        <v>#DIV/0!</v>
      </c>
      <c r="O48" s="77">
        <f>VLOOKUP(O45,$B$17:$T$26,17,FALSE)</f>
        <v>298.05399999999997</v>
      </c>
      <c r="P48" s="75">
        <f t="shared" si="23"/>
        <v>447080.99999999994</v>
      </c>
      <c r="Q48" s="76" t="e">
        <f>P48/P47</f>
        <v>#DIV/0!</v>
      </c>
      <c r="R48" s="77">
        <f>VLOOKUP(R45,$B$17:$T$26,17,FALSE)</f>
        <v>284.30399999999997</v>
      </c>
      <c r="S48" s="75">
        <f t="shared" si="24"/>
        <v>568608</v>
      </c>
      <c r="T48" s="76" t="e">
        <f>S48/S47</f>
        <v>#DIV/0!</v>
      </c>
    </row>
    <row r="49" spans="2:20" ht="17.25" customHeight="1">
      <c r="B49" s="92" t="s">
        <v>48</v>
      </c>
      <c r="C49" s="93"/>
      <c r="D49" s="93"/>
      <c r="E49" s="94"/>
      <c r="F49" s="46">
        <f>$F$38</f>
        <v>0</v>
      </c>
      <c r="G49" s="43">
        <f t="shared" si="20"/>
        <v>0</v>
      </c>
      <c r="H49" s="44" t="e">
        <f>G49/G47</f>
        <v>#DIV/0!</v>
      </c>
      <c r="I49" s="46">
        <f>$F$38</f>
        <v>0</v>
      </c>
      <c r="J49" s="43">
        <f t="shared" si="21"/>
        <v>0</v>
      </c>
      <c r="K49" s="44" t="e">
        <f>J49/J47</f>
        <v>#DIV/0!</v>
      </c>
      <c r="L49" s="46">
        <f>$F$38</f>
        <v>0</v>
      </c>
      <c r="M49" s="43">
        <f t="shared" si="22"/>
        <v>0</v>
      </c>
      <c r="N49" s="44" t="e">
        <f>M49/M47</f>
        <v>#DIV/0!</v>
      </c>
      <c r="O49" s="46">
        <f>$F$38</f>
        <v>0</v>
      </c>
      <c r="P49" s="43">
        <f t="shared" si="23"/>
        <v>0</v>
      </c>
      <c r="Q49" s="44" t="e">
        <f>P49/P47</f>
        <v>#DIV/0!</v>
      </c>
      <c r="R49" s="46">
        <f>$F$38</f>
        <v>0</v>
      </c>
      <c r="S49" s="43">
        <f t="shared" si="24"/>
        <v>0</v>
      </c>
      <c r="T49" s="44" t="e">
        <f>S49/S47</f>
        <v>#DIV/0!</v>
      </c>
    </row>
    <row r="50" spans="2:20" ht="17.25" customHeight="1">
      <c r="B50" s="92" t="s">
        <v>69</v>
      </c>
      <c r="C50" s="93"/>
      <c r="D50" s="93"/>
      <c r="E50" s="94"/>
      <c r="F50" s="46">
        <f>$F$39</f>
        <v>0</v>
      </c>
      <c r="G50" s="43">
        <f t="shared" si="20"/>
        <v>0</v>
      </c>
      <c r="H50" s="44" t="e">
        <f>G50/G47</f>
        <v>#DIV/0!</v>
      </c>
      <c r="I50" s="46">
        <f>$F$39</f>
        <v>0</v>
      </c>
      <c r="J50" s="43">
        <f t="shared" si="21"/>
        <v>0</v>
      </c>
      <c r="K50" s="44" t="e">
        <f>J50/J47</f>
        <v>#DIV/0!</v>
      </c>
      <c r="L50" s="46">
        <f>$F$39</f>
        <v>0</v>
      </c>
      <c r="M50" s="43">
        <f t="shared" si="22"/>
        <v>0</v>
      </c>
      <c r="N50" s="44" t="e">
        <f>M50/M47</f>
        <v>#DIV/0!</v>
      </c>
      <c r="O50" s="46">
        <f>$F$39</f>
        <v>0</v>
      </c>
      <c r="P50" s="43">
        <f t="shared" si="23"/>
        <v>0</v>
      </c>
      <c r="Q50" s="44" t="e">
        <f>P50/P47</f>
        <v>#DIV/0!</v>
      </c>
      <c r="R50" s="46">
        <f>$F$39</f>
        <v>0</v>
      </c>
      <c r="S50" s="43">
        <f t="shared" si="24"/>
        <v>0</v>
      </c>
      <c r="T50" s="44" t="e">
        <f>S50/S47</f>
        <v>#DIV/0!</v>
      </c>
    </row>
    <row r="51" spans="2:20" ht="17.25" customHeight="1">
      <c r="B51" s="92" t="s">
        <v>49</v>
      </c>
      <c r="C51" s="93"/>
      <c r="D51" s="93"/>
      <c r="E51" s="94"/>
      <c r="F51" s="47">
        <f>F47*$C$31</f>
        <v>0</v>
      </c>
      <c r="G51" s="43">
        <f t="shared" si="20"/>
        <v>0</v>
      </c>
      <c r="H51" s="44" t="e">
        <f>G51/G47</f>
        <v>#DIV/0!</v>
      </c>
      <c r="I51" s="46">
        <f>I47*$C$31</f>
        <v>0</v>
      </c>
      <c r="J51" s="43">
        <f t="shared" si="21"/>
        <v>0</v>
      </c>
      <c r="K51" s="44" t="e">
        <f>J51/J47</f>
        <v>#DIV/0!</v>
      </c>
      <c r="L51" s="46">
        <f>L47*$C$31</f>
        <v>0</v>
      </c>
      <c r="M51" s="43">
        <f t="shared" si="22"/>
        <v>0</v>
      </c>
      <c r="N51" s="44" t="e">
        <f>M51/M47</f>
        <v>#DIV/0!</v>
      </c>
      <c r="O51" s="46">
        <f>O47*$C$31</f>
        <v>0</v>
      </c>
      <c r="P51" s="43">
        <f t="shared" si="23"/>
        <v>0</v>
      </c>
      <c r="Q51" s="44" t="e">
        <f>P51/P47</f>
        <v>#DIV/0!</v>
      </c>
      <c r="R51" s="46">
        <f>R47*$C$31</f>
        <v>0</v>
      </c>
      <c r="S51" s="43">
        <f t="shared" si="24"/>
        <v>0</v>
      </c>
      <c r="T51" s="44" t="e">
        <f>S51/S47</f>
        <v>#DIV/0!</v>
      </c>
    </row>
    <row r="52" spans="2:20" ht="17.25" customHeight="1">
      <c r="B52" s="95" t="s">
        <v>50</v>
      </c>
      <c r="C52" s="96"/>
      <c r="D52" s="96"/>
      <c r="E52" s="97"/>
      <c r="F52" s="60">
        <f>F47/$C$32</f>
        <v>0</v>
      </c>
      <c r="G52" s="61">
        <f t="shared" si="20"/>
        <v>0</v>
      </c>
      <c r="H52" s="62" t="e">
        <f>G52/G47</f>
        <v>#DIV/0!</v>
      </c>
      <c r="I52" s="63">
        <f>I47/$C$32</f>
        <v>0</v>
      </c>
      <c r="J52" s="61">
        <f t="shared" si="21"/>
        <v>0</v>
      </c>
      <c r="K52" s="64" t="e">
        <f>J52/J47</f>
        <v>#DIV/0!</v>
      </c>
      <c r="L52" s="60">
        <f>L47/$C$32</f>
        <v>0</v>
      </c>
      <c r="M52" s="61">
        <f t="shared" si="22"/>
        <v>0</v>
      </c>
      <c r="N52" s="62" t="e">
        <f>M52/M47</f>
        <v>#DIV/0!</v>
      </c>
      <c r="O52" s="63">
        <f>O47/$C$32</f>
        <v>0</v>
      </c>
      <c r="P52" s="61">
        <f t="shared" si="23"/>
        <v>0</v>
      </c>
      <c r="Q52" s="64" t="e">
        <f>P52/P47</f>
        <v>#DIV/0!</v>
      </c>
      <c r="R52" s="60">
        <f>R47/$C$32</f>
        <v>0</v>
      </c>
      <c r="S52" s="61">
        <f t="shared" si="24"/>
        <v>0</v>
      </c>
      <c r="T52" s="62" t="e">
        <f>S52/S47</f>
        <v>#DIV/0!</v>
      </c>
    </row>
    <row r="53" spans="2:20" ht="17.25" customHeight="1">
      <c r="B53" s="92" t="s">
        <v>51</v>
      </c>
      <c r="C53" s="93"/>
      <c r="D53" s="93"/>
      <c r="E53" s="94"/>
      <c r="F53" s="47">
        <f>(F47-SUM(F48:F52))*16%</f>
        <v>-65.532960000000003</v>
      </c>
      <c r="G53" s="43">
        <f t="shared" si="20"/>
        <v>-19659.887999999999</v>
      </c>
      <c r="H53" s="44" t="e">
        <f>G53/G47</f>
        <v>#DIV/0!</v>
      </c>
      <c r="I53" s="46">
        <f>(I47-SUM(I48:I52))*16%</f>
        <v>-65.288640000000001</v>
      </c>
      <c r="J53" s="43">
        <f t="shared" si="21"/>
        <v>-32644.32</v>
      </c>
      <c r="K53" s="45" t="e">
        <f>J53/J47</f>
        <v>#DIV/0!</v>
      </c>
      <c r="L53" s="47">
        <f>(L47-SUM(L48:L52))*16%</f>
        <v>-52.088639999999998</v>
      </c>
      <c r="M53" s="43">
        <f t="shared" si="22"/>
        <v>-52088.639999999999</v>
      </c>
      <c r="N53" s="44" t="e">
        <f>M53/M47</f>
        <v>#DIV/0!</v>
      </c>
      <c r="O53" s="46">
        <f>(O47-SUM(O48:O52))*16%</f>
        <v>-47.688639999999999</v>
      </c>
      <c r="P53" s="43">
        <f t="shared" si="23"/>
        <v>-71532.960000000006</v>
      </c>
      <c r="Q53" s="45" t="e">
        <f>P53/P47</f>
        <v>#DIV/0!</v>
      </c>
      <c r="R53" s="47">
        <f>(R47-SUM(R48:R52))*16%</f>
        <v>-45.488639999999997</v>
      </c>
      <c r="S53" s="43">
        <f t="shared" si="24"/>
        <v>-90977.279999999999</v>
      </c>
      <c r="T53" s="44" t="e">
        <f>S53/S47</f>
        <v>#DIV/0!</v>
      </c>
    </row>
    <row r="54" spans="2:20" ht="17.25" customHeight="1" thickBot="1">
      <c r="B54" s="113" t="s">
        <v>52</v>
      </c>
      <c r="C54" s="114"/>
      <c r="D54" s="114"/>
      <c r="E54" s="115"/>
      <c r="F54" s="57">
        <f>F47-SUM(F48:F53)</f>
        <v>-344.04804000000001</v>
      </c>
      <c r="G54" s="58">
        <f t="shared" si="20"/>
        <v>-103214.41200000001</v>
      </c>
      <c r="H54" s="65" t="e">
        <f>G54/G47</f>
        <v>#DIV/0!</v>
      </c>
      <c r="I54" s="59">
        <f>I47-SUM(I48:I53)</f>
        <v>-342.76535999999999</v>
      </c>
      <c r="J54" s="58">
        <f t="shared" si="21"/>
        <v>-171382.68</v>
      </c>
      <c r="K54" s="66" t="e">
        <f>J54/J47</f>
        <v>#DIV/0!</v>
      </c>
      <c r="L54" s="57">
        <f>L47-SUM(L48:L53)</f>
        <v>-273.46535999999998</v>
      </c>
      <c r="M54" s="58">
        <f t="shared" si="22"/>
        <v>-273465.36</v>
      </c>
      <c r="N54" s="65" t="e">
        <f>M54/M47</f>
        <v>#DIV/0!</v>
      </c>
      <c r="O54" s="59">
        <f>O47-SUM(O48:O53)</f>
        <v>-250.36535999999998</v>
      </c>
      <c r="P54" s="58">
        <f t="shared" si="23"/>
        <v>-375548.04</v>
      </c>
      <c r="Q54" s="66" t="e">
        <f>P54/P47</f>
        <v>#DIV/0!</v>
      </c>
      <c r="R54" s="57">
        <f>R47-SUM(R48:R53)</f>
        <v>-238.81535999999997</v>
      </c>
      <c r="S54" s="58">
        <f t="shared" si="24"/>
        <v>-477630.71999999991</v>
      </c>
      <c r="T54" s="65" t="e">
        <f>S54/S47</f>
        <v>#DIV/0!</v>
      </c>
    </row>
    <row r="56" spans="2:20">
      <c r="B56" s="32" t="s">
        <v>73</v>
      </c>
    </row>
    <row r="57" spans="2:20" ht="16.5" customHeight="1">
      <c r="B57" s="19" t="s">
        <v>57</v>
      </c>
      <c r="C57" s="160" t="s">
        <v>71</v>
      </c>
      <c r="D57" s="161"/>
      <c r="E57" s="19" t="s">
        <v>72</v>
      </c>
      <c r="F57" s="1"/>
      <c r="G57" s="112" t="s">
        <v>60</v>
      </c>
      <c r="H57" s="112"/>
      <c r="I57" s="68">
        <v>9.9999999999998996E-3</v>
      </c>
      <c r="J57" s="69">
        <v>1.99999999999999E-2</v>
      </c>
      <c r="K57" s="68">
        <v>2.9999999999999898E-2</v>
      </c>
      <c r="L57" s="69">
        <v>0.04</v>
      </c>
      <c r="M57" s="68">
        <v>0.05</v>
      </c>
      <c r="N57" s="69">
        <v>0.06</v>
      </c>
      <c r="O57" s="68">
        <v>7.0000000000000007E-2</v>
      </c>
      <c r="P57" s="69">
        <v>0.08</v>
      </c>
      <c r="Q57" s="68">
        <v>0.09</v>
      </c>
      <c r="R57" s="69">
        <v>0.1</v>
      </c>
      <c r="S57" s="68">
        <v>0.2</v>
      </c>
      <c r="T57" s="68">
        <v>0.3</v>
      </c>
    </row>
    <row r="58" spans="2:20">
      <c r="B58" s="19" t="s">
        <v>13</v>
      </c>
      <c r="C58" s="164"/>
      <c r="D58" s="165"/>
      <c r="E58" s="67">
        <f>C58/180</f>
        <v>0</v>
      </c>
      <c r="F58" s="1"/>
      <c r="G58" s="81" t="s">
        <v>62</v>
      </c>
      <c r="H58" s="81"/>
      <c r="I58" s="70">
        <f>$E$63*I57</f>
        <v>0</v>
      </c>
      <c r="J58" s="71">
        <f t="shared" ref="J58:T58" si="25">$E$63*J57</f>
        <v>0</v>
      </c>
      <c r="K58" s="71">
        <f t="shared" si="25"/>
        <v>0</v>
      </c>
      <c r="L58" s="71">
        <f t="shared" si="25"/>
        <v>0</v>
      </c>
      <c r="M58" s="71">
        <f t="shared" si="25"/>
        <v>0</v>
      </c>
      <c r="N58" s="71">
        <f t="shared" si="25"/>
        <v>0</v>
      </c>
      <c r="O58" s="71">
        <f t="shared" si="25"/>
        <v>0</v>
      </c>
      <c r="P58" s="71">
        <f t="shared" si="25"/>
        <v>0</v>
      </c>
      <c r="Q58" s="71">
        <f t="shared" si="25"/>
        <v>0</v>
      </c>
      <c r="R58" s="71">
        <f t="shared" si="25"/>
        <v>0</v>
      </c>
      <c r="S58" s="71">
        <f t="shared" si="25"/>
        <v>0</v>
      </c>
      <c r="T58" s="71">
        <f t="shared" si="25"/>
        <v>0</v>
      </c>
    </row>
    <row r="59" spans="2:20" ht="16.5" customHeight="1">
      <c r="B59" s="19" t="s">
        <v>14</v>
      </c>
      <c r="C59" s="164"/>
      <c r="D59" s="165"/>
      <c r="E59" s="67">
        <f t="shared" ref="E59:E63" si="26">C59/180</f>
        <v>0</v>
      </c>
      <c r="F59" s="1"/>
      <c r="G59" s="81" t="s">
        <v>61</v>
      </c>
      <c r="H59" s="81"/>
      <c r="I59" s="70">
        <f>I58*30</f>
        <v>0</v>
      </c>
      <c r="J59" s="71">
        <f t="shared" ref="J59:T59" si="27">J58*30</f>
        <v>0</v>
      </c>
      <c r="K59" s="71">
        <f t="shared" si="27"/>
        <v>0</v>
      </c>
      <c r="L59" s="71">
        <f t="shared" si="27"/>
        <v>0</v>
      </c>
      <c r="M59" s="71">
        <f t="shared" si="27"/>
        <v>0</v>
      </c>
      <c r="N59" s="71">
        <f t="shared" si="27"/>
        <v>0</v>
      </c>
      <c r="O59" s="71">
        <f t="shared" si="27"/>
        <v>0</v>
      </c>
      <c r="P59" s="71">
        <f t="shared" si="27"/>
        <v>0</v>
      </c>
      <c r="Q59" s="71">
        <f t="shared" si="27"/>
        <v>0</v>
      </c>
      <c r="R59" s="71">
        <f t="shared" si="27"/>
        <v>0</v>
      </c>
      <c r="S59" s="71">
        <f t="shared" si="27"/>
        <v>0</v>
      </c>
      <c r="T59" s="71">
        <f t="shared" si="27"/>
        <v>0</v>
      </c>
    </row>
    <row r="60" spans="2:20">
      <c r="B60" s="19" t="s">
        <v>15</v>
      </c>
      <c r="C60" s="164"/>
      <c r="D60" s="165"/>
      <c r="E60" s="67">
        <f t="shared" si="26"/>
        <v>0</v>
      </c>
      <c r="F60" s="1"/>
      <c r="G60" s="82" t="s">
        <v>63</v>
      </c>
      <c r="H60" s="67">
        <v>10000</v>
      </c>
      <c r="I60" s="70" t="e">
        <f t="shared" ref="I60:T60" si="28">$H$60/I58</f>
        <v>#DIV/0!</v>
      </c>
      <c r="J60" s="70" t="e">
        <f t="shared" si="28"/>
        <v>#DIV/0!</v>
      </c>
      <c r="K60" s="70" t="e">
        <f t="shared" si="28"/>
        <v>#DIV/0!</v>
      </c>
      <c r="L60" s="70" t="e">
        <f t="shared" si="28"/>
        <v>#DIV/0!</v>
      </c>
      <c r="M60" s="71" t="e">
        <f t="shared" si="28"/>
        <v>#DIV/0!</v>
      </c>
      <c r="N60" s="70" t="e">
        <f t="shared" si="28"/>
        <v>#DIV/0!</v>
      </c>
      <c r="O60" s="71" t="e">
        <f t="shared" si="28"/>
        <v>#DIV/0!</v>
      </c>
      <c r="P60" s="71" t="e">
        <f t="shared" si="28"/>
        <v>#DIV/0!</v>
      </c>
      <c r="Q60" s="70" t="e">
        <f t="shared" si="28"/>
        <v>#DIV/0!</v>
      </c>
      <c r="R60" s="71" t="e">
        <f t="shared" si="28"/>
        <v>#DIV/0!</v>
      </c>
      <c r="S60" s="71" t="e">
        <f t="shared" si="28"/>
        <v>#DIV/0!</v>
      </c>
      <c r="T60" s="70" t="e">
        <f t="shared" si="28"/>
        <v>#DIV/0!</v>
      </c>
    </row>
    <row r="61" spans="2:20">
      <c r="B61" s="19" t="s">
        <v>17</v>
      </c>
      <c r="C61" s="164"/>
      <c r="D61" s="165"/>
      <c r="E61" s="67">
        <f t="shared" si="26"/>
        <v>0</v>
      </c>
      <c r="F61" s="1"/>
      <c r="G61" s="83"/>
      <c r="H61" s="67">
        <v>30000</v>
      </c>
      <c r="I61" s="70" t="e">
        <f t="shared" ref="I61:T61" si="29">$H$61/I58</f>
        <v>#DIV/0!</v>
      </c>
      <c r="J61" s="70" t="e">
        <f t="shared" si="29"/>
        <v>#DIV/0!</v>
      </c>
      <c r="K61" s="70" t="e">
        <f t="shared" si="29"/>
        <v>#DIV/0!</v>
      </c>
      <c r="L61" s="70" t="e">
        <f t="shared" si="29"/>
        <v>#DIV/0!</v>
      </c>
      <c r="M61" s="71" t="e">
        <f t="shared" si="29"/>
        <v>#DIV/0!</v>
      </c>
      <c r="N61" s="70" t="e">
        <f t="shared" si="29"/>
        <v>#DIV/0!</v>
      </c>
      <c r="O61" s="71" t="e">
        <f t="shared" si="29"/>
        <v>#DIV/0!</v>
      </c>
      <c r="P61" s="71" t="e">
        <f t="shared" si="29"/>
        <v>#DIV/0!</v>
      </c>
      <c r="Q61" s="70" t="e">
        <f t="shared" si="29"/>
        <v>#DIV/0!</v>
      </c>
      <c r="R61" s="71" t="e">
        <f t="shared" si="29"/>
        <v>#DIV/0!</v>
      </c>
      <c r="S61" s="71" t="e">
        <f t="shared" si="29"/>
        <v>#DIV/0!</v>
      </c>
      <c r="T61" s="70" t="e">
        <f t="shared" si="29"/>
        <v>#DIV/0!</v>
      </c>
    </row>
    <row r="62" spans="2:20">
      <c r="B62" s="19" t="s">
        <v>18</v>
      </c>
      <c r="C62" s="164"/>
      <c r="D62" s="165"/>
      <c r="E62" s="67">
        <f t="shared" si="26"/>
        <v>0</v>
      </c>
      <c r="F62" s="1"/>
      <c r="G62" s="83"/>
      <c r="H62" s="67">
        <v>50000</v>
      </c>
      <c r="I62" s="70" t="e">
        <f t="shared" ref="I62:T62" si="30">+$H$62/I58</f>
        <v>#DIV/0!</v>
      </c>
      <c r="J62" s="70" t="e">
        <f t="shared" si="30"/>
        <v>#DIV/0!</v>
      </c>
      <c r="K62" s="70" t="e">
        <f t="shared" si="30"/>
        <v>#DIV/0!</v>
      </c>
      <c r="L62" s="70" t="e">
        <f t="shared" si="30"/>
        <v>#DIV/0!</v>
      </c>
      <c r="M62" s="71" t="e">
        <f t="shared" si="30"/>
        <v>#DIV/0!</v>
      </c>
      <c r="N62" s="71" t="e">
        <f t="shared" si="30"/>
        <v>#DIV/0!</v>
      </c>
      <c r="O62" s="71" t="e">
        <f t="shared" si="30"/>
        <v>#DIV/0!</v>
      </c>
      <c r="P62" s="71" t="e">
        <f t="shared" si="30"/>
        <v>#DIV/0!</v>
      </c>
      <c r="Q62" s="71" t="e">
        <f t="shared" si="30"/>
        <v>#DIV/0!</v>
      </c>
      <c r="R62" s="71" t="e">
        <f t="shared" si="30"/>
        <v>#DIV/0!</v>
      </c>
      <c r="S62" s="71" t="e">
        <f t="shared" si="30"/>
        <v>#DIV/0!</v>
      </c>
      <c r="T62" s="71" t="e">
        <f t="shared" si="30"/>
        <v>#DIV/0!</v>
      </c>
    </row>
    <row r="63" spans="2:20">
      <c r="B63" s="19" t="s">
        <v>19</v>
      </c>
      <c r="C63" s="162">
        <f>SUM(C58:C62)</f>
        <v>0</v>
      </c>
      <c r="D63" s="163"/>
      <c r="E63" s="67">
        <f t="shared" si="26"/>
        <v>0</v>
      </c>
      <c r="F63" s="1"/>
      <c r="G63" s="83"/>
      <c r="H63" s="67">
        <v>100000</v>
      </c>
      <c r="I63" s="71" t="e">
        <f t="shared" ref="I63:T63" si="31">$H$63/I58</f>
        <v>#DIV/0!</v>
      </c>
      <c r="J63" s="71" t="e">
        <f t="shared" si="31"/>
        <v>#DIV/0!</v>
      </c>
      <c r="K63" s="71" t="e">
        <f t="shared" si="31"/>
        <v>#DIV/0!</v>
      </c>
      <c r="L63" s="71" t="e">
        <f t="shared" si="31"/>
        <v>#DIV/0!</v>
      </c>
      <c r="M63" s="71" t="e">
        <f t="shared" si="31"/>
        <v>#DIV/0!</v>
      </c>
      <c r="N63" s="71" t="e">
        <f t="shared" si="31"/>
        <v>#DIV/0!</v>
      </c>
      <c r="O63" s="71" t="e">
        <f t="shared" si="31"/>
        <v>#DIV/0!</v>
      </c>
      <c r="P63" s="71" t="e">
        <f t="shared" si="31"/>
        <v>#DIV/0!</v>
      </c>
      <c r="Q63" s="71" t="e">
        <f t="shared" si="31"/>
        <v>#DIV/0!</v>
      </c>
      <c r="R63" s="71" t="e">
        <f t="shared" si="31"/>
        <v>#DIV/0!</v>
      </c>
      <c r="S63" s="71" t="e">
        <f t="shared" si="31"/>
        <v>#DIV/0!</v>
      </c>
      <c r="T63" s="71" t="e">
        <f t="shared" si="31"/>
        <v>#DIV/0!</v>
      </c>
    </row>
    <row r="64" spans="2:20">
      <c r="B64" s="79"/>
    </row>
  </sheetData>
  <mergeCells count="92">
    <mergeCell ref="B3:S3"/>
    <mergeCell ref="B7:B8"/>
    <mergeCell ref="C7:H7"/>
    <mergeCell ref="I7:J8"/>
    <mergeCell ref="K7:N7"/>
    <mergeCell ref="O7:R7"/>
    <mergeCell ref="S7:T8"/>
    <mergeCell ref="C8:D8"/>
    <mergeCell ref="E8:F8"/>
    <mergeCell ref="G8:H8"/>
    <mergeCell ref="K8:L8"/>
    <mergeCell ref="M8:N8"/>
    <mergeCell ref="O8:P8"/>
    <mergeCell ref="Q8:R8"/>
    <mergeCell ref="C9:D9"/>
    <mergeCell ref="E9:F9"/>
    <mergeCell ref="G9:H9"/>
    <mergeCell ref="I9:J9"/>
    <mergeCell ref="K9:L9"/>
    <mergeCell ref="M9:N9"/>
    <mergeCell ref="B14:B16"/>
    <mergeCell ref="C14:C16"/>
    <mergeCell ref="D14:D16"/>
    <mergeCell ref="E14:E16"/>
    <mergeCell ref="F14:F16"/>
    <mergeCell ref="P14:P16"/>
    <mergeCell ref="O9:P9"/>
    <mergeCell ref="Q9:R9"/>
    <mergeCell ref="S9:T9"/>
    <mergeCell ref="C10:T10"/>
    <mergeCell ref="C11:T11"/>
    <mergeCell ref="G14:G16"/>
    <mergeCell ref="H14:J14"/>
    <mergeCell ref="K14:M14"/>
    <mergeCell ref="N14:N16"/>
    <mergeCell ref="O14:O16"/>
    <mergeCell ref="S25:T25"/>
    <mergeCell ref="Q14:Q16"/>
    <mergeCell ref="R14:R16"/>
    <mergeCell ref="S14:T16"/>
    <mergeCell ref="S17:T17"/>
    <mergeCell ref="S18:T18"/>
    <mergeCell ref="S19:T19"/>
    <mergeCell ref="S20:T20"/>
    <mergeCell ref="S21:T21"/>
    <mergeCell ref="S22:T22"/>
    <mergeCell ref="S23:T23"/>
    <mergeCell ref="S24:T24"/>
    <mergeCell ref="B40:E40"/>
    <mergeCell ref="S26:T26"/>
    <mergeCell ref="C29:E29"/>
    <mergeCell ref="C30:E30"/>
    <mergeCell ref="C31:E31"/>
    <mergeCell ref="C32:E32"/>
    <mergeCell ref="B34:E35"/>
    <mergeCell ref="F34:H34"/>
    <mergeCell ref="I34:K34"/>
    <mergeCell ref="L34:N34"/>
    <mergeCell ref="O34:Q34"/>
    <mergeCell ref="R34:T34"/>
    <mergeCell ref="B36:E36"/>
    <mergeCell ref="B37:E37"/>
    <mergeCell ref="B38:E38"/>
    <mergeCell ref="B39:E39"/>
    <mergeCell ref="B49:E49"/>
    <mergeCell ref="B41:E41"/>
    <mergeCell ref="B42:E42"/>
    <mergeCell ref="B43:E43"/>
    <mergeCell ref="B45:E46"/>
    <mergeCell ref="L45:N45"/>
    <mergeCell ref="O45:Q45"/>
    <mergeCell ref="R45:T45"/>
    <mergeCell ref="B47:E47"/>
    <mergeCell ref="B48:E48"/>
    <mergeCell ref="F45:H45"/>
    <mergeCell ref="I45:K45"/>
    <mergeCell ref="B50:E50"/>
    <mergeCell ref="B51:E51"/>
    <mergeCell ref="B52:E52"/>
    <mergeCell ref="B53:E53"/>
    <mergeCell ref="B54:E54"/>
    <mergeCell ref="C60:D60"/>
    <mergeCell ref="G60:G63"/>
    <mergeCell ref="C61:D61"/>
    <mergeCell ref="C62:D62"/>
    <mergeCell ref="C63:D63"/>
    <mergeCell ref="G57:H57"/>
    <mergeCell ref="C58:D58"/>
    <mergeCell ref="G58:H58"/>
    <mergeCell ref="C59:D59"/>
    <mergeCell ref="G59:H59"/>
    <mergeCell ref="C57:D57"/>
  </mergeCells>
  <phoneticPr fontId="2" type="noConversion"/>
  <conditionalFormatting sqref="B43:T43 B54:T54">
    <cfRule type="cellIs" dxfId="3" priority="2" operator="lessThan">
      <formula>0</formula>
    </cfRule>
  </conditionalFormatting>
  <conditionalFormatting sqref="I60:T63">
    <cfRule type="cellIs" dxfId="2" priority="1" operator="lessThan">
      <formula>$F$41</formula>
    </cfRule>
  </conditionalFormatting>
  <conditionalFormatting sqref="P17:P26">
    <cfRule type="cellIs" dxfId="1" priority="4" operator="lessThanOrEqual">
      <formula>0.3</formula>
    </cfRule>
  </conditionalFormatting>
  <conditionalFormatting sqref="S17:T26">
    <cfRule type="cellIs" dxfId="0" priority="3" operator="lessThan">
      <formula>190*1.4</formula>
    </cfRule>
  </conditionalFormatting>
  <pageMargins left="0.25" right="0.25" top="0.75" bottom="0.75" header="0.3" footer="0.3"/>
  <pageSetup paperSize="9" orientation="landscape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쿠팡(예시)</vt:lpstr>
      <vt:lpstr>스마트스토어(예시)</vt:lpstr>
      <vt:lpstr>쿠팡</vt:lpstr>
      <vt:lpstr>스마트스토어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동훈 김</dc:creator>
  <cp:lastModifiedBy>병근 송</cp:lastModifiedBy>
  <cp:lastPrinted>2024-07-23T08:27:35Z</cp:lastPrinted>
  <dcterms:created xsi:type="dcterms:W3CDTF">2024-07-22T04:04:48Z</dcterms:created>
  <dcterms:modified xsi:type="dcterms:W3CDTF">2024-09-22T06:17:42Z</dcterms:modified>
</cp:coreProperties>
</file>