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A318943-CC74-46DF-A028-57C8B28A5FE4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9" l="1"/>
  <c r="F35" i="23" l="1"/>
  <c r="F34" i="23"/>
  <c r="F33" i="23"/>
  <c r="F32" i="23"/>
  <c r="F31" i="23"/>
  <c r="F30" i="23"/>
  <c r="E31" i="23"/>
  <c r="C36" i="5"/>
  <c r="E32" i="23" l="1"/>
  <c r="H6" i="23"/>
  <c r="E33" i="23" l="1"/>
  <c r="C26" i="5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<sst xmlns="http://schemas.openxmlformats.org/spreadsheetml/2006/main" count="425" uniqueCount="222">
  <si>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</si>
  <si>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</si>
  <si>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</si>
  <si>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</si>
  <si>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</si>
  <si>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</si>
  <si>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</si>
  <si>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</si>
  <si>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</si>
  <si>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</si>
  <si>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</si>
  <si>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</si>
  <si>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</si>
  <si>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</si>
  <si>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</si>
  <si>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</si>
  <si>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</si>
  <si>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</si>
  <si>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</si>
  <si>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</si>
  <si>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</si>
  <si>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</si>
  <si>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</si>
  <si>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</si>
  <si>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</si>
  <si>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</si>
  <si>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</si>
  <si>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</si>
  <si>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</si>
  <si>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</si>
  <si>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</si>
  <si>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</si>
  <si>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</si>
  <si>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</si>
  <si>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</si>
  <si>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</si>
  <si>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</si>
  <si>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</si>
  <si>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</si>
  <si>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</si>
  <si>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</si>
  <si>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</si>
  <si>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</si>
  <si>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</si>
  <si>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</si>
  <si>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</si>
  <si>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</si>
  <si>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</si>
  <si>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</si>
  <si>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</si>
  <si>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</si>
  <si>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</si>
  <si>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</si>
  <si>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</si>
  <si>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</si>
  <si>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</si>
  <si>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</si>
  <si>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</si>
  <si>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</si>
  <si>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</si>
  <si>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</si>
  <si>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</si>
  <si>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</si>
  <si>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</si>
  <si>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</si>
  <si>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</si>
  <si>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</si>
  <si>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</si>
  <si>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</si>
  <si>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</si>
  <si>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</si>
  <si>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</si>
  <si>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</si>
  <si>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</si>
  <si>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</si>
  <si>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</si>
  <si>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</si>
  <si>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</si>
  <si>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</si>
  <si>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</si>
  <si>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</si>
  <si>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</si>
  <si>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</si>
  <si>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</si>
  <si>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</si>
  <si>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</si>
  <si>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</si>
  <si>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</si>
  <si>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</si>
  <si>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</si>
  <si>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</si>
  <si>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</si>
  <si>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</si>
  <si>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</si>
  <si>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</si>
  <si>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</si>
  <si>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</si>
  <si>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</si>
  <si>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</si>
  <si>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</si>
  <si>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</si>
  <si>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</si>
  <si>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</si>
  <si>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</si>
  <si>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</si>
  <si>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</si>
  <si>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</si>
  <si>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</si>
  <si>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</si>
  <si>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</si>
  <si>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</si>
  <si>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</si>
  <si>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</si>
  <si>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</si>
  <si>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</si>
  <si>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</si>
  <si>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</si>
  <si>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</si>
  <si>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</si>
  <si>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</si>
  <si>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</si>
  <si>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</si>
  <si>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</si>
  <si>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</si>
  <si>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</si>
  <si>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</si>
  <si>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</si>
  <si>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</si>
  <si>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</si>
  <si>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</si>
  <si>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</si>
  <si>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</si>
  <si>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</si>
  <si>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</si>
  <si>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</si>
  <si>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</si>
  <si>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</si>
  <si>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</si>
  <si>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</si>
  <si>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</si>
  <si>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</si>
  <si>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</si>
  <si>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</si>
  <si>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</si>
  <si>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</si>
  <si>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</si>
  <si>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</si>
  <si>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</si>
  <si>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</si>
  <si>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</si>
  <si>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</si>
  <si>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</si>
  <si>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</si>
  <si>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</si>
  <si>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</si>
  <si>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</si>
  <si>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</si>
  <si>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</si>
  <si>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</si>
  <si>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</si>
  <si>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</si>
  <si>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</si>
  <si>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</si>
  <si>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</si>
  <si>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</si>
  <si>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</si>
  <si>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</si>
  <si>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</si>
  <si>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</si>
  <si>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</si>
  <si>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</si>
  <si>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</si>
  <si>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</si>
  <si>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</si>
  <si>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</si>
  <si>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</si>
  <si>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</si>
  <si>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</si>
  <si>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</si>
  <si>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</si>
  <si>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</si>
  <si>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</si>
  <si>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</si>
  <si>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</si>
  <si>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</si>
  <si>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</si>
  <si>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</si>
  <si>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</si>
  <si>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</si>
  <si>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</si>
  <si>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</si>
  <si>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</si>
  <si>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</si>
  <si>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</si>
  <si>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</si>
  <si>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</si>
  <si>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</si>
  <si>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</si>
  <si>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</si>
  <si>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</si>
  <si>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</si>
  <si>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</si>
  <si>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</si>
  <si>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</si>
  <si>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</si>
  <si>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</si>
  <si>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</si>
  <si>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</si>
  <si>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</si>
  <si>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</si>
  <si>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</si>
  <si>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</si>
  <si>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</si>
  <si>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</si>
  <si>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국내 KOSDAQ 완료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</si>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</sst>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4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84" fontId="0" fillId="0" borderId="1" xfId="0" applyNumberFormat="1" applyBorder="1" applyAlignmen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28" workbookViewId="0">
      <selection activeCell="D38" sqref="D3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6"/>
      <c r="B1" s="306"/>
      <c r="C1" s="306"/>
      <c r="D1" s="307" t="s">
        <v>84</v>
      </c>
      <c r="E1" s="308"/>
      <c r="F1" s="308"/>
      <c r="G1" s="308"/>
      <c r="H1" s="312" t="s">
        <v>173</v>
      </c>
      <c r="I1" s="312"/>
      <c r="J1" s="309" t="s">
        <v>164</v>
      </c>
      <c r="K1" s="310"/>
      <c r="L1" s="311"/>
      <c r="M1" s="302" t="s">
        <v>165</v>
      </c>
      <c r="N1" s="303"/>
      <c r="O1" s="303"/>
      <c r="P1" s="304"/>
      <c r="Q1" s="299" t="s">
        <v>186</v>
      </c>
      <c r="R1" s="297" t="s">
        <v>176</v>
      </c>
      <c r="S1" s="298" t="s">
        <v>177</v>
      </c>
    </row>
    <row r="2" spans="1:20" ht="33" x14ac:dyDescent="0.3">
      <c r="A2" s="306"/>
      <c r="B2" s="306"/>
      <c r="C2" s="30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9"/>
      <c r="R2" s="297"/>
      <c r="S2" s="298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0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0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0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2" customFormat="1" x14ac:dyDescent="0.3">
      <c r="B36" s="300"/>
      <c r="C36" s="263">
        <v>9</v>
      </c>
      <c r="D36" s="264">
        <v>0</v>
      </c>
      <c r="E36" s="264">
        <v>0</v>
      </c>
      <c r="F36" s="264">
        <v>0</v>
      </c>
      <c r="G36" s="265">
        <v>0</v>
      </c>
      <c r="H36" s="266">
        <v>0</v>
      </c>
      <c r="I36" s="266">
        <v>70000000</v>
      </c>
      <c r="J36" s="266">
        <v>54000000</v>
      </c>
      <c r="K36" s="267">
        <f xml:space="preserve"> (K35 + G36 + F36) + ((K35 + G36 + F36) * L36 ) - 12500000</f>
        <v>3569426.8568382077</v>
      </c>
      <c r="L36" s="268">
        <v>1.7999999999999999E-2</v>
      </c>
      <c r="M36" s="269">
        <v>0</v>
      </c>
      <c r="N36" s="270">
        <f t="shared" si="4"/>
        <v>7902.7237560815565</v>
      </c>
      <c r="O36" s="271">
        <v>1.7999999999999999E-2</v>
      </c>
      <c r="P36" s="269">
        <f t="shared" si="2"/>
        <v>7902.7237560815565</v>
      </c>
      <c r="Q36" s="272">
        <f t="shared" si="3"/>
        <v>3577329.5805942891</v>
      </c>
      <c r="R36" s="266">
        <f t="shared" si="5"/>
        <v>70000000</v>
      </c>
      <c r="S36" s="266">
        <f t="shared" si="6"/>
        <v>57577329.580594286</v>
      </c>
      <c r="T36" s="273"/>
    </row>
    <row r="37" spans="1:21" s="262" customFormat="1" x14ac:dyDescent="0.3">
      <c r="B37" s="300"/>
      <c r="C37" s="263">
        <v>10</v>
      </c>
      <c r="D37" s="264">
        <v>0</v>
      </c>
      <c r="E37" s="264">
        <v>0</v>
      </c>
      <c r="F37" s="264">
        <v>0</v>
      </c>
      <c r="G37" s="265">
        <v>0</v>
      </c>
      <c r="H37" s="266">
        <v>0</v>
      </c>
      <c r="I37" s="266">
        <v>70000000</v>
      </c>
      <c r="J37" s="266">
        <v>54000000</v>
      </c>
      <c r="K37" s="267">
        <f t="shared" si="1"/>
        <v>3633676.5402612956</v>
      </c>
      <c r="L37" s="268">
        <v>1.7999999999999999E-2</v>
      </c>
      <c r="M37" s="269">
        <v>0</v>
      </c>
      <c r="N37" s="270">
        <f t="shared" si="4"/>
        <v>8044.9727836910242</v>
      </c>
      <c r="O37" s="271">
        <v>1.7999999999999999E-2</v>
      </c>
      <c r="P37" s="269">
        <f t="shared" si="2"/>
        <v>8044.9727836910242</v>
      </c>
      <c r="Q37" s="272">
        <f t="shared" si="3"/>
        <v>3641721.5130449869</v>
      </c>
      <c r="R37" s="266">
        <f t="shared" si="5"/>
        <v>70000000</v>
      </c>
      <c r="S37" s="266">
        <f t="shared" si="6"/>
        <v>57641721.513044983</v>
      </c>
      <c r="T37" s="273"/>
    </row>
    <row r="38" spans="1:21" s="275" customFormat="1" ht="17.25" thickBot="1" x14ac:dyDescent="0.35">
      <c r="B38" s="300"/>
      <c r="C38" s="276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7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8"/>
    </row>
    <row r="39" spans="1:21" s="229" customFormat="1" ht="17.25" thickBot="1" x14ac:dyDescent="0.35">
      <c r="A39" s="217" t="s">
        <v>216</v>
      </c>
      <c r="B39" s="300"/>
      <c r="C39" s="218">
        <v>12</v>
      </c>
      <c r="D39" s="219">
        <v>71000000</v>
      </c>
      <c r="E39" s="219">
        <v>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69249352.701887354</v>
      </c>
      <c r="O39" s="226">
        <v>-0.09</v>
      </c>
      <c r="P39" s="224">
        <f t="shared" si="2"/>
        <v>69249352.701887354</v>
      </c>
      <c r="Q39" s="227">
        <f t="shared" si="3"/>
        <v>73015018.9087971</v>
      </c>
      <c r="R39" s="221">
        <f t="shared" si="5"/>
        <v>130000000</v>
      </c>
      <c r="S39" s="221">
        <f t="shared" si="6"/>
        <v>127015018.9087971</v>
      </c>
      <c r="T39" s="228" t="s">
        <v>193</v>
      </c>
      <c r="U39" s="229" t="s">
        <v>195</v>
      </c>
    </row>
    <row r="40" spans="1:21" s="26" customFormat="1" x14ac:dyDescent="0.3">
      <c r="A40" s="26">
        <v>4</v>
      </c>
      <c r="B40" s="300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71326833.282943979</v>
      </c>
      <c r="O40" s="81">
        <v>0.03</v>
      </c>
      <c r="P40" s="184">
        <f t="shared" si="2"/>
        <v>71326833.282943979</v>
      </c>
      <c r="Q40" s="146">
        <f t="shared" si="3"/>
        <v>75160281.481578097</v>
      </c>
      <c r="R40" s="98">
        <f t="shared" si="5"/>
        <v>130000000</v>
      </c>
      <c r="S40" s="98">
        <f t="shared" si="6"/>
        <v>129160281.4815781</v>
      </c>
      <c r="T40" s="87"/>
    </row>
    <row r="41" spans="1:21" s="18" customFormat="1" x14ac:dyDescent="0.3">
      <c r="B41" s="300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73466638.281432301</v>
      </c>
      <c r="O41" s="81">
        <v>0.03</v>
      </c>
      <c r="P41" s="184">
        <f t="shared" si="2"/>
        <v>73466638.281432301</v>
      </c>
      <c r="Q41" s="146">
        <f t="shared" si="3"/>
        <v>77369088.547641844</v>
      </c>
      <c r="R41" s="98">
        <f t="shared" si="5"/>
        <v>130000000</v>
      </c>
      <c r="S41" s="98">
        <f t="shared" si="6"/>
        <v>131369088.54764184</v>
      </c>
      <c r="T41" s="85"/>
    </row>
    <row r="42" spans="1:21" s="18" customFormat="1" x14ac:dyDescent="0.3">
      <c r="B42" s="300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75670637.42987527</v>
      </c>
      <c r="O42" s="81">
        <v>0.03</v>
      </c>
      <c r="P42" s="184">
        <f t="shared" si="2"/>
        <v>75670637.42987527</v>
      </c>
      <c r="Q42" s="146">
        <f t="shared" si="3"/>
        <v>79643331.800876573</v>
      </c>
      <c r="R42" s="98">
        <f t="shared" si="5"/>
        <v>130000000</v>
      </c>
      <c r="S42" s="98">
        <f t="shared" si="6"/>
        <v>133643331.80087657</v>
      </c>
      <c r="T42" s="85"/>
    </row>
    <row r="43" spans="1:21" s="18" customFormat="1" x14ac:dyDescent="0.3">
      <c r="B43" s="300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77940756.552771524</v>
      </c>
      <c r="O43" s="81">
        <v>0.03</v>
      </c>
      <c r="P43" s="184">
        <f t="shared" si="2"/>
        <v>77940756.552771524</v>
      </c>
      <c r="Q43" s="146">
        <f t="shared" si="3"/>
        <v>81984959.422450855</v>
      </c>
      <c r="R43" s="98">
        <f t="shared" si="5"/>
        <v>130000000</v>
      </c>
      <c r="S43" s="98">
        <f t="shared" si="6"/>
        <v>135984959.42245084</v>
      </c>
      <c r="T43" s="85"/>
    </row>
    <row r="44" spans="1:21" s="18" customFormat="1" x14ac:dyDescent="0.3">
      <c r="B44" s="30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80278979.249354675</v>
      </c>
      <c r="O44" s="81">
        <v>0.03</v>
      </c>
      <c r="P44" s="184">
        <f t="shared" si="2"/>
        <v>80278979.249354675</v>
      </c>
      <c r="Q44" s="146">
        <f t="shared" si="3"/>
        <v>84395977.770688236</v>
      </c>
      <c r="R44" s="98">
        <f t="shared" si="5"/>
        <v>130000000</v>
      </c>
      <c r="S44" s="98">
        <f t="shared" si="6"/>
        <v>138395977.77068824</v>
      </c>
      <c r="T44" s="85"/>
    </row>
    <row r="45" spans="1:21" s="18" customFormat="1" x14ac:dyDescent="0.3">
      <c r="B45" s="30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82687348.626835316</v>
      </c>
      <c r="O45" s="81">
        <v>0.03</v>
      </c>
      <c r="P45" s="184">
        <f t="shared" si="2"/>
        <v>82687348.626835316</v>
      </c>
      <c r="Q45" s="146">
        <f t="shared" si="3"/>
        <v>86878453.121552885</v>
      </c>
      <c r="R45" s="98">
        <f t="shared" si="5"/>
        <v>130000000</v>
      </c>
      <c r="S45" s="98">
        <f t="shared" si="6"/>
        <v>140878453.12155288</v>
      </c>
      <c r="T45" s="85"/>
    </row>
    <row r="46" spans="1:21" s="18" customFormat="1" x14ac:dyDescent="0.3">
      <c r="B46" s="30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85167969.085640371</v>
      </c>
      <c r="O46" s="81">
        <v>0.03</v>
      </c>
      <c r="P46" s="184">
        <f t="shared" si="2"/>
        <v>85167969.085640371</v>
      </c>
      <c r="Q46" s="146">
        <f t="shared" si="3"/>
        <v>89434513.461262852</v>
      </c>
      <c r="R46" s="98">
        <f t="shared" si="5"/>
        <v>130000000</v>
      </c>
      <c r="S46" s="98">
        <f t="shared" si="6"/>
        <v>143434513.46126285</v>
      </c>
      <c r="T46" s="85"/>
    </row>
    <row r="47" spans="1:21" s="18" customFormat="1" x14ac:dyDescent="0.3">
      <c r="A47" s="18" t="s">
        <v>196</v>
      </c>
      <c r="B47" s="300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76908008.158209577</v>
      </c>
      <c r="O47" s="81">
        <v>0.03</v>
      </c>
      <c r="P47" s="184">
        <f t="shared" si="2"/>
        <v>76908008.158209577</v>
      </c>
      <c r="Q47" s="146">
        <f t="shared" si="3"/>
        <v>81251350.332593262</v>
      </c>
      <c r="R47" s="98">
        <f t="shared" si="5"/>
        <v>130000000</v>
      </c>
      <c r="S47" s="98">
        <f t="shared" si="6"/>
        <v>135251350.33259326</v>
      </c>
      <c r="T47" s="85"/>
    </row>
    <row r="48" spans="1:21" s="77" customFormat="1" x14ac:dyDescent="0.3">
      <c r="A48" s="77" t="s">
        <v>197</v>
      </c>
      <c r="B48" s="300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13604248.402955864</v>
      </c>
      <c r="O48" s="81">
        <v>0.03</v>
      </c>
      <c r="P48" s="184">
        <f t="shared" si="2"/>
        <v>13604248.402955864</v>
      </c>
      <c r="Q48" s="146">
        <f t="shared" si="3"/>
        <v>18025770.736478455</v>
      </c>
      <c r="R48" s="98">
        <f t="shared" si="5"/>
        <v>130000000</v>
      </c>
      <c r="S48" s="98">
        <f t="shared" si="6"/>
        <v>72025770.736478448</v>
      </c>
      <c r="T48" s="102"/>
    </row>
    <row r="49" spans="1:20" s="148" customFormat="1" x14ac:dyDescent="0.3">
      <c r="B49" s="300"/>
      <c r="C49" s="206">
        <v>10</v>
      </c>
      <c r="D49" s="207">
        <v>0</v>
      </c>
      <c r="E49" s="207">
        <v>5000000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8862375.85504454</v>
      </c>
      <c r="O49" s="81">
        <v>0.03</v>
      </c>
      <c r="P49" s="212">
        <f t="shared" si="2"/>
        <v>8862375.85504454</v>
      </c>
      <c r="Q49" s="214">
        <f t="shared" si="3"/>
        <v>13363485.590570539</v>
      </c>
      <c r="R49" s="209">
        <f t="shared" si="5"/>
        <v>210000000</v>
      </c>
      <c r="S49" s="209">
        <f t="shared" si="6"/>
        <v>63363485.590570539</v>
      </c>
      <c r="T49" s="215"/>
    </row>
    <row r="50" spans="1:20" s="29" customFormat="1" ht="17.25" thickBot="1" x14ac:dyDescent="0.35">
      <c r="B50" s="300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9128247.1306958757</v>
      </c>
      <c r="O50" s="81">
        <v>0.03</v>
      </c>
      <c r="P50" s="184">
        <f t="shared" si="2"/>
        <v>9128247.1306958757</v>
      </c>
      <c r="Q50" s="146">
        <f t="shared" si="3"/>
        <v>14321176.841461342</v>
      </c>
      <c r="R50" s="98">
        <f t="shared" si="5"/>
        <v>210000000</v>
      </c>
      <c r="S50" s="98">
        <f t="shared" si="6"/>
        <v>64321176.841461346</v>
      </c>
      <c r="T50" s="86"/>
    </row>
    <row r="51" spans="1:20" s="260" customFormat="1" ht="17.25" thickBot="1" x14ac:dyDescent="0.35">
      <c r="A51" s="249"/>
      <c r="B51" s="300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9402094.5446167514</v>
      </c>
      <c r="O51" s="81">
        <v>0.03</v>
      </c>
      <c r="P51" s="256">
        <f t="shared" si="2"/>
        <v>9402094.5446167514</v>
      </c>
      <c r="Q51" s="258">
        <f t="shared" si="3"/>
        <v>15299296.990175996</v>
      </c>
      <c r="R51" s="252">
        <f t="shared" si="5"/>
        <v>210000000</v>
      </c>
      <c r="S51" s="252">
        <f t="shared" si="6"/>
        <v>65299296.990175992</v>
      </c>
      <c r="T51" s="259"/>
    </row>
    <row r="52" spans="1:20" s="26" customFormat="1" x14ac:dyDescent="0.3">
      <c r="A52" s="26">
        <v>4</v>
      </c>
      <c r="B52" s="300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9684157.3809552547</v>
      </c>
      <c r="O52" s="81">
        <v>0.03</v>
      </c>
      <c r="P52" s="184">
        <f t="shared" si="2"/>
        <v>9684157.3809552547</v>
      </c>
      <c r="Q52" s="146">
        <f t="shared" si="3"/>
        <v>16298309.470534567</v>
      </c>
      <c r="R52" s="98">
        <f t="shared" si="5"/>
        <v>210000000</v>
      </c>
      <c r="S52" s="98">
        <f t="shared" si="6"/>
        <v>66298309.470534563</v>
      </c>
      <c r="T52" s="87"/>
    </row>
    <row r="53" spans="1:20" s="31" customFormat="1" x14ac:dyDescent="0.3">
      <c r="B53" s="300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9974682.1023839116</v>
      </c>
      <c r="O53" s="81">
        <v>0.03</v>
      </c>
      <c r="P53" s="184">
        <f t="shared" si="2"/>
        <v>9974682.1023839116</v>
      </c>
      <c r="Q53" s="146">
        <f t="shared" si="3"/>
        <v>17318688.929575652</v>
      </c>
      <c r="R53" s="98">
        <f t="shared" si="5"/>
        <v>210000000</v>
      </c>
      <c r="S53" s="98">
        <f t="shared" si="6"/>
        <v>67318688.929575652</v>
      </c>
      <c r="T53" s="88"/>
    </row>
    <row r="54" spans="1:20" s="18" customFormat="1" x14ac:dyDescent="0.3">
      <c r="B54" s="300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10273922.565455429</v>
      </c>
      <c r="O54" s="81">
        <v>0.03</v>
      </c>
      <c r="P54" s="184">
        <f t="shared" si="2"/>
        <v>10273922.565455429</v>
      </c>
      <c r="Q54" s="146">
        <f t="shared" si="3"/>
        <v>18360921.515536621</v>
      </c>
      <c r="R54" s="98">
        <f t="shared" si="5"/>
        <v>210000000</v>
      </c>
      <c r="S54" s="98">
        <f t="shared" si="6"/>
        <v>68360921.515536621</v>
      </c>
      <c r="T54" s="85"/>
    </row>
    <row r="55" spans="1:20" s="18" customFormat="1" x14ac:dyDescent="0.3">
      <c r="B55" s="300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10582140.242419092</v>
      </c>
      <c r="O55" s="81">
        <v>0.03</v>
      </c>
      <c r="P55" s="184">
        <f t="shared" si="2"/>
        <v>10582140.242419092</v>
      </c>
      <c r="Q55" s="146">
        <f t="shared" si="3"/>
        <v>19425505.173601743</v>
      </c>
      <c r="R55" s="98">
        <f t="shared" si="5"/>
        <v>210000000</v>
      </c>
      <c r="S55" s="98">
        <f t="shared" si="6"/>
        <v>69425505.173601747</v>
      </c>
      <c r="T55" s="85"/>
    </row>
    <row r="56" spans="1:20" s="18" customFormat="1" x14ac:dyDescent="0.3">
      <c r="B56" s="300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10899604.449691664</v>
      </c>
      <c r="O56" s="81">
        <v>0.03</v>
      </c>
      <c r="P56" s="184">
        <f t="shared" si="2"/>
        <v>10899604.449691664</v>
      </c>
      <c r="Q56" s="146">
        <f t="shared" si="3"/>
        <v>20512949.949635603</v>
      </c>
      <c r="R56" s="98">
        <f t="shared" si="5"/>
        <v>210000000</v>
      </c>
      <c r="S56" s="98">
        <f t="shared" si="6"/>
        <v>70512949.949635595</v>
      </c>
      <c r="T56" s="85"/>
    </row>
    <row r="57" spans="1:20" s="18" customFormat="1" x14ac:dyDescent="0.3">
      <c r="B57" s="300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11226592.583182415</v>
      </c>
      <c r="O57" s="81">
        <v>0.03</v>
      </c>
      <c r="P57" s="184">
        <f t="shared" si="2"/>
        <v>11226592.583182415</v>
      </c>
      <c r="Q57" s="146">
        <f t="shared" si="3"/>
        <v>21623778.302125342</v>
      </c>
      <c r="R57" s="98">
        <f t="shared" si="5"/>
        <v>210000000</v>
      </c>
      <c r="S57" s="98">
        <f t="shared" si="6"/>
        <v>71623778.302125335</v>
      </c>
      <c r="T57" s="85"/>
    </row>
    <row r="58" spans="1:20" s="18" customFormat="1" x14ac:dyDescent="0.3">
      <c r="B58" s="300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11563390.360677887</v>
      </c>
      <c r="O58" s="81">
        <v>0.03</v>
      </c>
      <c r="P58" s="184">
        <f t="shared" si="2"/>
        <v>11563390.360677887</v>
      </c>
      <c r="Q58" s="146">
        <f t="shared" si="3"/>
        <v>22758525.422561787</v>
      </c>
      <c r="R58" s="98">
        <f t="shared" si="5"/>
        <v>210000000</v>
      </c>
      <c r="S58" s="98">
        <f t="shared" si="6"/>
        <v>72758525.422561795</v>
      </c>
      <c r="T58" s="85"/>
    </row>
    <row r="59" spans="1:20" s="18" customFormat="1" x14ac:dyDescent="0.3">
      <c r="B59" s="300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11910292.071498223</v>
      </c>
      <c r="O59" s="81">
        <v>0.03</v>
      </c>
      <c r="P59" s="184">
        <f t="shared" si="2"/>
        <v>11910292.071498223</v>
      </c>
      <c r="Q59" s="146">
        <f t="shared" si="3"/>
        <v>23917739.564496033</v>
      </c>
      <c r="R59" s="98">
        <f t="shared" si="5"/>
        <v>210000000</v>
      </c>
      <c r="S59" s="98">
        <f t="shared" si="6"/>
        <v>73917739.56449604</v>
      </c>
      <c r="T59" s="85"/>
    </row>
    <row r="60" spans="1:20" s="18" customFormat="1" x14ac:dyDescent="0.3">
      <c r="B60" s="300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12267600.83364317</v>
      </c>
      <c r="O60" s="81">
        <v>0.03</v>
      </c>
      <c r="P60" s="184">
        <f t="shared" si="2"/>
        <v>12267600.83364317</v>
      </c>
      <c r="Q60" s="146">
        <f t="shared" si="3"/>
        <v>25101982.381514944</v>
      </c>
      <c r="R60" s="98">
        <f t="shared" si="5"/>
        <v>210000000</v>
      </c>
      <c r="S60" s="98">
        <f t="shared" si="6"/>
        <v>75101982.381514937</v>
      </c>
      <c r="T60" s="85"/>
    </row>
    <row r="61" spans="1:20" s="18" customFormat="1" x14ac:dyDescent="0.3">
      <c r="B61" s="300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12635628.858652465</v>
      </c>
      <c r="O61" s="81">
        <v>0.03</v>
      </c>
      <c r="P61" s="184">
        <f t="shared" si="2"/>
        <v>12635628.858652465</v>
      </c>
      <c r="Q61" s="146">
        <f t="shared" si="3"/>
        <v>26311829.274385929</v>
      </c>
      <c r="R61" s="98">
        <f t="shared" si="5"/>
        <v>210000000</v>
      </c>
      <c r="S61" s="98">
        <f t="shared" si="6"/>
        <v>76311829.274385929</v>
      </c>
      <c r="T61" s="85"/>
    </row>
    <row r="62" spans="1:20" s="29" customFormat="1" ht="17.25" thickBot="1" x14ac:dyDescent="0.35">
      <c r="B62" s="300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13014697.724412039</v>
      </c>
      <c r="O62" s="81">
        <v>0.03</v>
      </c>
      <c r="P62" s="184">
        <f t="shared" si="2"/>
        <v>13014697.724412039</v>
      </c>
      <c r="Q62" s="146">
        <f t="shared" si="3"/>
        <v>27547869.747628704</v>
      </c>
      <c r="R62" s="98">
        <f t="shared" si="5"/>
        <v>210000000</v>
      </c>
      <c r="S62" s="98">
        <f t="shared" si="6"/>
        <v>77547869.747628704</v>
      </c>
      <c r="T62" s="86"/>
    </row>
    <row r="63" spans="1:20" s="260" customFormat="1" ht="17.25" thickBot="1" x14ac:dyDescent="0.35">
      <c r="A63" s="249"/>
      <c r="B63" s="300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13405138.656144399</v>
      </c>
      <c r="O63" s="81">
        <v>0.03</v>
      </c>
      <c r="P63" s="256">
        <f t="shared" si="2"/>
        <v>13405138.656144399</v>
      </c>
      <c r="Q63" s="258">
        <f t="shared" si="3"/>
        <v>28810707.775778964</v>
      </c>
      <c r="R63" s="252">
        <f t="shared" si="5"/>
        <v>210000000</v>
      </c>
      <c r="S63" s="252">
        <f t="shared" si="6"/>
        <v>78810707.775778964</v>
      </c>
      <c r="T63" s="259"/>
    </row>
    <row r="64" spans="1:20" s="26" customFormat="1" x14ac:dyDescent="0.3">
      <c r="A64" s="26">
        <v>6</v>
      </c>
      <c r="B64" s="300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13807292.815828731</v>
      </c>
      <c r="O64" s="81">
        <v>0.03</v>
      </c>
      <c r="P64" s="184">
        <f t="shared" si="2"/>
        <v>13807292.815828731</v>
      </c>
      <c r="Q64" s="146">
        <f t="shared" si="3"/>
        <v>30100962.179616719</v>
      </c>
      <c r="R64" s="98">
        <f t="shared" si="5"/>
        <v>210000000</v>
      </c>
      <c r="S64" s="98">
        <f t="shared" si="6"/>
        <v>80100962.179616719</v>
      </c>
      <c r="T64" s="87"/>
    </row>
    <row r="65" spans="1:20" s="18" customFormat="1" x14ac:dyDescent="0.3">
      <c r="B65" s="300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14221511.600303594</v>
      </c>
      <c r="O65" s="81">
        <v>0.03</v>
      </c>
      <c r="P65" s="184">
        <f t="shared" si="2"/>
        <v>14221511.600303594</v>
      </c>
      <c r="Q65" s="146">
        <f t="shared" si="3"/>
        <v>31419267.012639765</v>
      </c>
      <c r="R65" s="98">
        <f t="shared" si="5"/>
        <v>210000000</v>
      </c>
      <c r="S65" s="98">
        <f t="shared" si="6"/>
        <v>81419267.012639761</v>
      </c>
      <c r="T65" s="85"/>
    </row>
    <row r="66" spans="1:20" s="18" customFormat="1" x14ac:dyDescent="0.3">
      <c r="B66" s="300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14648156.948312702</v>
      </c>
      <c r="O66" s="81">
        <v>0.03</v>
      </c>
      <c r="P66" s="184">
        <f t="shared" si="2"/>
        <v>14648156.948312702</v>
      </c>
      <c r="Q66" s="146">
        <f t="shared" si="3"/>
        <v>32766271.958070926</v>
      </c>
      <c r="R66" s="98">
        <f t="shared" si="5"/>
        <v>210000000</v>
      </c>
      <c r="S66" s="98">
        <f t="shared" si="6"/>
        <v>82766271.958070934</v>
      </c>
      <c r="T66" s="85"/>
    </row>
    <row r="67" spans="1:20" s="18" customFormat="1" x14ac:dyDescent="0.3">
      <c r="B67" s="300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15087601.656762082</v>
      </c>
      <c r="O67" s="81">
        <v>0.03</v>
      </c>
      <c r="P67" s="184">
        <f t="shared" si="2"/>
        <v>15087601.656762082</v>
      </c>
      <c r="Q67" s="146">
        <f t="shared" si="3"/>
        <v>34142642.736695953</v>
      </c>
      <c r="R67" s="98">
        <f t="shared" si="5"/>
        <v>210000000</v>
      </c>
      <c r="S67" s="98">
        <f t="shared" si="6"/>
        <v>84142642.736695945</v>
      </c>
      <c r="T67" s="85"/>
    </row>
    <row r="68" spans="1:20" s="18" customFormat="1" x14ac:dyDescent="0.3">
      <c r="B68" s="300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15540229.706464944</v>
      </c>
      <c r="O68" s="81">
        <v>0.03</v>
      </c>
      <c r="P68" s="184">
        <f t="shared" si="2"/>
        <v>15540229.706464944</v>
      </c>
      <c r="Q68" s="146">
        <f t="shared" si="3"/>
        <v>35549061.525837623</v>
      </c>
      <c r="R68" s="98">
        <f t="shared" si="5"/>
        <v>210000000</v>
      </c>
      <c r="S68" s="98">
        <f t="shared" si="6"/>
        <v>85549061.52583763</v>
      </c>
      <c r="T68" s="85"/>
    </row>
    <row r="69" spans="1:20" s="18" customFormat="1" x14ac:dyDescent="0.3">
      <c r="B69" s="300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16006436.597658893</v>
      </c>
      <c r="O69" s="81">
        <v>0.03</v>
      </c>
      <c r="P69" s="184">
        <f t="shared" si="2"/>
        <v>16006436.597658893</v>
      </c>
      <c r="Q69" s="146">
        <f t="shared" si="3"/>
        <v>36986227.389780283</v>
      </c>
      <c r="R69" s="98">
        <f t="shared" si="5"/>
        <v>210000000</v>
      </c>
      <c r="S69" s="98">
        <f t="shared" si="6"/>
        <v>86986227.389780283</v>
      </c>
      <c r="T69" s="85"/>
    </row>
    <row r="70" spans="1:20" s="18" customFormat="1" x14ac:dyDescent="0.3">
      <c r="B70" s="300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16486629.695588659</v>
      </c>
      <c r="O70" s="81">
        <v>0.03</v>
      </c>
      <c r="P70" s="184">
        <f t="shared" si="2"/>
        <v>16486629.695588659</v>
      </c>
      <c r="Q70" s="146">
        <f t="shared" si="3"/>
        <v>38454856.721968234</v>
      </c>
      <c r="R70" s="98">
        <f t="shared" si="5"/>
        <v>210000000</v>
      </c>
      <c r="S70" s="98">
        <f t="shared" si="6"/>
        <v>88454856.721968234</v>
      </c>
      <c r="T70" s="85"/>
    </row>
    <row r="71" spans="1:20" s="18" customFormat="1" x14ac:dyDescent="0.3">
      <c r="B71" s="300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16981228.586456317</v>
      </c>
      <c r="O71" s="81">
        <v>0.03</v>
      </c>
      <c r="P71" s="184">
        <f t="shared" si="2"/>
        <v>16981228.586456317</v>
      </c>
      <c r="Q71" s="146">
        <f t="shared" si="3"/>
        <v>39955683.69931072</v>
      </c>
      <c r="R71" s="98">
        <f t="shared" si="5"/>
        <v>210000000</v>
      </c>
      <c r="S71" s="98">
        <f t="shared" si="6"/>
        <v>89955683.69931072</v>
      </c>
      <c r="T71" s="85"/>
    </row>
    <row r="72" spans="1:20" s="18" customFormat="1" x14ac:dyDescent="0.3">
      <c r="B72" s="300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17490665.444050007</v>
      </c>
      <c r="O72" s="81">
        <v>0.03</v>
      </c>
      <c r="P72" s="184">
        <f t="shared" si="2"/>
        <v>17490665.444050007</v>
      </c>
      <c r="Q72" s="146">
        <f t="shared" si="3"/>
        <v>41489460.748935789</v>
      </c>
      <c r="R72" s="98">
        <f t="shared" si="5"/>
        <v>210000000</v>
      </c>
      <c r="S72" s="98">
        <f t="shared" si="6"/>
        <v>91489460.748935789</v>
      </c>
      <c r="T72" s="85"/>
    </row>
    <row r="73" spans="1:20" s="162" customFormat="1" x14ac:dyDescent="0.3">
      <c r="B73" s="300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18015385.407371506</v>
      </c>
      <c r="O73" s="81">
        <v>0.03</v>
      </c>
      <c r="P73" s="184">
        <f t="shared" si="2"/>
        <v>18015385.407371506</v>
      </c>
      <c r="Q73" s="170">
        <f t="shared" si="3"/>
        <v>43056959.027745232</v>
      </c>
      <c r="R73" s="165">
        <f t="shared" si="5"/>
        <v>210000000</v>
      </c>
      <c r="S73" s="165">
        <f t="shared" si="6"/>
        <v>93056959.027745232</v>
      </c>
      <c r="T73" s="171"/>
    </row>
    <row r="74" spans="1:20" s="29" customFormat="1" ht="17.25" thickBot="1" x14ac:dyDescent="0.35">
      <c r="B74" s="300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18555846.969592649</v>
      </c>
      <c r="O74" s="81">
        <v>0.03</v>
      </c>
      <c r="P74" s="184">
        <f t="shared" si="2"/>
        <v>18555846.969592649</v>
      </c>
      <c r="Q74" s="146">
        <f t="shared" si="3"/>
        <v>44658968.915133104</v>
      </c>
      <c r="R74" s="98">
        <f t="shared" si="5"/>
        <v>210000000</v>
      </c>
      <c r="S74" s="98">
        <f t="shared" si="6"/>
        <v>94658968.915133104</v>
      </c>
      <c r="T74" s="86"/>
    </row>
    <row r="75" spans="1:20" s="260" customFormat="1" ht="17.25" thickBot="1" x14ac:dyDescent="0.35">
      <c r="A75" s="249"/>
      <c r="B75" s="300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19112522.37868043</v>
      </c>
      <c r="O75" s="81">
        <v>0.03</v>
      </c>
      <c r="P75" s="256">
        <f t="shared" si="2"/>
        <v>19112522.37868043</v>
      </c>
      <c r="Q75" s="258">
        <f t="shared" si="3"/>
        <v>46296300.519240618</v>
      </c>
      <c r="R75" s="252">
        <f t="shared" si="5"/>
        <v>210000000</v>
      </c>
      <c r="S75" s="252">
        <f t="shared" si="6"/>
        <v>96296300.519240618</v>
      </c>
      <c r="T75" s="259"/>
    </row>
    <row r="76" spans="1:20" s="26" customFormat="1" x14ac:dyDescent="0.3">
      <c r="A76" s="26">
        <v>7</v>
      </c>
      <c r="B76" s="300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19685898.050040845</v>
      </c>
      <c r="O76" s="81">
        <v>0.03</v>
      </c>
      <c r="P76" s="184">
        <f t="shared" si="2"/>
        <v>19685898.050040845</v>
      </c>
      <c r="Q76" s="146">
        <f t="shared" si="3"/>
        <v>47969784.197131112</v>
      </c>
      <c r="R76" s="98">
        <f t="shared" si="5"/>
        <v>210000000</v>
      </c>
      <c r="S76" s="98">
        <f t="shared" si="6"/>
        <v>97969784.197131112</v>
      </c>
      <c r="T76" s="87"/>
    </row>
    <row r="77" spans="1:20" s="18" customFormat="1" x14ac:dyDescent="0.3">
      <c r="B77" s="300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20276474.991542071</v>
      </c>
      <c r="O77" s="81">
        <v>0.03</v>
      </c>
      <c r="P77" s="184">
        <f t="shared" si="2"/>
        <v>20276474.991542071</v>
      </c>
      <c r="Q77" s="146">
        <f t="shared" si="3"/>
        <v>49680271.089279965</v>
      </c>
      <c r="R77" s="98">
        <f t="shared" si="5"/>
        <v>210000000</v>
      </c>
      <c r="S77" s="98">
        <f t="shared" si="6"/>
        <v>99680271.089279965</v>
      </c>
      <c r="T77" s="85"/>
    </row>
    <row r="78" spans="1:20" s="18" customFormat="1" x14ac:dyDescent="0.3">
      <c r="B78" s="300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20884769.241288334</v>
      </c>
      <c r="O78" s="81">
        <v>0.03</v>
      </c>
      <c r="P78" s="184">
        <f t="shared" si="2"/>
        <v>20884769.241288334</v>
      </c>
      <c r="Q78" s="146">
        <f t="shared" si="3"/>
        <v>51428633.668785512</v>
      </c>
      <c r="R78" s="98">
        <f t="shared" si="5"/>
        <v>210000000</v>
      </c>
      <c r="S78" s="98">
        <f t="shared" si="6"/>
        <v>101428633.66878551</v>
      </c>
      <c r="T78" s="85"/>
    </row>
    <row r="79" spans="1:20" s="18" customFormat="1" x14ac:dyDescent="0.3">
      <c r="B79" s="300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21511312.318526983</v>
      </c>
      <c r="O79" s="81">
        <v>0.03</v>
      </c>
      <c r="P79" s="184">
        <f t="shared" si="2"/>
        <v>21511312.318526983</v>
      </c>
      <c r="Q79" s="146">
        <f t="shared" si="3"/>
        <v>53215766.305719107</v>
      </c>
      <c r="R79" s="98">
        <f t="shared" si="5"/>
        <v>210000000</v>
      </c>
      <c r="S79" s="98">
        <f t="shared" si="6"/>
        <v>103215766.30571911</v>
      </c>
      <c r="T79" s="85"/>
    </row>
    <row r="80" spans="1:20" s="18" customFormat="1" x14ac:dyDescent="0.3">
      <c r="B80" s="300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22156651.688082792</v>
      </c>
      <c r="O80" s="81">
        <v>0.03</v>
      </c>
      <c r="P80" s="184">
        <f t="shared" si="2"/>
        <v>22156651.688082792</v>
      </c>
      <c r="Q80" s="146">
        <f t="shared" si="3"/>
        <v>55042585.847044379</v>
      </c>
      <c r="R80" s="98">
        <f t="shared" si="5"/>
        <v>210000000</v>
      </c>
      <c r="S80" s="98">
        <f t="shared" si="6"/>
        <v>105042585.84704438</v>
      </c>
      <c r="T80" s="85"/>
    </row>
    <row r="81" spans="1:20" s="18" customFormat="1" x14ac:dyDescent="0.3">
      <c r="B81" s="300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22821351.238725275</v>
      </c>
      <c r="O81" s="81">
        <v>0.03</v>
      </c>
      <c r="P81" s="184">
        <f t="shared" si="2"/>
        <v>22821351.238725275</v>
      </c>
      <c r="Q81" s="146">
        <f t="shared" si="3"/>
        <v>56910032.212548167</v>
      </c>
      <c r="R81" s="98">
        <f t="shared" si="5"/>
        <v>210000000</v>
      </c>
      <c r="S81" s="98">
        <f t="shared" si="6"/>
        <v>106910032.21254817</v>
      </c>
      <c r="T81" s="85"/>
    </row>
    <row r="82" spans="1:20" s="18" customFormat="1" x14ac:dyDescent="0.3">
      <c r="B82" s="300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23505991.775887035</v>
      </c>
      <c r="O82" s="81">
        <v>0.03</v>
      </c>
      <c r="P82" s="184">
        <f t="shared" si="2"/>
        <v>23505991.775887035</v>
      </c>
      <c r="Q82" s="146">
        <f t="shared" si="3"/>
        <v>58819069.007238738</v>
      </c>
      <c r="R82" s="98">
        <f t="shared" si="5"/>
        <v>210000000</v>
      </c>
      <c r="S82" s="98">
        <f t="shared" si="6"/>
        <v>108819069.00723875</v>
      </c>
      <c r="T82" s="85"/>
    </row>
    <row r="83" spans="1:20" s="18" customFormat="1" x14ac:dyDescent="0.3">
      <c r="B83" s="300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24211171.529163647</v>
      </c>
      <c r="O83" s="81">
        <v>0.03</v>
      </c>
      <c r="P83" s="184">
        <f t="shared" si="2"/>
        <v>24211171.529163647</v>
      </c>
      <c r="Q83" s="146">
        <f t="shared" si="3"/>
        <v>60770684.150679678</v>
      </c>
      <c r="R83" s="98">
        <f t="shared" si="5"/>
        <v>210000000</v>
      </c>
      <c r="S83" s="98">
        <f t="shared" si="6"/>
        <v>110770684.15067968</v>
      </c>
      <c r="T83" s="85"/>
    </row>
    <row r="84" spans="1:20" s="18" customFormat="1" x14ac:dyDescent="0.3">
      <c r="B84" s="300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24937506.675038557</v>
      </c>
      <c r="O84" s="81">
        <v>0.03</v>
      </c>
      <c r="P84" s="184">
        <f t="shared" si="2"/>
        <v>24937506.675038557</v>
      </c>
      <c r="Q84" s="146">
        <f t="shared" si="3"/>
        <v>62765890.523741886</v>
      </c>
      <c r="R84" s="98">
        <f t="shared" si="5"/>
        <v>210000000</v>
      </c>
      <c r="S84" s="98">
        <f t="shared" si="6"/>
        <v>112765890.52374189</v>
      </c>
      <c r="T84" s="85"/>
    </row>
    <row r="85" spans="1:20" s="18" customFormat="1" x14ac:dyDescent="0.3">
      <c r="B85" s="300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25685631.875289716</v>
      </c>
      <c r="O85" s="81">
        <v>0.03</v>
      </c>
      <c r="P85" s="184">
        <f t="shared" si="2"/>
        <v>25685631.875289716</v>
      </c>
      <c r="Q85" s="146">
        <f t="shared" si="3"/>
        <v>64805726.633269697</v>
      </c>
      <c r="R85" s="98">
        <f t="shared" si="5"/>
        <v>210000000</v>
      </c>
      <c r="S85" s="98">
        <f t="shared" si="6"/>
        <v>114805726.6332697</v>
      </c>
      <c r="T85" s="85"/>
    </row>
    <row r="86" spans="1:20" s="18" customFormat="1" ht="17.25" thickBot="1" x14ac:dyDescent="0.35">
      <c r="B86" s="300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26456200.831548408</v>
      </c>
      <c r="O86" s="81">
        <v>0.03</v>
      </c>
      <c r="P86" s="184">
        <f t="shared" ref="P86:P147" si="9" xml:space="preserve"> M86 + N86</f>
        <v>26456200.831548408</v>
      </c>
      <c r="Q86" s="146">
        <f t="shared" ref="Q86:Q147" si="10" xml:space="preserve"> K86 + P86</f>
        <v>66891257.295172028</v>
      </c>
      <c r="R86" s="98">
        <f t="shared" si="5"/>
        <v>210000000</v>
      </c>
      <c r="S86" s="98">
        <f t="shared" si="6"/>
        <v>116891257.29517204</v>
      </c>
      <c r="T86" s="85"/>
    </row>
    <row r="87" spans="1:20" s="91" customFormat="1" ht="17.25" thickBot="1" x14ac:dyDescent="0.35">
      <c r="B87" s="300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27249886.856494859</v>
      </c>
      <c r="O87" s="81">
        <v>0.03</v>
      </c>
      <c r="P87" s="184">
        <f t="shared" si="9"/>
        <v>27249886.856494859</v>
      </c>
      <c r="Q87" s="146">
        <f t="shared" si="10"/>
        <v>69023574.336463705</v>
      </c>
      <c r="R87" s="98">
        <f t="shared" si="5"/>
        <v>210000000</v>
      </c>
      <c r="S87" s="98">
        <f t="shared" si="6"/>
        <v>119023574.3364637</v>
      </c>
      <c r="T87" s="103"/>
    </row>
    <row r="88" spans="1:20" s="18" customFormat="1" x14ac:dyDescent="0.3">
      <c r="A88" s="18">
        <v>8</v>
      </c>
      <c r="B88" s="300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28067383.462189704</v>
      </c>
      <c r="O88" s="81">
        <v>0.03</v>
      </c>
      <c r="P88" s="184">
        <f t="shared" si="9"/>
        <v>28067383.462189704</v>
      </c>
      <c r="Q88" s="146">
        <f t="shared" si="10"/>
        <v>71203797.316797987</v>
      </c>
      <c r="R88" s="98">
        <f t="shared" si="5"/>
        <v>210000000</v>
      </c>
      <c r="S88" s="98">
        <f t="shared" si="6"/>
        <v>121203797.31679799</v>
      </c>
      <c r="T88" s="85"/>
    </row>
    <row r="89" spans="1:20" s="18" customFormat="1" x14ac:dyDescent="0.3">
      <c r="B89" s="300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28909404.966055397</v>
      </c>
      <c r="O89" s="81">
        <v>0.03</v>
      </c>
      <c r="P89" s="184">
        <f t="shared" si="9"/>
        <v>28909404.966055397</v>
      </c>
      <c r="Q89" s="146">
        <f t="shared" si="10"/>
        <v>73433074.270046622</v>
      </c>
      <c r="R89" s="98">
        <f t="shared" si="5"/>
        <v>210000000</v>
      </c>
      <c r="S89" s="98">
        <f t="shared" si="6"/>
        <v>123433074.27004662</v>
      </c>
      <c r="T89" s="85"/>
    </row>
    <row r="90" spans="1:20" s="18" customFormat="1" x14ac:dyDescent="0.3">
      <c r="B90" s="300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29776687.115037058</v>
      </c>
      <c r="O90" s="81">
        <v>0.03</v>
      </c>
      <c r="P90" s="184">
        <f t="shared" si="9"/>
        <v>29776687.115037058</v>
      </c>
      <c r="Q90" s="146">
        <f t="shared" si="10"/>
        <v>75712582.466500133</v>
      </c>
      <c r="R90" s="98">
        <f t="shared" si="5"/>
        <v>210000000</v>
      </c>
      <c r="S90" s="98">
        <f t="shared" si="6"/>
        <v>125712582.46650013</v>
      </c>
      <c r="T90" s="85"/>
    </row>
    <row r="91" spans="1:20" s="18" customFormat="1" x14ac:dyDescent="0.3">
      <c r="B91" s="300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30669987.72848817</v>
      </c>
      <c r="O91" s="81">
        <v>0.03</v>
      </c>
      <c r="P91" s="184">
        <f t="shared" si="9"/>
        <v>30669987.72848817</v>
      </c>
      <c r="Q91" s="146">
        <f t="shared" si="10"/>
        <v>78043529.196277574</v>
      </c>
      <c r="R91" s="98">
        <f t="shared" ref="R91:R147" si="12" xml:space="preserve"> H91 + I91</f>
        <v>210000000</v>
      </c>
      <c r="S91" s="98">
        <f t="shared" ref="S91:S147" si="13" xml:space="preserve"> J91 + Q91</f>
        <v>128043529.19627757</v>
      </c>
      <c r="T91" s="85"/>
    </row>
    <row r="92" spans="1:20" s="18" customFormat="1" x14ac:dyDescent="0.3">
      <c r="B92" s="300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31590087.360342816</v>
      </c>
      <c r="O92" s="81">
        <v>0.03</v>
      </c>
      <c r="P92" s="184">
        <f t="shared" si="9"/>
        <v>31590087.360342816</v>
      </c>
      <c r="Q92" s="146">
        <f t="shared" si="10"/>
        <v>80427152.574552432</v>
      </c>
      <c r="R92" s="98">
        <f t="shared" si="12"/>
        <v>210000000</v>
      </c>
      <c r="S92" s="98">
        <f t="shared" si="13"/>
        <v>130427152.57455243</v>
      </c>
      <c r="T92" s="85"/>
    </row>
    <row r="93" spans="1:20" s="18" customFormat="1" x14ac:dyDescent="0.3">
      <c r="B93" s="300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32537789.981153101</v>
      </c>
      <c r="O93" s="81">
        <v>0.03</v>
      </c>
      <c r="P93" s="184">
        <f t="shared" si="9"/>
        <v>32537789.981153101</v>
      </c>
      <c r="Q93" s="146">
        <f t="shared" si="10"/>
        <v>82864722.369218498</v>
      </c>
      <c r="R93" s="98">
        <f t="shared" si="12"/>
        <v>210000000</v>
      </c>
      <c r="S93" s="98">
        <f t="shared" si="13"/>
        <v>132864722.3692185</v>
      </c>
      <c r="T93" s="85"/>
    </row>
    <row r="94" spans="1:20" s="18" customFormat="1" x14ac:dyDescent="0.3">
      <c r="B94" s="300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33513923.680587694</v>
      </c>
      <c r="O94" s="81">
        <v>0.03</v>
      </c>
      <c r="P94" s="184">
        <f t="shared" si="9"/>
        <v>33513923.680587694</v>
      </c>
      <c r="Q94" s="146">
        <f t="shared" si="10"/>
        <v>85357540.851638258</v>
      </c>
      <c r="R94" s="98">
        <f t="shared" si="12"/>
        <v>210000000</v>
      </c>
      <c r="S94" s="98">
        <f t="shared" si="13"/>
        <v>135357540.85163826</v>
      </c>
      <c r="T94" s="85"/>
    </row>
    <row r="95" spans="1:20" s="18" customFormat="1" x14ac:dyDescent="0.3">
      <c r="B95" s="300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34519341.391005322</v>
      </c>
      <c r="O95" s="81">
        <v>0.03</v>
      </c>
      <c r="P95" s="184">
        <f t="shared" si="9"/>
        <v>34519341.391005322</v>
      </c>
      <c r="Q95" s="146">
        <f t="shared" si="10"/>
        <v>87906943.6711348</v>
      </c>
      <c r="R95" s="98">
        <f t="shared" si="12"/>
        <v>210000000</v>
      </c>
      <c r="S95" s="98">
        <f t="shared" si="13"/>
        <v>137906943.6711348</v>
      </c>
      <c r="T95" s="85"/>
    </row>
    <row r="96" spans="1:20" s="18" customFormat="1" x14ac:dyDescent="0.3">
      <c r="B96" s="300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35554921.632735483</v>
      </c>
      <c r="O96" s="81">
        <v>0.03</v>
      </c>
      <c r="P96" s="184">
        <f t="shared" si="9"/>
        <v>35554921.632735483</v>
      </c>
      <c r="Q96" s="146">
        <f t="shared" si="10"/>
        <v>90514300.753907293</v>
      </c>
      <c r="R96" s="98">
        <f t="shared" si="12"/>
        <v>210000000</v>
      </c>
      <c r="S96" s="98">
        <f t="shared" si="13"/>
        <v>140514300.75390729</v>
      </c>
      <c r="T96" s="85"/>
    </row>
    <row r="97" spans="1:20" s="18" customFormat="1" x14ac:dyDescent="0.3">
      <c r="B97" s="300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36621569.281717546</v>
      </c>
      <c r="O97" s="81">
        <v>0.03</v>
      </c>
      <c r="P97" s="184">
        <f t="shared" si="9"/>
        <v>36621569.281717546</v>
      </c>
      <c r="Q97" s="146">
        <f t="shared" si="10"/>
        <v>93181017.227070451</v>
      </c>
      <c r="R97" s="98">
        <f t="shared" si="12"/>
        <v>210000000</v>
      </c>
      <c r="S97" s="98">
        <f t="shared" si="13"/>
        <v>143181017.22707045</v>
      </c>
      <c r="T97" s="85"/>
    </row>
    <row r="98" spans="1:20" s="18" customFormat="1" ht="17.25" thickBot="1" x14ac:dyDescent="0.35">
      <c r="B98" s="300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37720216.360169075</v>
      </c>
      <c r="O98" s="81">
        <v>0.03</v>
      </c>
      <c r="P98" s="184">
        <f t="shared" si="9"/>
        <v>37720216.360169075</v>
      </c>
      <c r="Q98" s="146">
        <f t="shared" si="10"/>
        <v>95908534.368538335</v>
      </c>
      <c r="R98" s="98">
        <f t="shared" si="12"/>
        <v>210000000</v>
      </c>
      <c r="S98" s="98">
        <f t="shared" si="13"/>
        <v>145908534.36853832</v>
      </c>
      <c r="T98" s="85"/>
    </row>
    <row r="99" spans="1:20" s="91" customFormat="1" ht="17.25" thickBot="1" x14ac:dyDescent="0.35">
      <c r="B99" s="300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38851822.85097415</v>
      </c>
      <c r="O99" s="81">
        <v>0.03</v>
      </c>
      <c r="P99" s="184">
        <f t="shared" si="9"/>
        <v>38851822.85097415</v>
      </c>
      <c r="Q99" s="146">
        <f t="shared" si="10"/>
        <v>98698330.583494067</v>
      </c>
      <c r="R99" s="98">
        <f t="shared" si="12"/>
        <v>210000000</v>
      </c>
      <c r="S99" s="98">
        <f t="shared" si="13"/>
        <v>148698330.58349407</v>
      </c>
      <c r="T99" s="103"/>
    </row>
    <row r="100" spans="1:20" s="18" customFormat="1" x14ac:dyDescent="0.3">
      <c r="A100" s="18">
        <v>9</v>
      </c>
      <c r="B100" s="300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40017377.536503375</v>
      </c>
      <c r="O100" s="81">
        <v>0.03</v>
      </c>
      <c r="P100" s="184">
        <f t="shared" si="9"/>
        <v>40017377.536503375</v>
      </c>
      <c r="Q100" s="146">
        <f t="shared" si="10"/>
        <v>101551922.40820864</v>
      </c>
      <c r="R100" s="98">
        <f t="shared" si="12"/>
        <v>210000000</v>
      </c>
      <c r="S100" s="98">
        <f t="shared" si="13"/>
        <v>151551922.40820864</v>
      </c>
      <c r="T100" s="85"/>
    </row>
    <row r="101" spans="1:20" s="18" customFormat="1" x14ac:dyDescent="0.3">
      <c r="B101" s="300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41217898.862598479</v>
      </c>
      <c r="O101" s="81">
        <v>0.03</v>
      </c>
      <c r="P101" s="184">
        <f t="shared" si="9"/>
        <v>41217898.862598479</v>
      </c>
      <c r="Q101" s="146">
        <f t="shared" si="10"/>
        <v>104470865.54199445</v>
      </c>
      <c r="R101" s="98">
        <f t="shared" si="12"/>
        <v>210000000</v>
      </c>
      <c r="S101" s="98">
        <f t="shared" si="13"/>
        <v>154470865.54199445</v>
      </c>
      <c r="T101" s="85"/>
    </row>
    <row r="102" spans="1:20" s="18" customFormat="1" x14ac:dyDescent="0.3">
      <c r="B102" s="300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42454435.828476436</v>
      </c>
      <c r="O102" s="81">
        <v>0.03</v>
      </c>
      <c r="P102" s="184">
        <f t="shared" si="9"/>
        <v>42454435.828476436</v>
      </c>
      <c r="Q102" s="146">
        <f t="shared" si="10"/>
        <v>107456755.90810153</v>
      </c>
      <c r="R102" s="98">
        <f t="shared" si="12"/>
        <v>210000000</v>
      </c>
      <c r="S102" s="98">
        <f t="shared" si="13"/>
        <v>157456755.90810153</v>
      </c>
      <c r="T102" s="85"/>
    </row>
    <row r="103" spans="1:20" s="18" customFormat="1" x14ac:dyDescent="0.3">
      <c r="B103" s="300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43728068.903330728</v>
      </c>
      <c r="O103" s="81">
        <v>0.03</v>
      </c>
      <c r="P103" s="184">
        <f t="shared" si="9"/>
        <v>43728068.903330728</v>
      </c>
      <c r="Q103" s="146">
        <f t="shared" si="10"/>
        <v>110511230.74438907</v>
      </c>
      <c r="R103" s="98">
        <f t="shared" si="12"/>
        <v>210000000</v>
      </c>
      <c r="S103" s="98">
        <f t="shared" si="13"/>
        <v>160511230.74438906</v>
      </c>
      <c r="T103" s="85"/>
    </row>
    <row r="104" spans="1:20" s="18" customFormat="1" x14ac:dyDescent="0.3">
      <c r="B104" s="300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45039910.97043065</v>
      </c>
      <c r="O104" s="81">
        <v>0.03</v>
      </c>
      <c r="P104" s="184">
        <f t="shared" si="9"/>
        <v>45039910.97043065</v>
      </c>
      <c r="Q104" s="146">
        <f t="shared" si="10"/>
        <v>113635969.72462803</v>
      </c>
      <c r="R104" s="98">
        <f t="shared" si="12"/>
        <v>210000000</v>
      </c>
      <c r="S104" s="98">
        <f t="shared" si="13"/>
        <v>163635969.72462803</v>
      </c>
      <c r="T104" s="85"/>
    </row>
    <row r="105" spans="1:20" s="18" customFormat="1" x14ac:dyDescent="0.3">
      <c r="B105" s="300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46391108.299543567</v>
      </c>
      <c r="O105" s="81">
        <v>0.03</v>
      </c>
      <c r="P105" s="184">
        <f t="shared" si="9"/>
        <v>46391108.299543567</v>
      </c>
      <c r="Q105" s="146">
        <f t="shared" si="10"/>
        <v>116832696.1113165</v>
      </c>
      <c r="R105" s="98">
        <f t="shared" si="12"/>
        <v>210000000</v>
      </c>
      <c r="S105" s="98">
        <f t="shared" si="13"/>
        <v>166832696.1113165</v>
      </c>
      <c r="T105" s="85"/>
    </row>
    <row r="106" spans="1:20" s="18" customFormat="1" x14ac:dyDescent="0.3">
      <c r="B106" s="300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47782841.548529871</v>
      </c>
      <c r="O106" s="81">
        <v>0.03</v>
      </c>
      <c r="P106" s="184">
        <f t="shared" si="9"/>
        <v>47782841.548529871</v>
      </c>
      <c r="Q106" s="146">
        <f t="shared" si="10"/>
        <v>120103177.94091472</v>
      </c>
      <c r="R106" s="98">
        <f t="shared" si="12"/>
        <v>210000000</v>
      </c>
      <c r="S106" s="98">
        <f t="shared" si="13"/>
        <v>170103177.94091472</v>
      </c>
      <c r="T106" s="85"/>
    </row>
    <row r="107" spans="1:20" s="18" customFormat="1" x14ac:dyDescent="0.3">
      <c r="B107" s="300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49216326.794985764</v>
      </c>
      <c r="O107" s="81">
        <v>0.03</v>
      </c>
      <c r="P107" s="184">
        <f t="shared" si="9"/>
        <v>49216326.794985764</v>
      </c>
      <c r="Q107" s="146">
        <f t="shared" si="10"/>
        <v>123449229.24243355</v>
      </c>
      <c r="R107" s="98">
        <f t="shared" si="12"/>
        <v>210000000</v>
      </c>
      <c r="S107" s="98">
        <f t="shared" si="13"/>
        <v>173449229.24243355</v>
      </c>
      <c r="T107" s="85"/>
    </row>
    <row r="108" spans="1:20" s="18" customFormat="1" x14ac:dyDescent="0.3">
      <c r="B108" s="300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50692816.598835334</v>
      </c>
      <c r="O108" s="81">
        <v>0.03</v>
      </c>
      <c r="P108" s="184">
        <f t="shared" si="9"/>
        <v>50692816.598835334</v>
      </c>
      <c r="Q108" s="146">
        <f t="shared" si="10"/>
        <v>126872711.29033718</v>
      </c>
      <c r="R108" s="98">
        <f t="shared" si="12"/>
        <v>210000000</v>
      </c>
      <c r="S108" s="98">
        <f t="shared" si="13"/>
        <v>176872711.29033718</v>
      </c>
      <c r="T108" s="85"/>
    </row>
    <row r="109" spans="1:20" s="18" customFormat="1" x14ac:dyDescent="0.3">
      <c r="B109" s="300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52213601.096800394</v>
      </c>
      <c r="O109" s="81">
        <v>0.03</v>
      </c>
      <c r="P109" s="184">
        <f t="shared" si="9"/>
        <v>52213601.096800394</v>
      </c>
      <c r="Q109" s="146">
        <f t="shared" si="10"/>
        <v>130375533.89274928</v>
      </c>
      <c r="R109" s="98">
        <f t="shared" si="12"/>
        <v>210000000</v>
      </c>
      <c r="S109" s="98">
        <f t="shared" si="13"/>
        <v>180375533.89274928</v>
      </c>
      <c r="T109" s="85"/>
    </row>
    <row r="110" spans="1:20" s="18" customFormat="1" ht="17.25" thickBot="1" x14ac:dyDescent="0.35">
      <c r="B110" s="300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53780009.129704408</v>
      </c>
      <c r="O110" s="81">
        <v>0.03</v>
      </c>
      <c r="P110" s="184">
        <f t="shared" si="9"/>
        <v>53780009.129704408</v>
      </c>
      <c r="Q110" s="146">
        <f t="shared" si="10"/>
        <v>133959656.71598038</v>
      </c>
      <c r="R110" s="98">
        <f t="shared" si="12"/>
        <v>210000000</v>
      </c>
      <c r="S110" s="98">
        <f t="shared" si="13"/>
        <v>183959656.71598038</v>
      </c>
      <c r="T110" s="85"/>
    </row>
    <row r="111" spans="1:20" s="91" customFormat="1" ht="17.25" thickBot="1" x14ac:dyDescent="0.35">
      <c r="B111" s="300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55393409.403595537</v>
      </c>
      <c r="O111" s="81">
        <v>0.03</v>
      </c>
      <c r="P111" s="184">
        <f t="shared" si="9"/>
        <v>55393409.403595537</v>
      </c>
      <c r="Q111" s="146">
        <f t="shared" si="10"/>
        <v>137627090.64642447</v>
      </c>
      <c r="R111" s="98">
        <f t="shared" si="12"/>
        <v>210000000</v>
      </c>
      <c r="S111" s="98">
        <f t="shared" si="13"/>
        <v>187627090.64642447</v>
      </c>
      <c r="T111" s="103"/>
    </row>
    <row r="112" spans="1:20" s="18" customFormat="1" x14ac:dyDescent="0.3">
      <c r="A112" s="18">
        <v>10</v>
      </c>
      <c r="B112" s="300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57055211.685703404</v>
      </c>
      <c r="O112" s="81">
        <v>0.03</v>
      </c>
      <c r="P112" s="184">
        <f t="shared" si="9"/>
        <v>57055211.685703404</v>
      </c>
      <c r="Q112" s="146">
        <f t="shared" si="10"/>
        <v>141379899.19090325</v>
      </c>
      <c r="R112" s="98">
        <f t="shared" si="12"/>
        <v>210000000</v>
      </c>
      <c r="S112" s="98">
        <f t="shared" si="13"/>
        <v>191379899.19090325</v>
      </c>
      <c r="T112" s="85"/>
    </row>
    <row r="113" spans="1:20" s="18" customFormat="1" x14ac:dyDescent="0.3">
      <c r="B113" s="300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58766868.036274508</v>
      </c>
      <c r="O113" s="81">
        <v>0.03</v>
      </c>
      <c r="P113" s="184">
        <f t="shared" si="9"/>
        <v>58766868.036274508</v>
      </c>
      <c r="Q113" s="146">
        <f t="shared" si="10"/>
        <v>145220199.91656795</v>
      </c>
      <c r="R113" s="98">
        <f t="shared" si="12"/>
        <v>210000000</v>
      </c>
      <c r="S113" s="98">
        <f t="shared" si="13"/>
        <v>195220199.91656795</v>
      </c>
      <c r="T113" s="85"/>
    </row>
    <row r="114" spans="1:20" s="18" customFormat="1" x14ac:dyDescent="0.3">
      <c r="B114" s="300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60529874.077362746</v>
      </c>
      <c r="O114" s="81">
        <v>0.03</v>
      </c>
      <c r="P114" s="184">
        <f t="shared" si="9"/>
        <v>60529874.077362746</v>
      </c>
      <c r="Q114" s="146">
        <f t="shared" si="10"/>
        <v>149150165.93150148</v>
      </c>
      <c r="R114" s="98">
        <f t="shared" si="12"/>
        <v>210000000</v>
      </c>
      <c r="S114" s="98">
        <f t="shared" si="13"/>
        <v>199150165.93150148</v>
      </c>
      <c r="T114" s="85"/>
    </row>
    <row r="115" spans="1:20" s="18" customFormat="1" x14ac:dyDescent="0.3">
      <c r="B115" s="300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62345770.29968363</v>
      </c>
      <c r="O115" s="81">
        <v>0.03</v>
      </c>
      <c r="P115" s="184">
        <f t="shared" si="9"/>
        <v>62345770.29968363</v>
      </c>
      <c r="Q115" s="146">
        <f t="shared" si="10"/>
        <v>153172027.40719688</v>
      </c>
      <c r="R115" s="98">
        <f t="shared" si="12"/>
        <v>210000000</v>
      </c>
      <c r="S115" s="98">
        <f t="shared" si="13"/>
        <v>203172027.40719688</v>
      </c>
      <c r="T115" s="85"/>
    </row>
    <row r="116" spans="1:20" s="18" customFormat="1" x14ac:dyDescent="0.3">
      <c r="B116" s="300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64216143.408674136</v>
      </c>
      <c r="O116" s="81">
        <v>0.03</v>
      </c>
      <c r="P116" s="184">
        <f t="shared" si="9"/>
        <v>64216143.408674136</v>
      </c>
      <c r="Q116" s="146">
        <f t="shared" si="10"/>
        <v>157288073.1441226</v>
      </c>
      <c r="R116" s="98">
        <f t="shared" si="12"/>
        <v>210000000</v>
      </c>
      <c r="S116" s="98">
        <f t="shared" si="13"/>
        <v>207288073.1441226</v>
      </c>
      <c r="T116" s="85"/>
    </row>
    <row r="117" spans="1:20" s="18" customFormat="1" x14ac:dyDescent="0.3">
      <c r="B117" s="300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66142627.710934363</v>
      </c>
      <c r="O117" s="81">
        <v>0.03</v>
      </c>
      <c r="P117" s="184">
        <f t="shared" si="9"/>
        <v>66142627.710934363</v>
      </c>
      <c r="Q117" s="146">
        <f t="shared" si="10"/>
        <v>161500652.18162093</v>
      </c>
      <c r="R117" s="98">
        <f t="shared" si="12"/>
        <v>210000000</v>
      </c>
      <c r="S117" s="98">
        <f t="shared" si="13"/>
        <v>211500652.18162093</v>
      </c>
      <c r="T117" s="85"/>
    </row>
    <row r="118" spans="1:20" s="18" customFormat="1" x14ac:dyDescent="0.3">
      <c r="B118" s="300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68126906.54226239</v>
      </c>
      <c r="O118" s="81">
        <v>0.03</v>
      </c>
      <c r="P118" s="184">
        <f t="shared" si="9"/>
        <v>68126906.54226239</v>
      </c>
      <c r="Q118" s="146">
        <f t="shared" si="10"/>
        <v>165812175.45342129</v>
      </c>
      <c r="R118" s="98">
        <f t="shared" si="12"/>
        <v>210000000</v>
      </c>
      <c r="S118" s="98">
        <f t="shared" si="13"/>
        <v>215812175.45342129</v>
      </c>
      <c r="T118" s="85"/>
    </row>
    <row r="119" spans="1:20" s="18" customFormat="1" x14ac:dyDescent="0.3">
      <c r="B119" s="300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70170713.738530263</v>
      </c>
      <c r="O119" s="81">
        <v>0.03</v>
      </c>
      <c r="P119" s="184">
        <f t="shared" si="9"/>
        <v>70170713.738530263</v>
      </c>
      <c r="Q119" s="146">
        <f t="shared" si="10"/>
        <v>170225117.49009004</v>
      </c>
      <c r="R119" s="98">
        <f t="shared" si="12"/>
        <v>210000000</v>
      </c>
      <c r="S119" s="98">
        <f t="shared" si="13"/>
        <v>220225117.49009004</v>
      </c>
      <c r="T119" s="85"/>
    </row>
    <row r="120" spans="1:20" s="18" customFormat="1" x14ac:dyDescent="0.3">
      <c r="B120" s="300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72275835.150686175</v>
      </c>
      <c r="O120" s="81">
        <v>0.03</v>
      </c>
      <c r="P120" s="184">
        <f t="shared" si="9"/>
        <v>72275835.150686175</v>
      </c>
      <c r="Q120" s="146">
        <f t="shared" si="10"/>
        <v>174742018.16977403</v>
      </c>
      <c r="R120" s="98">
        <f t="shared" si="12"/>
        <v>210000000</v>
      </c>
      <c r="S120" s="98">
        <f t="shared" si="13"/>
        <v>224742018.16977403</v>
      </c>
      <c r="T120" s="85"/>
    </row>
    <row r="121" spans="1:20" s="18" customFormat="1" x14ac:dyDescent="0.3">
      <c r="B121" s="300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74444110.205206767</v>
      </c>
      <c r="O121" s="81">
        <v>0.03</v>
      </c>
      <c r="P121" s="184">
        <f t="shared" si="9"/>
        <v>74444110.205206767</v>
      </c>
      <c r="Q121" s="146">
        <f t="shared" si="10"/>
        <v>179365484.51863819</v>
      </c>
      <c r="R121" s="98">
        <f t="shared" si="12"/>
        <v>210000000</v>
      </c>
      <c r="S121" s="98">
        <f t="shared" si="13"/>
        <v>229365484.51863819</v>
      </c>
      <c r="T121" s="85"/>
    </row>
    <row r="122" spans="1:20" s="18" customFormat="1" ht="17.25" thickBot="1" x14ac:dyDescent="0.35">
      <c r="B122" s="300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76677433.51136297</v>
      </c>
      <c r="O122" s="81">
        <v>0.03</v>
      </c>
      <c r="P122" s="184">
        <f t="shared" si="9"/>
        <v>76677433.51136297</v>
      </c>
      <c r="Q122" s="146">
        <f t="shared" si="10"/>
        <v>184098192.56243616</v>
      </c>
      <c r="R122" s="98">
        <f t="shared" si="12"/>
        <v>210000000</v>
      </c>
      <c r="S122" s="98">
        <f t="shared" si="13"/>
        <v>234098192.56243616</v>
      </c>
      <c r="T122" s="85"/>
    </row>
    <row r="123" spans="1:20" s="91" customFormat="1" ht="17.25" thickBot="1" x14ac:dyDescent="0.35">
      <c r="B123" s="300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78977756.516703859</v>
      </c>
      <c r="O123" s="81">
        <v>0.03</v>
      </c>
      <c r="P123" s="184">
        <f t="shared" si="9"/>
        <v>78977756.516703859</v>
      </c>
      <c r="Q123" s="146">
        <f t="shared" si="10"/>
        <v>188942889.23069638</v>
      </c>
      <c r="R123" s="98">
        <f t="shared" si="12"/>
        <v>210000000</v>
      </c>
      <c r="S123" s="98">
        <f t="shared" si="13"/>
        <v>238942889.23069638</v>
      </c>
      <c r="T123" s="103"/>
    </row>
    <row r="124" spans="1:20" s="18" customFormat="1" x14ac:dyDescent="0.3">
      <c r="A124" s="18">
        <v>11</v>
      </c>
      <c r="B124" s="300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81347089.212204978</v>
      </c>
      <c r="O124" s="81">
        <v>0.03</v>
      </c>
      <c r="P124" s="184">
        <f t="shared" si="9"/>
        <v>81347089.212204978</v>
      </c>
      <c r="Q124" s="146">
        <f t="shared" si="10"/>
        <v>193902394.31504935</v>
      </c>
      <c r="R124" s="98">
        <f t="shared" si="12"/>
        <v>210000000</v>
      </c>
      <c r="S124" s="98">
        <f t="shared" si="13"/>
        <v>243902394.31504935</v>
      </c>
      <c r="T124" s="85"/>
    </row>
    <row r="125" spans="1:20" s="18" customFormat="1" x14ac:dyDescent="0.3">
      <c r="B125" s="300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83787501.888571128</v>
      </c>
      <c r="O125" s="81">
        <v>0.03</v>
      </c>
      <c r="P125" s="184">
        <f t="shared" si="9"/>
        <v>83787501.888571128</v>
      </c>
      <c r="Q125" s="146">
        <f t="shared" si="10"/>
        <v>198979602.48326671</v>
      </c>
      <c r="R125" s="98">
        <f t="shared" si="12"/>
        <v>210000000</v>
      </c>
      <c r="S125" s="98">
        <f t="shared" si="13"/>
        <v>248979602.48326671</v>
      </c>
      <c r="T125" s="85"/>
    </row>
    <row r="126" spans="1:20" s="18" customFormat="1" x14ac:dyDescent="0.3">
      <c r="B126" s="300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86301126.945228264</v>
      </c>
      <c r="O126" s="81">
        <v>0.03</v>
      </c>
      <c r="P126" s="184">
        <f t="shared" si="9"/>
        <v>86301126.945228264</v>
      </c>
      <c r="Q126" s="146">
        <f t="shared" si="10"/>
        <v>204177485.35062835</v>
      </c>
      <c r="R126" s="98">
        <f t="shared" si="12"/>
        <v>210000000</v>
      </c>
      <c r="S126" s="98">
        <f t="shared" si="13"/>
        <v>254177485.35062835</v>
      </c>
      <c r="T126" s="85"/>
    </row>
    <row r="127" spans="1:20" s="18" customFormat="1" x14ac:dyDescent="0.3">
      <c r="B127" s="300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88890160.753585115</v>
      </c>
      <c r="O127" s="81">
        <v>0.03</v>
      </c>
      <c r="P127" s="184">
        <f t="shared" si="9"/>
        <v>88890160.753585115</v>
      </c>
      <c r="Q127" s="146">
        <f t="shared" si="10"/>
        <v>209499093.61028242</v>
      </c>
      <c r="R127" s="98">
        <f t="shared" si="12"/>
        <v>210000000</v>
      </c>
      <c r="S127" s="98">
        <f t="shared" si="13"/>
        <v>259499093.61028242</v>
      </c>
      <c r="T127" s="85"/>
    </row>
    <row r="128" spans="1:20" s="18" customFormat="1" x14ac:dyDescent="0.3">
      <c r="B128" s="300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91556865.576192662</v>
      </c>
      <c r="O128" s="81">
        <v>0.03</v>
      </c>
      <c r="P128" s="184">
        <f t="shared" si="9"/>
        <v>91556865.576192662</v>
      </c>
      <c r="Q128" s="146">
        <f t="shared" si="10"/>
        <v>214947559.22431052</v>
      </c>
      <c r="R128" s="98">
        <f t="shared" si="12"/>
        <v>210000000</v>
      </c>
      <c r="S128" s="98">
        <f t="shared" si="13"/>
        <v>264947559.22431052</v>
      </c>
      <c r="T128" s="85"/>
    </row>
    <row r="129" spans="1:20" s="18" customFormat="1" x14ac:dyDescent="0.3">
      <c r="B129" s="300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94303571.543478444</v>
      </c>
      <c r="O129" s="81">
        <v>0.03</v>
      </c>
      <c r="P129" s="184">
        <f t="shared" si="9"/>
        <v>94303571.543478444</v>
      </c>
      <c r="Q129" s="146">
        <f t="shared" si="10"/>
        <v>220526097.67726243</v>
      </c>
      <c r="R129" s="98">
        <f t="shared" si="12"/>
        <v>210000000</v>
      </c>
      <c r="S129" s="98">
        <f t="shared" si="13"/>
        <v>270526097.67726243</v>
      </c>
      <c r="T129" s="85"/>
    </row>
    <row r="130" spans="1:20" s="18" customFormat="1" x14ac:dyDescent="0.3">
      <c r="B130" s="300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97132678.689782798</v>
      </c>
      <c r="O130" s="81">
        <v>0.03</v>
      </c>
      <c r="P130" s="184">
        <f t="shared" si="9"/>
        <v>97132678.689782798</v>
      </c>
      <c r="Q130" s="146">
        <f t="shared" si="10"/>
        <v>226238010.29397488</v>
      </c>
      <c r="R130" s="98">
        <f t="shared" si="12"/>
        <v>210000000</v>
      </c>
      <c r="S130" s="98">
        <f t="shared" si="13"/>
        <v>276238010.29397488</v>
      </c>
      <c r="T130" s="85"/>
    </row>
    <row r="131" spans="1:20" s="18" customFormat="1" x14ac:dyDescent="0.3">
      <c r="B131" s="300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100046659.05047628</v>
      </c>
      <c r="O131" s="81">
        <v>0.03</v>
      </c>
      <c r="P131" s="184">
        <f t="shared" si="9"/>
        <v>100046659.05047628</v>
      </c>
      <c r="Q131" s="146">
        <f t="shared" si="10"/>
        <v>232086686.6235438</v>
      </c>
      <c r="R131" s="98">
        <f t="shared" si="12"/>
        <v>210000000</v>
      </c>
      <c r="S131" s="98">
        <f t="shared" si="13"/>
        <v>282086686.6235438</v>
      </c>
      <c r="T131" s="85"/>
    </row>
    <row r="132" spans="1:20" s="18" customFormat="1" x14ac:dyDescent="0.3">
      <c r="B132" s="300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103048058.82199056</v>
      </c>
      <c r="O132" s="81">
        <v>0.03</v>
      </c>
      <c r="P132" s="184">
        <f t="shared" si="9"/>
        <v>103048058.82199056</v>
      </c>
      <c r="Q132" s="146">
        <f t="shared" si="10"/>
        <v>238075606.89137334</v>
      </c>
      <c r="R132" s="98">
        <f t="shared" si="12"/>
        <v>210000000</v>
      </c>
      <c r="S132" s="98">
        <f t="shared" si="13"/>
        <v>288075606.89137334</v>
      </c>
      <c r="T132" s="85"/>
    </row>
    <row r="133" spans="1:20" s="18" customFormat="1" x14ac:dyDescent="0.3">
      <c r="B133" s="300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106139500.58665028</v>
      </c>
      <c r="O133" s="81">
        <v>0.03</v>
      </c>
      <c r="P133" s="184">
        <f t="shared" si="9"/>
        <v>106139500.58665028</v>
      </c>
      <c r="Q133" s="146">
        <f t="shared" si="10"/>
        <v>244208344.52128193</v>
      </c>
      <c r="R133" s="98">
        <f t="shared" si="12"/>
        <v>210000000</v>
      </c>
      <c r="S133" s="98">
        <f t="shared" si="13"/>
        <v>294208344.52128196</v>
      </c>
      <c r="T133" s="85"/>
    </row>
    <row r="134" spans="1:20" s="18" customFormat="1" ht="18" customHeight="1" thickBot="1" x14ac:dyDescent="0.35">
      <c r="B134" s="300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109323685.60424979</v>
      </c>
      <c r="O134" s="81">
        <v>0.03</v>
      </c>
      <c r="P134" s="184">
        <f t="shared" si="9"/>
        <v>109323685.60424979</v>
      </c>
      <c r="Q134" s="146">
        <f t="shared" si="10"/>
        <v>250488568.7297048</v>
      </c>
      <c r="R134" s="98">
        <f t="shared" si="12"/>
        <v>210000000</v>
      </c>
      <c r="S134" s="98">
        <f t="shared" si="13"/>
        <v>300488568.7297048</v>
      </c>
      <c r="T134" s="85"/>
    </row>
    <row r="135" spans="1:20" s="39" customFormat="1" ht="17.25" thickBot="1" x14ac:dyDescent="0.35">
      <c r="B135" s="300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112603396.17237729</v>
      </c>
      <c r="O135" s="81">
        <v>0.03</v>
      </c>
      <c r="P135" s="184">
        <f t="shared" si="9"/>
        <v>112603396.17237729</v>
      </c>
      <c r="Q135" s="181">
        <f t="shared" si="10"/>
        <v>256920047.19409049</v>
      </c>
      <c r="R135" s="97">
        <f t="shared" si="12"/>
        <v>210000000</v>
      </c>
      <c r="S135" s="97">
        <f t="shared" si="13"/>
        <v>306920047.19409049</v>
      </c>
      <c r="T135" s="182"/>
    </row>
    <row r="136" spans="1:20" s="36" customFormat="1" x14ac:dyDescent="0.3">
      <c r="A136" s="31">
        <v>12</v>
      </c>
      <c r="B136" s="300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115981498.05754861</v>
      </c>
      <c r="O136" s="81">
        <v>0.03</v>
      </c>
      <c r="P136" s="184">
        <f t="shared" si="9"/>
        <v>115981498.05754861</v>
      </c>
      <c r="Q136" s="146">
        <f t="shared" si="10"/>
        <v>263506648.79765263</v>
      </c>
      <c r="R136" s="98">
        <f t="shared" si="12"/>
        <v>210000000</v>
      </c>
      <c r="S136" s="98">
        <f t="shared" si="13"/>
        <v>313506648.7976526</v>
      </c>
    </row>
    <row r="137" spans="1:20" x14ac:dyDescent="0.3">
      <c r="A137" s="18"/>
      <c r="B137" s="300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119460942.99927507</v>
      </c>
      <c r="O137" s="81">
        <v>0.03</v>
      </c>
      <c r="P137" s="184">
        <f t="shared" si="9"/>
        <v>119460942.99927507</v>
      </c>
      <c r="Q137" s="146">
        <f t="shared" si="10"/>
        <v>270252346.45270097</v>
      </c>
      <c r="R137" s="98">
        <f t="shared" si="12"/>
        <v>210000000</v>
      </c>
      <c r="S137" s="98">
        <f t="shared" si="13"/>
        <v>320252346.45270097</v>
      </c>
    </row>
    <row r="138" spans="1:20" x14ac:dyDescent="0.3">
      <c r="A138" s="18"/>
      <c r="B138" s="300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123044771.28925332</v>
      </c>
      <c r="O138" s="81">
        <v>0.03</v>
      </c>
      <c r="P138" s="184">
        <f t="shared" si="9"/>
        <v>123044771.28925332</v>
      </c>
      <c r="Q138" s="146">
        <f t="shared" si="10"/>
        <v>277161220.00484085</v>
      </c>
      <c r="R138" s="98">
        <f t="shared" si="12"/>
        <v>210000000</v>
      </c>
      <c r="S138" s="98">
        <f t="shared" si="13"/>
        <v>327161220.00484085</v>
      </c>
    </row>
    <row r="139" spans="1:20" x14ac:dyDescent="0.3">
      <c r="A139" s="18"/>
      <c r="B139" s="300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126736114.42793092</v>
      </c>
      <c r="O139" s="81">
        <v>0.03</v>
      </c>
      <c r="P139" s="184">
        <f t="shared" si="9"/>
        <v>126736114.42793092</v>
      </c>
      <c r="Q139" s="146">
        <f t="shared" si="10"/>
        <v>284237459.22039902</v>
      </c>
      <c r="R139" s="98">
        <f t="shared" si="12"/>
        <v>210000000</v>
      </c>
      <c r="S139" s="98">
        <f t="shared" si="13"/>
        <v>334237459.22039902</v>
      </c>
    </row>
    <row r="140" spans="1:20" x14ac:dyDescent="0.3">
      <c r="A140" s="18"/>
      <c r="B140" s="300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130538197.86076885</v>
      </c>
      <c r="O140" s="81">
        <v>0.03</v>
      </c>
      <c r="P140" s="184">
        <f t="shared" si="9"/>
        <v>130538197.86076885</v>
      </c>
      <c r="Q140" s="146">
        <f t="shared" si="10"/>
        <v>291485366.85950142</v>
      </c>
      <c r="R140" s="98">
        <f t="shared" si="12"/>
        <v>210000000</v>
      </c>
      <c r="S140" s="98">
        <f t="shared" si="13"/>
        <v>341485366.85950142</v>
      </c>
    </row>
    <row r="141" spans="1:20" x14ac:dyDescent="0.3">
      <c r="A141" s="18"/>
      <c r="B141" s="300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134454343.79659191</v>
      </c>
      <c r="O141" s="81">
        <v>0.03</v>
      </c>
      <c r="P141" s="184">
        <f t="shared" si="9"/>
        <v>134454343.79659191</v>
      </c>
      <c r="Q141" s="146">
        <f t="shared" si="10"/>
        <v>298909361.83730167</v>
      </c>
      <c r="R141" s="98">
        <f t="shared" si="12"/>
        <v>210000000</v>
      </c>
      <c r="S141" s="98">
        <f t="shared" si="13"/>
        <v>348909361.83730167</v>
      </c>
    </row>
    <row r="142" spans="1:20" x14ac:dyDescent="0.3">
      <c r="A142" s="18"/>
      <c r="B142" s="300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138487974.11048967</v>
      </c>
      <c r="O142" s="81">
        <v>0.03</v>
      </c>
      <c r="P142" s="184">
        <f t="shared" si="9"/>
        <v>138487974.11048967</v>
      </c>
      <c r="Q142" s="146">
        <f t="shared" si="10"/>
        <v>306513982.47593224</v>
      </c>
      <c r="R142" s="98">
        <f t="shared" si="12"/>
        <v>210000000</v>
      </c>
      <c r="S142" s="98">
        <f t="shared" si="13"/>
        <v>356513982.47593224</v>
      </c>
    </row>
    <row r="143" spans="1:20" x14ac:dyDescent="0.3">
      <c r="A143" s="18"/>
      <c r="B143" s="300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142642613.33380437</v>
      </c>
      <c r="O143" s="81">
        <v>0.03</v>
      </c>
      <c r="P143" s="184">
        <f t="shared" si="9"/>
        <v>142642613.33380437</v>
      </c>
      <c r="Q143" s="146">
        <f t="shared" si="10"/>
        <v>314303889.84982491</v>
      </c>
      <c r="R143" s="98">
        <f t="shared" si="12"/>
        <v>210000000</v>
      </c>
      <c r="S143" s="98">
        <f t="shared" si="13"/>
        <v>364303889.84982491</v>
      </c>
    </row>
    <row r="144" spans="1:20" x14ac:dyDescent="0.3">
      <c r="A144" s="18"/>
      <c r="B144" s="300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146921891.7338185</v>
      </c>
      <c r="O144" s="81">
        <v>0.03</v>
      </c>
      <c r="P144" s="184">
        <f t="shared" si="9"/>
        <v>146921891.7338185</v>
      </c>
      <c r="Q144" s="146">
        <f t="shared" si="10"/>
        <v>322283871.22712737</v>
      </c>
      <c r="R144" s="98">
        <f t="shared" si="12"/>
        <v>210000000</v>
      </c>
      <c r="S144" s="98">
        <f t="shared" si="13"/>
        <v>372283871.22712737</v>
      </c>
    </row>
    <row r="145" spans="1:19" x14ac:dyDescent="0.3">
      <c r="A145" s="18"/>
      <c r="B145" s="300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151329548.48583305</v>
      </c>
      <c r="O145" s="81">
        <v>0.03</v>
      </c>
      <c r="P145" s="184">
        <f t="shared" si="9"/>
        <v>151329548.48583305</v>
      </c>
      <c r="Q145" s="146">
        <f t="shared" si="10"/>
        <v>330458843.61002147</v>
      </c>
      <c r="R145" s="98">
        <f t="shared" si="12"/>
        <v>210000000</v>
      </c>
      <c r="S145" s="98">
        <f t="shared" si="13"/>
        <v>380458843.61002147</v>
      </c>
    </row>
    <row r="146" spans="1:19" ht="17.25" thickBot="1" x14ac:dyDescent="0.35">
      <c r="A146" s="18"/>
      <c r="B146" s="300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155869434.94040805</v>
      </c>
      <c r="O146" s="81">
        <v>0.03</v>
      </c>
      <c r="P146" s="184">
        <f t="shared" si="9"/>
        <v>155869434.94040805</v>
      </c>
      <c r="Q146" s="146">
        <f t="shared" si="10"/>
        <v>338833857.37683189</v>
      </c>
      <c r="R146" s="98">
        <f t="shared" si="12"/>
        <v>210000000</v>
      </c>
      <c r="S146" s="98">
        <f t="shared" si="13"/>
        <v>388833857.37683189</v>
      </c>
    </row>
    <row r="147" spans="1:19" s="104" customFormat="1" ht="17.25" thickBot="1" x14ac:dyDescent="0.35">
      <c r="A147" s="91"/>
      <c r="B147" s="300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160545517.98862028</v>
      </c>
      <c r="O147" s="81">
        <v>0.03</v>
      </c>
      <c r="P147" s="184">
        <f t="shared" si="9"/>
        <v>160545517.98862028</v>
      </c>
      <c r="Q147" s="146">
        <f t="shared" si="10"/>
        <v>347414100.02889973</v>
      </c>
      <c r="R147" s="98">
        <f t="shared" si="12"/>
        <v>210000000</v>
      </c>
      <c r="S147" s="98">
        <f t="shared" si="13"/>
        <v>397414100.02889973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19" zoomScale="110" zoomScaleNormal="110" workbookViewId="0">
      <selection activeCell="AA36" sqref="AA3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4" t="s">
        <v>159</v>
      </c>
      <c r="I1" s="314"/>
    </row>
    <row r="2" spans="1:24" s="114" customFormat="1" x14ac:dyDescent="0.3">
      <c r="C2" s="114" t="s">
        <v>178</v>
      </c>
      <c r="D2" s="114" t="s">
        <v>199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217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215</v>
      </c>
    </row>
    <row r="26" spans="1:27" s="189" customFormat="1" ht="17.25" thickBot="1" x14ac:dyDescent="0.35">
      <c r="A26" s="315"/>
      <c r="B26" s="191" t="s">
        <v>83</v>
      </c>
      <c r="C26" s="192">
        <f xml:space="preserve"> W25 + 7370000 + 10200000 + 60000000 + 1200000 + 300000</f>
        <v>80887000</v>
      </c>
      <c r="D26" s="154">
        <v>0</v>
      </c>
      <c r="E26" s="192">
        <v>0</v>
      </c>
      <c r="F26" s="190">
        <v>71000000</v>
      </c>
      <c r="G26" s="192">
        <v>420000</v>
      </c>
      <c r="H26" s="190">
        <v>0</v>
      </c>
      <c r="I26" s="190">
        <v>0</v>
      </c>
      <c r="J26" s="192">
        <v>200000</v>
      </c>
      <c r="K26" s="192">
        <v>100000</v>
      </c>
      <c r="L26" s="190">
        <v>770000</v>
      </c>
      <c r="M26" s="190">
        <v>150000</v>
      </c>
      <c r="N26" s="190">
        <v>250000</v>
      </c>
      <c r="O26" s="192">
        <v>0</v>
      </c>
      <c r="P26" s="190">
        <v>200000</v>
      </c>
      <c r="Q26" s="190">
        <v>400000</v>
      </c>
      <c r="R26" s="190">
        <v>2300000</v>
      </c>
      <c r="S26" s="190">
        <v>0</v>
      </c>
      <c r="T26" s="2">
        <v>0</v>
      </c>
      <c r="U26" s="2">
        <v>300000</v>
      </c>
      <c r="V26" s="192">
        <f t="shared" si="0"/>
        <v>76090000</v>
      </c>
      <c r="W26" s="192">
        <f xml:space="preserve"> (C26+D26) - V26</f>
        <v>4797000</v>
      </c>
      <c r="X26" s="261"/>
      <c r="Y26" s="189" t="s">
        <v>194</v>
      </c>
    </row>
    <row r="27" spans="1:27" s="67" customFormat="1" x14ac:dyDescent="0.3">
      <c r="A27" s="315">
        <v>2025</v>
      </c>
      <c r="B27" s="1" t="s">
        <v>72</v>
      </c>
      <c r="C27" s="153">
        <f xml:space="preserve"> W26 + 7590000</f>
        <v>12387000</v>
      </c>
      <c r="D27" s="154">
        <v>0</v>
      </c>
      <c r="E27" s="2">
        <v>2900000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0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1">
        <f xml:space="preserve"> (C27+D27) - V27</f>
        <v>3217000</v>
      </c>
      <c r="X27" s="230"/>
    </row>
    <row r="28" spans="1:27" x14ac:dyDescent="0.3">
      <c r="A28" s="315"/>
      <c r="B28" s="1" t="s">
        <v>73</v>
      </c>
      <c r="C28" s="153">
        <f xml:space="preserve"> W27 + 7590000 +1400000</f>
        <v>12207000</v>
      </c>
      <c r="D28" s="154">
        <v>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1">
        <f xml:space="preserve"> (C28+D28) - V28</f>
        <v>6937000</v>
      </c>
      <c r="X28" s="204"/>
    </row>
    <row r="29" spans="1:27" x14ac:dyDescent="0.3">
      <c r="A29" s="315"/>
      <c r="B29" s="1" t="s">
        <v>74</v>
      </c>
      <c r="C29" s="153">
        <f t="shared" ref="C29:C33" si="3" xml:space="preserve"> W28 + 7590000</f>
        <v>14527000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1">
        <f t="shared" ref="W29:W92" si="4" xml:space="preserve"> (C29+D29) - V29</f>
        <v>9257000</v>
      </c>
      <c r="X29" s="204"/>
    </row>
    <row r="30" spans="1:27" x14ac:dyDescent="0.3">
      <c r="A30" s="315"/>
      <c r="B30" s="1" t="s">
        <v>75</v>
      </c>
      <c r="C30" s="153">
        <f t="shared" si="3"/>
        <v>16847000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1">
        <f t="shared" si="4"/>
        <v>10077000</v>
      </c>
      <c r="X30" s="204"/>
    </row>
    <row r="31" spans="1:27" x14ac:dyDescent="0.3">
      <c r="A31" s="315"/>
      <c r="B31" s="1" t="s">
        <v>76</v>
      </c>
      <c r="C31" s="153">
        <f t="shared" si="3"/>
        <v>17667000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1">
        <f t="shared" si="4"/>
        <v>8997000</v>
      </c>
      <c r="X31" s="204"/>
    </row>
    <row r="32" spans="1:27" x14ac:dyDescent="0.3">
      <c r="A32" s="315"/>
      <c r="B32" s="1" t="s">
        <v>77</v>
      </c>
      <c r="C32" s="153">
        <f t="shared" si="3"/>
        <v>16587000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1">
        <f t="shared" si="4"/>
        <v>11317000</v>
      </c>
      <c r="X32" s="204"/>
    </row>
    <row r="33" spans="1:24" x14ac:dyDescent="0.3">
      <c r="A33" s="315"/>
      <c r="B33" s="1" t="s">
        <v>78</v>
      </c>
      <c r="C33" s="153">
        <f t="shared" si="3"/>
        <v>18907000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300000</v>
      </c>
      <c r="V33" s="2">
        <f t="shared" si="0"/>
        <v>9170000</v>
      </c>
      <c r="W33" s="281">
        <f t="shared" si="4"/>
        <v>9737000</v>
      </c>
      <c r="X33" s="204"/>
    </row>
    <row r="34" spans="1:24" x14ac:dyDescent="0.3">
      <c r="A34" s="315"/>
      <c r="B34" s="1" t="s">
        <v>79</v>
      </c>
      <c r="C34" s="153">
        <f xml:space="preserve"> W33 + 7590000 +1400000</f>
        <v>18727000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1">
        <f t="shared" si="4"/>
        <v>13057000</v>
      </c>
      <c r="X34" s="204"/>
    </row>
    <row r="35" spans="1:24" s="157" customFormat="1" ht="17.25" customHeight="1" x14ac:dyDescent="0.3">
      <c r="A35" s="315"/>
      <c r="B35" s="157" t="s">
        <v>80</v>
      </c>
      <c r="C35" s="153">
        <f xml:space="preserve"> W34 + 7590000 + 60000000</f>
        <v>80647000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58">
        <f t="shared" ref="V35:V66" si="5">SUM(E35:U35)</f>
        <v>65270000</v>
      </c>
      <c r="W35" s="281">
        <f t="shared" si="4"/>
        <v>15377000</v>
      </c>
      <c r="X35" s="205"/>
    </row>
    <row r="36" spans="1:24" s="243" customFormat="1" x14ac:dyDescent="0.3">
      <c r="A36" s="315"/>
      <c r="B36" s="243" t="s">
        <v>81</v>
      </c>
      <c r="C36" s="244">
        <f xml:space="preserve"> W35 + 7590000 + 7000000 + 54000000</f>
        <v>83967000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200000</v>
      </c>
      <c r="Q36" s="2">
        <v>400000</v>
      </c>
      <c r="R36" s="244">
        <v>2300000</v>
      </c>
      <c r="S36" s="244">
        <v>75000000</v>
      </c>
      <c r="T36" s="2">
        <v>0</v>
      </c>
      <c r="U36" s="2">
        <v>0</v>
      </c>
      <c r="V36" s="244">
        <f t="shared" si="5"/>
        <v>81470000</v>
      </c>
      <c r="W36" s="281">
        <f t="shared" si="4"/>
        <v>2497000</v>
      </c>
      <c r="X36" s="243" t="s">
        <v>191</v>
      </c>
    </row>
    <row r="37" spans="1:24" x14ac:dyDescent="0.3">
      <c r="A37" s="315"/>
      <c r="B37" s="1" t="s">
        <v>82</v>
      </c>
      <c r="C37" s="153">
        <f xml:space="preserve"> W36 + 7590000</f>
        <v>10087000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5"/>
        <v>6770000</v>
      </c>
      <c r="W37" s="281">
        <f t="shared" si="4"/>
        <v>3317000</v>
      </c>
      <c r="X37" s="1" t="s">
        <v>190</v>
      </c>
    </row>
    <row r="38" spans="1:24" s="248" customFormat="1" ht="17.25" thickBot="1" x14ac:dyDescent="0.35">
      <c r="A38" s="315"/>
      <c r="B38" s="245" t="s">
        <v>83</v>
      </c>
      <c r="C38" s="246">
        <f xml:space="preserve"> W37 + 7590000</f>
        <v>10907000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5"/>
        <v>6570000</v>
      </c>
      <c r="W38" s="281">
        <f t="shared" si="4"/>
        <v>4337000</v>
      </c>
    </row>
    <row r="39" spans="1:24" s="187" customFormat="1" x14ac:dyDescent="0.3">
      <c r="A39" s="315">
        <v>2026</v>
      </c>
      <c r="B39" s="193" t="s">
        <v>72</v>
      </c>
      <c r="C39" s="188">
        <f xml:space="preserve"> W38 + 7700000</f>
        <v>12037000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5"/>
        <v>9470000</v>
      </c>
      <c r="W39" s="281">
        <f t="shared" si="4"/>
        <v>2567000</v>
      </c>
    </row>
    <row r="40" spans="1:24" s="77" customFormat="1" x14ac:dyDescent="0.3">
      <c r="A40" s="315"/>
      <c r="B40" s="77" t="s">
        <v>73</v>
      </c>
      <c r="C40" s="155">
        <f xml:space="preserve"> W39 + 7700000 +1400000</f>
        <v>11667000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5"/>
        <v>6970000</v>
      </c>
      <c r="W40" s="281">
        <f t="shared" si="4"/>
        <v>4697000</v>
      </c>
    </row>
    <row r="41" spans="1:24" s="159" customFormat="1" x14ac:dyDescent="0.3">
      <c r="A41" s="315"/>
      <c r="B41" s="159" t="s">
        <v>74</v>
      </c>
      <c r="C41" s="153">
        <f xml:space="preserve"> W40 + 7700000</f>
        <v>12397000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5"/>
        <v>6570000</v>
      </c>
      <c r="W41" s="281">
        <f t="shared" si="4"/>
        <v>5827000</v>
      </c>
    </row>
    <row r="42" spans="1:24" s="159" customFormat="1" x14ac:dyDescent="0.3">
      <c r="A42" s="315"/>
      <c r="B42" s="159" t="s">
        <v>75</v>
      </c>
      <c r="C42" s="153">
        <f xml:space="preserve"> W41 + 7700000</f>
        <v>13527000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5"/>
        <v>8070000</v>
      </c>
      <c r="W42" s="281">
        <f t="shared" si="4"/>
        <v>5457000</v>
      </c>
    </row>
    <row r="43" spans="1:24" s="159" customFormat="1" x14ac:dyDescent="0.3">
      <c r="A43" s="315"/>
      <c r="B43" s="159" t="s">
        <v>76</v>
      </c>
      <c r="C43" s="153">
        <f xml:space="preserve"> W42 + 7700000</f>
        <v>13157000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5"/>
        <v>9970000</v>
      </c>
      <c r="W43" s="281">
        <f t="shared" si="4"/>
        <v>3187000</v>
      </c>
    </row>
    <row r="44" spans="1:24" s="159" customFormat="1" x14ac:dyDescent="0.3">
      <c r="A44" s="315"/>
      <c r="B44" s="159" t="s">
        <v>77</v>
      </c>
      <c r="C44" s="153">
        <f xml:space="preserve"> W43 + 7700000</f>
        <v>10887000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5"/>
        <v>6570000</v>
      </c>
      <c r="W44" s="281">
        <f t="shared" si="4"/>
        <v>4317000</v>
      </c>
    </row>
    <row r="45" spans="1:24" s="159" customFormat="1" x14ac:dyDescent="0.3">
      <c r="A45" s="315"/>
      <c r="B45" s="159" t="s">
        <v>78</v>
      </c>
      <c r="C45" s="153">
        <f xml:space="preserve"> W44 + 7700000</f>
        <v>12017000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5"/>
        <v>10470000</v>
      </c>
      <c r="W45" s="281">
        <f t="shared" si="4"/>
        <v>1547000</v>
      </c>
    </row>
    <row r="46" spans="1:24" s="159" customFormat="1" x14ac:dyDescent="0.3">
      <c r="A46" s="315"/>
      <c r="B46" s="159" t="s">
        <v>79</v>
      </c>
      <c r="C46" s="153">
        <f xml:space="preserve"> W45 + 7700000 +1400000</f>
        <v>10647000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5"/>
        <v>6970000</v>
      </c>
      <c r="W46" s="281">
        <f t="shared" si="4"/>
        <v>3677000</v>
      </c>
    </row>
    <row r="47" spans="1:24" s="159" customFormat="1" x14ac:dyDescent="0.3">
      <c r="A47" s="315"/>
      <c r="B47" s="159" t="s">
        <v>80</v>
      </c>
      <c r="C47" s="153">
        <f xml:space="preserve"> W46 + 7700000</f>
        <v>11377000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5"/>
        <v>6570000</v>
      </c>
      <c r="W47" s="281">
        <f t="shared" si="4"/>
        <v>4807000</v>
      </c>
    </row>
    <row r="48" spans="1:24" s="159" customFormat="1" x14ac:dyDescent="0.3">
      <c r="A48" s="315"/>
      <c r="B48" s="159" t="s">
        <v>81</v>
      </c>
      <c r="C48" s="153">
        <f xml:space="preserve"> W47 + 7700000</f>
        <v>12507000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5"/>
        <v>8070000</v>
      </c>
      <c r="W48" s="281">
        <f t="shared" si="4"/>
        <v>4437000</v>
      </c>
    </row>
    <row r="49" spans="1:24" s="159" customFormat="1" x14ac:dyDescent="0.3">
      <c r="A49" s="315"/>
      <c r="B49" s="159" t="s">
        <v>82</v>
      </c>
      <c r="C49" s="153">
        <f xml:space="preserve"> W48 + 7700000</f>
        <v>12137000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5"/>
        <v>6770000</v>
      </c>
      <c r="W49" s="281">
        <f t="shared" si="4"/>
        <v>5367000</v>
      </c>
    </row>
    <row r="50" spans="1:24" s="189" customFormat="1" ht="17.25" thickBot="1" x14ac:dyDescent="0.35">
      <c r="A50" s="315"/>
      <c r="B50" s="191" t="s">
        <v>83</v>
      </c>
      <c r="C50" s="190">
        <f xml:space="preserve"> W49 + 7700000</f>
        <v>13067000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5"/>
        <v>6570000</v>
      </c>
      <c r="W50" s="281">
        <f t="shared" si="4"/>
        <v>6497000</v>
      </c>
      <c r="X50" s="159"/>
    </row>
    <row r="51" spans="1:24" s="187" customFormat="1" x14ac:dyDescent="0.3">
      <c r="A51" s="313">
        <v>2027</v>
      </c>
      <c r="B51" s="193" t="s">
        <v>72</v>
      </c>
      <c r="C51" s="188">
        <f xml:space="preserve"> W50 + 7700000</f>
        <v>14197000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5"/>
        <v>9470000</v>
      </c>
      <c r="W51" s="281">
        <f t="shared" si="4"/>
        <v>4727000</v>
      </c>
    </row>
    <row r="52" spans="1:24" s="159" customFormat="1" x14ac:dyDescent="0.3">
      <c r="A52" s="313"/>
      <c r="B52" s="159" t="s">
        <v>73</v>
      </c>
      <c r="C52" s="155">
        <f xml:space="preserve"> W51 + 7700000 +1400000</f>
        <v>13827000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5"/>
        <v>6970000</v>
      </c>
      <c r="W52" s="281">
        <f t="shared" si="4"/>
        <v>6857000</v>
      </c>
    </row>
    <row r="53" spans="1:24" s="159" customFormat="1" x14ac:dyDescent="0.3">
      <c r="A53" s="313"/>
      <c r="B53" s="159" t="s">
        <v>74</v>
      </c>
      <c r="C53" s="153">
        <f xml:space="preserve"> W52 + 7700000</f>
        <v>14557000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5"/>
        <v>6570000</v>
      </c>
      <c r="W53" s="281">
        <f t="shared" si="4"/>
        <v>7987000</v>
      </c>
    </row>
    <row r="54" spans="1:24" s="159" customFormat="1" x14ac:dyDescent="0.3">
      <c r="A54" s="313"/>
      <c r="B54" s="159" t="s">
        <v>75</v>
      </c>
      <c r="C54" s="153">
        <f xml:space="preserve"> W53 + 7700000</f>
        <v>15687000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5"/>
        <v>8070000</v>
      </c>
      <c r="W54" s="281">
        <f t="shared" si="4"/>
        <v>7617000</v>
      </c>
    </row>
    <row r="55" spans="1:24" s="159" customFormat="1" x14ac:dyDescent="0.3">
      <c r="A55" s="313"/>
      <c r="B55" s="159" t="s">
        <v>76</v>
      </c>
      <c r="C55" s="153">
        <f xml:space="preserve"> W54 + 7700000</f>
        <v>15317000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5"/>
        <v>9970000</v>
      </c>
      <c r="W55" s="281">
        <f t="shared" si="4"/>
        <v>5347000</v>
      </c>
    </row>
    <row r="56" spans="1:24" s="159" customFormat="1" x14ac:dyDescent="0.3">
      <c r="A56" s="313"/>
      <c r="B56" s="159" t="s">
        <v>77</v>
      </c>
      <c r="C56" s="153">
        <f xml:space="preserve"> W55 + 7700000</f>
        <v>13047000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5"/>
        <v>6570000</v>
      </c>
      <c r="W56" s="281">
        <f t="shared" si="4"/>
        <v>6477000</v>
      </c>
    </row>
    <row r="57" spans="1:24" s="159" customFormat="1" x14ac:dyDescent="0.3">
      <c r="A57" s="313"/>
      <c r="B57" s="159" t="s">
        <v>78</v>
      </c>
      <c r="C57" s="153">
        <f xml:space="preserve"> W56 + 7700000</f>
        <v>14177000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5"/>
        <v>10470000</v>
      </c>
      <c r="W57" s="281">
        <f t="shared" si="4"/>
        <v>3707000</v>
      </c>
    </row>
    <row r="58" spans="1:24" s="159" customFormat="1" x14ac:dyDescent="0.3">
      <c r="A58" s="313"/>
      <c r="B58" s="159" t="s">
        <v>79</v>
      </c>
      <c r="C58" s="153">
        <f xml:space="preserve"> W57 + 7700000 +1400000</f>
        <v>12807000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5"/>
        <v>6970000</v>
      </c>
      <c r="W58" s="281">
        <f t="shared" si="4"/>
        <v>5837000</v>
      </c>
    </row>
    <row r="59" spans="1:24" s="159" customFormat="1" x14ac:dyDescent="0.3">
      <c r="A59" s="313"/>
      <c r="B59" s="159" t="s">
        <v>80</v>
      </c>
      <c r="C59" s="153">
        <f xml:space="preserve"> W58 + 7700000</f>
        <v>13537000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5"/>
        <v>6570000</v>
      </c>
      <c r="W59" s="281">
        <f t="shared" si="4"/>
        <v>6967000</v>
      </c>
    </row>
    <row r="60" spans="1:24" s="159" customFormat="1" x14ac:dyDescent="0.3">
      <c r="A60" s="313"/>
      <c r="B60" s="159" t="s">
        <v>81</v>
      </c>
      <c r="C60" s="153">
        <f xml:space="preserve"> W59 + 7700000</f>
        <v>14667000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8070000</v>
      </c>
      <c r="W60" s="281">
        <f t="shared" si="4"/>
        <v>6597000</v>
      </c>
    </row>
    <row r="61" spans="1:24" s="159" customFormat="1" x14ac:dyDescent="0.3">
      <c r="A61" s="313"/>
      <c r="B61" s="159" t="s">
        <v>82</v>
      </c>
      <c r="C61" s="153">
        <f xml:space="preserve"> W60 + 7700000</f>
        <v>14297000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5"/>
        <v>6770000</v>
      </c>
      <c r="W61" s="281">
        <f t="shared" si="4"/>
        <v>7527000</v>
      </c>
    </row>
    <row r="62" spans="1:24" s="242" customFormat="1" x14ac:dyDescent="0.3">
      <c r="A62" s="313"/>
      <c r="B62" s="242" t="s">
        <v>83</v>
      </c>
      <c r="C62" s="190">
        <f xml:space="preserve"> W61 + 7700000</f>
        <v>15227000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5"/>
        <v>6570000</v>
      </c>
      <c r="W62" s="281">
        <f t="shared" si="4"/>
        <v>8657000</v>
      </c>
    </row>
    <row r="63" spans="1:24" s="159" customFormat="1" x14ac:dyDescent="0.3">
      <c r="A63" s="313">
        <v>2028</v>
      </c>
      <c r="B63" s="159" t="s">
        <v>72</v>
      </c>
      <c r="C63" s="188">
        <f xml:space="preserve"> W62 + 7700000</f>
        <v>16357000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5"/>
        <v>9470000</v>
      </c>
      <c r="W63" s="281">
        <f t="shared" si="4"/>
        <v>6887000</v>
      </c>
    </row>
    <row r="64" spans="1:24" s="159" customFormat="1" x14ac:dyDescent="0.3">
      <c r="A64" s="313"/>
      <c r="B64" s="159" t="s">
        <v>73</v>
      </c>
      <c r="C64" s="155">
        <f xml:space="preserve"> W63 + 7700000 +1400000</f>
        <v>15987000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5"/>
        <v>6970000</v>
      </c>
      <c r="W64" s="281">
        <f t="shared" si="4"/>
        <v>9017000</v>
      </c>
    </row>
    <row r="65" spans="1:23" s="159" customFormat="1" x14ac:dyDescent="0.3">
      <c r="A65" s="313"/>
      <c r="B65" s="159" t="s">
        <v>74</v>
      </c>
      <c r="C65" s="153">
        <f xml:space="preserve"> W64 + 7700000</f>
        <v>16717000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5"/>
        <v>6570000</v>
      </c>
      <c r="W65" s="281">
        <f t="shared" si="4"/>
        <v>10147000</v>
      </c>
    </row>
    <row r="66" spans="1:23" s="159" customFormat="1" x14ac:dyDescent="0.3">
      <c r="A66" s="313"/>
      <c r="B66" s="159" t="s">
        <v>75</v>
      </c>
      <c r="C66" s="153">
        <f xml:space="preserve"> W65 + 7700000</f>
        <v>17847000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5"/>
        <v>8070000</v>
      </c>
      <c r="W66" s="281">
        <f t="shared" si="4"/>
        <v>9777000</v>
      </c>
    </row>
    <row r="67" spans="1:23" s="159" customFormat="1" x14ac:dyDescent="0.3">
      <c r="A67" s="313"/>
      <c r="B67" s="159" t="s">
        <v>76</v>
      </c>
      <c r="C67" s="153">
        <f xml:space="preserve"> W66 + 7700000</f>
        <v>17477000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6">SUM(E67:U67)</f>
        <v>9970000</v>
      </c>
      <c r="W67" s="281">
        <f t="shared" si="4"/>
        <v>7507000</v>
      </c>
    </row>
    <row r="68" spans="1:23" s="159" customFormat="1" x14ac:dyDescent="0.3">
      <c r="A68" s="313"/>
      <c r="B68" s="159" t="s">
        <v>77</v>
      </c>
      <c r="C68" s="153">
        <f xml:space="preserve"> W67 + 7700000</f>
        <v>15207000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6"/>
        <v>6570000</v>
      </c>
      <c r="W68" s="281">
        <f t="shared" si="4"/>
        <v>8637000</v>
      </c>
    </row>
    <row r="69" spans="1:23" s="159" customFormat="1" x14ac:dyDescent="0.3">
      <c r="A69" s="313"/>
      <c r="B69" s="159" t="s">
        <v>78</v>
      </c>
      <c r="C69" s="153">
        <f xml:space="preserve"> W68 + 7700000</f>
        <v>16337000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6"/>
        <v>10470000</v>
      </c>
      <c r="W69" s="281">
        <f t="shared" si="4"/>
        <v>5867000</v>
      </c>
    </row>
    <row r="70" spans="1:23" s="159" customFormat="1" x14ac:dyDescent="0.3">
      <c r="A70" s="313"/>
      <c r="B70" s="159" t="s">
        <v>79</v>
      </c>
      <c r="C70" s="153">
        <f xml:space="preserve"> W69 + 7700000 +1400000</f>
        <v>14967000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6"/>
        <v>6970000</v>
      </c>
      <c r="W70" s="281">
        <f t="shared" si="4"/>
        <v>7997000</v>
      </c>
    </row>
    <row r="71" spans="1:23" s="159" customFormat="1" x14ac:dyDescent="0.3">
      <c r="A71" s="313"/>
      <c r="B71" s="159" t="s">
        <v>80</v>
      </c>
      <c r="C71" s="153">
        <f xml:space="preserve"> W70 + 7700000</f>
        <v>15697000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6"/>
        <v>6570000</v>
      </c>
      <c r="W71" s="281">
        <f t="shared" si="4"/>
        <v>9127000</v>
      </c>
    </row>
    <row r="72" spans="1:23" s="159" customFormat="1" x14ac:dyDescent="0.3">
      <c r="A72" s="313"/>
      <c r="B72" s="159" t="s">
        <v>81</v>
      </c>
      <c r="C72" s="153">
        <f xml:space="preserve"> W71 + 7700000</f>
        <v>16827000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6"/>
        <v>8070000</v>
      </c>
      <c r="W72" s="281">
        <f t="shared" si="4"/>
        <v>8757000</v>
      </c>
    </row>
    <row r="73" spans="1:23" s="159" customFormat="1" x14ac:dyDescent="0.3">
      <c r="A73" s="313"/>
      <c r="B73" s="159" t="s">
        <v>82</v>
      </c>
      <c r="C73" s="153">
        <f xml:space="preserve"> W72 + 7700000</f>
        <v>16457000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6"/>
        <v>6770000</v>
      </c>
      <c r="W73" s="281">
        <f t="shared" si="4"/>
        <v>9687000</v>
      </c>
    </row>
    <row r="74" spans="1:23" s="242" customFormat="1" x14ac:dyDescent="0.3">
      <c r="A74" s="313"/>
      <c r="B74" s="242" t="s">
        <v>83</v>
      </c>
      <c r="C74" s="190">
        <f xml:space="preserve"> W73 + 7700000</f>
        <v>17387000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6"/>
        <v>6570000</v>
      </c>
      <c r="W74" s="281">
        <f t="shared" si="4"/>
        <v>10817000</v>
      </c>
    </row>
    <row r="75" spans="1:23" s="159" customFormat="1" x14ac:dyDescent="0.3">
      <c r="A75" s="313">
        <v>2029</v>
      </c>
      <c r="B75" s="159" t="s">
        <v>72</v>
      </c>
      <c r="C75" s="188">
        <f xml:space="preserve"> W74 + 7700000</f>
        <v>18517000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6"/>
        <v>9470000</v>
      </c>
      <c r="W75" s="281">
        <f t="shared" si="4"/>
        <v>9047000</v>
      </c>
    </row>
    <row r="76" spans="1:23" s="159" customFormat="1" x14ac:dyDescent="0.3">
      <c r="A76" s="313"/>
      <c r="B76" s="159" t="s">
        <v>73</v>
      </c>
      <c r="C76" s="155">
        <f xml:space="preserve"> W75 + 7700000 +1400000</f>
        <v>18147000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6"/>
        <v>6970000</v>
      </c>
      <c r="W76" s="281">
        <f t="shared" si="4"/>
        <v>11177000</v>
      </c>
    </row>
    <row r="77" spans="1:23" s="159" customFormat="1" x14ac:dyDescent="0.3">
      <c r="A77" s="313"/>
      <c r="B77" s="159" t="s">
        <v>74</v>
      </c>
      <c r="C77" s="153">
        <f xml:space="preserve"> W76 + 7700000</f>
        <v>18877000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6"/>
        <v>6570000</v>
      </c>
      <c r="W77" s="281">
        <f t="shared" si="4"/>
        <v>12307000</v>
      </c>
    </row>
    <row r="78" spans="1:23" s="159" customFormat="1" x14ac:dyDescent="0.3">
      <c r="A78" s="313"/>
      <c r="B78" s="159" t="s">
        <v>75</v>
      </c>
      <c r="C78" s="153">
        <f xml:space="preserve"> W77 + 7700000</f>
        <v>20007000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6"/>
        <v>8070000</v>
      </c>
      <c r="W78" s="281">
        <f t="shared" si="4"/>
        <v>11937000</v>
      </c>
    </row>
    <row r="79" spans="1:23" s="159" customFormat="1" x14ac:dyDescent="0.3">
      <c r="A79" s="313"/>
      <c r="B79" s="159" t="s">
        <v>76</v>
      </c>
      <c r="C79" s="153">
        <f xml:space="preserve"> W78 + 7700000</f>
        <v>19637000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6"/>
        <v>9970000</v>
      </c>
      <c r="W79" s="281">
        <f t="shared" si="4"/>
        <v>9667000</v>
      </c>
    </row>
    <row r="80" spans="1:23" s="159" customFormat="1" x14ac:dyDescent="0.3">
      <c r="A80" s="313"/>
      <c r="B80" s="159" t="s">
        <v>77</v>
      </c>
      <c r="C80" s="153">
        <f xml:space="preserve"> W79 + 7700000</f>
        <v>17367000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6"/>
        <v>6570000</v>
      </c>
      <c r="W80" s="281">
        <f t="shared" si="4"/>
        <v>10797000</v>
      </c>
    </row>
    <row r="81" spans="1:23" s="159" customFormat="1" x14ac:dyDescent="0.3">
      <c r="A81" s="313"/>
      <c r="B81" s="159" t="s">
        <v>78</v>
      </c>
      <c r="C81" s="153">
        <f xml:space="preserve"> W80 + 7700000</f>
        <v>18497000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6"/>
        <v>10470000</v>
      </c>
      <c r="W81" s="281">
        <f t="shared" si="4"/>
        <v>8027000</v>
      </c>
    </row>
    <row r="82" spans="1:23" s="159" customFormat="1" x14ac:dyDescent="0.3">
      <c r="A82" s="313"/>
      <c r="B82" s="159" t="s">
        <v>79</v>
      </c>
      <c r="C82" s="153">
        <f xml:space="preserve"> W81 + 7700000 +1400000</f>
        <v>17127000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6"/>
        <v>6970000</v>
      </c>
      <c r="W82" s="281">
        <f t="shared" si="4"/>
        <v>10157000</v>
      </c>
    </row>
    <row r="83" spans="1:23" s="159" customFormat="1" x14ac:dyDescent="0.3">
      <c r="A83" s="313"/>
      <c r="B83" s="159" t="s">
        <v>80</v>
      </c>
      <c r="C83" s="153">
        <f xml:space="preserve"> W82 + 7700000</f>
        <v>17857000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6"/>
        <v>6570000</v>
      </c>
      <c r="W83" s="281">
        <f t="shared" si="4"/>
        <v>11287000</v>
      </c>
    </row>
    <row r="84" spans="1:23" s="159" customFormat="1" x14ac:dyDescent="0.3">
      <c r="A84" s="313"/>
      <c r="B84" s="159" t="s">
        <v>81</v>
      </c>
      <c r="C84" s="153">
        <f xml:space="preserve"> W83 + 7700000</f>
        <v>18987000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6"/>
        <v>8070000</v>
      </c>
      <c r="W84" s="281">
        <f t="shared" si="4"/>
        <v>10917000</v>
      </c>
    </row>
    <row r="85" spans="1:23" s="159" customFormat="1" x14ac:dyDescent="0.3">
      <c r="A85" s="313"/>
      <c r="B85" s="159" t="s">
        <v>82</v>
      </c>
      <c r="C85" s="153">
        <f xml:space="preserve"> W84 + 7700000</f>
        <v>18617000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6"/>
        <v>6770000</v>
      </c>
      <c r="W85" s="281">
        <f t="shared" si="4"/>
        <v>11847000</v>
      </c>
    </row>
    <row r="86" spans="1:23" s="242" customFormat="1" x14ac:dyDescent="0.3">
      <c r="A86" s="313"/>
      <c r="B86" s="242" t="s">
        <v>83</v>
      </c>
      <c r="C86" s="190">
        <f xml:space="preserve"> W85 + 7700000</f>
        <v>19547000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6"/>
        <v>6570000</v>
      </c>
      <c r="W86" s="281">
        <f t="shared" si="4"/>
        <v>12977000</v>
      </c>
    </row>
    <row r="87" spans="1:23" s="159" customFormat="1" x14ac:dyDescent="0.3">
      <c r="A87" s="313">
        <v>2030</v>
      </c>
      <c r="B87" s="159" t="s">
        <v>72</v>
      </c>
      <c r="C87" s="188">
        <f xml:space="preserve"> W86 + 7700000</f>
        <v>20677000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6"/>
        <v>9470000</v>
      </c>
      <c r="W87" s="281">
        <f t="shared" si="4"/>
        <v>11207000</v>
      </c>
    </row>
    <row r="88" spans="1:23" s="159" customFormat="1" x14ac:dyDescent="0.3">
      <c r="A88" s="313"/>
      <c r="B88" s="159" t="s">
        <v>73</v>
      </c>
      <c r="C88" s="155">
        <f xml:space="preserve"> W87 + 7700000 +1400000</f>
        <v>20307000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6"/>
        <v>6970000</v>
      </c>
      <c r="W88" s="281">
        <f t="shared" si="4"/>
        <v>13337000</v>
      </c>
    </row>
    <row r="89" spans="1:23" s="159" customFormat="1" x14ac:dyDescent="0.3">
      <c r="A89" s="313"/>
      <c r="B89" s="159" t="s">
        <v>74</v>
      </c>
      <c r="C89" s="153">
        <f xml:space="preserve"> W88 + 7700000</f>
        <v>21037000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6"/>
        <v>6570000</v>
      </c>
      <c r="W89" s="281">
        <f t="shared" si="4"/>
        <v>14467000</v>
      </c>
    </row>
    <row r="90" spans="1:23" s="159" customFormat="1" x14ac:dyDescent="0.3">
      <c r="A90" s="313"/>
      <c r="B90" s="159" t="s">
        <v>75</v>
      </c>
      <c r="C90" s="153">
        <f xml:space="preserve"> W89 + 7700000</f>
        <v>22167000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6"/>
        <v>8070000</v>
      </c>
      <c r="W90" s="281">
        <f t="shared" si="4"/>
        <v>14097000</v>
      </c>
    </row>
    <row r="91" spans="1:23" s="159" customFormat="1" x14ac:dyDescent="0.3">
      <c r="A91" s="313"/>
      <c r="B91" s="159" t="s">
        <v>76</v>
      </c>
      <c r="C91" s="153">
        <f xml:space="preserve"> W90 + 7700000</f>
        <v>21797000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6"/>
        <v>9970000</v>
      </c>
      <c r="W91" s="281">
        <f t="shared" si="4"/>
        <v>11827000</v>
      </c>
    </row>
    <row r="92" spans="1:23" s="159" customFormat="1" x14ac:dyDescent="0.3">
      <c r="A92" s="313"/>
      <c r="B92" s="159" t="s">
        <v>77</v>
      </c>
      <c r="C92" s="153">
        <f xml:space="preserve"> W91 + 7700000</f>
        <v>19527000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6"/>
        <v>6570000</v>
      </c>
      <c r="W92" s="281">
        <f t="shared" si="4"/>
        <v>12957000</v>
      </c>
    </row>
    <row r="93" spans="1:23" s="159" customFormat="1" x14ac:dyDescent="0.3">
      <c r="A93" s="313"/>
      <c r="B93" s="159" t="s">
        <v>78</v>
      </c>
      <c r="C93" s="153">
        <f xml:space="preserve"> W92 + 7700000</f>
        <v>20657000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6"/>
        <v>10470000</v>
      </c>
      <c r="W93" s="281">
        <f t="shared" ref="W93:W122" si="7" xml:space="preserve"> (C93+D93) - V93</f>
        <v>10187000</v>
      </c>
    </row>
    <row r="94" spans="1:23" s="159" customFormat="1" x14ac:dyDescent="0.3">
      <c r="A94" s="313"/>
      <c r="B94" s="159" t="s">
        <v>79</v>
      </c>
      <c r="C94" s="153">
        <f xml:space="preserve"> W93 + 7700000 +1400000</f>
        <v>19287000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6"/>
        <v>6970000</v>
      </c>
      <c r="W94" s="281">
        <f t="shared" si="7"/>
        <v>12317000</v>
      </c>
    </row>
    <row r="95" spans="1:23" s="159" customFormat="1" x14ac:dyDescent="0.3">
      <c r="A95" s="313"/>
      <c r="B95" s="159" t="s">
        <v>80</v>
      </c>
      <c r="C95" s="153">
        <f xml:space="preserve"> W94 + 7700000</f>
        <v>20017000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6"/>
        <v>6570000</v>
      </c>
      <c r="W95" s="281">
        <f t="shared" si="7"/>
        <v>13447000</v>
      </c>
    </row>
    <row r="96" spans="1:23" s="159" customFormat="1" x14ac:dyDescent="0.3">
      <c r="A96" s="313"/>
      <c r="B96" s="159" t="s">
        <v>81</v>
      </c>
      <c r="C96" s="153">
        <f xml:space="preserve"> W95 + 7700000</f>
        <v>21147000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6"/>
        <v>8070000</v>
      </c>
      <c r="W96" s="281">
        <f t="shared" si="7"/>
        <v>13077000</v>
      </c>
    </row>
    <row r="97" spans="1:23" s="159" customFormat="1" x14ac:dyDescent="0.3">
      <c r="A97" s="313"/>
      <c r="B97" s="159" t="s">
        <v>82</v>
      </c>
      <c r="C97" s="153">
        <f xml:space="preserve"> W96 + 7700000</f>
        <v>20777000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6"/>
        <v>6770000</v>
      </c>
      <c r="W97" s="281">
        <f t="shared" si="7"/>
        <v>14007000</v>
      </c>
    </row>
    <row r="98" spans="1:23" s="242" customFormat="1" x14ac:dyDescent="0.3">
      <c r="A98" s="313"/>
      <c r="B98" s="242" t="s">
        <v>83</v>
      </c>
      <c r="C98" s="190">
        <f xml:space="preserve"> W97 + 7700000</f>
        <v>21707000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6"/>
        <v>6570000</v>
      </c>
      <c r="W98" s="281">
        <f t="shared" si="7"/>
        <v>15137000</v>
      </c>
    </row>
    <row r="99" spans="1:23" s="159" customFormat="1" x14ac:dyDescent="0.3">
      <c r="A99" s="313">
        <v>2031</v>
      </c>
      <c r="B99" s="159" t="s">
        <v>72</v>
      </c>
      <c r="C99" s="188">
        <f xml:space="preserve"> W98 + 7700000</f>
        <v>22837000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8">SUM(E99:U99)</f>
        <v>9470000</v>
      </c>
      <c r="W99" s="281">
        <f t="shared" si="7"/>
        <v>13367000</v>
      </c>
    </row>
    <row r="100" spans="1:23" s="159" customFormat="1" x14ac:dyDescent="0.3">
      <c r="A100" s="313"/>
      <c r="B100" s="159" t="s">
        <v>73</v>
      </c>
      <c r="C100" s="155">
        <f xml:space="preserve"> W99 + 7700000 +1400000</f>
        <v>22467000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8"/>
        <v>6970000</v>
      </c>
      <c r="W100" s="281">
        <f t="shared" si="7"/>
        <v>15497000</v>
      </c>
    </row>
    <row r="101" spans="1:23" s="159" customFormat="1" x14ac:dyDescent="0.3">
      <c r="A101" s="313"/>
      <c r="B101" s="159" t="s">
        <v>74</v>
      </c>
      <c r="C101" s="153">
        <f xml:space="preserve"> W100 + 7700000</f>
        <v>23197000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8"/>
        <v>6570000</v>
      </c>
      <c r="W101" s="281">
        <f t="shared" si="7"/>
        <v>16627000</v>
      </c>
    </row>
    <row r="102" spans="1:23" s="159" customFormat="1" x14ac:dyDescent="0.3">
      <c r="A102" s="313"/>
      <c r="B102" s="159" t="s">
        <v>75</v>
      </c>
      <c r="C102" s="153">
        <f xml:space="preserve"> W101 + 7700000</f>
        <v>24327000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8"/>
        <v>8070000</v>
      </c>
      <c r="W102" s="281">
        <f t="shared" si="7"/>
        <v>16257000</v>
      </c>
    </row>
    <row r="103" spans="1:23" s="159" customFormat="1" x14ac:dyDescent="0.3">
      <c r="A103" s="313"/>
      <c r="B103" s="159" t="s">
        <v>76</v>
      </c>
      <c r="C103" s="153">
        <f xml:space="preserve"> W102 + 7700000</f>
        <v>23957000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8"/>
        <v>9970000</v>
      </c>
      <c r="W103" s="281">
        <f t="shared" si="7"/>
        <v>13987000</v>
      </c>
    </row>
    <row r="104" spans="1:23" s="159" customFormat="1" x14ac:dyDescent="0.3">
      <c r="A104" s="313"/>
      <c r="B104" s="159" t="s">
        <v>77</v>
      </c>
      <c r="C104" s="153">
        <f xml:space="preserve"> W103 + 7700000</f>
        <v>21687000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8"/>
        <v>6570000</v>
      </c>
      <c r="W104" s="281">
        <f t="shared" si="7"/>
        <v>15117000</v>
      </c>
    </row>
    <row r="105" spans="1:23" s="159" customFormat="1" x14ac:dyDescent="0.3">
      <c r="A105" s="313"/>
      <c r="B105" s="159" t="s">
        <v>78</v>
      </c>
      <c r="C105" s="153">
        <f xml:space="preserve"> W104 + 7700000</f>
        <v>22817000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8"/>
        <v>10470000</v>
      </c>
      <c r="W105" s="281">
        <f t="shared" si="7"/>
        <v>12347000</v>
      </c>
    </row>
    <row r="106" spans="1:23" s="159" customFormat="1" x14ac:dyDescent="0.3">
      <c r="A106" s="313"/>
      <c r="B106" s="159" t="s">
        <v>79</v>
      </c>
      <c r="C106" s="153">
        <f xml:space="preserve"> W105 + 7700000 +1400000</f>
        <v>21447000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8"/>
        <v>6970000</v>
      </c>
      <c r="W106" s="281">
        <f t="shared" si="7"/>
        <v>14477000</v>
      </c>
    </row>
    <row r="107" spans="1:23" s="159" customFormat="1" x14ac:dyDescent="0.3">
      <c r="A107" s="313"/>
      <c r="B107" s="159" t="s">
        <v>80</v>
      </c>
      <c r="C107" s="153">
        <f xml:space="preserve"> W106 + 7700000</f>
        <v>22177000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8"/>
        <v>6570000</v>
      </c>
      <c r="W107" s="281">
        <f t="shared" si="7"/>
        <v>15607000</v>
      </c>
    </row>
    <row r="108" spans="1:23" s="159" customFormat="1" x14ac:dyDescent="0.3">
      <c r="A108" s="313"/>
      <c r="B108" s="159" t="s">
        <v>81</v>
      </c>
      <c r="C108" s="153">
        <f xml:space="preserve"> W107 + 7700000</f>
        <v>23307000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8"/>
        <v>8070000</v>
      </c>
      <c r="W108" s="281">
        <f t="shared" si="7"/>
        <v>15237000</v>
      </c>
    </row>
    <row r="109" spans="1:23" s="159" customFormat="1" x14ac:dyDescent="0.3">
      <c r="A109" s="313"/>
      <c r="B109" s="159" t="s">
        <v>82</v>
      </c>
      <c r="C109" s="153">
        <f xml:space="preserve"> W108 + 7700000</f>
        <v>22937000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8"/>
        <v>6770000</v>
      </c>
      <c r="W109" s="281">
        <f t="shared" si="7"/>
        <v>16167000</v>
      </c>
    </row>
    <row r="110" spans="1:23" s="242" customFormat="1" x14ac:dyDescent="0.3">
      <c r="A110" s="313"/>
      <c r="B110" s="242" t="s">
        <v>83</v>
      </c>
      <c r="C110" s="190">
        <f xml:space="preserve"> W109 + 7700000</f>
        <v>23867000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8"/>
        <v>6570000</v>
      </c>
      <c r="W110" s="281">
        <f t="shared" si="7"/>
        <v>17297000</v>
      </c>
    </row>
    <row r="111" spans="1:23" s="159" customFormat="1" x14ac:dyDescent="0.3">
      <c r="A111" s="313">
        <v>2032</v>
      </c>
      <c r="B111" s="159" t="s">
        <v>72</v>
      </c>
      <c r="C111" s="188">
        <f xml:space="preserve"> W110 + 7700000</f>
        <v>24997000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8"/>
        <v>9470000</v>
      </c>
      <c r="W111" s="281">
        <f t="shared" si="7"/>
        <v>15527000</v>
      </c>
    </row>
    <row r="112" spans="1:23" s="159" customFormat="1" x14ac:dyDescent="0.3">
      <c r="A112" s="313"/>
      <c r="B112" s="159" t="s">
        <v>73</v>
      </c>
      <c r="C112" s="155">
        <f xml:space="preserve"> W111 + 7700000 +1400000</f>
        <v>24627000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8"/>
        <v>6970000</v>
      </c>
      <c r="W112" s="281">
        <f t="shared" si="7"/>
        <v>17657000</v>
      </c>
    </row>
    <row r="113" spans="1:23" s="159" customFormat="1" x14ac:dyDescent="0.3">
      <c r="A113" s="313"/>
      <c r="B113" s="159" t="s">
        <v>74</v>
      </c>
      <c r="C113" s="153">
        <f xml:space="preserve"> W112 + 7700000</f>
        <v>25357000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8"/>
        <v>6570000</v>
      </c>
      <c r="W113" s="281">
        <f t="shared" si="7"/>
        <v>18787000</v>
      </c>
    </row>
    <row r="114" spans="1:23" s="159" customFormat="1" x14ac:dyDescent="0.3">
      <c r="A114" s="313"/>
      <c r="B114" s="159" t="s">
        <v>75</v>
      </c>
      <c r="C114" s="153">
        <f xml:space="preserve"> W113 + 7700000</f>
        <v>26487000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8"/>
        <v>8070000</v>
      </c>
      <c r="W114" s="281">
        <f t="shared" si="7"/>
        <v>18417000</v>
      </c>
    </row>
    <row r="115" spans="1:23" s="159" customFormat="1" x14ac:dyDescent="0.3">
      <c r="A115" s="313"/>
      <c r="B115" s="159" t="s">
        <v>76</v>
      </c>
      <c r="C115" s="153">
        <f xml:space="preserve"> W114 + 7700000</f>
        <v>26117000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8"/>
        <v>9970000</v>
      </c>
      <c r="W115" s="281">
        <f t="shared" si="7"/>
        <v>16147000</v>
      </c>
    </row>
    <row r="116" spans="1:23" s="159" customFormat="1" x14ac:dyDescent="0.3">
      <c r="A116" s="313"/>
      <c r="B116" s="159" t="s">
        <v>77</v>
      </c>
      <c r="C116" s="153">
        <f xml:space="preserve"> W115 + 7700000</f>
        <v>23847000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8"/>
        <v>6570000</v>
      </c>
      <c r="W116" s="281">
        <f t="shared" si="7"/>
        <v>17277000</v>
      </c>
    </row>
    <row r="117" spans="1:23" s="159" customFormat="1" x14ac:dyDescent="0.3">
      <c r="A117" s="313"/>
      <c r="B117" s="159" t="s">
        <v>78</v>
      </c>
      <c r="C117" s="153">
        <f xml:space="preserve"> W116 + 7700000</f>
        <v>24977000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8"/>
        <v>10470000</v>
      </c>
      <c r="W117" s="281">
        <f t="shared" si="7"/>
        <v>14507000</v>
      </c>
    </row>
    <row r="118" spans="1:23" s="159" customFormat="1" x14ac:dyDescent="0.3">
      <c r="A118" s="313"/>
      <c r="B118" s="159" t="s">
        <v>79</v>
      </c>
      <c r="C118" s="153">
        <f xml:space="preserve"> W117 + 7700000 +1400000</f>
        <v>23607000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8"/>
        <v>6970000</v>
      </c>
      <c r="W118" s="281">
        <f t="shared" si="7"/>
        <v>16637000</v>
      </c>
    </row>
    <row r="119" spans="1:23" s="159" customFormat="1" x14ac:dyDescent="0.3">
      <c r="A119" s="313"/>
      <c r="B119" s="159" t="s">
        <v>80</v>
      </c>
      <c r="C119" s="153">
        <f xml:space="preserve"> W118 + 7700000</f>
        <v>24337000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8"/>
        <v>6570000</v>
      </c>
      <c r="W119" s="281">
        <f t="shared" si="7"/>
        <v>17767000</v>
      </c>
    </row>
    <row r="120" spans="1:23" s="159" customFormat="1" x14ac:dyDescent="0.3">
      <c r="A120" s="313"/>
      <c r="B120" s="159" t="s">
        <v>81</v>
      </c>
      <c r="C120" s="153">
        <f xml:space="preserve"> W119 + 7700000</f>
        <v>25467000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8"/>
        <v>8070000</v>
      </c>
      <c r="W120" s="281">
        <f t="shared" si="7"/>
        <v>17397000</v>
      </c>
    </row>
    <row r="121" spans="1:23" s="159" customFormat="1" x14ac:dyDescent="0.3">
      <c r="A121" s="313"/>
      <c r="B121" s="159" t="s">
        <v>82</v>
      </c>
      <c r="C121" s="153">
        <f xml:space="preserve"> W120 + 7700000</f>
        <v>25097000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8"/>
        <v>6770000</v>
      </c>
      <c r="W121" s="281">
        <f t="shared" si="7"/>
        <v>18327000</v>
      </c>
    </row>
    <row r="122" spans="1:23" s="242" customFormat="1" x14ac:dyDescent="0.3">
      <c r="A122" s="313"/>
      <c r="B122" s="242" t="s">
        <v>83</v>
      </c>
      <c r="C122" s="190">
        <f xml:space="preserve"> W121 + 7700000</f>
        <v>26027000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8"/>
        <v>6570000</v>
      </c>
      <c r="W122" s="281">
        <f t="shared" si="7"/>
        <v>19457000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abSelected="1" topLeftCell="A16" workbookViewId="0">
      <selection activeCell="K22" sqref="K22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4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0"/>
      <c r="C1" s="320"/>
    </row>
    <row r="2" spans="2:18" x14ac:dyDescent="0.3">
      <c r="B2" s="319" t="s">
        <v>71</v>
      </c>
      <c r="C2" s="319"/>
      <c r="E2" s="316" t="s">
        <v>71</v>
      </c>
      <c r="F2" s="317"/>
      <c r="G2" s="317"/>
      <c r="H2" s="318"/>
      <c r="J2" s="316" t="s">
        <v>94</v>
      </c>
      <c r="K2" s="317"/>
      <c r="L2" s="317"/>
      <c r="M2" s="318"/>
      <c r="O2" s="316" t="s">
        <v>95</v>
      </c>
      <c r="P2" s="317"/>
      <c r="Q2" s="317"/>
      <c r="R2" s="318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6" t="s">
        <v>198</v>
      </c>
      <c r="F16" s="317"/>
      <c r="G16" s="317"/>
      <c r="H16" s="318"/>
    </row>
    <row r="17" spans="1:9" x14ac:dyDescent="0.3">
      <c r="B17" s="5" t="s">
        <v>18</v>
      </c>
      <c r="C17" s="2">
        <f xml:space="preserve"> C15 + C14</f>
        <v>1586826</v>
      </c>
      <c r="E17" s="280" t="s">
        <v>13</v>
      </c>
      <c r="F17" s="280" t="s">
        <v>10</v>
      </c>
      <c r="G17" s="280" t="s">
        <v>14</v>
      </c>
      <c r="H17" s="280" t="s">
        <v>17</v>
      </c>
    </row>
    <row r="18" spans="1:9" x14ac:dyDescent="0.3">
      <c r="B18" s="3"/>
      <c r="E18" s="279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79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I20" t="s">
        <v>214</v>
      </c>
    </row>
    <row r="21" spans="1:9" x14ac:dyDescent="0.3">
      <c r="E21" s="4">
        <v>4</v>
      </c>
      <c r="F21" s="46">
        <v>66300000</v>
      </c>
      <c r="G21" s="2">
        <v>-8000000</v>
      </c>
      <c r="H21" s="1">
        <f t="shared" si="3"/>
        <v>-12.07</v>
      </c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10500000</v>
      </c>
      <c r="G22" s="2">
        <v>0</v>
      </c>
      <c r="H22" s="1">
        <f t="shared" si="3"/>
        <v>0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f>SUM(F18:F27)/IF(COUNTIF(F18:F27,"&gt;1")=0,1,COUNTIF(F18:F27,"&gt;1"))</f>
        <v>32503114.800000001</v>
      </c>
      <c r="G28" s="2">
        <f>SUM(G18:G27)</f>
        <v>-7187040</v>
      </c>
      <c r="H28" s="1">
        <f t="shared" si="3"/>
        <v>-22.11</v>
      </c>
    </row>
    <row r="29" spans="1:9" x14ac:dyDescent="0.3">
      <c r="E29" s="296" t="s">
        <v>221</v>
      </c>
      <c r="F29" s="352">
        <v>77000000</v>
      </c>
      <c r="G29" s="353"/>
      <c r="H29" s="354">
        <f xml:space="preserve"> (((F29 + G28) / F29) - 1) * 100</f>
        <v>-9.3338181818181774</v>
      </c>
    </row>
  </sheetData>
  <mergeCells count="7">
    <mergeCell ref="F29:G29"/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1" t="s">
        <v>206</v>
      </c>
      <c r="C1" s="321"/>
      <c r="D1" s="321"/>
      <c r="E1" s="321"/>
      <c r="F1" s="321"/>
      <c r="G1" s="321"/>
      <c r="H1" s="321"/>
      <c r="I1" s="321"/>
    </row>
    <row r="2" spans="2:14" x14ac:dyDescent="0.3">
      <c r="B2" s="291" t="s">
        <v>200</v>
      </c>
      <c r="C2" s="291" t="s">
        <v>202</v>
      </c>
      <c r="D2" s="291" t="s">
        <v>204</v>
      </c>
      <c r="E2" s="291" t="s">
        <v>0</v>
      </c>
      <c r="F2" s="291" t="s">
        <v>209</v>
      </c>
      <c r="G2" s="291" t="s">
        <v>205</v>
      </c>
      <c r="H2" s="291" t="s">
        <v>201</v>
      </c>
      <c r="I2" s="291" t="s">
        <v>203</v>
      </c>
    </row>
    <row r="3" spans="2:14" x14ac:dyDescent="0.3">
      <c r="B3" s="282">
        <v>60000000</v>
      </c>
      <c r="C3" s="282">
        <f xml:space="preserve"> B3 * 0.02</f>
        <v>1200000</v>
      </c>
      <c r="D3" s="282">
        <f xml:space="preserve"> C3 * 12</f>
        <v>14400000</v>
      </c>
      <c r="E3" s="282">
        <f xml:space="preserve"> D3 * 0.22</f>
        <v>3168000</v>
      </c>
      <c r="F3" s="284">
        <f xml:space="preserve"> E3 / 12</f>
        <v>264000</v>
      </c>
      <c r="G3" s="282">
        <f>( D3 - E3) /12</f>
        <v>936000</v>
      </c>
      <c r="H3" s="284">
        <v>300000</v>
      </c>
      <c r="I3" s="285">
        <f xml:space="preserve"> G3 - H3</f>
        <v>636000</v>
      </c>
      <c r="J3" s="287" t="s">
        <v>207</v>
      </c>
      <c r="K3" s="287" t="s">
        <v>208</v>
      </c>
      <c r="L3" s="286" t="s">
        <v>210</v>
      </c>
    </row>
    <row r="4" spans="2:14" x14ac:dyDescent="0.3">
      <c r="B4" s="1"/>
      <c r="C4" s="1"/>
      <c r="D4" s="1"/>
    </row>
    <row r="5" spans="2:14" x14ac:dyDescent="0.3">
      <c r="B5" s="289"/>
      <c r="C5" s="42" t="s">
        <v>211</v>
      </c>
      <c r="D5" s="42" t="s">
        <v>212</v>
      </c>
      <c r="E5" s="42" t="s">
        <v>213</v>
      </c>
      <c r="F5" s="294" t="s">
        <v>218</v>
      </c>
      <c r="G5" s="294" t="s">
        <v>219</v>
      </c>
      <c r="H5" s="294" t="s">
        <v>220</v>
      </c>
      <c r="J5" s="306"/>
      <c r="K5" s="306"/>
      <c r="L5" s="306"/>
      <c r="M5" s="306"/>
      <c r="N5" s="306"/>
    </row>
    <row r="6" spans="2:14" x14ac:dyDescent="0.3">
      <c r="B6" s="288">
        <v>202412</v>
      </c>
      <c r="C6" s="292">
        <v>300000</v>
      </c>
      <c r="D6" s="290"/>
      <c r="E6" s="288"/>
      <c r="F6" s="293">
        <v>16780000</v>
      </c>
      <c r="G6" s="293">
        <v>10500000</v>
      </c>
      <c r="H6" s="293">
        <f xml:space="preserve"> F6 - G6</f>
        <v>6280000</v>
      </c>
      <c r="J6" s="283"/>
      <c r="K6" s="283"/>
      <c r="L6" s="283"/>
    </row>
    <row r="7" spans="2:14" x14ac:dyDescent="0.3">
      <c r="B7" s="288">
        <v>202501</v>
      </c>
      <c r="C7" s="290"/>
      <c r="D7" s="290"/>
      <c r="E7" s="288"/>
      <c r="F7" s="288"/>
      <c r="G7" s="288"/>
      <c r="H7" s="288"/>
      <c r="J7" s="283"/>
      <c r="K7" s="283"/>
      <c r="L7" s="283"/>
    </row>
    <row r="8" spans="2:14" x14ac:dyDescent="0.3">
      <c r="B8" s="288">
        <v>202502</v>
      </c>
      <c r="C8" s="290"/>
      <c r="D8" s="290"/>
      <c r="E8" s="288"/>
      <c r="F8" s="288"/>
      <c r="G8" s="1"/>
      <c r="H8" s="288"/>
    </row>
    <row r="9" spans="2:14" x14ac:dyDescent="0.3">
      <c r="B9" s="288">
        <v>202503</v>
      </c>
      <c r="C9" s="290"/>
      <c r="D9" s="290"/>
      <c r="E9" s="288"/>
      <c r="F9" s="288"/>
      <c r="G9" s="288"/>
      <c r="H9" s="288"/>
    </row>
    <row r="10" spans="2:14" x14ac:dyDescent="0.3">
      <c r="B10" s="288">
        <v>202504</v>
      </c>
      <c r="C10" s="290"/>
      <c r="D10" s="290"/>
      <c r="E10" s="288"/>
      <c r="F10" s="288"/>
      <c r="G10" s="288"/>
      <c r="H10" s="288"/>
      <c r="I10" s="283"/>
    </row>
    <row r="11" spans="2:14" x14ac:dyDescent="0.3">
      <c r="B11" s="288">
        <v>202505</v>
      </c>
      <c r="C11" s="290"/>
      <c r="D11" s="290"/>
      <c r="E11" s="288"/>
      <c r="F11" s="288"/>
      <c r="G11" s="1"/>
      <c r="H11" s="288"/>
      <c r="I11" s="283"/>
    </row>
    <row r="12" spans="2:14" x14ac:dyDescent="0.3">
      <c r="B12" s="288">
        <v>202506</v>
      </c>
      <c r="C12" s="290"/>
      <c r="D12" s="290"/>
      <c r="E12" s="288"/>
      <c r="F12" s="288"/>
      <c r="G12" s="288"/>
      <c r="H12" s="288"/>
    </row>
    <row r="13" spans="2:14" x14ac:dyDescent="0.3">
      <c r="B13" s="288">
        <v>202507</v>
      </c>
      <c r="C13" s="290"/>
      <c r="D13" s="290"/>
      <c r="E13" s="288"/>
      <c r="F13" s="288"/>
      <c r="G13" s="288"/>
      <c r="H13" s="288"/>
    </row>
    <row r="14" spans="2:14" x14ac:dyDescent="0.3">
      <c r="B14" s="288">
        <v>202508</v>
      </c>
      <c r="C14" s="290"/>
      <c r="D14" s="290"/>
      <c r="E14" s="288"/>
      <c r="F14" s="288"/>
      <c r="G14" s="1"/>
      <c r="H14" s="288"/>
    </row>
    <row r="15" spans="2:14" x14ac:dyDescent="0.3">
      <c r="B15" s="288">
        <v>202509</v>
      </c>
      <c r="C15" s="290"/>
      <c r="D15" s="290"/>
      <c r="E15" s="288"/>
      <c r="F15" s="288"/>
      <c r="G15" s="288"/>
      <c r="H15" s="288"/>
      <c r="I15" s="283"/>
    </row>
    <row r="16" spans="2:14" x14ac:dyDescent="0.3">
      <c r="B16" s="283"/>
      <c r="C16" s="283"/>
      <c r="D16" s="283"/>
      <c r="E16" s="283"/>
      <c r="F16" s="283"/>
      <c r="G16" s="283"/>
      <c r="H16" s="283"/>
      <c r="I16" s="283"/>
    </row>
    <row r="17" spans="2:15" x14ac:dyDescent="0.3">
      <c r="B17" s="283"/>
      <c r="C17" s="283"/>
      <c r="D17" s="283"/>
      <c r="E17" s="283"/>
      <c r="F17" s="283"/>
      <c r="G17" s="283"/>
      <c r="H17" s="283"/>
      <c r="I17" s="283"/>
    </row>
    <row r="18" spans="2:15" x14ac:dyDescent="0.3">
      <c r="B18" s="283"/>
      <c r="C18" s="283"/>
      <c r="D18" s="283"/>
      <c r="E18" s="283"/>
      <c r="F18" s="283"/>
      <c r="G18" s="283"/>
      <c r="H18" s="283"/>
      <c r="I18" s="283"/>
    </row>
    <row r="19" spans="2:15" x14ac:dyDescent="0.3">
      <c r="B19" s="283"/>
      <c r="C19" s="283"/>
      <c r="D19" s="283"/>
      <c r="E19" s="283"/>
      <c r="F19" s="283"/>
      <c r="G19" s="283"/>
      <c r="H19" s="283"/>
      <c r="I19" s="283"/>
    </row>
    <row r="20" spans="2:15" x14ac:dyDescent="0.3">
      <c r="B20" s="283"/>
      <c r="C20" s="283"/>
      <c r="D20" s="283"/>
      <c r="E20" s="283"/>
      <c r="F20" s="283"/>
      <c r="G20" s="283"/>
      <c r="H20" s="283"/>
      <c r="I20" s="283"/>
    </row>
    <row r="21" spans="2:15" x14ac:dyDescent="0.3">
      <c r="B21" s="283"/>
      <c r="C21" s="283"/>
      <c r="D21" s="283"/>
      <c r="E21" s="283"/>
      <c r="F21" s="283"/>
      <c r="G21" s="283"/>
      <c r="H21" s="283"/>
      <c r="I21" s="283"/>
    </row>
    <row r="23" spans="2:15" x14ac:dyDescent="0.3">
      <c r="F23" s="295"/>
      <c r="G23" s="295"/>
      <c r="H23" s="295"/>
      <c r="I23" s="295"/>
      <c r="J23" s="295"/>
      <c r="K23" s="295"/>
      <c r="L23" s="295"/>
      <c r="M23" s="295"/>
      <c r="N23" s="295"/>
      <c r="O23" s="295"/>
    </row>
    <row r="30" spans="2:15" x14ac:dyDescent="0.3">
      <c r="E30" s="295">
        <v>60000000</v>
      </c>
      <c r="F30" s="295">
        <f t="shared" ref="F30:F35" si="0" xml:space="preserve"> E30 * 1.03</f>
        <v>61800000</v>
      </c>
    </row>
    <row r="31" spans="2:15" x14ac:dyDescent="0.3">
      <c r="E31" s="295">
        <f xml:space="preserve"> F30 -300000</f>
        <v>61500000</v>
      </c>
      <c r="F31" s="295">
        <f t="shared" si="0"/>
        <v>63345000</v>
      </c>
    </row>
    <row r="32" spans="2:15" x14ac:dyDescent="0.3">
      <c r="E32" s="295">
        <f xml:space="preserve"> F31 -300000</f>
        <v>63045000</v>
      </c>
      <c r="F32" s="295">
        <f t="shared" si="0"/>
        <v>64936350</v>
      </c>
    </row>
    <row r="33" spans="5:6" x14ac:dyDescent="0.3">
      <c r="E33" s="295">
        <f xml:space="preserve"> F32 -300000</f>
        <v>64636350</v>
      </c>
      <c r="F33" s="295">
        <f t="shared" si="0"/>
        <v>66575440.5</v>
      </c>
    </row>
    <row r="34" spans="5:6" x14ac:dyDescent="0.3">
      <c r="E34" s="295">
        <f xml:space="preserve"> F33 -300000</f>
        <v>66275440.5</v>
      </c>
      <c r="F34" s="295">
        <f t="shared" si="0"/>
        <v>68263703.715000004</v>
      </c>
    </row>
    <row r="35" spans="5:6" x14ac:dyDescent="0.3">
      <c r="E35" s="295">
        <f xml:space="preserve"> F34 -300000</f>
        <v>67963703.715000004</v>
      </c>
      <c r="F35" s="29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6" t="s">
        <v>36</v>
      </c>
      <c r="E3" s="306"/>
      <c r="F3" s="306"/>
      <c r="G3" s="306"/>
      <c r="H3" s="306"/>
      <c r="I3" s="306"/>
      <c r="J3" s="306"/>
      <c r="K3" s="306"/>
      <c r="L3" s="306"/>
      <c r="M3" s="306"/>
      <c r="N3" s="306"/>
    </row>
    <row r="4" spans="3:14" x14ac:dyDescent="0.3"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2">
        <f xml:space="preserve"> D22 + E22 + F22 + G22</f>
        <v>18921448</v>
      </c>
      <c r="E23" s="315"/>
      <c r="F23" s="315"/>
      <c r="G23" s="31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3">
        <f xml:space="preserve"> D23 / I23 * 100</f>
        <v>84.996483606996279</v>
      </c>
      <c r="E24" s="344"/>
      <c r="F24" s="344"/>
      <c r="G24" s="34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5" t="s">
        <v>100</v>
      </c>
      <c r="C27" s="337" t="s">
        <v>115</v>
      </c>
      <c r="D27" s="346" t="s">
        <v>98</v>
      </c>
      <c r="E27" s="347"/>
      <c r="F27" s="348"/>
      <c r="G27" s="335" t="s">
        <v>102</v>
      </c>
      <c r="H27" s="339" t="s">
        <v>118</v>
      </c>
      <c r="I27" s="349" t="s">
        <v>96</v>
      </c>
      <c r="J27" s="335" t="s">
        <v>105</v>
      </c>
      <c r="K27" s="335" t="s">
        <v>116</v>
      </c>
    </row>
    <row r="28" spans="2:12" ht="17.25" thickBot="1" x14ac:dyDescent="0.35">
      <c r="B28" s="336"/>
      <c r="C28" s="338"/>
      <c r="D28" s="335" t="s">
        <v>97</v>
      </c>
      <c r="E28" s="339" t="s">
        <v>101</v>
      </c>
      <c r="F28" s="340" t="s">
        <v>104</v>
      </c>
      <c r="G28" s="336"/>
      <c r="H28" s="336"/>
      <c r="I28" s="350"/>
      <c r="J28" s="336"/>
      <c r="K28" s="336"/>
    </row>
    <row r="29" spans="2:12" ht="37.5" customHeight="1" thickBot="1" x14ac:dyDescent="0.35">
      <c r="B29" s="336"/>
      <c r="C29" s="338"/>
      <c r="D29" s="336"/>
      <c r="E29" s="336"/>
      <c r="F29" s="341"/>
      <c r="G29" s="336"/>
      <c r="H29" s="336"/>
      <c r="I29" s="47" t="s">
        <v>99</v>
      </c>
      <c r="J29" s="351"/>
      <c r="K29" s="351"/>
    </row>
    <row r="30" spans="2:12" x14ac:dyDescent="0.3">
      <c r="B30" s="326" t="s">
        <v>114</v>
      </c>
      <c r="C30" s="328">
        <v>4679754000</v>
      </c>
      <c r="D30" s="50">
        <v>4679754000</v>
      </c>
      <c r="E30" s="49">
        <v>0</v>
      </c>
      <c r="F30" s="51">
        <v>10.81</v>
      </c>
      <c r="G30" s="322">
        <f xml:space="preserve"> C30 + D31</f>
        <v>0</v>
      </c>
      <c r="H30" s="328">
        <v>583000000</v>
      </c>
      <c r="I30" s="330">
        <f xml:space="preserve"> G30 / H30</f>
        <v>0</v>
      </c>
      <c r="J30" s="324" t="s">
        <v>103</v>
      </c>
      <c r="K30" s="322">
        <f xml:space="preserve"> D30 / H30</f>
        <v>8.0270222984562611</v>
      </c>
    </row>
    <row r="31" spans="2:12" ht="17.25" thickBot="1" x14ac:dyDescent="0.35">
      <c r="B31" s="327"/>
      <c r="C31" s="329"/>
      <c r="D31" s="332">
        <f xml:space="preserve"> (D30 * (E30 - F30)) / F30</f>
        <v>-4679754000</v>
      </c>
      <c r="E31" s="333"/>
      <c r="F31" s="334"/>
      <c r="G31" s="327"/>
      <c r="H31" s="329"/>
      <c r="I31" s="331"/>
      <c r="J31" s="325"/>
      <c r="K31" s="32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192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192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192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192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5" t="s">
        <v>143</v>
      </c>
      <c r="B29" s="315"/>
      <c r="C29" s="315"/>
    </row>
    <row r="30" spans="1:11" x14ac:dyDescent="0.3">
      <c r="A30" s="1">
        <v>1</v>
      </c>
      <c r="B30" s="315" t="s">
        <v>144</v>
      </c>
      <c r="C30" s="1" t="s">
        <v>145</v>
      </c>
    </row>
    <row r="31" spans="1:11" x14ac:dyDescent="0.3">
      <c r="A31" s="1">
        <v>2</v>
      </c>
      <c r="B31" s="315"/>
      <c r="C31" s="1" t="s">
        <v>146</v>
      </c>
    </row>
    <row r="32" spans="1:11" x14ac:dyDescent="0.3">
      <c r="A32" s="1">
        <v>3</v>
      </c>
      <c r="B32" s="315"/>
      <c r="C32" s="1" t="s">
        <v>147</v>
      </c>
    </row>
    <row r="33" spans="1:3" x14ac:dyDescent="0.3">
      <c r="A33" s="1">
        <v>4</v>
      </c>
      <c r="B33" s="315"/>
      <c r="C33" s="1" t="s">
        <v>148</v>
      </c>
    </row>
    <row r="34" spans="1:3" x14ac:dyDescent="0.3">
      <c r="A34" s="1">
        <v>5</v>
      </c>
      <c r="B34" s="315" t="s">
        <v>152</v>
      </c>
      <c r="C34" s="1" t="s">
        <v>149</v>
      </c>
    </row>
    <row r="35" spans="1:3" x14ac:dyDescent="0.3">
      <c r="A35" s="1">
        <v>6</v>
      </c>
      <c r="B35" s="315"/>
      <c r="C35" s="1" t="s">
        <v>150</v>
      </c>
    </row>
    <row r="36" spans="1:3" x14ac:dyDescent="0.3">
      <c r="A36" s="1">
        <v>7</v>
      </c>
      <c r="B36" s="315"/>
      <c r="C36" s="1" t="s">
        <v>151</v>
      </c>
    </row>
    <row r="37" spans="1:3" x14ac:dyDescent="0.3">
      <c r="A37" s="1">
        <v>8</v>
      </c>
      <c r="B37" s="315" t="s">
        <v>153</v>
      </c>
      <c r="C37" s="1" t="s">
        <v>154</v>
      </c>
    </row>
    <row r="38" spans="1:3" x14ac:dyDescent="0.3">
      <c r="A38" s="1">
        <v>9</v>
      </c>
      <c r="B38" s="31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9" t="s">
        <v>66</v>
      </c>
      <c r="C2" s="319"/>
      <c r="E2" s="319" t="s">
        <v>67</v>
      </c>
      <c r="F2" s="319"/>
      <c r="H2" s="319" t="s">
        <v>68</v>
      </c>
      <c r="I2" s="319"/>
      <c r="K2" s="319" t="s">
        <v>69</v>
      </c>
      <c r="L2" s="319"/>
      <c r="N2" s="319" t="s">
        <v>70</v>
      </c>
      <c r="O2" s="319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2024-12-20T05:45:15Z</dcterms:modified>
</cp:coreProperties>
</file>