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AA38CD35-F0E3-46E7-A69F-5872F50A281B}" xr6:coauthVersionLast="36" xr6:coauthVersionMax="47" xr10:uidLastSave="{00000000-0000-0000-0000-000000000000}"/>
  <bookViews>
    <workbookView xWindow="-120" yWindow="-120" windowWidth="29040" windowHeight="15720" firstSheet="3" activeTab="6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5" l="1"/>
  <c r="R17" i="5"/>
  <c r="R13" i="5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4" i="11" l="1"/>
  <c r="H63" i="11"/>
  <c r="F64" i="11"/>
  <c r="E64" i="11"/>
  <c r="G64" i="11" s="1"/>
  <c r="G58" i="11"/>
  <c r="D58" i="11"/>
  <c r="C58" i="11"/>
  <c r="F52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3" i="11"/>
  <c r="G63" i="11" s="1"/>
  <c r="E63" i="11"/>
  <c r="C57" i="11"/>
  <c r="E45" i="11"/>
  <c r="G57" i="11"/>
  <c r="D57" i="11"/>
  <c r="F51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2" i="11"/>
  <c r="F62" i="11"/>
  <c r="E62" i="11"/>
  <c r="G55" i="11"/>
  <c r="G56" i="11"/>
  <c r="P26" i="18" l="1"/>
  <c r="K10" i="18"/>
  <c r="D56" i="11"/>
  <c r="C56" i="11"/>
  <c r="F50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49" i="11"/>
  <c r="D55" i="11" s="1"/>
  <c r="E43" i="11"/>
  <c r="D33" i="11"/>
  <c r="G32" i="11" s="1"/>
  <c r="I32" i="11" s="1"/>
  <c r="D31" i="11"/>
  <c r="G30" i="11" s="1"/>
  <c r="I30" i="11" s="1"/>
  <c r="P30" i="18" l="1"/>
  <c r="K14" i="18"/>
  <c r="C55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P47" i="18"/>
  <c r="K31" i="18"/>
  <c r="Q31" i="18" s="1"/>
  <c r="S31" i="18" s="1"/>
  <c r="C15" i="5" l="1"/>
  <c r="T15" i="5" s="1"/>
  <c r="P48" i="18"/>
  <c r="K32" i="18"/>
  <c r="Q32" i="18" s="1"/>
  <c r="S32" i="18" s="1"/>
  <c r="C16" i="5" l="1"/>
  <c r="T16" i="5" s="1"/>
  <c r="P49" i="18"/>
  <c r="K33" i="18"/>
  <c r="Q33" i="18" s="1"/>
  <c r="S33" i="18" s="1"/>
  <c r="C17" i="5" l="1"/>
  <c r="T17" i="5" s="1"/>
  <c r="P50" i="18"/>
  <c r="K34" i="18"/>
  <c r="Q34" i="18" s="1"/>
  <c r="S34" i="18" s="1"/>
  <c r="C18" i="5" l="1"/>
  <c r="T18" i="5" s="1"/>
  <c r="P51" i="18"/>
  <c r="K35" i="18"/>
  <c r="Q35" i="18" s="1"/>
  <c r="S35" i="18" s="1"/>
  <c r="C19" i="5" l="1"/>
  <c r="T19" i="5" s="1"/>
  <c r="P52" i="18"/>
  <c r="K36" i="18"/>
  <c r="Q36" i="18" s="1"/>
  <c r="S36" i="18" s="1"/>
  <c r="C20" i="5" l="1"/>
  <c r="T20" i="5" s="1"/>
  <c r="P53" i="18"/>
  <c r="K37" i="18"/>
  <c r="Q37" i="18" s="1"/>
  <c r="S37" i="18" s="1"/>
  <c r="C21" i="5" l="1"/>
  <c r="T21" i="5" s="1"/>
  <c r="P54" i="18"/>
  <c r="K38" i="18"/>
  <c r="Q38" i="18" s="1"/>
  <c r="S38" i="18" s="1"/>
  <c r="C22" i="5" l="1"/>
  <c r="T22" i="5" s="1"/>
  <c r="P55" i="18"/>
  <c r="K39" i="18"/>
  <c r="Q39" i="18" s="1"/>
  <c r="S39" i="18" s="1"/>
  <c r="C23" i="5" l="1"/>
  <c r="T23" i="5" s="1"/>
  <c r="P56" i="18"/>
  <c r="K40" i="18"/>
  <c r="Q40" i="18" s="1"/>
  <c r="S40" i="18" s="1"/>
  <c r="C24" i="5" l="1"/>
  <c r="T24" i="5" s="1"/>
  <c r="P57" i="18"/>
  <c r="K41" i="18"/>
  <c r="Q41" i="18" s="1"/>
  <c r="S41" i="18" s="1"/>
  <c r="C25" i="5" l="1"/>
  <c r="T25" i="5" s="1"/>
  <c r="P58" i="18"/>
  <c r="K42" i="18"/>
  <c r="Q42" i="18" s="1"/>
  <c r="S42" i="18" s="1"/>
  <c r="C26" i="5" l="1"/>
  <c r="T26" i="5" s="1"/>
  <c r="P59" i="18"/>
  <c r="K43" i="18"/>
  <c r="Q43" i="18" s="1"/>
  <c r="S43" i="18" s="1"/>
  <c r="C27" i="5" l="1"/>
  <c r="T27" i="5" s="1"/>
  <c r="P60" i="18"/>
  <c r="K44" i="18"/>
  <c r="Q44" i="18" s="1"/>
  <c r="S44" i="18" s="1"/>
  <c r="C28" i="5" l="1"/>
  <c r="T28" i="5" s="1"/>
  <c r="P61" i="18"/>
  <c r="K45" i="18"/>
  <c r="Q45" i="18" s="1"/>
  <c r="S45" i="18" s="1"/>
  <c r="C29" i="5" l="1"/>
  <c r="T29" i="5" s="1"/>
  <c r="P62" i="18"/>
  <c r="K46" i="18"/>
  <c r="Q46" i="18" s="1"/>
  <c r="S46" i="18" s="1"/>
  <c r="C30" i="5" l="1"/>
  <c r="T30" i="5" s="1"/>
  <c r="P63" i="18"/>
  <c r="K47" i="18"/>
  <c r="Q47" i="18" s="1"/>
  <c r="S47" i="18" s="1"/>
  <c r="C31" i="5" l="1"/>
  <c r="T31" i="5" s="1"/>
  <c r="P64" i="18"/>
  <c r="K48" i="18"/>
  <c r="Q48" i="18" s="1"/>
  <c r="S48" i="18" s="1"/>
  <c r="C32" i="5" l="1"/>
  <c r="T32" i="5" s="1"/>
  <c r="P65" i="18"/>
  <c r="K49" i="18"/>
  <c r="Q49" i="18" s="1"/>
  <c r="S49" i="18" s="1"/>
  <c r="C33" i="5" l="1"/>
  <c r="T33" i="5" s="1"/>
  <c r="P66" i="18"/>
  <c r="K50" i="18"/>
  <c r="Q50" i="18" s="1"/>
  <c r="S50" i="18" s="1"/>
  <c r="C34" i="5" l="1"/>
  <c r="T34" i="5" s="1"/>
  <c r="P67" i="18"/>
  <c r="K51" i="18"/>
  <c r="Q51" i="18" s="1"/>
  <c r="S51" i="18" s="1"/>
  <c r="C35" i="5" l="1"/>
  <c r="T35" i="5" s="1"/>
  <c r="P68" i="18"/>
  <c r="K52" i="18"/>
  <c r="Q52" i="18" s="1"/>
  <c r="S52" i="18" s="1"/>
  <c r="C36" i="5" l="1"/>
  <c r="T36" i="5" s="1"/>
  <c r="P69" i="18"/>
  <c r="K53" i="18"/>
  <c r="Q53" i="18" s="1"/>
  <c r="S53" i="18" s="1"/>
  <c r="C37" i="5" l="1"/>
  <c r="T37" i="5" s="1"/>
  <c r="P70" i="18"/>
  <c r="K54" i="18"/>
  <c r="Q54" i="18" s="1"/>
  <c r="S54" i="18" s="1"/>
  <c r="C38" i="5" l="1"/>
  <c r="T38" i="5" s="1"/>
  <c r="P71" i="18"/>
  <c r="K55" i="18"/>
  <c r="Q55" i="18" s="1"/>
  <c r="S55" i="18" s="1"/>
  <c r="C39" i="5" l="1"/>
  <c r="T39" i="5" s="1"/>
  <c r="P72" i="18"/>
  <c r="K56" i="18"/>
  <c r="Q56" i="18" s="1"/>
  <c r="S56" i="18" s="1"/>
  <c r="C40" i="5" l="1"/>
  <c r="T40" i="5" s="1"/>
  <c r="P73" i="18"/>
  <c r="K57" i="18"/>
  <c r="Q57" i="18" s="1"/>
  <c r="S57" i="18" s="1"/>
  <c r="C41" i="5" l="1"/>
  <c r="T41" i="5" s="1"/>
  <c r="P74" i="18"/>
  <c r="K58" i="18"/>
  <c r="Q58" i="18" s="1"/>
  <c r="S58" i="18" s="1"/>
  <c r="C42" i="5" l="1"/>
  <c r="T42" i="5" s="1"/>
  <c r="P75" i="18"/>
  <c r="K59" i="18"/>
  <c r="Q59" i="18" s="1"/>
  <c r="S59" i="18" s="1"/>
  <c r="C43" i="5" l="1"/>
  <c r="T43" i="5" s="1"/>
  <c r="P76" i="18"/>
  <c r="K60" i="18"/>
  <c r="Q60" i="18" s="1"/>
  <c r="S60" i="18" s="1"/>
  <c r="C44" i="5" l="1"/>
  <c r="T44" i="5" s="1"/>
  <c r="P77" i="18"/>
  <c r="K61" i="18"/>
  <c r="Q61" i="18" s="1"/>
  <c r="S61" i="18" s="1"/>
  <c r="C45" i="5" l="1"/>
  <c r="T45" i="5" s="1"/>
  <c r="P78" i="18"/>
  <c r="K62" i="18"/>
  <c r="Q62" i="18" s="1"/>
  <c r="S62" i="18" s="1"/>
  <c r="C46" i="5" l="1"/>
  <c r="T46" i="5" s="1"/>
  <c r="P79" i="18"/>
  <c r="K63" i="18"/>
  <c r="Q63" i="18" s="1"/>
  <c r="S63" i="18" s="1"/>
  <c r="C47" i="5" l="1"/>
  <c r="T47" i="5" s="1"/>
  <c r="P80" i="18"/>
  <c r="K64" i="18"/>
  <c r="Q64" i="18" s="1"/>
  <c r="S64" i="18" s="1"/>
  <c r="C48" i="5" l="1"/>
  <c r="T48" i="5" s="1"/>
  <c r="P81" i="18"/>
  <c r="K65" i="18"/>
  <c r="Q65" i="18" s="1"/>
  <c r="S65" i="18" s="1"/>
  <c r="C49" i="5" l="1"/>
  <c r="T49" i="5" s="1"/>
  <c r="P82" i="18"/>
  <c r="K66" i="18"/>
  <c r="Q66" i="18" s="1"/>
  <c r="S66" i="18" s="1"/>
  <c r="C50" i="5" l="1"/>
  <c r="T50" i="5" s="1"/>
  <c r="P83" i="18"/>
  <c r="K67" i="18"/>
  <c r="Q67" i="18" s="1"/>
  <c r="S67" i="18" s="1"/>
  <c r="C51" i="5" l="1"/>
  <c r="T51" i="5" s="1"/>
  <c r="P84" i="18"/>
  <c r="K68" i="18"/>
  <c r="Q68" i="18" s="1"/>
  <c r="S68" i="18" s="1"/>
  <c r="C52" i="5" l="1"/>
  <c r="T52" i="5" s="1"/>
  <c r="P85" i="18"/>
  <c r="K69" i="18"/>
  <c r="Q69" i="18" s="1"/>
  <c r="S69" i="18" s="1"/>
  <c r="C53" i="5" l="1"/>
  <c r="T53" i="5" s="1"/>
  <c r="P86" i="18"/>
  <c r="K70" i="18"/>
  <c r="Q70" i="18" s="1"/>
  <c r="S70" i="18" s="1"/>
  <c r="C54" i="5" l="1"/>
  <c r="T54" i="5" s="1"/>
  <c r="P87" i="18"/>
  <c r="K71" i="18"/>
  <c r="Q71" i="18" s="1"/>
  <c r="S71" i="18" s="1"/>
  <c r="C55" i="5" l="1"/>
  <c r="T55" i="5" s="1"/>
  <c r="P88" i="18"/>
  <c r="K72" i="18"/>
  <c r="Q72" i="18" s="1"/>
  <c r="S72" i="18" s="1"/>
  <c r="C56" i="5" l="1"/>
  <c r="T56" i="5" s="1"/>
  <c r="P89" i="18"/>
  <c r="K73" i="18"/>
  <c r="Q73" i="18" s="1"/>
  <c r="S73" i="18" s="1"/>
  <c r="C57" i="5" l="1"/>
  <c r="T57" i="5" s="1"/>
  <c r="P90" i="18"/>
  <c r="K74" i="18"/>
  <c r="Q74" i="18" s="1"/>
  <c r="S74" i="18" s="1"/>
  <c r="C58" i="5" l="1"/>
  <c r="T58" i="5" s="1"/>
  <c r="P91" i="18"/>
  <c r="K75" i="18"/>
  <c r="Q75" i="18" s="1"/>
  <c r="S75" i="18" s="1"/>
  <c r="C59" i="5" l="1"/>
  <c r="T59" i="5" s="1"/>
  <c r="P92" i="18"/>
  <c r="K76" i="18"/>
  <c r="Q76" i="18" s="1"/>
  <c r="S76" i="18" s="1"/>
  <c r="C60" i="5" l="1"/>
  <c r="T60" i="5" s="1"/>
  <c r="P93" i="18"/>
  <c r="K77" i="18"/>
  <c r="Q77" i="18" s="1"/>
  <c r="S77" i="18" s="1"/>
  <c r="C61" i="5" l="1"/>
  <c r="T61" i="5" s="1"/>
  <c r="P94" i="18"/>
  <c r="K78" i="18"/>
  <c r="Q78" i="18" s="1"/>
  <c r="S78" i="18" s="1"/>
  <c r="C62" i="5" l="1"/>
  <c r="T62" i="5" s="1"/>
  <c r="P95" i="18"/>
  <c r="K79" i="18"/>
  <c r="Q79" i="18" s="1"/>
  <c r="S79" i="18" s="1"/>
  <c r="C63" i="5" l="1"/>
  <c r="T63" i="5" s="1"/>
  <c r="P96" i="18"/>
  <c r="K80" i="18"/>
  <c r="Q80" i="18" s="1"/>
  <c r="S80" i="18" s="1"/>
  <c r="C64" i="5" l="1"/>
  <c r="T64" i="5" s="1"/>
  <c r="P97" i="18"/>
  <c r="K81" i="18"/>
  <c r="Q81" i="18" s="1"/>
  <c r="S81" i="18" s="1"/>
  <c r="C65" i="5" l="1"/>
  <c r="P98" i="18"/>
  <c r="K82" i="18"/>
  <c r="Q82" i="18" s="1"/>
  <c r="S82" i="18" s="1"/>
  <c r="T65" i="5"/>
  <c r="C66" i="5" l="1"/>
  <c r="T66" i="5" s="1"/>
  <c r="P99" i="18"/>
  <c r="K83" i="18"/>
  <c r="Q83" i="18" s="1"/>
  <c r="S83" i="18" s="1"/>
  <c r="C67" i="5" l="1"/>
  <c r="T67" i="5" s="1"/>
  <c r="P100" i="18"/>
  <c r="K84" i="18"/>
  <c r="Q84" i="18" s="1"/>
  <c r="S84" i="18" s="1"/>
  <c r="C68" i="5" l="1"/>
  <c r="T68" i="5" s="1"/>
  <c r="P101" i="18"/>
  <c r="K85" i="18"/>
  <c r="Q85" i="18" s="1"/>
  <c r="S85" i="18" s="1"/>
  <c r="C69" i="5" l="1"/>
  <c r="T69" i="5" s="1"/>
  <c r="P102" i="18"/>
  <c r="K86" i="18"/>
  <c r="Q86" i="18" s="1"/>
  <c r="S86" i="18" s="1"/>
  <c r="C70" i="5" l="1"/>
  <c r="P103" i="18"/>
  <c r="K87" i="18"/>
  <c r="Q87" i="18" s="1"/>
  <c r="S87" i="18" s="1"/>
  <c r="T70" i="5"/>
  <c r="C71" i="5" l="1"/>
  <c r="T71" i="5" s="1"/>
  <c r="P104" i="18"/>
  <c r="K88" i="18"/>
  <c r="Q88" i="18" s="1"/>
  <c r="S88" i="18" s="1"/>
  <c r="C72" i="5" l="1"/>
  <c r="P105" i="18"/>
  <c r="K89" i="18"/>
  <c r="Q89" i="18" s="1"/>
  <c r="S89" i="18" s="1"/>
  <c r="T72" i="5"/>
  <c r="C73" i="5" l="1"/>
  <c r="T73" i="5" s="1"/>
  <c r="P106" i="18"/>
  <c r="K90" i="18"/>
  <c r="Q90" i="18" s="1"/>
  <c r="S90" i="18" s="1"/>
  <c r="C74" i="5" l="1"/>
  <c r="T74" i="5" s="1"/>
  <c r="P107" i="18"/>
  <c r="K91" i="18"/>
  <c r="Q91" i="18" s="1"/>
  <c r="S91" i="18" s="1"/>
  <c r="C75" i="5" l="1"/>
  <c r="T75" i="5" s="1"/>
  <c r="P108" i="18"/>
  <c r="K92" i="18"/>
  <c r="Q92" i="18" s="1"/>
  <c r="S92" i="18" s="1"/>
  <c r="C76" i="5" l="1"/>
  <c r="T76" i="5" s="1"/>
  <c r="P109" i="18"/>
  <c r="K93" i="18"/>
  <c r="Q93" i="18" s="1"/>
  <c r="S93" i="18" s="1"/>
  <c r="C77" i="5" l="1"/>
  <c r="P110" i="18"/>
  <c r="K94" i="18"/>
  <c r="Q94" i="18" s="1"/>
  <c r="S94" i="18" s="1"/>
  <c r="T77" i="5"/>
  <c r="C78" i="5" l="1"/>
  <c r="T78" i="5" s="1"/>
  <c r="P111" i="18"/>
  <c r="K95" i="18"/>
  <c r="Q95" i="18" s="1"/>
  <c r="S95" i="18" s="1"/>
  <c r="C79" i="5" l="1"/>
  <c r="T79" i="5" s="1"/>
  <c r="P112" i="18"/>
  <c r="K96" i="18"/>
  <c r="Q96" i="18" s="1"/>
  <c r="S96" i="18" s="1"/>
  <c r="C80" i="5" l="1"/>
  <c r="T80" i="5" s="1"/>
  <c r="P113" i="18"/>
  <c r="K97" i="18"/>
  <c r="Q97" i="18" s="1"/>
  <c r="S97" i="18" s="1"/>
  <c r="C81" i="5" l="1"/>
  <c r="T81" i="5" s="1"/>
  <c r="P114" i="18"/>
  <c r="K98" i="18"/>
  <c r="Q98" i="18" s="1"/>
  <c r="S98" i="18" s="1"/>
  <c r="C82" i="5" l="1"/>
  <c r="T82" i="5" s="1"/>
  <c r="P115" i="18"/>
  <c r="K99" i="18"/>
  <c r="Q99" i="18" s="1"/>
  <c r="S99" i="18" s="1"/>
  <c r="C83" i="5" l="1"/>
  <c r="T83" i="5" s="1"/>
  <c r="P116" i="18"/>
  <c r="K100" i="18"/>
  <c r="Q100" i="18" s="1"/>
  <c r="S100" i="18" s="1"/>
  <c r="C84" i="5" l="1"/>
  <c r="T84" i="5" s="1"/>
  <c r="P117" i="18"/>
  <c r="K101" i="18"/>
  <c r="Q101" i="18" s="1"/>
  <c r="S101" i="18" s="1"/>
  <c r="C85" i="5" l="1"/>
  <c r="T85" i="5" s="1"/>
  <c r="P118" i="18"/>
  <c r="K102" i="18"/>
  <c r="Q102" i="18" s="1"/>
  <c r="S102" i="18" s="1"/>
  <c r="C86" i="5" l="1"/>
  <c r="T86" i="5" s="1"/>
  <c r="P119" i="18"/>
  <c r="K103" i="18"/>
  <c r="Q103" i="18" s="1"/>
  <c r="S103" i="18" s="1"/>
  <c r="C87" i="5" l="1"/>
  <c r="T87" i="5" s="1"/>
  <c r="P120" i="18"/>
  <c r="K104" i="18"/>
  <c r="Q104" i="18" s="1"/>
  <c r="S104" i="18" s="1"/>
  <c r="C88" i="5" l="1"/>
  <c r="T88" i="5" s="1"/>
  <c r="P121" i="18"/>
  <c r="K105" i="18"/>
  <c r="Q105" i="18" s="1"/>
  <c r="S105" i="18" s="1"/>
  <c r="C89" i="5" l="1"/>
  <c r="T89" i="5" s="1"/>
  <c r="P122" i="18"/>
  <c r="K106" i="18"/>
  <c r="Q106" i="18" s="1"/>
  <c r="S106" i="18" s="1"/>
  <c r="C90" i="5" l="1"/>
  <c r="T90" i="5" s="1"/>
  <c r="P123" i="18"/>
  <c r="K107" i="18"/>
  <c r="Q107" i="18" s="1"/>
  <c r="S107" i="18" s="1"/>
  <c r="C91" i="5" l="1"/>
  <c r="T91" i="5" s="1"/>
  <c r="P124" i="18"/>
  <c r="K108" i="18"/>
  <c r="Q108" i="18" s="1"/>
  <c r="S108" i="18" s="1"/>
  <c r="C92" i="5" l="1"/>
  <c r="T92" i="5" s="1"/>
  <c r="P125" i="18"/>
  <c r="K109" i="18"/>
  <c r="Q109" i="18" s="1"/>
  <c r="S109" i="18" s="1"/>
  <c r="C93" i="5" l="1"/>
  <c r="T93" i="5" s="1"/>
  <c r="P126" i="18"/>
  <c r="K110" i="18"/>
  <c r="Q110" i="18" s="1"/>
  <c r="S110" i="18" s="1"/>
  <c r="C94" i="5" l="1"/>
  <c r="T94" i="5" s="1"/>
  <c r="P127" i="18"/>
  <c r="K111" i="18"/>
  <c r="Q111" i="18" s="1"/>
  <c r="S111" i="18" s="1"/>
  <c r="C95" i="5" l="1"/>
  <c r="T95" i="5" s="1"/>
  <c r="P128" i="18"/>
  <c r="K112" i="18"/>
  <c r="Q112" i="18" s="1"/>
  <c r="S112" i="18" s="1"/>
  <c r="C96" i="5" l="1"/>
  <c r="T96" i="5" s="1"/>
  <c r="P129" i="18"/>
  <c r="K113" i="18"/>
  <c r="Q113" i="18" s="1"/>
  <c r="S113" i="18" s="1"/>
  <c r="C97" i="5" l="1"/>
  <c r="T97" i="5" s="1"/>
  <c r="P130" i="18"/>
  <c r="K114" i="18"/>
  <c r="Q114" i="18" s="1"/>
  <c r="S114" i="18" s="1"/>
  <c r="C98" i="5" l="1"/>
  <c r="T98" i="5" s="1"/>
  <c r="P131" i="18"/>
  <c r="K115" i="18"/>
  <c r="Q115" i="18" s="1"/>
  <c r="S115" i="18" s="1"/>
  <c r="C99" i="5" l="1"/>
  <c r="T99" i="5" s="1"/>
  <c r="P132" i="18"/>
  <c r="K116" i="18"/>
  <c r="Q116" i="18" s="1"/>
  <c r="S116" i="18" s="1"/>
  <c r="C100" i="5" l="1"/>
  <c r="T100" i="5" s="1"/>
  <c r="P133" i="18"/>
  <c r="K117" i="18"/>
  <c r="Q117" i="18" s="1"/>
  <c r="S117" i="18" s="1"/>
  <c r="C101" i="5" l="1"/>
  <c r="T101" i="5" s="1"/>
  <c r="P134" i="18"/>
  <c r="K118" i="18"/>
  <c r="Q118" i="18" s="1"/>
  <c r="S118" i="18" s="1"/>
  <c r="C102" i="5" l="1"/>
  <c r="T102" i="5" s="1"/>
  <c r="P135" i="18"/>
  <c r="K119" i="18"/>
  <c r="Q119" i="18" s="1"/>
  <c r="S119" i="18" s="1"/>
  <c r="C103" i="5" l="1"/>
  <c r="T103" i="5" s="1"/>
  <c r="P136" i="18"/>
  <c r="K120" i="18"/>
  <c r="Q120" i="18" s="1"/>
  <c r="S120" i="18" s="1"/>
  <c r="C104" i="5" l="1"/>
  <c r="T104" i="5" s="1"/>
  <c r="P137" i="18"/>
  <c r="K121" i="18"/>
  <c r="Q121" i="18" s="1"/>
  <c r="S121" i="18" s="1"/>
  <c r="C105" i="5" l="1"/>
  <c r="T105" i="5" s="1"/>
  <c r="P138" i="18"/>
  <c r="K122" i="18"/>
  <c r="Q122" i="18" s="1"/>
  <c r="S122" i="18" s="1"/>
  <c r="C106" i="5" l="1"/>
  <c r="T106" i="5" s="1"/>
  <c r="P139" i="18"/>
  <c r="K123" i="18"/>
  <c r="Q123" i="18" s="1"/>
  <c r="S123" i="18" s="1"/>
  <c r="C107" i="5" l="1"/>
  <c r="T107" i="5" s="1"/>
  <c r="P140" i="18"/>
  <c r="K124" i="18"/>
  <c r="Q124" i="18" s="1"/>
  <c r="S124" i="18" s="1"/>
  <c r="C108" i="5" l="1"/>
  <c r="T108" i="5" s="1"/>
  <c r="P141" i="18"/>
  <c r="K125" i="18"/>
  <c r="Q125" i="18" s="1"/>
  <c r="S125" i="18" s="1"/>
  <c r="C109" i="5" l="1"/>
  <c r="T109" i="5" s="1"/>
  <c r="P142" i="18"/>
  <c r="K126" i="18"/>
  <c r="Q126" i="18" s="1"/>
  <c r="S126" i="18" s="1"/>
  <c r="C110" i="5" l="1"/>
  <c r="T110" i="5" s="1"/>
  <c r="P143" i="18"/>
  <c r="K127" i="18"/>
  <c r="Q127" i="18" s="1"/>
  <c r="S127" i="18" s="1"/>
  <c r="C111" i="5" l="1"/>
  <c r="T111" i="5" s="1"/>
  <c r="P144" i="18"/>
  <c r="K128" i="18"/>
  <c r="Q128" i="18" s="1"/>
  <c r="S128" i="18" s="1"/>
  <c r="C112" i="5" l="1"/>
  <c r="T112" i="5" s="1"/>
  <c r="P145" i="18"/>
  <c r="K129" i="18"/>
  <c r="Q129" i="18" s="1"/>
  <c r="S129" i="18" s="1"/>
  <c r="C113" i="5" l="1"/>
  <c r="T113" i="5" s="1"/>
  <c r="P146" i="18"/>
  <c r="K130" i="18"/>
  <c r="Q130" i="18" s="1"/>
  <c r="S130" i="18" s="1"/>
  <c r="C114" i="5" l="1"/>
  <c r="T114" i="5" s="1"/>
  <c r="P147" i="18"/>
  <c r="K131" i="18"/>
  <c r="Q131" i="18" s="1"/>
  <c r="S131" i="18" s="1"/>
  <c r="C115" i="5" l="1"/>
  <c r="T115" i="5" s="1"/>
  <c r="P148" i="18"/>
  <c r="K132" i="18"/>
  <c r="Q132" i="18" s="1"/>
  <c r="S132" i="18" s="1"/>
  <c r="C116" i="5" l="1"/>
  <c r="T116" i="5" s="1"/>
  <c r="P149" i="18"/>
  <c r="K133" i="18"/>
  <c r="Q133" i="18" s="1"/>
  <c r="S133" i="18" s="1"/>
  <c r="C117" i="5" l="1"/>
  <c r="T117" i="5" s="1"/>
  <c r="P150" i="18"/>
  <c r="K134" i="18"/>
  <c r="Q134" i="18" s="1"/>
  <c r="S134" i="18" s="1"/>
  <c r="C118" i="5" l="1"/>
  <c r="T118" i="5" s="1"/>
  <c r="P151" i="18"/>
  <c r="K135" i="18"/>
  <c r="Q135" i="18" s="1"/>
  <c r="S135" i="18" s="1"/>
  <c r="C119" i="5" l="1"/>
  <c r="T119" i="5" s="1"/>
  <c r="P152" i="18"/>
  <c r="K136" i="18"/>
  <c r="Q136" i="18" s="1"/>
  <c r="S136" i="18" s="1"/>
  <c r="C120" i="5" l="1"/>
  <c r="T120" i="5" s="1"/>
  <c r="P153" i="18"/>
  <c r="K137" i="18"/>
  <c r="Q137" i="18" s="1"/>
  <c r="S137" i="18" s="1"/>
  <c r="C121" i="5" l="1"/>
  <c r="T121" i="5" s="1"/>
  <c r="P154" i="18"/>
  <c r="K138" i="18"/>
  <c r="Q138" i="18" s="1"/>
  <c r="S138" i="18" s="1"/>
  <c r="C122" i="5" l="1"/>
  <c r="T122" i="5" s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<sst xmlns="http://schemas.openxmlformats.org/spreadsheetml/2006/main" count="549" uniqueCount="295">
  <si>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</si>
  <si>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</si>
  <si>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</si>
  <si>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</si>
  <si>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</si>
  <si>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</si>
  <si>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</si>
  <si>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</si>
  <si>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</si>
  <si>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</si>
  <si>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</si>
  <si>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</si>
  <si>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</si>
  <si>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</si>
  <si>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</si>
  <si>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</si>
  <si>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</si>
  <si>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</si>
  <si>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</si>
  <si>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</si>
  <si>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</si>
  <si>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</si>
  <si>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</si>
  <si>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</si>
  <si>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</si>
  <si>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</si>
  <si>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</si>
  <si>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</si>
  <si>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</si>
  <si>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</si>
  <si>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</si>
  <si>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</si>
  <si>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</si>
  <si>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</si>
  <si>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</si>
  <si>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</si>
  <si>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</si>
  <si>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</si>
  <si>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</si>
  <si>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</si>
  <si>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</si>
  <si>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</si>
  <si>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</si>
  <si>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</si>
  <si>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</si>
  <si>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</si>
  <si>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</si>
  <si>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</si>
  <si>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</si>
  <si>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</si>
  <si>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</si>
  <si>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</si>
  <si>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</si>
  <si>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</si>
  <si>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</si>
  <si>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</si>
  <si>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</si>
  <si>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</si>
  <si>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</si>
  <si>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</si>
  <si>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</si>
  <si>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</si>
  <si>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</si>
  <si>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</si>
  <si>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</si>
  <si>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</si>
  <si>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</si>
  <si>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</si>
  <si>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</si>
  <si>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</si>
  <si>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</si>
  <si>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</si>
  <si>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</si>
  <si>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</si>
  <si>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</si>
  <si>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</si>
  <si>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</si>
  <si>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</si>
  <si>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</si>
  <si>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</si>
  <si>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</si>
  <si>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</si>
  <si>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</si>
  <si>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</si>
  <si>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</si>
  <si>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</si>
  <si>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</si>
  <si>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</si>
  <si>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</si>
  <si>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</si>
  <si>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</si>
  <si>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</si>
  <si>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</si>
  <si>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</si>
  <si>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</si>
  <si>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</si>
  <si>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</si>
  <si>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</si>
  <si>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</si>
  <si>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</si>
  <si>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</si>
  <si>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</si>
  <si>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</si>
  <si>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</si>
  <si>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</si>
  <si>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</si>
  <si>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</si>
  <si>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</si>
  <si>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</si>
  <si>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</si>
  <si>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</si>
  <si>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</si>
  <si>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</si>
  <si>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</si>
  <si>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</si>
  <si>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</si>
  <si>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</si>
  <si>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</si>
  <si>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</si>
  <si>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</si>
  <si>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</si>
  <si>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</si>
  <si>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</si>
  <si>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</si>
  <si>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</si>
  <si>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</si>
  <si>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</si>
  <si>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</si>
  <si>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</si>
  <si>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</si>
  <si>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</si>
  <si>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</si>
  <si>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</si>
  <si>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</si>
  <si>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</si>
  <si>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</si>
  <si>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</si>
  <si>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</si>
  <si>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</si>
  <si>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</si>
  <si>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</si>
  <si>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</si>
  <si>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</si>
  <si>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</si>
  <si>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</si>
  <si>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</si>
  <si>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</si>
  <si>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</si>
  <si>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</si>
  <si>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</si>
  <si>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</si>
  <si>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</si>
  <si>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</si>
  <si>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</si>
  <si>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</si>
  <si>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</si>
  <si>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</si>
  <si>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</si>
  <si>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</si>
  <si>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</si>
  <si>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</si>
  <si>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</si>
  <si>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</si>
  <si>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</si>
  <si>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</si>
  <si>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</si>
  <si>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</si>
  <si>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</si>
  <si>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</si>
  <si>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</si>
  <si>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</si>
  <si>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</si>
  <si>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</si>
  <si>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</si>
  <si>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</si>
  <si>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</si>
  <si>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</si>
  <si>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</si>
  <si>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</si>
  <si>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</si>
  <si>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</si>
  <si>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</si>
  <si>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</si>
  <si>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</si>
  <si>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</si>
  <si>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</si>
  <si>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</si>
  <si>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</si>
  <si>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</si>
  <si>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</si>
  <si>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</si>
  <si>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</si>
  <si>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</si>
  <si>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</si>
  <si>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</si>
  <si>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</si>
  <si>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</si>
  <si>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</si>
  <si>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</si>
  <si>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</si>
  <si>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</si>
  <si>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</si>
  <si>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</si>
  <si>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</si>
  <si>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</si>
  <si>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</si>
  <si>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</si>
  <si>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</si>
  <si>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</si>
  <si>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</si>
  <si>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</si>
  <si>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</si>
  <si>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</si>
  <si>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</si>
  <si>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</si>
  <si>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</si>
  <si>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</si>
  <si>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</si>
  <si>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</si>
  <si>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</si>
  <si>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</si>
  <si>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</si>
  <si>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</si>
  <si>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</si>
  <si>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</si>
  <si>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</si>
  <si>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</si>
  <si>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</si>
  <si>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</si>
  <si>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</si>
  <si>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</si>
  <si>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</si>
  <si>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</si>
  <si>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</si>
  <si>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</si>
  <si>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</si>
  <si>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</si>
  <si>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</si>
  <si>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</si>
  <si>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</si>
  <si>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</si>
  <si>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</si>
  <si>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</si>
  <si>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</si>
  <si>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</si>
  <si>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</si>
  <si>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</si>
  <si>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</si>
  <si>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</si>
  <si>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</si>
  <si>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</si>
  <si>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6.26</t>
  </si>
  <si>
    <t>Open</t>
  </si>
  <si>
    <t>6.23</t>
  </si>
  <si>
    <t>Bid</t>
  </si>
  <si>
    <t>0.00 x 2900</t>
  </si>
  <si>
    <t>Ask</t>
  </si>
  <si>
    <t>0.00 x 41800</t>
  </si>
  <si>
    <t>Day's Range</t>
  </si>
  <si>
    <t>5.95 - 6.26</t>
  </si>
  <si>
    <t>52 Week Range</t>
  </si>
  <si>
    <t>5.58 - 18.88</t>
  </si>
  <si>
    <t>Volume</t>
  </si>
  <si>
    <t>18,667,299</t>
  </si>
  <si>
    <t>Avg. Volume</t>
  </si>
  <si>
    <t>21,221,919</t>
  </si>
  <si>
    <t>Market Cap</t>
  </si>
  <si>
    <t>3.75B</t>
  </si>
  <si>
    <t>Beta (5Y Monthly)</t>
  </si>
  <si>
    <t>1.97</t>
  </si>
  <si>
    <t>PE Ratio (TTM)</t>
  </si>
  <si>
    <t>N/A</t>
  </si>
  <si>
    <t>EPS (TTM)</t>
  </si>
  <si>
    <t>-1.43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</si>
  <si>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</si>
  <si>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</si>
  <si>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</si>
  <si>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</si>
  <si>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</si>
  <si>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</si>
  <si>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</si>
  <si>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1.7800</t>
  </si>
  <si>
    <t>1.8000</t>
  </si>
  <si>
    <t>0.0000 x 3000</t>
  </si>
  <si>
    <t>0.0000 x 2900</t>
  </si>
  <si>
    <t>1.7000 - 1.8100</t>
  </si>
  <si>
    <t>1.0500 - 6.5800</t>
  </si>
  <si>
    <t>2,508,869</t>
  </si>
  <si>
    <t>2,758,385</t>
  </si>
  <si>
    <t>309.908M</t>
  </si>
  <si>
    <t>1.58</t>
  </si>
  <si>
    <t>-0.3100</t>
  </si>
  <si>
    <t>Nov 13, 2023</t>
  </si>
  <si>
    <t>N/A (N/A)</t>
  </si>
  <si>
    <t>7.13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</si>
</sst>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7" fontId="2" fillId="2" borderId="27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8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176" fontId="2" fillId="2" borderId="62" xfId="0" applyNumberFormat="1" applyFont="1" applyFill="1" applyBorder="1">
      <alignment vertical="center"/>
    </xf>
    <xf numFmtId="176" fontId="2" fillId="43" borderId="62" xfId="0" applyNumberFormat="1" applyFont="1" applyFill="1" applyBorder="1">
      <alignment vertical="center"/>
    </xf>
    <xf numFmtId="0" fontId="2" fillId="2" borderId="35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8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0" borderId="58" xfId="0" applyBorder="1">
      <alignment vertical="center"/>
    </xf>
    <xf numFmtId="0" fontId="0" fillId="5" borderId="58" xfId="0" applyFill="1" applyBorder="1">
      <alignment vertical="center"/>
    </xf>
    <xf numFmtId="0" fontId="0" fillId="2" borderId="58" xfId="0" applyFill="1" applyBorder="1">
      <alignment vertical="center"/>
    </xf>
    <xf numFmtId="0" fontId="0" fillId="5" borderId="0" xfId="0" applyFill="1" applyBorder="1">
      <alignment vertical="center"/>
    </xf>
    <xf numFmtId="0" fontId="0" fillId="2" borderId="0" xfId="0" applyFill="1" applyBorder="1">
      <alignment vertical="center"/>
    </xf>
    <xf numFmtId="176" fontId="0" fillId="38" borderId="25" xfId="0" applyNumberFormat="1" applyFill="1" applyBorder="1">
      <alignment vertical="center"/>
    </xf>
    <xf numFmtId="0" fontId="0" fillId="41" borderId="0" xfId="0" applyFill="1" applyBorder="1">
      <alignment vertical="center"/>
    </xf>
    <xf numFmtId="176" fontId="0" fillId="41" borderId="0" xfId="0" applyNumberFormat="1" applyFill="1" applyBorder="1">
      <alignment vertical="center"/>
    </xf>
    <xf numFmtId="176" fontId="0" fillId="41" borderId="18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9" xfId="0" applyFill="1" applyBorder="1">
      <alignment vertical="center"/>
    </xf>
    <xf numFmtId="176" fontId="2" fillId="45" borderId="62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9" xfId="0" applyFon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5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0" xfId="0" applyNumberFormat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64</xdr:row>
      <xdr:rowOff>200025</xdr:rowOff>
    </xdr:from>
    <xdr:to>
      <xdr:col>13</xdr:col>
      <xdr:colOff>576164</xdr:colOff>
      <xdr:row>97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67</xdr:row>
      <xdr:rowOff>11430</xdr:rowOff>
    </xdr:from>
    <xdr:to>
      <xdr:col>7</xdr:col>
      <xdr:colOff>917222</xdr:colOff>
      <xdr:row>96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97</xdr:row>
      <xdr:rowOff>49530</xdr:rowOff>
    </xdr:from>
    <xdr:to>
      <xdr:col>7</xdr:col>
      <xdr:colOff>1063887</xdr:colOff>
      <xdr:row>112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113</xdr:row>
      <xdr:rowOff>198120</xdr:rowOff>
    </xdr:from>
    <xdr:to>
      <xdr:col>5</xdr:col>
      <xdr:colOff>1444896</xdr:colOff>
      <xdr:row>141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5"/>
    <tableColumn id="2" xr3:uid="{196049EC-0E1B-40D4-A570-227DC5AB6F39}" uniqueName="2" name="Column2" queryTableFieldId="2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7"/>
    <tableColumn id="2" xr3:uid="{4661373D-406E-4858-9E2C-0278A9D55685}" uniqueName="2" name="Column2" queryTableFieldId="2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opLeftCell="A3" workbookViewId="0">
      <selection activeCell="Q26" sqref="Q2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9" customWidth="1"/>
    <col min="5" max="5" width="12.5" style="28" bestFit="1" customWidth="1"/>
    <col min="6" max="6" width="11.25" style="117" customWidth="1"/>
    <col min="7" max="7" width="14.25" style="192" customWidth="1"/>
    <col min="8" max="9" width="12.5" style="141" bestFit="1" customWidth="1"/>
    <col min="10" max="10" width="14.25" style="141" customWidth="1"/>
    <col min="11" max="11" width="14.875" style="198" bestFit="1" customWidth="1"/>
    <col min="12" max="12" width="11.25" style="145" bestFit="1" customWidth="1"/>
    <col min="13" max="13" width="14.25" style="162" bestFit="1" customWidth="1"/>
    <col min="14" max="14" width="16.625" style="161" bestFit="1" customWidth="1"/>
    <col min="15" max="15" width="9.125" style="119" bestFit="1" customWidth="1"/>
    <col min="16" max="16" width="14.25" style="162" bestFit="1" customWidth="1"/>
    <col min="17" max="17" width="16.625" style="209" bestFit="1" customWidth="1"/>
    <col min="18" max="18" width="12.5" style="2" bestFit="1" customWidth="1"/>
    <col min="19" max="19" width="12.375" style="2" bestFit="1" customWidth="1"/>
  </cols>
  <sheetData>
    <row r="1" spans="1:20" x14ac:dyDescent="0.3">
      <c r="A1" s="251"/>
      <c r="B1" s="251"/>
      <c r="C1" s="252"/>
      <c r="D1" s="253" t="s">
        <v>87</v>
      </c>
      <c r="E1" s="254"/>
      <c r="F1" s="254"/>
      <c r="G1" s="254"/>
      <c r="H1" s="258" t="s">
        <v>181</v>
      </c>
      <c r="I1" s="258"/>
      <c r="J1" s="255" t="s">
        <v>171</v>
      </c>
      <c r="K1" s="256"/>
      <c r="L1" s="257"/>
      <c r="M1" s="247" t="s">
        <v>172</v>
      </c>
      <c r="N1" s="248"/>
      <c r="O1" s="248"/>
      <c r="P1" s="249"/>
      <c r="Q1" s="244" t="s">
        <v>184</v>
      </c>
      <c r="R1" s="241" t="s">
        <v>185</v>
      </c>
      <c r="S1" s="242" t="s">
        <v>186</v>
      </c>
    </row>
    <row r="2" spans="1:20" ht="33" x14ac:dyDescent="0.3">
      <c r="A2" s="251"/>
      <c r="B2" s="251"/>
      <c r="C2" s="252"/>
      <c r="D2" s="206" t="s">
        <v>168</v>
      </c>
      <c r="E2" s="200" t="s">
        <v>167</v>
      </c>
      <c r="F2" s="137" t="s">
        <v>173</v>
      </c>
      <c r="G2" s="187" t="s">
        <v>174</v>
      </c>
      <c r="H2" s="199" t="s">
        <v>182</v>
      </c>
      <c r="I2" s="199" t="s">
        <v>183</v>
      </c>
      <c r="J2" s="199" t="s">
        <v>180</v>
      </c>
      <c r="K2" s="193" t="s">
        <v>88</v>
      </c>
      <c r="L2" s="156" t="s">
        <v>14</v>
      </c>
      <c r="M2" s="163" t="s">
        <v>177</v>
      </c>
      <c r="N2" s="159" t="s">
        <v>89</v>
      </c>
      <c r="O2" s="138" t="s">
        <v>14</v>
      </c>
      <c r="P2" s="165" t="s">
        <v>178</v>
      </c>
      <c r="Q2" s="244"/>
      <c r="R2" s="241"/>
      <c r="S2" s="242"/>
    </row>
    <row r="3" spans="1:20" s="26" customFormat="1" x14ac:dyDescent="0.3">
      <c r="A3" s="33" t="s">
        <v>15</v>
      </c>
      <c r="B3" s="33"/>
      <c r="C3" s="34"/>
      <c r="D3" s="118">
        <v>0</v>
      </c>
      <c r="E3" s="201"/>
      <c r="F3" s="139"/>
      <c r="G3" s="188"/>
      <c r="H3" s="139"/>
      <c r="I3" s="139"/>
      <c r="J3" s="139"/>
      <c r="K3" s="194">
        <v>800000</v>
      </c>
      <c r="L3" s="157"/>
      <c r="M3" s="48">
        <v>0</v>
      </c>
      <c r="N3" s="160">
        <v>0</v>
      </c>
      <c r="O3" s="34"/>
      <c r="P3" s="48">
        <v>0</v>
      </c>
      <c r="Q3" s="209"/>
      <c r="R3" s="27"/>
      <c r="S3" s="27"/>
    </row>
    <row r="4" spans="1:20" s="31" customFormat="1" hidden="1" x14ac:dyDescent="0.3">
      <c r="A4" s="31">
        <v>1</v>
      </c>
      <c r="B4" s="250">
        <v>2022</v>
      </c>
      <c r="C4" s="154">
        <v>1</v>
      </c>
      <c r="D4" s="207">
        <v>2500000</v>
      </c>
      <c r="E4" s="202">
        <v>0</v>
      </c>
      <c r="F4" s="141"/>
      <c r="G4" s="189">
        <v>400000</v>
      </c>
      <c r="H4" s="141"/>
      <c r="I4" s="141"/>
      <c r="J4" s="141"/>
      <c r="K4" s="194">
        <f t="shared" ref="K4:K15" si="0" xml:space="preserve"> (K3 + G4) + ((K3 + G4) * O4 )</f>
        <v>1212000</v>
      </c>
      <c r="L4" s="157"/>
      <c r="M4" s="48"/>
      <c r="N4" s="160">
        <v>0</v>
      </c>
      <c r="O4" s="34">
        <v>0.01</v>
      </c>
      <c r="P4" s="33"/>
      <c r="Q4" s="209"/>
      <c r="T4" s="123"/>
    </row>
    <row r="5" spans="1:20" s="31" customFormat="1" hidden="1" x14ac:dyDescent="0.3">
      <c r="B5" s="250"/>
      <c r="C5" s="154">
        <v>2</v>
      </c>
      <c r="D5" s="207">
        <v>2500000</v>
      </c>
      <c r="E5" s="202">
        <v>0</v>
      </c>
      <c r="F5" s="141"/>
      <c r="G5" s="189">
        <v>400000</v>
      </c>
      <c r="H5" s="141"/>
      <c r="I5" s="141"/>
      <c r="J5" s="141"/>
      <c r="K5" s="194">
        <f t="shared" si="0"/>
        <v>1628120</v>
      </c>
      <c r="L5" s="157"/>
      <c r="M5" s="48"/>
      <c r="N5" s="160">
        <v>0</v>
      </c>
      <c r="O5" s="34">
        <v>0.01</v>
      </c>
      <c r="P5" s="33"/>
      <c r="Q5" s="209"/>
      <c r="T5" s="123"/>
    </row>
    <row r="6" spans="1:20" s="31" customFormat="1" hidden="1" x14ac:dyDescent="0.3">
      <c r="B6" s="250"/>
      <c r="C6" s="154">
        <v>3</v>
      </c>
      <c r="D6" s="207">
        <v>2500000</v>
      </c>
      <c r="E6" s="202">
        <v>0</v>
      </c>
      <c r="F6" s="141"/>
      <c r="G6" s="189">
        <v>400000</v>
      </c>
      <c r="H6" s="141"/>
      <c r="I6" s="141"/>
      <c r="J6" s="141"/>
      <c r="K6" s="194">
        <f t="shared" si="0"/>
        <v>2048401.2</v>
      </c>
      <c r="L6" s="157"/>
      <c r="M6" s="48"/>
      <c r="N6" s="160">
        <v>0</v>
      </c>
      <c r="O6" s="34">
        <v>0.01</v>
      </c>
      <c r="P6" s="33"/>
      <c r="Q6" s="209"/>
      <c r="T6" s="123"/>
    </row>
    <row r="7" spans="1:20" s="31" customFormat="1" hidden="1" x14ac:dyDescent="0.3">
      <c r="B7" s="250"/>
      <c r="C7" s="154">
        <v>4</v>
      </c>
      <c r="D7" s="207">
        <v>2500000</v>
      </c>
      <c r="E7" s="202">
        <v>0</v>
      </c>
      <c r="F7" s="141"/>
      <c r="G7" s="189">
        <v>400000</v>
      </c>
      <c r="H7" s="141"/>
      <c r="I7" s="141"/>
      <c r="J7" s="141"/>
      <c r="K7" s="194">
        <f t="shared" si="0"/>
        <v>2472885.2120000003</v>
      </c>
      <c r="L7" s="157"/>
      <c r="M7" s="48"/>
      <c r="N7" s="160">
        <v>0</v>
      </c>
      <c r="O7" s="34">
        <v>0.01</v>
      </c>
      <c r="P7" s="33"/>
      <c r="Q7" s="209"/>
      <c r="T7" s="123"/>
    </row>
    <row r="8" spans="1:20" s="31" customFormat="1" hidden="1" x14ac:dyDescent="0.3">
      <c r="B8" s="250"/>
      <c r="C8" s="154">
        <v>5</v>
      </c>
      <c r="D8" s="207">
        <v>2500000</v>
      </c>
      <c r="E8" s="202">
        <v>1000000</v>
      </c>
      <c r="F8" s="141"/>
      <c r="G8" s="189">
        <v>400000</v>
      </c>
      <c r="H8" s="141"/>
      <c r="I8" s="141"/>
      <c r="J8" s="141"/>
      <c r="K8" s="194">
        <f t="shared" si="0"/>
        <v>2901614.0641200002</v>
      </c>
      <c r="L8" s="157"/>
      <c r="M8" s="48"/>
      <c r="N8" s="160">
        <v>0</v>
      </c>
      <c r="O8" s="34">
        <v>0.01</v>
      </c>
      <c r="P8" s="33"/>
      <c r="Q8" s="209"/>
      <c r="T8" s="123"/>
    </row>
    <row r="9" spans="1:20" s="31" customFormat="1" hidden="1" x14ac:dyDescent="0.3">
      <c r="B9" s="250"/>
      <c r="C9" s="154">
        <v>6</v>
      </c>
      <c r="D9" s="207">
        <v>2500000</v>
      </c>
      <c r="E9" s="202">
        <v>0</v>
      </c>
      <c r="F9" s="141"/>
      <c r="G9" s="189">
        <v>400000</v>
      </c>
      <c r="H9" s="141"/>
      <c r="I9" s="141"/>
      <c r="J9" s="141"/>
      <c r="K9" s="194">
        <f t="shared" si="0"/>
        <v>3334630.2047612001</v>
      </c>
      <c r="L9" s="157"/>
      <c r="M9" s="48"/>
      <c r="N9" s="160">
        <v>0</v>
      </c>
      <c r="O9" s="34">
        <v>0.01</v>
      </c>
      <c r="P9" s="33"/>
      <c r="Q9" s="209"/>
      <c r="T9" s="123"/>
    </row>
    <row r="10" spans="1:20" s="31" customFormat="1" hidden="1" x14ac:dyDescent="0.3">
      <c r="B10" s="250"/>
      <c r="C10" s="154">
        <v>7</v>
      </c>
      <c r="D10" s="207">
        <v>2500000</v>
      </c>
      <c r="E10" s="202">
        <v>600000</v>
      </c>
      <c r="F10" s="141"/>
      <c r="G10" s="189">
        <v>400000</v>
      </c>
      <c r="H10" s="141"/>
      <c r="I10" s="141"/>
      <c r="J10" s="141"/>
      <c r="K10" s="194">
        <f t="shared" si="0"/>
        <v>3771976.5068088123</v>
      </c>
      <c r="L10" s="157"/>
      <c r="M10" s="48"/>
      <c r="N10" s="160">
        <v>0</v>
      </c>
      <c r="O10" s="34">
        <v>0.01</v>
      </c>
      <c r="P10" s="33"/>
      <c r="Q10" s="209"/>
      <c r="T10" s="123"/>
    </row>
    <row r="11" spans="1:20" s="31" customFormat="1" hidden="1" x14ac:dyDescent="0.3">
      <c r="B11" s="250"/>
      <c r="C11" s="154">
        <v>8</v>
      </c>
      <c r="D11" s="207">
        <v>2500000</v>
      </c>
      <c r="E11" s="202">
        <v>5056544</v>
      </c>
      <c r="F11" s="141"/>
      <c r="G11" s="189">
        <v>400000</v>
      </c>
      <c r="H11" s="141"/>
      <c r="I11" s="141"/>
      <c r="J11" s="141"/>
      <c r="K11" s="194">
        <f t="shared" si="0"/>
        <v>4213696.2718769005</v>
      </c>
      <c r="L11" s="157"/>
      <c r="M11" s="48"/>
      <c r="N11" s="160">
        <v>0</v>
      </c>
      <c r="O11" s="34">
        <v>0.01</v>
      </c>
      <c r="P11" s="33"/>
      <c r="Q11" s="209"/>
      <c r="T11" s="123"/>
    </row>
    <row r="12" spans="1:20" s="31" customFormat="1" hidden="1" x14ac:dyDescent="0.3">
      <c r="B12" s="250"/>
      <c r="C12" s="154">
        <v>9</v>
      </c>
      <c r="D12" s="207">
        <v>1800000</v>
      </c>
      <c r="E12" s="202">
        <v>1600000</v>
      </c>
      <c r="F12" s="141"/>
      <c r="G12" s="189">
        <v>400000</v>
      </c>
      <c r="H12" s="141"/>
      <c r="I12" s="141"/>
      <c r="J12" s="141"/>
      <c r="K12" s="194">
        <f t="shared" si="0"/>
        <v>4696742.8047706848</v>
      </c>
      <c r="L12" s="157"/>
      <c r="M12" s="48"/>
      <c r="N12" s="160">
        <v>0</v>
      </c>
      <c r="O12" s="34">
        <v>1.7999999999999999E-2</v>
      </c>
      <c r="P12" s="33"/>
      <c r="Q12" s="209"/>
      <c r="T12" s="123"/>
    </row>
    <row r="13" spans="1:20" s="31" customFormat="1" hidden="1" x14ac:dyDescent="0.3">
      <c r="B13" s="250"/>
      <c r="C13" s="154">
        <v>10</v>
      </c>
      <c r="D13" s="207">
        <v>4500000</v>
      </c>
      <c r="E13" s="202">
        <v>3700000</v>
      </c>
      <c r="F13" s="141"/>
      <c r="G13" s="189">
        <v>400000</v>
      </c>
      <c r="H13" s="141"/>
      <c r="I13" s="141"/>
      <c r="J13" s="141"/>
      <c r="K13" s="194">
        <f t="shared" si="0"/>
        <v>4638035.9523413228</v>
      </c>
      <c r="L13" s="157"/>
      <c r="M13" s="48"/>
      <c r="N13" s="160">
        <v>0</v>
      </c>
      <c r="O13" s="34">
        <v>-0.09</v>
      </c>
      <c r="P13" s="33"/>
      <c r="Q13" s="209"/>
      <c r="T13" s="123"/>
    </row>
    <row r="14" spans="1:20" s="32" customFormat="1" ht="15.75" hidden="1" customHeight="1" thickBot="1" x14ac:dyDescent="0.3">
      <c r="A14" s="31"/>
      <c r="B14" s="250"/>
      <c r="C14" s="154">
        <v>11</v>
      </c>
      <c r="D14" s="207">
        <v>3500000</v>
      </c>
      <c r="E14" s="202">
        <v>0</v>
      </c>
      <c r="F14" s="141"/>
      <c r="G14" s="189">
        <v>400000</v>
      </c>
      <c r="H14" s="141"/>
      <c r="I14" s="141"/>
      <c r="J14" s="141"/>
      <c r="K14" s="194">
        <f t="shared" si="0"/>
        <v>5128720.5994834667</v>
      </c>
      <c r="L14" s="157"/>
      <c r="M14" s="48"/>
      <c r="N14" s="160">
        <v>0</v>
      </c>
      <c r="O14" s="34">
        <v>1.7999999999999999E-2</v>
      </c>
      <c r="P14" s="33"/>
      <c r="Q14" s="209"/>
      <c r="R14" s="31"/>
      <c r="S14" s="31"/>
      <c r="T14" s="124"/>
    </row>
    <row r="15" spans="1:20" s="30" customFormat="1" ht="17.25" hidden="1" thickBot="1" x14ac:dyDescent="0.35">
      <c r="A15" s="49"/>
      <c r="B15" s="250"/>
      <c r="C15" s="155">
        <v>12</v>
      </c>
      <c r="D15" s="207">
        <v>2500000</v>
      </c>
      <c r="E15" s="203">
        <v>1000000</v>
      </c>
      <c r="F15" s="142"/>
      <c r="G15" s="190">
        <v>400000</v>
      </c>
      <c r="H15" s="142"/>
      <c r="I15" s="142"/>
      <c r="J15" s="142"/>
      <c r="K15" s="160">
        <f t="shared" si="0"/>
        <v>5241227.1283103265</v>
      </c>
      <c r="L15" s="157"/>
      <c r="M15" s="48"/>
      <c r="N15" s="160">
        <v>0</v>
      </c>
      <c r="O15" s="164">
        <v>-5.1999999999999998E-2</v>
      </c>
      <c r="P15" s="118"/>
      <c r="Q15" s="209"/>
      <c r="R15" s="49"/>
      <c r="S15" s="49"/>
      <c r="T15" s="47"/>
    </row>
    <row r="16" spans="1:20" s="44" customFormat="1" x14ac:dyDescent="0.3">
      <c r="A16" s="31">
        <v>2</v>
      </c>
      <c r="B16" s="245">
        <v>2023</v>
      </c>
      <c r="C16" s="154">
        <v>1</v>
      </c>
      <c r="D16" s="208">
        <v>2500000</v>
      </c>
      <c r="E16" s="202">
        <v>0</v>
      </c>
      <c r="F16" s="140"/>
      <c r="G16" s="191">
        <v>400000</v>
      </c>
      <c r="H16" s="140"/>
      <c r="I16" s="140"/>
      <c r="J16" s="140"/>
      <c r="K16" s="169">
        <f xml:space="preserve"> (K15 + 400000) + ((K15 + 400000) * O16 )</f>
        <v>5906364.8033409119</v>
      </c>
      <c r="L16" s="171"/>
      <c r="M16" s="168">
        <v>0</v>
      </c>
      <c r="N16" s="169">
        <v>0</v>
      </c>
      <c r="O16" s="170">
        <v>4.7E-2</v>
      </c>
      <c r="P16" s="172"/>
      <c r="Q16" s="172"/>
      <c r="R16" s="31"/>
      <c r="S16" s="31"/>
      <c r="T16" s="125"/>
    </row>
    <row r="17" spans="1:20" s="31" customFormat="1" x14ac:dyDescent="0.3">
      <c r="B17" s="245"/>
      <c r="C17" s="154">
        <v>2</v>
      </c>
      <c r="D17" s="208">
        <v>2500000</v>
      </c>
      <c r="E17" s="202">
        <v>0</v>
      </c>
      <c r="F17" s="140"/>
      <c r="G17" s="191">
        <v>400000</v>
      </c>
      <c r="H17" s="140"/>
      <c r="I17" s="140"/>
      <c r="J17" s="140"/>
      <c r="K17" s="169">
        <f xml:space="preserve"> (K16 + 400000) + ((K16 + 400000) * O17 )</f>
        <v>6325283.8977509346</v>
      </c>
      <c r="L17" s="171"/>
      <c r="M17" s="168">
        <v>0</v>
      </c>
      <c r="N17" s="169">
        <v>0</v>
      </c>
      <c r="O17" s="170">
        <v>3.0000000000000001E-3</v>
      </c>
      <c r="P17" s="172"/>
      <c r="Q17" s="172"/>
      <c r="T17" s="123"/>
    </row>
    <row r="18" spans="1:20" s="31" customFormat="1" x14ac:dyDescent="0.3">
      <c r="B18" s="245"/>
      <c r="C18" s="154">
        <v>3</v>
      </c>
      <c r="D18" s="208">
        <v>2500000</v>
      </c>
      <c r="E18" s="202">
        <v>0</v>
      </c>
      <c r="F18" s="140"/>
      <c r="G18" s="191">
        <v>400000</v>
      </c>
      <c r="H18" s="140"/>
      <c r="I18" s="140"/>
      <c r="J18" s="140"/>
      <c r="K18" s="169">
        <f xml:space="preserve"> (K17 + 400000) + ((K17 + 400000) * O18 )</f>
        <v>6557151.8003071612</v>
      </c>
      <c r="L18" s="171"/>
      <c r="M18" s="168">
        <v>0</v>
      </c>
      <c r="N18" s="169">
        <v>19000000</v>
      </c>
      <c r="O18" s="170">
        <v>-2.5000000000000001E-2</v>
      </c>
      <c r="P18" s="172"/>
      <c r="Q18" s="172"/>
      <c r="T18" s="123"/>
    </row>
    <row r="19" spans="1:20" s="31" customFormat="1" x14ac:dyDescent="0.3">
      <c r="B19" s="245"/>
      <c r="C19" s="154">
        <v>4</v>
      </c>
      <c r="D19" s="208">
        <v>500000</v>
      </c>
      <c r="E19" s="202">
        <v>0</v>
      </c>
      <c r="F19" s="140"/>
      <c r="G19" s="191">
        <v>400000</v>
      </c>
      <c r="H19" s="140"/>
      <c r="I19" s="140"/>
      <c r="J19" s="140"/>
      <c r="K19" s="169">
        <f xml:space="preserve"> (K18 + 400000) + ((K18 + 400000) * O19 )</f>
        <v>6365793.8972810525</v>
      </c>
      <c r="L19" s="171"/>
      <c r="M19" s="168">
        <v>0</v>
      </c>
      <c r="N19" s="169">
        <f xml:space="preserve"> (N18 + D19 - E19 - M19) + ((N18 + D19 - E19 - M19) * O19)</f>
        <v>17842500</v>
      </c>
      <c r="O19" s="170">
        <v>-8.5000000000000006E-2</v>
      </c>
      <c r="P19" s="172"/>
      <c r="Q19" s="172"/>
      <c r="T19" s="123"/>
    </row>
    <row r="20" spans="1:20" s="31" customFormat="1" x14ac:dyDescent="0.3">
      <c r="B20" s="245"/>
      <c r="C20" s="154">
        <v>5</v>
      </c>
      <c r="D20" s="208">
        <v>100000</v>
      </c>
      <c r="E20" s="202">
        <v>0</v>
      </c>
      <c r="F20" s="140">
        <v>100000</v>
      </c>
      <c r="G20" s="191">
        <v>400000</v>
      </c>
      <c r="H20" s="140"/>
      <c r="I20" s="140"/>
      <c r="J20" s="140"/>
      <c r="K20" s="169">
        <f xml:space="preserve"> (K19 + G20 + F20) + ((K19 + G20 + F20) * L20 )</f>
        <v>7957455.1269487403</v>
      </c>
      <c r="L20" s="167">
        <v>0.159</v>
      </c>
      <c r="M20" s="168">
        <v>0</v>
      </c>
      <c r="N20" s="169">
        <f xml:space="preserve"> (N19 + D20 - E20 - M20) + ((N19 + D20 - E20 - M20) * O20)</f>
        <v>16148250</v>
      </c>
      <c r="O20" s="170">
        <v>-0.1</v>
      </c>
      <c r="P20" s="168">
        <f xml:space="preserve"> M20 + N20</f>
        <v>16148250</v>
      </c>
      <c r="Q20" s="166">
        <f xml:space="preserve"> K20 + P20</f>
        <v>24105705.12694874</v>
      </c>
      <c r="T20" s="123"/>
    </row>
    <row r="21" spans="1:20" s="31" customFormat="1" x14ac:dyDescent="0.3">
      <c r="B21" s="245"/>
      <c r="C21" s="154">
        <v>6</v>
      </c>
      <c r="D21" s="208">
        <v>15000000</v>
      </c>
      <c r="E21" s="202">
        <v>0</v>
      </c>
      <c r="F21" s="140">
        <v>750000</v>
      </c>
      <c r="G21" s="191">
        <v>500000</v>
      </c>
      <c r="H21" s="140"/>
      <c r="I21" s="140"/>
      <c r="J21" s="140"/>
      <c r="K21" s="169">
        <f xml:space="preserve"> (K20 + G21 + F21) + ((K20 + G21 + F21) * L21 )</f>
        <v>9373189.319233818</v>
      </c>
      <c r="L21" s="167">
        <v>1.7999999999999999E-2</v>
      </c>
      <c r="M21" s="168">
        <v>50000</v>
      </c>
      <c r="N21" s="169">
        <f xml:space="preserve"> (N20 + D21 - E21 - M21) + ((N20 + D21 - E21 - M21) * O21)</f>
        <v>36073970</v>
      </c>
      <c r="O21" s="170">
        <v>0.16</v>
      </c>
      <c r="P21" s="168">
        <f xml:space="preserve"> M21 + N21</f>
        <v>36123970</v>
      </c>
      <c r="Q21" s="166">
        <f xml:space="preserve"> K21 + P21</f>
        <v>45497159.31923382</v>
      </c>
      <c r="T21" s="123"/>
    </row>
    <row r="22" spans="1:20" s="31" customFormat="1" x14ac:dyDescent="0.3">
      <c r="B22" s="245"/>
      <c r="C22" s="154">
        <v>7</v>
      </c>
      <c r="D22" s="208">
        <v>700000</v>
      </c>
      <c r="E22" s="202">
        <v>0</v>
      </c>
      <c r="F22" s="140">
        <v>300000</v>
      </c>
      <c r="G22" s="191">
        <v>500000</v>
      </c>
      <c r="H22" s="140"/>
      <c r="I22" s="140"/>
      <c r="J22" s="140"/>
      <c r="K22" s="169">
        <f t="shared" ref="K22:K85" si="1" xml:space="preserve"> (K21 + G22 + F22) + ((K21 + G22 + F22) * L22 )</f>
        <v>10356306.726980027</v>
      </c>
      <c r="L22" s="167">
        <v>1.7999999999999999E-2</v>
      </c>
      <c r="M22" s="168">
        <v>100000</v>
      </c>
      <c r="N22" s="169">
        <f xml:space="preserve"> (N21 + D22 - E22 - M22) + ((N21 + D22 - E22 - M22) * O22)</f>
        <v>39607887.600000001</v>
      </c>
      <c r="O22" s="170">
        <v>0.08</v>
      </c>
      <c r="P22" s="168">
        <f t="shared" ref="P22:P85" si="2" xml:space="preserve"> M22 + N22</f>
        <v>39707887.600000001</v>
      </c>
      <c r="Q22" s="166">
        <f t="shared" ref="Q22:Q85" si="3" xml:space="preserve"> K22 + P22</f>
        <v>50064194.326980025</v>
      </c>
      <c r="T22" s="123"/>
    </row>
    <row r="23" spans="1:20" s="31" customFormat="1" x14ac:dyDescent="0.3">
      <c r="B23" s="245"/>
      <c r="C23" s="154">
        <v>8</v>
      </c>
      <c r="D23" s="208">
        <v>1100000</v>
      </c>
      <c r="E23" s="202">
        <v>17450000</v>
      </c>
      <c r="F23" s="140">
        <v>300000</v>
      </c>
      <c r="G23" s="191">
        <v>100000</v>
      </c>
      <c r="H23" s="140"/>
      <c r="I23" s="140"/>
      <c r="J23" s="140"/>
      <c r="K23" s="169">
        <f t="shared" si="1"/>
        <v>10853113.487522848</v>
      </c>
      <c r="L23" s="167">
        <v>8.9999999999999993E-3</v>
      </c>
      <c r="M23" s="168">
        <v>50000</v>
      </c>
      <c r="N23" s="169">
        <f xml:space="preserve"> (N22 + D23 - E23 - M23) + ((N22 + D23 - E23 - M23) * O23)</f>
        <v>19494625.584000003</v>
      </c>
      <c r="O23" s="170">
        <v>-0.16</v>
      </c>
      <c r="P23" s="168">
        <f t="shared" si="2"/>
        <v>19544625.584000003</v>
      </c>
      <c r="Q23" s="166">
        <f t="shared" si="3"/>
        <v>30397739.071522851</v>
      </c>
      <c r="T23" s="123"/>
    </row>
    <row r="24" spans="1:20" s="31" customFormat="1" x14ac:dyDescent="0.3">
      <c r="B24" s="245"/>
      <c r="C24" s="154">
        <v>9</v>
      </c>
      <c r="D24" s="208">
        <v>1100000</v>
      </c>
      <c r="E24" s="202">
        <v>0</v>
      </c>
      <c r="F24" s="140">
        <v>300000</v>
      </c>
      <c r="G24" s="191">
        <v>100000</v>
      </c>
      <c r="H24" s="140"/>
      <c r="I24" s="140"/>
      <c r="J24" s="140"/>
      <c r="K24" s="169">
        <f t="shared" si="1"/>
        <v>11050557.444747437</v>
      </c>
      <c r="L24" s="167">
        <v>-1.7999999999999999E-2</v>
      </c>
      <c r="M24" s="168">
        <v>50000</v>
      </c>
      <c r="N24" s="169">
        <f t="shared" ref="N24:N87" si="4" xml:space="preserve"> (N23 + D24 - E24 - M24) + ((N23 + D24 - E24 - M24) * O24)</f>
        <v>15203022.932160001</v>
      </c>
      <c r="O24" s="170">
        <v>-0.26</v>
      </c>
      <c r="P24" s="168">
        <f t="shared" si="2"/>
        <v>15253022.932160001</v>
      </c>
      <c r="Q24" s="166">
        <f t="shared" si="3"/>
        <v>26303580.376907438</v>
      </c>
      <c r="T24" s="123"/>
    </row>
    <row r="25" spans="1:20" s="31" customFormat="1" x14ac:dyDescent="0.3">
      <c r="B25" s="245"/>
      <c r="C25" s="154">
        <v>10</v>
      </c>
      <c r="D25" s="208">
        <v>7100000</v>
      </c>
      <c r="E25" s="202">
        <v>0</v>
      </c>
      <c r="F25" s="140">
        <v>300000</v>
      </c>
      <c r="G25" s="191">
        <v>100000</v>
      </c>
      <c r="H25" s="140">
        <v>16000000</v>
      </c>
      <c r="I25" s="140">
        <v>70000000</v>
      </c>
      <c r="J25" s="140">
        <v>54000000</v>
      </c>
      <c r="K25" s="169">
        <f t="shared" si="1"/>
        <v>11656667.478752891</v>
      </c>
      <c r="L25" s="167">
        <v>1.7999999999999999E-2</v>
      </c>
      <c r="M25" s="168">
        <v>50000</v>
      </c>
      <c r="N25" s="169">
        <f t="shared" si="4"/>
        <v>14241934.6765824</v>
      </c>
      <c r="O25" s="170">
        <v>-0.36</v>
      </c>
      <c r="P25" s="168">
        <f t="shared" si="2"/>
        <v>14291934.6765824</v>
      </c>
      <c r="Q25" s="166">
        <f t="shared" si="3"/>
        <v>25948602.155335292</v>
      </c>
      <c r="R25" s="140">
        <f xml:space="preserve"> H25 + I25</f>
        <v>86000000</v>
      </c>
      <c r="S25" s="140">
        <f xml:space="preserve"> J25 + Q25</f>
        <v>79948602.155335292</v>
      </c>
      <c r="T25" s="123"/>
    </row>
    <row r="26" spans="1:20" s="38" customFormat="1" ht="17.25" thickBot="1" x14ac:dyDescent="0.35">
      <c r="A26" s="27"/>
      <c r="B26" s="245"/>
      <c r="C26" s="37">
        <v>11</v>
      </c>
      <c r="D26" s="207">
        <v>3100000</v>
      </c>
      <c r="E26" s="204">
        <v>0</v>
      </c>
      <c r="F26" s="141">
        <v>300000</v>
      </c>
      <c r="G26" s="189">
        <v>100000</v>
      </c>
      <c r="H26" s="141">
        <v>16000000</v>
      </c>
      <c r="I26" s="141">
        <v>70000000</v>
      </c>
      <c r="J26" s="141">
        <v>54000000</v>
      </c>
      <c r="K26" s="194">
        <f t="shared" si="1"/>
        <v>12273687.493370442</v>
      </c>
      <c r="L26" s="158">
        <v>1.7999999999999999E-2</v>
      </c>
      <c r="M26" s="48">
        <v>50000</v>
      </c>
      <c r="N26" s="160">
        <f t="shared" si="4"/>
        <v>17603189.500760883</v>
      </c>
      <c r="O26" s="34">
        <v>1.7999999999999999E-2</v>
      </c>
      <c r="P26" s="48">
        <f t="shared" si="2"/>
        <v>17653189.500760883</v>
      </c>
      <c r="Q26" s="210">
        <f t="shared" si="3"/>
        <v>29926876.994131327</v>
      </c>
      <c r="R26" s="143">
        <f xml:space="preserve"> H26 + I26</f>
        <v>86000000</v>
      </c>
      <c r="S26" s="143">
        <f xml:space="preserve"> J26 + Q26</f>
        <v>83926876.994131327</v>
      </c>
      <c r="T26" s="127"/>
    </row>
    <row r="27" spans="1:20" s="233" customFormat="1" ht="17.25" thickBot="1" x14ac:dyDescent="0.35">
      <c r="A27" s="221"/>
      <c r="B27" s="245"/>
      <c r="C27" s="222">
        <v>12</v>
      </c>
      <c r="D27" s="223">
        <v>1100000</v>
      </c>
      <c r="E27" s="224">
        <v>0</v>
      </c>
      <c r="F27" s="225">
        <v>300000</v>
      </c>
      <c r="G27" s="226">
        <v>100000</v>
      </c>
      <c r="H27" s="225">
        <v>16000000</v>
      </c>
      <c r="I27" s="225">
        <v>70000000</v>
      </c>
      <c r="J27" s="225">
        <v>54000000</v>
      </c>
      <c r="K27" s="227">
        <f t="shared" si="1"/>
        <v>12901813.868251109</v>
      </c>
      <c r="L27" s="228">
        <v>1.7999999999999999E-2</v>
      </c>
      <c r="M27" s="229">
        <v>50000</v>
      </c>
      <c r="N27" s="227">
        <f t="shared" si="4"/>
        <v>18988946.911774579</v>
      </c>
      <c r="O27" s="230">
        <v>1.7999999999999999E-2</v>
      </c>
      <c r="P27" s="229">
        <f t="shared" si="2"/>
        <v>19038946.911774579</v>
      </c>
      <c r="Q27" s="231">
        <f t="shared" si="3"/>
        <v>31940760.780025691</v>
      </c>
      <c r="R27" s="225">
        <f t="shared" ref="R27:R90" si="5" xml:space="preserve"> H27 + I27</f>
        <v>86000000</v>
      </c>
      <c r="S27" s="225">
        <f t="shared" ref="S27:S90" si="6" xml:space="preserve"> J27 + Q27</f>
        <v>85940760.780025691</v>
      </c>
      <c r="T27" s="232"/>
    </row>
    <row r="28" spans="1:20" s="35" customFormat="1" x14ac:dyDescent="0.3">
      <c r="A28" s="35">
        <v>3</v>
      </c>
      <c r="B28" s="246">
        <v>2024</v>
      </c>
      <c r="C28" s="36">
        <v>1</v>
      </c>
      <c r="D28" s="207">
        <v>1600000</v>
      </c>
      <c r="E28" s="204">
        <v>0</v>
      </c>
      <c r="F28" s="141">
        <v>300000</v>
      </c>
      <c r="G28" s="189">
        <v>100000</v>
      </c>
      <c r="H28" s="141">
        <v>16000000</v>
      </c>
      <c r="I28" s="141">
        <v>70000000</v>
      </c>
      <c r="J28" s="141">
        <v>54000000</v>
      </c>
      <c r="K28" s="195">
        <f t="shared" si="1"/>
        <v>13541246.51787963</v>
      </c>
      <c r="L28" s="144">
        <v>1.7999999999999999E-2</v>
      </c>
      <c r="M28" s="48">
        <v>50000</v>
      </c>
      <c r="N28" s="160">
        <f t="shared" si="4"/>
        <v>20621102.699421678</v>
      </c>
      <c r="O28" s="120">
        <v>4.0000000000000001E-3</v>
      </c>
      <c r="P28" s="48">
        <f t="shared" si="2"/>
        <v>20671102.699421678</v>
      </c>
      <c r="Q28" s="210">
        <f t="shared" si="3"/>
        <v>34212349.217301309</v>
      </c>
      <c r="R28" s="143">
        <f t="shared" si="5"/>
        <v>86000000</v>
      </c>
      <c r="S28" s="143">
        <f t="shared" si="6"/>
        <v>88212349.217301309</v>
      </c>
      <c r="T28" s="128"/>
    </row>
    <row r="29" spans="1:20" s="41" customFormat="1" x14ac:dyDescent="0.3">
      <c r="B29" s="245"/>
      <c r="C29" s="42">
        <v>2</v>
      </c>
      <c r="D29" s="207">
        <v>1600000</v>
      </c>
      <c r="E29" s="204">
        <v>0</v>
      </c>
      <c r="F29" s="141">
        <v>300000</v>
      </c>
      <c r="G29" s="189">
        <v>100000</v>
      </c>
      <c r="H29" s="141">
        <v>16000000</v>
      </c>
      <c r="I29" s="141">
        <v>70000000</v>
      </c>
      <c r="J29" s="141">
        <v>54000000</v>
      </c>
      <c r="K29" s="196">
        <f t="shared" si="1"/>
        <v>14192188.955201462</v>
      </c>
      <c r="L29" s="144">
        <v>1.7999999999999999E-2</v>
      </c>
      <c r="M29" s="48">
        <v>50000</v>
      </c>
      <c r="N29" s="160">
        <f t="shared" si="4"/>
        <v>22570182.548011269</v>
      </c>
      <c r="O29" s="34">
        <v>1.7999999999999999E-2</v>
      </c>
      <c r="P29" s="48">
        <f t="shared" si="2"/>
        <v>22620182.548011269</v>
      </c>
      <c r="Q29" s="210">
        <f t="shared" si="3"/>
        <v>36812371.503212735</v>
      </c>
      <c r="R29" s="143">
        <f t="shared" si="5"/>
        <v>86000000</v>
      </c>
      <c r="S29" s="143">
        <f t="shared" si="6"/>
        <v>90812371.503212735</v>
      </c>
      <c r="T29" s="129"/>
    </row>
    <row r="30" spans="1:20" s="27" customFormat="1" x14ac:dyDescent="0.3">
      <c r="B30" s="245"/>
      <c r="C30" s="37">
        <v>3</v>
      </c>
      <c r="D30" s="207">
        <v>1600000</v>
      </c>
      <c r="E30" s="204">
        <v>0</v>
      </c>
      <c r="F30" s="141">
        <v>300000</v>
      </c>
      <c r="G30" s="189">
        <v>100000</v>
      </c>
      <c r="H30" s="141">
        <v>16000000</v>
      </c>
      <c r="I30" s="141">
        <v>70000000</v>
      </c>
      <c r="J30" s="141">
        <v>54000000</v>
      </c>
      <c r="K30" s="196">
        <f t="shared" si="1"/>
        <v>14854848.356395088</v>
      </c>
      <c r="L30" s="144">
        <v>1.7999999999999999E-2</v>
      </c>
      <c r="M30" s="48">
        <v>50000</v>
      </c>
      <c r="N30" s="160">
        <f t="shared" si="4"/>
        <v>24554345.833875474</v>
      </c>
      <c r="O30" s="34">
        <v>1.7999999999999999E-2</v>
      </c>
      <c r="P30" s="48">
        <f t="shared" si="2"/>
        <v>24604345.833875474</v>
      </c>
      <c r="Q30" s="210">
        <f t="shared" si="3"/>
        <v>39459194.190270558</v>
      </c>
      <c r="R30" s="143">
        <f t="shared" si="5"/>
        <v>86000000</v>
      </c>
      <c r="S30" s="143">
        <f t="shared" si="6"/>
        <v>93459194.190270558</v>
      </c>
      <c r="T30" s="126"/>
    </row>
    <row r="31" spans="1:20" s="27" customFormat="1" x14ac:dyDescent="0.3">
      <c r="B31" s="245"/>
      <c r="C31" s="37">
        <v>4</v>
      </c>
      <c r="D31" s="207">
        <v>1600000</v>
      </c>
      <c r="E31" s="204">
        <v>0</v>
      </c>
      <c r="F31" s="141">
        <v>300000</v>
      </c>
      <c r="G31" s="189">
        <v>100000</v>
      </c>
      <c r="H31" s="141">
        <v>16000000</v>
      </c>
      <c r="I31" s="141">
        <v>70000000</v>
      </c>
      <c r="J31" s="141">
        <v>54000000</v>
      </c>
      <c r="K31" s="196">
        <f t="shared" si="1"/>
        <v>15529435.626810201</v>
      </c>
      <c r="L31" s="144">
        <v>1.7999999999999999E-2</v>
      </c>
      <c r="M31" s="48">
        <v>50000</v>
      </c>
      <c r="N31" s="160">
        <f t="shared" si="4"/>
        <v>26574224.058885232</v>
      </c>
      <c r="O31" s="34">
        <v>1.7999999999999999E-2</v>
      </c>
      <c r="P31" s="48">
        <f t="shared" si="2"/>
        <v>26624224.058885232</v>
      </c>
      <c r="Q31" s="210">
        <f t="shared" si="3"/>
        <v>42153659.685695432</v>
      </c>
      <c r="R31" s="143">
        <f t="shared" si="5"/>
        <v>86000000</v>
      </c>
      <c r="S31" s="143">
        <f t="shared" si="6"/>
        <v>96153659.68569544</v>
      </c>
      <c r="T31" s="126"/>
    </row>
    <row r="32" spans="1:20" s="27" customFormat="1" x14ac:dyDescent="0.3">
      <c r="B32" s="245"/>
      <c r="C32" s="37">
        <v>5</v>
      </c>
      <c r="D32" s="207">
        <v>1600000</v>
      </c>
      <c r="E32" s="204">
        <v>0</v>
      </c>
      <c r="F32" s="141">
        <v>300000</v>
      </c>
      <c r="G32" s="189">
        <v>100000</v>
      </c>
      <c r="H32" s="141">
        <v>16000000</v>
      </c>
      <c r="I32" s="141">
        <v>70000000</v>
      </c>
      <c r="J32" s="141">
        <v>54000000</v>
      </c>
      <c r="K32" s="196">
        <f t="shared" si="1"/>
        <v>16216165.468092784</v>
      </c>
      <c r="L32" s="144">
        <v>1.7999999999999999E-2</v>
      </c>
      <c r="M32" s="48">
        <v>50000</v>
      </c>
      <c r="N32" s="160">
        <f t="shared" si="4"/>
        <v>28630460.091945164</v>
      </c>
      <c r="O32" s="34">
        <v>1.7999999999999999E-2</v>
      </c>
      <c r="P32" s="48">
        <f t="shared" si="2"/>
        <v>28680460.091945164</v>
      </c>
      <c r="Q32" s="210">
        <f t="shared" si="3"/>
        <v>44896625.560037948</v>
      </c>
      <c r="R32" s="143">
        <f t="shared" si="5"/>
        <v>86000000</v>
      </c>
      <c r="S32" s="143">
        <f t="shared" si="6"/>
        <v>98896625.560037941</v>
      </c>
      <c r="T32" s="126"/>
    </row>
    <row r="33" spans="1:20" s="27" customFormat="1" x14ac:dyDescent="0.3">
      <c r="B33" s="245"/>
      <c r="C33" s="37">
        <v>6</v>
      </c>
      <c r="D33" s="207">
        <v>1600000</v>
      </c>
      <c r="E33" s="204">
        <v>0</v>
      </c>
      <c r="F33" s="141">
        <v>300000</v>
      </c>
      <c r="G33" s="189">
        <v>100000</v>
      </c>
      <c r="H33" s="141">
        <v>16000000</v>
      </c>
      <c r="I33" s="141">
        <v>70000000</v>
      </c>
      <c r="J33" s="141">
        <v>54000000</v>
      </c>
      <c r="K33" s="196">
        <f t="shared" si="1"/>
        <v>16915256.446518455</v>
      </c>
      <c r="L33" s="144">
        <v>1.7999999999999999E-2</v>
      </c>
      <c r="M33" s="48">
        <v>50000</v>
      </c>
      <c r="N33" s="160">
        <f t="shared" si="4"/>
        <v>30723708.373600177</v>
      </c>
      <c r="O33" s="34">
        <v>1.7999999999999999E-2</v>
      </c>
      <c r="P33" s="48">
        <f t="shared" si="2"/>
        <v>30773708.373600177</v>
      </c>
      <c r="Q33" s="210">
        <f t="shared" si="3"/>
        <v>47688964.820118636</v>
      </c>
      <c r="R33" s="143">
        <f t="shared" si="5"/>
        <v>86000000</v>
      </c>
      <c r="S33" s="143">
        <f t="shared" si="6"/>
        <v>101688964.82011864</v>
      </c>
      <c r="T33" s="126"/>
    </row>
    <row r="34" spans="1:20" s="27" customFormat="1" x14ac:dyDescent="0.3">
      <c r="B34" s="245"/>
      <c r="C34" s="37">
        <v>7</v>
      </c>
      <c r="D34" s="207">
        <v>1600000</v>
      </c>
      <c r="E34" s="204">
        <v>0</v>
      </c>
      <c r="F34" s="141">
        <v>300000</v>
      </c>
      <c r="G34" s="189">
        <v>100000</v>
      </c>
      <c r="H34" s="141">
        <v>16000000</v>
      </c>
      <c r="I34" s="141">
        <v>70000000</v>
      </c>
      <c r="J34" s="141">
        <v>54000000</v>
      </c>
      <c r="K34" s="196">
        <f t="shared" si="1"/>
        <v>17626931.062555786</v>
      </c>
      <c r="L34" s="144">
        <v>1.7999999999999999E-2</v>
      </c>
      <c r="M34" s="48">
        <v>50000</v>
      </c>
      <c r="N34" s="160">
        <f t="shared" si="4"/>
        <v>32854635.124324981</v>
      </c>
      <c r="O34" s="34">
        <v>1.7999999999999999E-2</v>
      </c>
      <c r="P34" s="48">
        <f t="shared" si="2"/>
        <v>32904635.124324981</v>
      </c>
      <c r="Q34" s="210">
        <f t="shared" si="3"/>
        <v>50531566.186880767</v>
      </c>
      <c r="R34" s="143">
        <f t="shared" si="5"/>
        <v>86000000</v>
      </c>
      <c r="S34" s="143">
        <f t="shared" si="6"/>
        <v>104531566.18688077</v>
      </c>
      <c r="T34" s="126"/>
    </row>
    <row r="35" spans="1:20" s="27" customFormat="1" x14ac:dyDescent="0.3">
      <c r="B35" s="245"/>
      <c r="C35" s="37">
        <v>8</v>
      </c>
      <c r="D35" s="207">
        <v>1600000</v>
      </c>
      <c r="E35" s="204">
        <v>0</v>
      </c>
      <c r="F35" s="141">
        <v>300000</v>
      </c>
      <c r="G35" s="189">
        <v>100000</v>
      </c>
      <c r="H35" s="141">
        <v>16000000</v>
      </c>
      <c r="I35" s="141">
        <v>70000000</v>
      </c>
      <c r="J35" s="141">
        <v>54000000</v>
      </c>
      <c r="K35" s="196">
        <f t="shared" si="1"/>
        <v>18351415.82168179</v>
      </c>
      <c r="L35" s="144">
        <v>1.7999999999999999E-2</v>
      </c>
      <c r="M35" s="48">
        <v>50000</v>
      </c>
      <c r="N35" s="160">
        <f t="shared" si="4"/>
        <v>35023918.556562826</v>
      </c>
      <c r="O35" s="34">
        <v>1.7999999999999999E-2</v>
      </c>
      <c r="P35" s="48">
        <f t="shared" si="2"/>
        <v>35073918.556562826</v>
      </c>
      <c r="Q35" s="210">
        <f t="shared" si="3"/>
        <v>53425334.378244616</v>
      </c>
      <c r="R35" s="143">
        <f t="shared" si="5"/>
        <v>86000000</v>
      </c>
      <c r="S35" s="143">
        <f t="shared" si="6"/>
        <v>107425334.37824461</v>
      </c>
      <c r="T35" s="126"/>
    </row>
    <row r="36" spans="1:20" s="27" customFormat="1" x14ac:dyDescent="0.3">
      <c r="B36" s="245"/>
      <c r="C36" s="37">
        <v>9</v>
      </c>
      <c r="D36" s="207">
        <v>1600000</v>
      </c>
      <c r="E36" s="204">
        <v>0</v>
      </c>
      <c r="F36" s="141">
        <v>300000</v>
      </c>
      <c r="G36" s="189">
        <v>100000</v>
      </c>
      <c r="H36" s="141">
        <v>16000000</v>
      </c>
      <c r="I36" s="141">
        <v>70000000</v>
      </c>
      <c r="J36" s="141">
        <v>54000000</v>
      </c>
      <c r="K36" s="196">
        <f t="shared" si="1"/>
        <v>19088941.306472063</v>
      </c>
      <c r="L36" s="144">
        <v>1.7999999999999999E-2</v>
      </c>
      <c r="M36" s="48">
        <v>50000</v>
      </c>
      <c r="N36" s="160">
        <f t="shared" si="4"/>
        <v>37232249.090580955</v>
      </c>
      <c r="O36" s="34">
        <v>1.7999999999999999E-2</v>
      </c>
      <c r="P36" s="48">
        <f t="shared" si="2"/>
        <v>37282249.090580955</v>
      </c>
      <c r="Q36" s="210">
        <f t="shared" si="3"/>
        <v>56371190.397053018</v>
      </c>
      <c r="R36" s="143">
        <f t="shared" si="5"/>
        <v>86000000</v>
      </c>
      <c r="S36" s="143">
        <f t="shared" si="6"/>
        <v>110371190.39705302</v>
      </c>
      <c r="T36" s="126"/>
    </row>
    <row r="37" spans="1:20" s="27" customFormat="1" x14ac:dyDescent="0.3">
      <c r="B37" s="245"/>
      <c r="C37" s="37">
        <v>10</v>
      </c>
      <c r="D37" s="207">
        <v>1600000</v>
      </c>
      <c r="E37" s="204">
        <v>0</v>
      </c>
      <c r="F37" s="141">
        <v>300000</v>
      </c>
      <c r="G37" s="189">
        <v>100000</v>
      </c>
      <c r="H37" s="141">
        <v>16000000</v>
      </c>
      <c r="I37" s="141">
        <v>70000000</v>
      </c>
      <c r="J37" s="141">
        <v>54000000</v>
      </c>
      <c r="K37" s="196">
        <f t="shared" si="1"/>
        <v>19839742.24998856</v>
      </c>
      <c r="L37" s="144">
        <v>1.7999999999999999E-2</v>
      </c>
      <c r="M37" s="48">
        <v>50000</v>
      </c>
      <c r="N37" s="160">
        <f t="shared" si="4"/>
        <v>39480329.574211411</v>
      </c>
      <c r="O37" s="34">
        <v>1.7999999999999999E-2</v>
      </c>
      <c r="P37" s="48">
        <f t="shared" si="2"/>
        <v>39530329.574211411</v>
      </c>
      <c r="Q37" s="210">
        <f t="shared" si="3"/>
        <v>59370071.824199975</v>
      </c>
      <c r="R37" s="143">
        <f t="shared" si="5"/>
        <v>86000000</v>
      </c>
      <c r="S37" s="143">
        <f t="shared" si="6"/>
        <v>113370071.82419997</v>
      </c>
      <c r="T37" s="126"/>
    </row>
    <row r="38" spans="1:20" s="38" customFormat="1" ht="17.25" thickBot="1" x14ac:dyDescent="0.35">
      <c r="B38" s="245"/>
      <c r="C38" s="39">
        <v>11</v>
      </c>
      <c r="D38" s="207">
        <v>1600000</v>
      </c>
      <c r="E38" s="204">
        <v>0</v>
      </c>
      <c r="F38" s="141">
        <v>300000</v>
      </c>
      <c r="G38" s="189">
        <v>100000</v>
      </c>
      <c r="H38" s="141">
        <v>16000000</v>
      </c>
      <c r="I38" s="141">
        <v>70000000</v>
      </c>
      <c r="J38" s="141">
        <v>54000000</v>
      </c>
      <c r="K38" s="196">
        <f t="shared" si="1"/>
        <v>20604057.610488355</v>
      </c>
      <c r="L38" s="144">
        <v>1.7999999999999999E-2</v>
      </c>
      <c r="M38" s="48">
        <v>50000</v>
      </c>
      <c r="N38" s="160">
        <f t="shared" si="4"/>
        <v>41768875.50654722</v>
      </c>
      <c r="O38" s="121">
        <v>1.7999999999999999E-2</v>
      </c>
      <c r="P38" s="48">
        <f t="shared" si="2"/>
        <v>41818875.50654722</v>
      </c>
      <c r="Q38" s="210">
        <f t="shared" si="3"/>
        <v>62422933.117035575</v>
      </c>
      <c r="R38" s="143">
        <f t="shared" si="5"/>
        <v>86000000</v>
      </c>
      <c r="S38" s="143">
        <f t="shared" si="6"/>
        <v>116422933.11703557</v>
      </c>
      <c r="T38" s="127"/>
    </row>
    <row r="39" spans="1:20" s="233" customFormat="1" ht="17.25" thickBot="1" x14ac:dyDescent="0.35">
      <c r="A39" s="234"/>
      <c r="B39" s="245"/>
      <c r="C39" s="235">
        <v>12</v>
      </c>
      <c r="D39" s="223">
        <v>1600000</v>
      </c>
      <c r="E39" s="224">
        <v>0</v>
      </c>
      <c r="F39" s="225">
        <v>300000</v>
      </c>
      <c r="G39" s="226">
        <v>100000</v>
      </c>
      <c r="H39" s="225">
        <v>16000000</v>
      </c>
      <c r="I39" s="225">
        <v>70000000</v>
      </c>
      <c r="J39" s="225">
        <v>54000000</v>
      </c>
      <c r="K39" s="236">
        <f t="shared" si="1"/>
        <v>21382130.647477146</v>
      </c>
      <c r="L39" s="237">
        <v>1.7999999999999999E-2</v>
      </c>
      <c r="M39" s="229">
        <v>50000</v>
      </c>
      <c r="N39" s="227">
        <f t="shared" si="4"/>
        <v>44098615.265665069</v>
      </c>
      <c r="O39" s="238">
        <v>1.7999999999999999E-2</v>
      </c>
      <c r="P39" s="229">
        <f t="shared" si="2"/>
        <v>44148615.265665069</v>
      </c>
      <c r="Q39" s="231">
        <f t="shared" si="3"/>
        <v>65530745.913142219</v>
      </c>
      <c r="R39" s="225">
        <f t="shared" si="5"/>
        <v>86000000</v>
      </c>
      <c r="S39" s="225">
        <f t="shared" si="6"/>
        <v>119530745.91314222</v>
      </c>
      <c r="T39" s="232"/>
    </row>
    <row r="40" spans="1:20" s="35" customFormat="1" x14ac:dyDescent="0.3">
      <c r="A40" s="35">
        <v>4</v>
      </c>
      <c r="B40" s="245">
        <v>2025</v>
      </c>
      <c r="C40" s="36">
        <v>1</v>
      </c>
      <c r="D40" s="207">
        <v>1600000</v>
      </c>
      <c r="E40" s="204">
        <v>0</v>
      </c>
      <c r="F40" s="141">
        <v>300000</v>
      </c>
      <c r="G40" s="189">
        <v>100000</v>
      </c>
      <c r="H40" s="141">
        <v>16000000</v>
      </c>
      <c r="I40" s="141">
        <v>70000000</v>
      </c>
      <c r="J40" s="141">
        <v>54000000</v>
      </c>
      <c r="K40" s="196">
        <f t="shared" si="1"/>
        <v>22174208.999131735</v>
      </c>
      <c r="L40" s="144">
        <v>1.7999999999999999E-2</v>
      </c>
      <c r="M40" s="48">
        <v>50000</v>
      </c>
      <c r="N40" s="160">
        <f t="shared" si="4"/>
        <v>45831209.726727732</v>
      </c>
      <c r="O40" s="120">
        <v>4.0000000000000001E-3</v>
      </c>
      <c r="P40" s="48">
        <f t="shared" si="2"/>
        <v>45881209.726727732</v>
      </c>
      <c r="Q40" s="210">
        <f t="shared" si="3"/>
        <v>68055418.725859463</v>
      </c>
      <c r="R40" s="143">
        <f t="shared" si="5"/>
        <v>86000000</v>
      </c>
      <c r="S40" s="143">
        <f t="shared" si="6"/>
        <v>122055418.72585946</v>
      </c>
      <c r="T40" s="128"/>
    </row>
    <row r="41" spans="1:20" s="27" customFormat="1" x14ac:dyDescent="0.3">
      <c r="B41" s="245"/>
      <c r="C41" s="37">
        <v>2</v>
      </c>
      <c r="D41" s="207">
        <v>1600000</v>
      </c>
      <c r="E41" s="204">
        <v>0</v>
      </c>
      <c r="F41" s="141">
        <v>300000</v>
      </c>
      <c r="G41" s="189">
        <v>100000</v>
      </c>
      <c r="H41" s="141">
        <v>16000000</v>
      </c>
      <c r="I41" s="141">
        <v>70000000</v>
      </c>
      <c r="J41" s="141">
        <v>54000000</v>
      </c>
      <c r="K41" s="196">
        <f t="shared" si="1"/>
        <v>22980544.761116106</v>
      </c>
      <c r="L41" s="144">
        <v>1.7999999999999999E-2</v>
      </c>
      <c r="M41" s="48">
        <v>50000</v>
      </c>
      <c r="N41" s="160">
        <f t="shared" si="4"/>
        <v>48234071.50180883</v>
      </c>
      <c r="O41" s="34">
        <v>1.7999999999999999E-2</v>
      </c>
      <c r="P41" s="48">
        <f t="shared" si="2"/>
        <v>48284071.50180883</v>
      </c>
      <c r="Q41" s="210">
        <f t="shared" si="3"/>
        <v>71264616.262924939</v>
      </c>
      <c r="R41" s="143">
        <f t="shared" si="5"/>
        <v>86000000</v>
      </c>
      <c r="S41" s="143">
        <f t="shared" si="6"/>
        <v>125264616.26292494</v>
      </c>
      <c r="T41" s="126"/>
    </row>
    <row r="42" spans="1:20" s="27" customFormat="1" x14ac:dyDescent="0.3">
      <c r="B42" s="245"/>
      <c r="C42" s="37">
        <v>3</v>
      </c>
      <c r="D42" s="207">
        <v>1600000</v>
      </c>
      <c r="E42" s="204">
        <v>0</v>
      </c>
      <c r="F42" s="141">
        <v>300000</v>
      </c>
      <c r="G42" s="189">
        <v>100000</v>
      </c>
      <c r="H42" s="141">
        <v>16000000</v>
      </c>
      <c r="I42" s="141">
        <v>70000000</v>
      </c>
      <c r="J42" s="141">
        <v>54000000</v>
      </c>
      <c r="K42" s="196">
        <f t="shared" si="1"/>
        <v>23801394.566816196</v>
      </c>
      <c r="L42" s="144">
        <v>1.7999999999999999E-2</v>
      </c>
      <c r="M42" s="48">
        <v>50000</v>
      </c>
      <c r="N42" s="160">
        <f t="shared" si="4"/>
        <v>50680184.788841389</v>
      </c>
      <c r="O42" s="34">
        <v>1.7999999999999999E-2</v>
      </c>
      <c r="P42" s="48">
        <f t="shared" si="2"/>
        <v>50730184.788841389</v>
      </c>
      <c r="Q42" s="210">
        <f t="shared" si="3"/>
        <v>74531579.355657578</v>
      </c>
      <c r="R42" s="143">
        <f t="shared" si="5"/>
        <v>86000000</v>
      </c>
      <c r="S42" s="143">
        <f t="shared" si="6"/>
        <v>128531579.35565758</v>
      </c>
      <c r="T42" s="126"/>
    </row>
    <row r="43" spans="1:20" s="27" customFormat="1" x14ac:dyDescent="0.3">
      <c r="B43" s="245"/>
      <c r="C43" s="37">
        <v>4</v>
      </c>
      <c r="D43" s="207">
        <v>1600000</v>
      </c>
      <c r="E43" s="204">
        <v>0</v>
      </c>
      <c r="F43" s="141">
        <v>300000</v>
      </c>
      <c r="G43" s="189">
        <v>100000</v>
      </c>
      <c r="H43" s="141">
        <v>16000000</v>
      </c>
      <c r="I43" s="141">
        <v>70000000</v>
      </c>
      <c r="J43" s="141">
        <v>54000000</v>
      </c>
      <c r="K43" s="196">
        <f t="shared" si="1"/>
        <v>24637019.669018887</v>
      </c>
      <c r="L43" s="144">
        <v>1.7999999999999999E-2</v>
      </c>
      <c r="M43" s="48">
        <v>50000</v>
      </c>
      <c r="N43" s="160">
        <f t="shared" si="4"/>
        <v>53170328.115040533</v>
      </c>
      <c r="O43" s="34">
        <v>1.7999999999999999E-2</v>
      </c>
      <c r="P43" s="48">
        <f t="shared" si="2"/>
        <v>53220328.115040533</v>
      </c>
      <c r="Q43" s="210">
        <f t="shared" si="3"/>
        <v>77857347.78405942</v>
      </c>
      <c r="R43" s="143">
        <f t="shared" si="5"/>
        <v>86000000</v>
      </c>
      <c r="S43" s="143">
        <f t="shared" si="6"/>
        <v>131857347.78405942</v>
      </c>
      <c r="T43" s="126"/>
    </row>
    <row r="44" spans="1:20" s="27" customFormat="1" x14ac:dyDescent="0.3">
      <c r="B44" s="245"/>
      <c r="C44" s="37">
        <v>5</v>
      </c>
      <c r="D44" s="207">
        <v>1600000</v>
      </c>
      <c r="E44" s="204">
        <v>0</v>
      </c>
      <c r="F44" s="141">
        <v>300000</v>
      </c>
      <c r="G44" s="189">
        <v>100000</v>
      </c>
      <c r="H44" s="141">
        <v>16000000</v>
      </c>
      <c r="I44" s="141">
        <v>70000000</v>
      </c>
      <c r="J44" s="141">
        <v>54000000</v>
      </c>
      <c r="K44" s="196">
        <f t="shared" si="1"/>
        <v>25487686.023061227</v>
      </c>
      <c r="L44" s="144">
        <v>1.7999999999999999E-2</v>
      </c>
      <c r="M44" s="48">
        <v>50000</v>
      </c>
      <c r="N44" s="160">
        <f t="shared" si="4"/>
        <v>55705294.021111265</v>
      </c>
      <c r="O44" s="34">
        <v>1.7999999999999999E-2</v>
      </c>
      <c r="P44" s="48">
        <f t="shared" si="2"/>
        <v>55755294.021111265</v>
      </c>
      <c r="Q44" s="210">
        <f t="shared" si="3"/>
        <v>81242980.044172496</v>
      </c>
      <c r="R44" s="143">
        <f t="shared" si="5"/>
        <v>86000000</v>
      </c>
      <c r="S44" s="143">
        <f t="shared" si="6"/>
        <v>135242980.0441725</v>
      </c>
      <c r="T44" s="126"/>
    </row>
    <row r="45" spans="1:20" s="27" customFormat="1" x14ac:dyDescent="0.3">
      <c r="B45" s="245"/>
      <c r="C45" s="37">
        <v>6</v>
      </c>
      <c r="D45" s="207">
        <v>1600000</v>
      </c>
      <c r="E45" s="204">
        <v>0</v>
      </c>
      <c r="F45" s="141">
        <v>300000</v>
      </c>
      <c r="G45" s="189">
        <v>100000</v>
      </c>
      <c r="H45" s="141">
        <v>16000000</v>
      </c>
      <c r="I45" s="141">
        <v>70000000</v>
      </c>
      <c r="J45" s="141">
        <v>54000000</v>
      </c>
      <c r="K45" s="196">
        <f t="shared" si="1"/>
        <v>26353664.37147633</v>
      </c>
      <c r="L45" s="144">
        <v>1.7999999999999999E-2</v>
      </c>
      <c r="M45" s="48">
        <v>50000</v>
      </c>
      <c r="N45" s="160">
        <f t="shared" si="4"/>
        <v>58285889.31349127</v>
      </c>
      <c r="O45" s="34">
        <v>1.7999999999999999E-2</v>
      </c>
      <c r="P45" s="48">
        <f t="shared" si="2"/>
        <v>58335889.31349127</v>
      </c>
      <c r="Q45" s="210">
        <f t="shared" si="3"/>
        <v>84689553.684967607</v>
      </c>
      <c r="R45" s="143">
        <f t="shared" si="5"/>
        <v>86000000</v>
      </c>
      <c r="S45" s="143">
        <f t="shared" si="6"/>
        <v>138689553.68496761</v>
      </c>
      <c r="T45" s="126"/>
    </row>
    <row r="46" spans="1:20" s="27" customFormat="1" x14ac:dyDescent="0.3">
      <c r="B46" s="245"/>
      <c r="C46" s="37">
        <v>7</v>
      </c>
      <c r="D46" s="207">
        <v>1600000</v>
      </c>
      <c r="E46" s="204">
        <v>0</v>
      </c>
      <c r="F46" s="141">
        <v>300000</v>
      </c>
      <c r="G46" s="189">
        <v>100000</v>
      </c>
      <c r="H46" s="141">
        <v>16000000</v>
      </c>
      <c r="I46" s="141">
        <v>70000000</v>
      </c>
      <c r="J46" s="141">
        <v>54000000</v>
      </c>
      <c r="K46" s="196">
        <f t="shared" si="1"/>
        <v>27235230.330162905</v>
      </c>
      <c r="L46" s="144">
        <v>1.7999999999999999E-2</v>
      </c>
      <c r="M46" s="48">
        <v>50000</v>
      </c>
      <c r="N46" s="160">
        <f t="shared" si="4"/>
        <v>60912935.321134113</v>
      </c>
      <c r="O46" s="34">
        <v>1.7999999999999999E-2</v>
      </c>
      <c r="P46" s="48">
        <f t="shared" si="2"/>
        <v>60962935.321134113</v>
      </c>
      <c r="Q46" s="210">
        <f t="shared" si="3"/>
        <v>88198165.651297018</v>
      </c>
      <c r="R46" s="143">
        <f t="shared" si="5"/>
        <v>86000000</v>
      </c>
      <c r="S46" s="143">
        <f t="shared" si="6"/>
        <v>142198165.65129703</v>
      </c>
      <c r="T46" s="126"/>
    </row>
    <row r="47" spans="1:20" s="27" customFormat="1" x14ac:dyDescent="0.3">
      <c r="B47" s="245"/>
      <c r="C47" s="37">
        <v>8</v>
      </c>
      <c r="D47" s="207">
        <v>1600000</v>
      </c>
      <c r="E47" s="204">
        <v>0</v>
      </c>
      <c r="F47" s="141">
        <v>300000</v>
      </c>
      <c r="G47" s="189">
        <v>100000</v>
      </c>
      <c r="H47" s="141">
        <v>16000000</v>
      </c>
      <c r="I47" s="141">
        <v>70000000</v>
      </c>
      <c r="J47" s="141">
        <v>54000000</v>
      </c>
      <c r="K47" s="196">
        <f t="shared" si="1"/>
        <v>28132664.476105839</v>
      </c>
      <c r="L47" s="144">
        <v>1.7999999999999999E-2</v>
      </c>
      <c r="M47" s="48">
        <v>50000</v>
      </c>
      <c r="N47" s="160">
        <f t="shared" si="4"/>
        <v>63587268.156914525</v>
      </c>
      <c r="O47" s="34">
        <v>1.7999999999999999E-2</v>
      </c>
      <c r="P47" s="48">
        <f t="shared" si="2"/>
        <v>63637268.156914525</v>
      </c>
      <c r="Q47" s="210">
        <f t="shared" si="3"/>
        <v>91769932.633020371</v>
      </c>
      <c r="R47" s="143">
        <f t="shared" si="5"/>
        <v>86000000</v>
      </c>
      <c r="S47" s="143">
        <f t="shared" si="6"/>
        <v>145769932.63302037</v>
      </c>
      <c r="T47" s="126"/>
    </row>
    <row r="48" spans="1:20" s="116" customFormat="1" x14ac:dyDescent="0.3">
      <c r="B48" s="245"/>
      <c r="C48" s="146">
        <v>9</v>
      </c>
      <c r="D48" s="207">
        <v>1600000</v>
      </c>
      <c r="E48" s="204">
        <v>0</v>
      </c>
      <c r="F48" s="141">
        <v>300000</v>
      </c>
      <c r="G48" s="189">
        <v>100000</v>
      </c>
      <c r="H48" s="141">
        <v>16000000</v>
      </c>
      <c r="I48" s="141">
        <v>70000000</v>
      </c>
      <c r="J48" s="141">
        <v>54000000</v>
      </c>
      <c r="K48" s="196">
        <f t="shared" si="1"/>
        <v>29046252.436675742</v>
      </c>
      <c r="L48" s="115">
        <v>1.7999999999999999E-2</v>
      </c>
      <c r="M48" s="48">
        <v>50000</v>
      </c>
      <c r="N48" s="160">
        <f t="shared" si="4"/>
        <v>66309738.983738989</v>
      </c>
      <c r="O48" s="147">
        <v>1.7999999999999999E-2</v>
      </c>
      <c r="P48" s="48">
        <f t="shared" si="2"/>
        <v>66359738.983738989</v>
      </c>
      <c r="Q48" s="210">
        <f t="shared" si="3"/>
        <v>95405991.420414731</v>
      </c>
      <c r="R48" s="143">
        <f t="shared" si="5"/>
        <v>86000000</v>
      </c>
      <c r="S48" s="143">
        <f t="shared" si="6"/>
        <v>149405991.42041475</v>
      </c>
      <c r="T48" s="148"/>
    </row>
    <row r="49" spans="1:20" s="27" customFormat="1" x14ac:dyDescent="0.3">
      <c r="B49" s="245"/>
      <c r="C49" s="37">
        <v>10</v>
      </c>
      <c r="D49" s="207">
        <v>1600000</v>
      </c>
      <c r="E49" s="204">
        <v>0</v>
      </c>
      <c r="F49" s="141">
        <v>300000</v>
      </c>
      <c r="G49" s="189">
        <v>100000</v>
      </c>
      <c r="H49" s="141">
        <v>16000000</v>
      </c>
      <c r="I49" s="141">
        <v>70000000</v>
      </c>
      <c r="J49" s="141">
        <v>54000000</v>
      </c>
      <c r="K49" s="196">
        <f t="shared" si="1"/>
        <v>29976284.980535906</v>
      </c>
      <c r="L49" s="144">
        <v>1.7999999999999999E-2</v>
      </c>
      <c r="M49" s="48">
        <v>50000</v>
      </c>
      <c r="N49" s="160">
        <f t="shared" si="4"/>
        <v>69081214.285446286</v>
      </c>
      <c r="O49" s="34">
        <v>1.7999999999999999E-2</v>
      </c>
      <c r="P49" s="48">
        <f t="shared" si="2"/>
        <v>69131214.285446286</v>
      </c>
      <c r="Q49" s="210">
        <f t="shared" si="3"/>
        <v>99107499.265982196</v>
      </c>
      <c r="R49" s="143">
        <f t="shared" si="5"/>
        <v>86000000</v>
      </c>
      <c r="S49" s="143">
        <f t="shared" si="6"/>
        <v>153107499.26598221</v>
      </c>
      <c r="T49" s="126"/>
    </row>
    <row r="50" spans="1:20" s="38" customFormat="1" ht="17.25" thickBot="1" x14ac:dyDescent="0.35">
      <c r="B50" s="245"/>
      <c r="C50" s="39">
        <v>11</v>
      </c>
      <c r="D50" s="207">
        <v>1600000</v>
      </c>
      <c r="E50" s="204">
        <v>0</v>
      </c>
      <c r="F50" s="141">
        <v>300000</v>
      </c>
      <c r="G50" s="189">
        <v>100000</v>
      </c>
      <c r="H50" s="141">
        <v>16000000</v>
      </c>
      <c r="I50" s="141">
        <v>70000000</v>
      </c>
      <c r="J50" s="141">
        <v>54000000</v>
      </c>
      <c r="K50" s="196">
        <f t="shared" si="1"/>
        <v>30923058.110185552</v>
      </c>
      <c r="L50" s="144">
        <v>1.7999999999999999E-2</v>
      </c>
      <c r="M50" s="48">
        <v>50000</v>
      </c>
      <c r="N50" s="160">
        <f t="shared" si="4"/>
        <v>71902576.142584324</v>
      </c>
      <c r="O50" s="121">
        <v>1.7999999999999999E-2</v>
      </c>
      <c r="P50" s="48">
        <f t="shared" si="2"/>
        <v>71952576.142584324</v>
      </c>
      <c r="Q50" s="210">
        <f t="shared" si="3"/>
        <v>102875634.25276987</v>
      </c>
      <c r="R50" s="143">
        <f t="shared" si="5"/>
        <v>86000000</v>
      </c>
      <c r="S50" s="143">
        <f t="shared" si="6"/>
        <v>156875634.25276989</v>
      </c>
      <c r="T50" s="127"/>
    </row>
    <row r="51" spans="1:20" s="135" customFormat="1" ht="17.25" thickBot="1" x14ac:dyDescent="0.35">
      <c r="A51" s="130"/>
      <c r="B51" s="245"/>
      <c r="C51" s="131">
        <v>12</v>
      </c>
      <c r="D51" s="207">
        <v>1600000</v>
      </c>
      <c r="E51" s="205">
        <v>0</v>
      </c>
      <c r="F51" s="141">
        <v>300000</v>
      </c>
      <c r="G51" s="189">
        <v>100000</v>
      </c>
      <c r="H51" s="141">
        <v>16000000</v>
      </c>
      <c r="I51" s="141">
        <v>70000000</v>
      </c>
      <c r="J51" s="141">
        <v>54000000</v>
      </c>
      <c r="K51" s="197">
        <f t="shared" si="1"/>
        <v>31886873.156168893</v>
      </c>
      <c r="L51" s="132">
        <v>1.7999999999999999E-2</v>
      </c>
      <c r="M51" s="48">
        <v>50000</v>
      </c>
      <c r="N51" s="160">
        <f t="shared" si="4"/>
        <v>74774722.513150841</v>
      </c>
      <c r="O51" s="133">
        <v>1.7999999999999999E-2</v>
      </c>
      <c r="P51" s="48">
        <f t="shared" si="2"/>
        <v>74824722.513150841</v>
      </c>
      <c r="Q51" s="210">
        <f t="shared" si="3"/>
        <v>106711595.66931973</v>
      </c>
      <c r="R51" s="143">
        <f t="shared" si="5"/>
        <v>86000000</v>
      </c>
      <c r="S51" s="143">
        <f t="shared" si="6"/>
        <v>160711595.66931975</v>
      </c>
      <c r="T51" s="134"/>
    </row>
    <row r="52" spans="1:20" s="35" customFormat="1" x14ac:dyDescent="0.3">
      <c r="A52" s="35">
        <v>4</v>
      </c>
      <c r="B52" s="245">
        <v>2026</v>
      </c>
      <c r="C52" s="36">
        <v>1</v>
      </c>
      <c r="D52" s="207">
        <v>1600000</v>
      </c>
      <c r="E52" s="204">
        <v>0</v>
      </c>
      <c r="F52" s="141">
        <v>300000</v>
      </c>
      <c r="G52" s="189">
        <v>100000</v>
      </c>
      <c r="H52" s="141">
        <v>16000000</v>
      </c>
      <c r="I52" s="141">
        <v>70000000</v>
      </c>
      <c r="J52" s="141">
        <v>54000000</v>
      </c>
      <c r="K52" s="196">
        <f t="shared" si="1"/>
        <v>32868036.872979932</v>
      </c>
      <c r="L52" s="144">
        <v>1.7999999999999999E-2</v>
      </c>
      <c r="M52" s="48">
        <v>50000</v>
      </c>
      <c r="N52" s="160">
        <f t="shared" si="4"/>
        <v>76630021.403203443</v>
      </c>
      <c r="O52" s="120">
        <v>4.0000000000000001E-3</v>
      </c>
      <c r="P52" s="48">
        <f t="shared" si="2"/>
        <v>76680021.403203443</v>
      </c>
      <c r="Q52" s="210">
        <f t="shared" si="3"/>
        <v>109548058.27618337</v>
      </c>
      <c r="R52" s="143">
        <f t="shared" si="5"/>
        <v>86000000</v>
      </c>
      <c r="S52" s="143">
        <f t="shared" si="6"/>
        <v>163548058.27618337</v>
      </c>
      <c r="T52" s="128"/>
    </row>
    <row r="53" spans="1:20" s="41" customFormat="1" x14ac:dyDescent="0.3">
      <c r="B53" s="245"/>
      <c r="C53" s="42">
        <v>2</v>
      </c>
      <c r="D53" s="207">
        <v>1600000</v>
      </c>
      <c r="E53" s="204">
        <v>0</v>
      </c>
      <c r="F53" s="141">
        <v>300000</v>
      </c>
      <c r="G53" s="189">
        <v>100000</v>
      </c>
      <c r="H53" s="141">
        <v>16000000</v>
      </c>
      <c r="I53" s="141">
        <v>70000000</v>
      </c>
      <c r="J53" s="141">
        <v>54000000</v>
      </c>
      <c r="K53" s="196">
        <f t="shared" si="1"/>
        <v>33866861.536693573</v>
      </c>
      <c r="L53" s="144">
        <v>1.7999999999999999E-2</v>
      </c>
      <c r="M53" s="48">
        <v>50000</v>
      </c>
      <c r="N53" s="160">
        <f t="shared" si="4"/>
        <v>79587261.788461104</v>
      </c>
      <c r="O53" s="34">
        <v>1.7999999999999999E-2</v>
      </c>
      <c r="P53" s="48">
        <f t="shared" si="2"/>
        <v>79637261.788461104</v>
      </c>
      <c r="Q53" s="210">
        <f t="shared" si="3"/>
        <v>113504123.32515468</v>
      </c>
      <c r="R53" s="143">
        <f t="shared" si="5"/>
        <v>86000000</v>
      </c>
      <c r="S53" s="143">
        <f t="shared" si="6"/>
        <v>167504123.32515466</v>
      </c>
      <c r="T53" s="129"/>
    </row>
    <row r="54" spans="1:20" s="27" customFormat="1" x14ac:dyDescent="0.3">
      <c r="B54" s="245"/>
      <c r="C54" s="37">
        <v>3</v>
      </c>
      <c r="D54" s="207">
        <v>1600000</v>
      </c>
      <c r="E54" s="204">
        <v>0</v>
      </c>
      <c r="F54" s="141">
        <v>300000</v>
      </c>
      <c r="G54" s="189">
        <v>100000</v>
      </c>
      <c r="H54" s="141">
        <v>16000000</v>
      </c>
      <c r="I54" s="141">
        <v>70000000</v>
      </c>
      <c r="J54" s="141">
        <v>54000000</v>
      </c>
      <c r="K54" s="196">
        <f t="shared" si="1"/>
        <v>34883665.044354059</v>
      </c>
      <c r="L54" s="144">
        <v>1.7999999999999999E-2</v>
      </c>
      <c r="M54" s="48">
        <v>50000</v>
      </c>
      <c r="N54" s="160">
        <f t="shared" si="4"/>
        <v>82597732.500653401</v>
      </c>
      <c r="O54" s="34">
        <v>1.7999999999999999E-2</v>
      </c>
      <c r="P54" s="48">
        <f t="shared" si="2"/>
        <v>82647732.500653401</v>
      </c>
      <c r="Q54" s="210">
        <f t="shared" si="3"/>
        <v>117531397.54500747</v>
      </c>
      <c r="R54" s="143">
        <f t="shared" si="5"/>
        <v>86000000</v>
      </c>
      <c r="S54" s="143">
        <f t="shared" si="6"/>
        <v>171531397.54500747</v>
      </c>
      <c r="T54" s="126"/>
    </row>
    <row r="55" spans="1:20" s="27" customFormat="1" x14ac:dyDescent="0.3">
      <c r="B55" s="245"/>
      <c r="C55" s="37">
        <v>4</v>
      </c>
      <c r="D55" s="207">
        <v>1600000</v>
      </c>
      <c r="E55" s="204">
        <v>0</v>
      </c>
      <c r="F55" s="141">
        <v>300000</v>
      </c>
      <c r="G55" s="189">
        <v>100000</v>
      </c>
      <c r="H55" s="141">
        <v>16000000</v>
      </c>
      <c r="I55" s="141">
        <v>70000000</v>
      </c>
      <c r="J55" s="141">
        <v>54000000</v>
      </c>
      <c r="K55" s="196">
        <f t="shared" si="1"/>
        <v>35918771.015152432</v>
      </c>
      <c r="L55" s="144">
        <v>1.7999999999999999E-2</v>
      </c>
      <c r="M55" s="48">
        <v>50000</v>
      </c>
      <c r="N55" s="160">
        <f t="shared" si="4"/>
        <v>85662391.68566516</v>
      </c>
      <c r="O55" s="34">
        <v>1.7999999999999999E-2</v>
      </c>
      <c r="P55" s="48">
        <f t="shared" si="2"/>
        <v>85712391.68566516</v>
      </c>
      <c r="Q55" s="210">
        <f t="shared" si="3"/>
        <v>121631162.70081758</v>
      </c>
      <c r="R55" s="143">
        <f t="shared" si="5"/>
        <v>86000000</v>
      </c>
      <c r="S55" s="143">
        <f t="shared" si="6"/>
        <v>175631162.70081758</v>
      </c>
      <c r="T55" s="126"/>
    </row>
    <row r="56" spans="1:20" s="27" customFormat="1" x14ac:dyDescent="0.3">
      <c r="B56" s="245"/>
      <c r="C56" s="37">
        <v>5</v>
      </c>
      <c r="D56" s="207">
        <v>1600000</v>
      </c>
      <c r="E56" s="204">
        <v>0</v>
      </c>
      <c r="F56" s="141">
        <v>300000</v>
      </c>
      <c r="G56" s="189">
        <v>100000</v>
      </c>
      <c r="H56" s="141">
        <v>16000000</v>
      </c>
      <c r="I56" s="141">
        <v>70000000</v>
      </c>
      <c r="J56" s="141">
        <v>54000000</v>
      </c>
      <c r="K56" s="196">
        <f t="shared" si="1"/>
        <v>36972508.893425174</v>
      </c>
      <c r="L56" s="144">
        <v>1.7999999999999999E-2</v>
      </c>
      <c r="M56" s="48">
        <v>50000</v>
      </c>
      <c r="N56" s="160">
        <f t="shared" si="4"/>
        <v>88782214.736007139</v>
      </c>
      <c r="O56" s="34">
        <v>1.7999999999999999E-2</v>
      </c>
      <c r="P56" s="48">
        <f t="shared" si="2"/>
        <v>88832214.736007139</v>
      </c>
      <c r="Q56" s="210">
        <f t="shared" si="3"/>
        <v>125804723.62943232</v>
      </c>
      <c r="R56" s="143">
        <f t="shared" si="5"/>
        <v>86000000</v>
      </c>
      <c r="S56" s="143">
        <f t="shared" si="6"/>
        <v>179804723.62943232</v>
      </c>
      <c r="T56" s="126"/>
    </row>
    <row r="57" spans="1:20" s="27" customFormat="1" x14ac:dyDescent="0.3">
      <c r="B57" s="245"/>
      <c r="C57" s="37">
        <v>6</v>
      </c>
      <c r="D57" s="207">
        <v>1600000</v>
      </c>
      <c r="E57" s="204">
        <v>0</v>
      </c>
      <c r="F57" s="141">
        <v>300000</v>
      </c>
      <c r="G57" s="189">
        <v>100000</v>
      </c>
      <c r="H57" s="141">
        <v>16000000</v>
      </c>
      <c r="I57" s="141">
        <v>70000000</v>
      </c>
      <c r="J57" s="141">
        <v>54000000</v>
      </c>
      <c r="K57" s="196">
        <f t="shared" si="1"/>
        <v>38045214.053506829</v>
      </c>
      <c r="L57" s="144">
        <v>1.7999999999999999E-2</v>
      </c>
      <c r="M57" s="48">
        <v>50000</v>
      </c>
      <c r="N57" s="160">
        <f t="shared" si="4"/>
        <v>91958194.601255268</v>
      </c>
      <c r="O57" s="34">
        <v>1.7999999999999999E-2</v>
      </c>
      <c r="P57" s="48">
        <f t="shared" si="2"/>
        <v>92008194.601255268</v>
      </c>
      <c r="Q57" s="210">
        <f t="shared" si="3"/>
        <v>130053408.65476209</v>
      </c>
      <c r="R57" s="143">
        <f t="shared" si="5"/>
        <v>86000000</v>
      </c>
      <c r="S57" s="143">
        <f t="shared" si="6"/>
        <v>184053408.65476209</v>
      </c>
      <c r="T57" s="126"/>
    </row>
    <row r="58" spans="1:20" s="27" customFormat="1" x14ac:dyDescent="0.3">
      <c r="B58" s="245"/>
      <c r="C58" s="37">
        <v>7</v>
      </c>
      <c r="D58" s="207">
        <v>1600000</v>
      </c>
      <c r="E58" s="204">
        <v>0</v>
      </c>
      <c r="F58" s="141">
        <v>300000</v>
      </c>
      <c r="G58" s="189">
        <v>100000</v>
      </c>
      <c r="H58" s="141">
        <v>16000000</v>
      </c>
      <c r="I58" s="141">
        <v>70000000</v>
      </c>
      <c r="J58" s="141">
        <v>54000000</v>
      </c>
      <c r="K58" s="196">
        <f t="shared" si="1"/>
        <v>39137227.906469949</v>
      </c>
      <c r="L58" s="144">
        <v>1.7999999999999999E-2</v>
      </c>
      <c r="M58" s="48">
        <v>50000</v>
      </c>
      <c r="N58" s="160">
        <f t="shared" si="4"/>
        <v>95191342.104077861</v>
      </c>
      <c r="O58" s="34">
        <v>1.7999999999999999E-2</v>
      </c>
      <c r="P58" s="48">
        <f t="shared" si="2"/>
        <v>95241342.104077861</v>
      </c>
      <c r="Q58" s="210">
        <f t="shared" si="3"/>
        <v>134378570.01054782</v>
      </c>
      <c r="R58" s="143">
        <f t="shared" si="5"/>
        <v>86000000</v>
      </c>
      <c r="S58" s="143">
        <f t="shared" si="6"/>
        <v>188378570.01054782</v>
      </c>
      <c r="T58" s="126"/>
    </row>
    <row r="59" spans="1:20" s="27" customFormat="1" x14ac:dyDescent="0.3">
      <c r="B59" s="245"/>
      <c r="C59" s="37">
        <v>8</v>
      </c>
      <c r="D59" s="207">
        <v>1600000</v>
      </c>
      <c r="E59" s="204">
        <v>0</v>
      </c>
      <c r="F59" s="141">
        <v>300000</v>
      </c>
      <c r="G59" s="189">
        <v>100000</v>
      </c>
      <c r="H59" s="141">
        <v>16000000</v>
      </c>
      <c r="I59" s="141">
        <v>70000000</v>
      </c>
      <c r="J59" s="141">
        <v>54000000</v>
      </c>
      <c r="K59" s="196">
        <f t="shared" si="1"/>
        <v>40248898.00878641</v>
      </c>
      <c r="L59" s="144">
        <v>1.7999999999999999E-2</v>
      </c>
      <c r="M59" s="48">
        <v>50000</v>
      </c>
      <c r="N59" s="160">
        <f t="shared" si="4"/>
        <v>98482686.261951268</v>
      </c>
      <c r="O59" s="34">
        <v>1.7999999999999999E-2</v>
      </c>
      <c r="P59" s="48">
        <f t="shared" si="2"/>
        <v>98532686.261951268</v>
      </c>
      <c r="Q59" s="210">
        <f t="shared" si="3"/>
        <v>138781584.27073768</v>
      </c>
      <c r="R59" s="143">
        <f t="shared" si="5"/>
        <v>86000000</v>
      </c>
      <c r="S59" s="143">
        <f t="shared" si="6"/>
        <v>192781584.27073768</v>
      </c>
      <c r="T59" s="126"/>
    </row>
    <row r="60" spans="1:20" s="27" customFormat="1" x14ac:dyDescent="0.3">
      <c r="B60" s="245"/>
      <c r="C60" s="37">
        <v>9</v>
      </c>
      <c r="D60" s="207">
        <v>1600000</v>
      </c>
      <c r="E60" s="204">
        <v>0</v>
      </c>
      <c r="F60" s="141">
        <v>300000</v>
      </c>
      <c r="G60" s="189">
        <v>100000</v>
      </c>
      <c r="H60" s="141">
        <v>16000000</v>
      </c>
      <c r="I60" s="141">
        <v>70000000</v>
      </c>
      <c r="J60" s="141">
        <v>54000000</v>
      </c>
      <c r="K60" s="196">
        <f t="shared" si="1"/>
        <v>41380578.172944568</v>
      </c>
      <c r="L60" s="144">
        <v>1.7999999999999999E-2</v>
      </c>
      <c r="M60" s="48">
        <v>50000</v>
      </c>
      <c r="N60" s="160">
        <f t="shared" si="4"/>
        <v>101833274.61466639</v>
      </c>
      <c r="O60" s="34">
        <v>1.7999999999999999E-2</v>
      </c>
      <c r="P60" s="48">
        <f t="shared" si="2"/>
        <v>101883274.61466639</v>
      </c>
      <c r="Q60" s="210">
        <f t="shared" si="3"/>
        <v>143263852.78761095</v>
      </c>
      <c r="R60" s="143">
        <f t="shared" si="5"/>
        <v>86000000</v>
      </c>
      <c r="S60" s="143">
        <f t="shared" si="6"/>
        <v>197263852.78761095</v>
      </c>
      <c r="T60" s="126"/>
    </row>
    <row r="61" spans="1:20" s="27" customFormat="1" x14ac:dyDescent="0.3">
      <c r="B61" s="245"/>
      <c r="C61" s="37">
        <v>10</v>
      </c>
      <c r="D61" s="207">
        <v>1600000</v>
      </c>
      <c r="E61" s="204">
        <v>0</v>
      </c>
      <c r="F61" s="141">
        <v>300000</v>
      </c>
      <c r="G61" s="189">
        <v>100000</v>
      </c>
      <c r="H61" s="141">
        <v>16000000</v>
      </c>
      <c r="I61" s="141">
        <v>70000000</v>
      </c>
      <c r="J61" s="141">
        <v>54000000</v>
      </c>
      <c r="K61" s="196">
        <f t="shared" si="1"/>
        <v>42532628.580057569</v>
      </c>
      <c r="L61" s="144">
        <v>1.7999999999999999E-2</v>
      </c>
      <c r="M61" s="48">
        <v>50000</v>
      </c>
      <c r="N61" s="160">
        <f t="shared" si="4"/>
        <v>105244173.55773038</v>
      </c>
      <c r="O61" s="34">
        <v>1.7999999999999999E-2</v>
      </c>
      <c r="P61" s="48">
        <f t="shared" si="2"/>
        <v>105294173.55773038</v>
      </c>
      <c r="Q61" s="210">
        <f t="shared" si="3"/>
        <v>147826802.13778794</v>
      </c>
      <c r="R61" s="143">
        <f t="shared" si="5"/>
        <v>86000000</v>
      </c>
      <c r="S61" s="143">
        <f t="shared" si="6"/>
        <v>201826802.13778794</v>
      </c>
      <c r="T61" s="126"/>
    </row>
    <row r="62" spans="1:20" s="38" customFormat="1" ht="17.25" thickBot="1" x14ac:dyDescent="0.35">
      <c r="B62" s="245"/>
      <c r="C62" s="39">
        <v>11</v>
      </c>
      <c r="D62" s="207">
        <v>1600000</v>
      </c>
      <c r="E62" s="204">
        <v>0</v>
      </c>
      <c r="F62" s="141">
        <v>300000</v>
      </c>
      <c r="G62" s="189">
        <v>100000</v>
      </c>
      <c r="H62" s="141">
        <v>16000000</v>
      </c>
      <c r="I62" s="141">
        <v>70000000</v>
      </c>
      <c r="J62" s="141">
        <v>54000000</v>
      </c>
      <c r="K62" s="196">
        <f t="shared" si="1"/>
        <v>43705415.894498602</v>
      </c>
      <c r="L62" s="144">
        <v>1.7999999999999999E-2</v>
      </c>
      <c r="M62" s="48">
        <v>50000</v>
      </c>
      <c r="N62" s="160">
        <f t="shared" si="4"/>
        <v>108716468.68176952</v>
      </c>
      <c r="O62" s="121">
        <v>1.7999999999999999E-2</v>
      </c>
      <c r="P62" s="48">
        <f t="shared" si="2"/>
        <v>108766468.68176952</v>
      </c>
      <c r="Q62" s="210">
        <f t="shared" si="3"/>
        <v>152471884.57626814</v>
      </c>
      <c r="R62" s="143">
        <f t="shared" si="5"/>
        <v>86000000</v>
      </c>
      <c r="S62" s="143">
        <f t="shared" si="6"/>
        <v>206471884.57626814</v>
      </c>
      <c r="T62" s="127"/>
    </row>
    <row r="63" spans="1:20" s="135" customFormat="1" ht="17.25" thickBot="1" x14ac:dyDescent="0.35">
      <c r="A63" s="130"/>
      <c r="B63" s="245"/>
      <c r="C63" s="131">
        <v>12</v>
      </c>
      <c r="D63" s="207">
        <v>1600000</v>
      </c>
      <c r="E63" s="205">
        <v>0</v>
      </c>
      <c r="F63" s="141">
        <v>300000</v>
      </c>
      <c r="G63" s="189">
        <v>100000</v>
      </c>
      <c r="H63" s="141">
        <v>16000000</v>
      </c>
      <c r="I63" s="141">
        <v>70000000</v>
      </c>
      <c r="J63" s="141">
        <v>54000000</v>
      </c>
      <c r="K63" s="197">
        <f t="shared" si="1"/>
        <v>44899313.380599573</v>
      </c>
      <c r="L63" s="132">
        <v>1.7999999999999999E-2</v>
      </c>
      <c r="M63" s="48">
        <v>50000</v>
      </c>
      <c r="N63" s="160">
        <f t="shared" si="4"/>
        <v>112251265.11804137</v>
      </c>
      <c r="O63" s="133">
        <v>1.7999999999999999E-2</v>
      </c>
      <c r="P63" s="48">
        <f t="shared" si="2"/>
        <v>112301265.11804137</v>
      </c>
      <c r="Q63" s="210">
        <f t="shared" si="3"/>
        <v>157200578.49864095</v>
      </c>
      <c r="R63" s="143">
        <f t="shared" si="5"/>
        <v>86000000</v>
      </c>
      <c r="S63" s="143">
        <f t="shared" si="6"/>
        <v>211200578.49864095</v>
      </c>
      <c r="T63" s="134"/>
    </row>
    <row r="64" spans="1:20" s="35" customFormat="1" x14ac:dyDescent="0.3">
      <c r="A64" s="35">
        <v>6</v>
      </c>
      <c r="B64" s="245">
        <v>2027</v>
      </c>
      <c r="C64" s="36">
        <v>1</v>
      </c>
      <c r="D64" s="207">
        <v>1600000</v>
      </c>
      <c r="E64" s="204">
        <v>0</v>
      </c>
      <c r="F64" s="141">
        <v>300000</v>
      </c>
      <c r="G64" s="189">
        <v>100000</v>
      </c>
      <c r="H64" s="141">
        <v>16000000</v>
      </c>
      <c r="I64" s="141">
        <v>70000000</v>
      </c>
      <c r="J64" s="141">
        <v>54000000</v>
      </c>
      <c r="K64" s="196">
        <f t="shared" si="1"/>
        <v>46114701.021450363</v>
      </c>
      <c r="L64" s="144">
        <v>1.7999999999999999E-2</v>
      </c>
      <c r="M64" s="48">
        <v>50000</v>
      </c>
      <c r="N64" s="160">
        <f t="shared" si="4"/>
        <v>114256470.17851353</v>
      </c>
      <c r="O64" s="120">
        <v>4.0000000000000001E-3</v>
      </c>
      <c r="P64" s="48">
        <f t="shared" si="2"/>
        <v>114306470.17851353</v>
      </c>
      <c r="Q64" s="210">
        <f t="shared" si="3"/>
        <v>160421171.1999639</v>
      </c>
      <c r="R64" s="143">
        <f t="shared" si="5"/>
        <v>86000000</v>
      </c>
      <c r="S64" s="143">
        <f t="shared" si="6"/>
        <v>214421171.1999639</v>
      </c>
      <c r="T64" s="128"/>
    </row>
    <row r="65" spans="1:20" s="27" customFormat="1" x14ac:dyDescent="0.3">
      <c r="B65" s="245"/>
      <c r="C65" s="37">
        <v>2</v>
      </c>
      <c r="D65" s="207">
        <v>1600000</v>
      </c>
      <c r="E65" s="204">
        <v>0</v>
      </c>
      <c r="F65" s="141">
        <v>300000</v>
      </c>
      <c r="G65" s="189">
        <v>100000</v>
      </c>
      <c r="H65" s="141">
        <v>16000000</v>
      </c>
      <c r="I65" s="141">
        <v>70000000</v>
      </c>
      <c r="J65" s="141">
        <v>54000000</v>
      </c>
      <c r="K65" s="196">
        <f t="shared" si="1"/>
        <v>47351965.639836468</v>
      </c>
      <c r="L65" s="144">
        <v>1.7999999999999999E-2</v>
      </c>
      <c r="M65" s="48">
        <v>50000</v>
      </c>
      <c r="N65" s="160">
        <f t="shared" si="4"/>
        <v>117890986.64172678</v>
      </c>
      <c r="O65" s="34">
        <v>1.7999999999999999E-2</v>
      </c>
      <c r="P65" s="48">
        <f t="shared" si="2"/>
        <v>117940986.64172678</v>
      </c>
      <c r="Q65" s="210">
        <f t="shared" si="3"/>
        <v>165292952.28156325</v>
      </c>
      <c r="R65" s="143">
        <f t="shared" si="5"/>
        <v>86000000</v>
      </c>
      <c r="S65" s="143">
        <f t="shared" si="6"/>
        <v>219292952.28156325</v>
      </c>
      <c r="T65" s="126"/>
    </row>
    <row r="66" spans="1:20" s="27" customFormat="1" x14ac:dyDescent="0.3">
      <c r="B66" s="245"/>
      <c r="C66" s="37">
        <v>3</v>
      </c>
      <c r="D66" s="207">
        <v>1600000</v>
      </c>
      <c r="E66" s="204">
        <v>0</v>
      </c>
      <c r="F66" s="141">
        <v>300000</v>
      </c>
      <c r="G66" s="189">
        <v>100000</v>
      </c>
      <c r="H66" s="141">
        <v>16000000</v>
      </c>
      <c r="I66" s="141">
        <v>70000000</v>
      </c>
      <c r="J66" s="141">
        <v>54000000</v>
      </c>
      <c r="K66" s="196">
        <f t="shared" si="1"/>
        <v>48611501.021353528</v>
      </c>
      <c r="L66" s="144">
        <v>1.7999999999999999E-2</v>
      </c>
      <c r="M66" s="48">
        <v>50000</v>
      </c>
      <c r="N66" s="160">
        <f t="shared" si="4"/>
        <v>121590924.40127786</v>
      </c>
      <c r="O66" s="34">
        <v>1.7999999999999999E-2</v>
      </c>
      <c r="P66" s="48">
        <f t="shared" si="2"/>
        <v>121640924.40127786</v>
      </c>
      <c r="Q66" s="210">
        <f t="shared" si="3"/>
        <v>170252425.42263138</v>
      </c>
      <c r="R66" s="143">
        <f t="shared" si="5"/>
        <v>86000000</v>
      </c>
      <c r="S66" s="143">
        <f t="shared" si="6"/>
        <v>224252425.42263138</v>
      </c>
      <c r="T66" s="126"/>
    </row>
    <row r="67" spans="1:20" s="27" customFormat="1" x14ac:dyDescent="0.3">
      <c r="B67" s="245"/>
      <c r="C67" s="37">
        <v>4</v>
      </c>
      <c r="D67" s="207">
        <v>1600000</v>
      </c>
      <c r="E67" s="204">
        <v>0</v>
      </c>
      <c r="F67" s="141">
        <v>300000</v>
      </c>
      <c r="G67" s="189">
        <v>100000</v>
      </c>
      <c r="H67" s="141">
        <v>16000000</v>
      </c>
      <c r="I67" s="141">
        <v>70000000</v>
      </c>
      <c r="J67" s="141">
        <v>54000000</v>
      </c>
      <c r="K67" s="196">
        <f t="shared" si="1"/>
        <v>49893708.039737888</v>
      </c>
      <c r="L67" s="144">
        <v>1.7999999999999999E-2</v>
      </c>
      <c r="M67" s="48">
        <v>50000</v>
      </c>
      <c r="N67" s="160">
        <f t="shared" si="4"/>
        <v>125357461.04050085</v>
      </c>
      <c r="O67" s="34">
        <v>1.7999999999999999E-2</v>
      </c>
      <c r="P67" s="48">
        <f t="shared" si="2"/>
        <v>125407461.04050085</v>
      </c>
      <c r="Q67" s="210">
        <f t="shared" si="3"/>
        <v>175301169.08023873</v>
      </c>
      <c r="R67" s="143">
        <f t="shared" si="5"/>
        <v>86000000</v>
      </c>
      <c r="S67" s="143">
        <f t="shared" si="6"/>
        <v>229301169.08023873</v>
      </c>
      <c r="T67" s="126"/>
    </row>
    <row r="68" spans="1:20" s="27" customFormat="1" x14ac:dyDescent="0.3">
      <c r="B68" s="245"/>
      <c r="C68" s="37">
        <v>5</v>
      </c>
      <c r="D68" s="207">
        <v>1600000</v>
      </c>
      <c r="E68" s="204">
        <v>0</v>
      </c>
      <c r="F68" s="141">
        <v>300000</v>
      </c>
      <c r="G68" s="189">
        <v>100000</v>
      </c>
      <c r="H68" s="141">
        <v>16000000</v>
      </c>
      <c r="I68" s="141">
        <v>70000000</v>
      </c>
      <c r="J68" s="141">
        <v>54000000</v>
      </c>
      <c r="K68" s="196">
        <f t="shared" si="1"/>
        <v>51198994.784453169</v>
      </c>
      <c r="L68" s="144">
        <v>1.7999999999999999E-2</v>
      </c>
      <c r="M68" s="48">
        <v>50000</v>
      </c>
      <c r="N68" s="160">
        <f t="shared" si="4"/>
        <v>129191795.33922987</v>
      </c>
      <c r="O68" s="34">
        <v>1.7999999999999999E-2</v>
      </c>
      <c r="P68" s="48">
        <f t="shared" si="2"/>
        <v>129241795.33922987</v>
      </c>
      <c r="Q68" s="210">
        <f t="shared" si="3"/>
        <v>180440790.12368304</v>
      </c>
      <c r="R68" s="143">
        <f t="shared" si="5"/>
        <v>86000000</v>
      </c>
      <c r="S68" s="143">
        <f t="shared" si="6"/>
        <v>234440790.12368304</v>
      </c>
      <c r="T68" s="126"/>
    </row>
    <row r="69" spans="1:20" s="27" customFormat="1" x14ac:dyDescent="0.3">
      <c r="B69" s="245"/>
      <c r="C69" s="37">
        <v>6</v>
      </c>
      <c r="D69" s="207">
        <v>1600000</v>
      </c>
      <c r="E69" s="204">
        <v>0</v>
      </c>
      <c r="F69" s="141">
        <v>300000</v>
      </c>
      <c r="G69" s="189">
        <v>100000</v>
      </c>
      <c r="H69" s="141">
        <v>16000000</v>
      </c>
      <c r="I69" s="141">
        <v>70000000</v>
      </c>
      <c r="J69" s="141">
        <v>54000000</v>
      </c>
      <c r="K69" s="196">
        <f t="shared" si="1"/>
        <v>52527776.690573327</v>
      </c>
      <c r="L69" s="144">
        <v>1.7999999999999999E-2</v>
      </c>
      <c r="M69" s="48">
        <v>50000</v>
      </c>
      <c r="N69" s="160">
        <f t="shared" si="4"/>
        <v>133095147.65533601</v>
      </c>
      <c r="O69" s="34">
        <v>1.7999999999999999E-2</v>
      </c>
      <c r="P69" s="48">
        <f t="shared" si="2"/>
        <v>133145147.65533601</v>
      </c>
      <c r="Q69" s="210">
        <f t="shared" si="3"/>
        <v>185672924.34590933</v>
      </c>
      <c r="R69" s="143">
        <f t="shared" si="5"/>
        <v>86000000</v>
      </c>
      <c r="S69" s="143">
        <f t="shared" si="6"/>
        <v>239672924.34590933</v>
      </c>
      <c r="T69" s="126"/>
    </row>
    <row r="70" spans="1:20" s="27" customFormat="1" x14ac:dyDescent="0.3">
      <c r="B70" s="245"/>
      <c r="C70" s="37">
        <v>7</v>
      </c>
      <c r="D70" s="207">
        <v>1600000</v>
      </c>
      <c r="E70" s="204">
        <v>0</v>
      </c>
      <c r="F70" s="141">
        <v>300000</v>
      </c>
      <c r="G70" s="189">
        <v>100000</v>
      </c>
      <c r="H70" s="141">
        <v>16000000</v>
      </c>
      <c r="I70" s="141">
        <v>70000000</v>
      </c>
      <c r="J70" s="141">
        <v>54000000</v>
      </c>
      <c r="K70" s="196">
        <f t="shared" si="1"/>
        <v>53880476.671003647</v>
      </c>
      <c r="L70" s="144">
        <v>1.7999999999999999E-2</v>
      </c>
      <c r="M70" s="48">
        <v>50000</v>
      </c>
      <c r="N70" s="160">
        <f t="shared" si="4"/>
        <v>137068760.31313208</v>
      </c>
      <c r="O70" s="34">
        <v>1.7999999999999999E-2</v>
      </c>
      <c r="P70" s="48">
        <f t="shared" si="2"/>
        <v>137118760.31313208</v>
      </c>
      <c r="Q70" s="210">
        <f t="shared" si="3"/>
        <v>190999236.98413572</v>
      </c>
      <c r="R70" s="143">
        <f t="shared" si="5"/>
        <v>86000000</v>
      </c>
      <c r="S70" s="143">
        <f t="shared" si="6"/>
        <v>244999236.98413572</v>
      </c>
      <c r="T70" s="126"/>
    </row>
    <row r="71" spans="1:20" s="27" customFormat="1" x14ac:dyDescent="0.3">
      <c r="B71" s="245"/>
      <c r="C71" s="37">
        <v>8</v>
      </c>
      <c r="D71" s="207">
        <v>1600000</v>
      </c>
      <c r="E71" s="204">
        <v>0</v>
      </c>
      <c r="F71" s="141">
        <v>300000</v>
      </c>
      <c r="G71" s="189">
        <v>100000</v>
      </c>
      <c r="H71" s="141">
        <v>16000000</v>
      </c>
      <c r="I71" s="141">
        <v>70000000</v>
      </c>
      <c r="J71" s="141">
        <v>54000000</v>
      </c>
      <c r="K71" s="196">
        <f t="shared" si="1"/>
        <v>55257525.251081713</v>
      </c>
      <c r="L71" s="144">
        <v>1.7999999999999999E-2</v>
      </c>
      <c r="M71" s="48">
        <v>50000</v>
      </c>
      <c r="N71" s="160">
        <f t="shared" si="4"/>
        <v>141113897.99876845</v>
      </c>
      <c r="O71" s="34">
        <v>1.7999999999999999E-2</v>
      </c>
      <c r="P71" s="48">
        <f t="shared" si="2"/>
        <v>141163897.99876845</v>
      </c>
      <c r="Q71" s="210">
        <f t="shared" si="3"/>
        <v>196421423.24985015</v>
      </c>
      <c r="R71" s="143">
        <f t="shared" si="5"/>
        <v>86000000</v>
      </c>
      <c r="S71" s="143">
        <f t="shared" si="6"/>
        <v>250421423.24985015</v>
      </c>
      <c r="T71" s="126"/>
    </row>
    <row r="72" spans="1:20" s="27" customFormat="1" x14ac:dyDescent="0.3">
      <c r="B72" s="245"/>
      <c r="C72" s="37">
        <v>9</v>
      </c>
      <c r="D72" s="207">
        <v>1600000</v>
      </c>
      <c r="E72" s="204">
        <v>0</v>
      </c>
      <c r="F72" s="141">
        <v>300000</v>
      </c>
      <c r="G72" s="189">
        <v>100000</v>
      </c>
      <c r="H72" s="141">
        <v>16000000</v>
      </c>
      <c r="I72" s="141">
        <v>70000000</v>
      </c>
      <c r="J72" s="141">
        <v>54000000</v>
      </c>
      <c r="K72" s="196">
        <f t="shared" si="1"/>
        <v>56659360.705601186</v>
      </c>
      <c r="L72" s="144">
        <v>1.7999999999999999E-2</v>
      </c>
      <c r="M72" s="48">
        <v>50000</v>
      </c>
      <c r="N72" s="160">
        <f t="shared" si="4"/>
        <v>145231848.16274628</v>
      </c>
      <c r="O72" s="34">
        <v>1.7999999999999999E-2</v>
      </c>
      <c r="P72" s="48">
        <f t="shared" si="2"/>
        <v>145281848.16274628</v>
      </c>
      <c r="Q72" s="210">
        <f t="shared" si="3"/>
        <v>201941208.86834747</v>
      </c>
      <c r="R72" s="143">
        <f t="shared" si="5"/>
        <v>86000000</v>
      </c>
      <c r="S72" s="143">
        <f t="shared" si="6"/>
        <v>255941208.86834747</v>
      </c>
      <c r="T72" s="126"/>
    </row>
    <row r="73" spans="1:20" s="27" customFormat="1" x14ac:dyDescent="0.3">
      <c r="B73" s="245"/>
      <c r="C73" s="37">
        <v>10</v>
      </c>
      <c r="D73" s="207">
        <v>1600000</v>
      </c>
      <c r="E73" s="204">
        <v>0</v>
      </c>
      <c r="F73" s="141">
        <v>300000</v>
      </c>
      <c r="G73" s="189">
        <v>100000</v>
      </c>
      <c r="H73" s="141">
        <v>16000000</v>
      </c>
      <c r="I73" s="141">
        <v>70000000</v>
      </c>
      <c r="J73" s="141">
        <v>54000000</v>
      </c>
      <c r="K73" s="196">
        <f t="shared" si="1"/>
        <v>58086429.198302008</v>
      </c>
      <c r="L73" s="144">
        <v>1.7999999999999999E-2</v>
      </c>
      <c r="M73" s="48">
        <v>50000</v>
      </c>
      <c r="N73" s="160">
        <f t="shared" si="4"/>
        <v>149423921.4296757</v>
      </c>
      <c r="O73" s="34">
        <v>1.7999999999999999E-2</v>
      </c>
      <c r="P73" s="48">
        <f t="shared" si="2"/>
        <v>149473921.4296757</v>
      </c>
      <c r="Q73" s="210">
        <f t="shared" si="3"/>
        <v>207560350.6279777</v>
      </c>
      <c r="R73" s="143">
        <f t="shared" si="5"/>
        <v>86000000</v>
      </c>
      <c r="S73" s="143">
        <f t="shared" si="6"/>
        <v>261560350.6279777</v>
      </c>
      <c r="T73" s="126"/>
    </row>
    <row r="74" spans="1:20" s="38" customFormat="1" ht="17.25" thickBot="1" x14ac:dyDescent="0.35">
      <c r="B74" s="245"/>
      <c r="C74" s="39">
        <v>11</v>
      </c>
      <c r="D74" s="207">
        <v>1600000</v>
      </c>
      <c r="E74" s="204">
        <v>0</v>
      </c>
      <c r="F74" s="141">
        <v>300000</v>
      </c>
      <c r="G74" s="189">
        <v>100000</v>
      </c>
      <c r="H74" s="141">
        <v>16000000</v>
      </c>
      <c r="I74" s="141">
        <v>70000000</v>
      </c>
      <c r="J74" s="141">
        <v>54000000</v>
      </c>
      <c r="K74" s="196">
        <f t="shared" si="1"/>
        <v>59539184.923871443</v>
      </c>
      <c r="L74" s="144">
        <v>1.7999999999999999E-2</v>
      </c>
      <c r="M74" s="48">
        <v>50000</v>
      </c>
      <c r="N74" s="160">
        <f t="shared" si="4"/>
        <v>153691452.01540986</v>
      </c>
      <c r="O74" s="121">
        <v>1.7999999999999999E-2</v>
      </c>
      <c r="P74" s="48">
        <f t="shared" si="2"/>
        <v>153741452.01540986</v>
      </c>
      <c r="Q74" s="210">
        <f t="shared" si="3"/>
        <v>213280636.93928128</v>
      </c>
      <c r="R74" s="143">
        <f t="shared" si="5"/>
        <v>86000000</v>
      </c>
      <c r="S74" s="143">
        <f t="shared" si="6"/>
        <v>267280636.93928128</v>
      </c>
      <c r="T74" s="127"/>
    </row>
    <row r="75" spans="1:20" s="135" customFormat="1" ht="17.25" thickBot="1" x14ac:dyDescent="0.35">
      <c r="A75" s="130"/>
      <c r="B75" s="245"/>
      <c r="C75" s="131">
        <v>12</v>
      </c>
      <c r="D75" s="207">
        <v>1600000</v>
      </c>
      <c r="E75" s="205">
        <v>0</v>
      </c>
      <c r="F75" s="141">
        <v>300000</v>
      </c>
      <c r="G75" s="189">
        <v>100000</v>
      </c>
      <c r="H75" s="141">
        <v>16000000</v>
      </c>
      <c r="I75" s="141">
        <v>70000000</v>
      </c>
      <c r="J75" s="141">
        <v>54000000</v>
      </c>
      <c r="K75" s="197">
        <f t="shared" si="1"/>
        <v>61018090.25250113</v>
      </c>
      <c r="L75" s="132">
        <v>1.7999999999999999E-2</v>
      </c>
      <c r="M75" s="48">
        <v>50000</v>
      </c>
      <c r="N75" s="160">
        <f t="shared" si="4"/>
        <v>158035798.15168723</v>
      </c>
      <c r="O75" s="133">
        <v>1.7999999999999999E-2</v>
      </c>
      <c r="P75" s="48">
        <f t="shared" si="2"/>
        <v>158085798.15168723</v>
      </c>
      <c r="Q75" s="210">
        <f t="shared" si="3"/>
        <v>219103888.40418836</v>
      </c>
      <c r="R75" s="143">
        <f t="shared" si="5"/>
        <v>86000000</v>
      </c>
      <c r="S75" s="143">
        <f t="shared" si="6"/>
        <v>273103888.40418839</v>
      </c>
      <c r="T75" s="134"/>
    </row>
    <row r="76" spans="1:20" s="35" customFormat="1" x14ac:dyDescent="0.3">
      <c r="A76" s="35">
        <v>7</v>
      </c>
      <c r="B76" s="245">
        <v>2028</v>
      </c>
      <c r="C76" s="36">
        <v>1</v>
      </c>
      <c r="D76" s="207">
        <v>1600000</v>
      </c>
      <c r="E76" s="204">
        <v>0</v>
      </c>
      <c r="F76" s="141">
        <v>300000</v>
      </c>
      <c r="G76" s="189">
        <v>100000</v>
      </c>
      <c r="H76" s="141">
        <v>16000000</v>
      </c>
      <c r="I76" s="141">
        <v>70000000</v>
      </c>
      <c r="J76" s="141">
        <v>54000000</v>
      </c>
      <c r="K76" s="196">
        <f t="shared" si="1"/>
        <v>62523615.877046153</v>
      </c>
      <c r="L76" s="144">
        <v>1.7999999999999999E-2</v>
      </c>
      <c r="M76" s="48">
        <v>50000</v>
      </c>
      <c r="N76" s="160">
        <f t="shared" si="4"/>
        <v>160224141.34429398</v>
      </c>
      <c r="O76" s="120">
        <v>4.0000000000000001E-3</v>
      </c>
      <c r="P76" s="48">
        <f t="shared" si="2"/>
        <v>160274141.34429398</v>
      </c>
      <c r="Q76" s="210">
        <f t="shared" si="3"/>
        <v>222797757.22134012</v>
      </c>
      <c r="R76" s="143">
        <f t="shared" si="5"/>
        <v>86000000</v>
      </c>
      <c r="S76" s="143">
        <f t="shared" si="6"/>
        <v>276797757.22134012</v>
      </c>
      <c r="T76" s="128"/>
    </row>
    <row r="77" spans="1:20" s="27" customFormat="1" x14ac:dyDescent="0.3">
      <c r="B77" s="245"/>
      <c r="C77" s="37">
        <v>2</v>
      </c>
      <c r="D77" s="207">
        <v>1600000</v>
      </c>
      <c r="E77" s="204">
        <v>0</v>
      </c>
      <c r="F77" s="141">
        <v>300000</v>
      </c>
      <c r="G77" s="189">
        <v>100000</v>
      </c>
      <c r="H77" s="141">
        <v>16000000</v>
      </c>
      <c r="I77" s="141">
        <v>70000000</v>
      </c>
      <c r="J77" s="141">
        <v>54000000</v>
      </c>
      <c r="K77" s="196">
        <f t="shared" si="1"/>
        <v>64056240.962832987</v>
      </c>
      <c r="L77" s="144">
        <v>1.7999999999999999E-2</v>
      </c>
      <c r="M77" s="48">
        <v>50000</v>
      </c>
      <c r="N77" s="160">
        <f t="shared" si="4"/>
        <v>164686075.88849127</v>
      </c>
      <c r="O77" s="34">
        <v>1.7999999999999999E-2</v>
      </c>
      <c r="P77" s="48">
        <f t="shared" si="2"/>
        <v>164736075.88849127</v>
      </c>
      <c r="Q77" s="210">
        <f t="shared" si="3"/>
        <v>228792316.85132426</v>
      </c>
      <c r="R77" s="143">
        <f t="shared" si="5"/>
        <v>86000000</v>
      </c>
      <c r="S77" s="143">
        <f t="shared" si="6"/>
        <v>282792316.85132426</v>
      </c>
      <c r="T77" s="126"/>
    </row>
    <row r="78" spans="1:20" s="27" customFormat="1" x14ac:dyDescent="0.3">
      <c r="B78" s="245"/>
      <c r="C78" s="37">
        <v>3</v>
      </c>
      <c r="D78" s="207">
        <v>1600000</v>
      </c>
      <c r="E78" s="204">
        <v>0</v>
      </c>
      <c r="F78" s="141">
        <v>300000</v>
      </c>
      <c r="G78" s="189">
        <v>100000</v>
      </c>
      <c r="H78" s="141">
        <v>16000000</v>
      </c>
      <c r="I78" s="141">
        <v>70000000</v>
      </c>
      <c r="J78" s="141">
        <v>54000000</v>
      </c>
      <c r="K78" s="196">
        <f t="shared" si="1"/>
        <v>65616453.300163984</v>
      </c>
      <c r="L78" s="144">
        <v>1.7999999999999999E-2</v>
      </c>
      <c r="M78" s="48">
        <v>50000</v>
      </c>
      <c r="N78" s="160">
        <f t="shared" si="4"/>
        <v>169228325.25448412</v>
      </c>
      <c r="O78" s="34">
        <v>1.7999999999999999E-2</v>
      </c>
      <c r="P78" s="48">
        <f t="shared" si="2"/>
        <v>169278325.25448412</v>
      </c>
      <c r="Q78" s="210">
        <f t="shared" si="3"/>
        <v>234894778.5546481</v>
      </c>
      <c r="R78" s="143">
        <f t="shared" si="5"/>
        <v>86000000</v>
      </c>
      <c r="S78" s="143">
        <f t="shared" si="6"/>
        <v>288894778.5546481</v>
      </c>
      <c r="T78" s="126"/>
    </row>
    <row r="79" spans="1:20" s="27" customFormat="1" x14ac:dyDescent="0.3">
      <c r="B79" s="245"/>
      <c r="C79" s="37">
        <v>4</v>
      </c>
      <c r="D79" s="207">
        <v>1600000</v>
      </c>
      <c r="E79" s="204">
        <v>0</v>
      </c>
      <c r="F79" s="141">
        <v>300000</v>
      </c>
      <c r="G79" s="189">
        <v>100000</v>
      </c>
      <c r="H79" s="141">
        <v>16000000</v>
      </c>
      <c r="I79" s="141">
        <v>70000000</v>
      </c>
      <c r="J79" s="141">
        <v>54000000</v>
      </c>
      <c r="K79" s="196">
        <f t="shared" si="1"/>
        <v>67204749.459566936</v>
      </c>
      <c r="L79" s="144">
        <v>1.7999999999999999E-2</v>
      </c>
      <c r="M79" s="48">
        <v>50000</v>
      </c>
      <c r="N79" s="160">
        <f t="shared" si="4"/>
        <v>173852335.10906482</v>
      </c>
      <c r="O79" s="34">
        <v>1.7999999999999999E-2</v>
      </c>
      <c r="P79" s="48">
        <f t="shared" si="2"/>
        <v>173902335.10906482</v>
      </c>
      <c r="Q79" s="210">
        <f t="shared" si="3"/>
        <v>241107084.56863177</v>
      </c>
      <c r="R79" s="143">
        <f t="shared" si="5"/>
        <v>86000000</v>
      </c>
      <c r="S79" s="143">
        <f t="shared" si="6"/>
        <v>295107084.56863177</v>
      </c>
      <c r="T79" s="126"/>
    </row>
    <row r="80" spans="1:20" s="27" customFormat="1" x14ac:dyDescent="0.3">
      <c r="B80" s="245"/>
      <c r="C80" s="37">
        <v>5</v>
      </c>
      <c r="D80" s="207">
        <v>1600000</v>
      </c>
      <c r="E80" s="204">
        <v>0</v>
      </c>
      <c r="F80" s="141">
        <v>300000</v>
      </c>
      <c r="G80" s="189">
        <v>100000</v>
      </c>
      <c r="H80" s="141">
        <v>16000000</v>
      </c>
      <c r="I80" s="141">
        <v>70000000</v>
      </c>
      <c r="J80" s="141">
        <v>54000000</v>
      </c>
      <c r="K80" s="196">
        <f t="shared" si="1"/>
        <v>68821634.949839145</v>
      </c>
      <c r="L80" s="144">
        <v>1.7999999999999999E-2</v>
      </c>
      <c r="M80" s="48">
        <v>50000</v>
      </c>
      <c r="N80" s="160">
        <f t="shared" si="4"/>
        <v>178559577.14102799</v>
      </c>
      <c r="O80" s="34">
        <v>1.7999999999999999E-2</v>
      </c>
      <c r="P80" s="48">
        <f t="shared" si="2"/>
        <v>178609577.14102799</v>
      </c>
      <c r="Q80" s="210">
        <f t="shared" si="3"/>
        <v>247431212.09086713</v>
      </c>
      <c r="R80" s="143">
        <f t="shared" si="5"/>
        <v>86000000</v>
      </c>
      <c r="S80" s="143">
        <f t="shared" si="6"/>
        <v>301431212.09086716</v>
      </c>
      <c r="T80" s="126"/>
    </row>
    <row r="81" spans="1:20" s="27" customFormat="1" x14ac:dyDescent="0.3">
      <c r="B81" s="245"/>
      <c r="C81" s="37">
        <v>6</v>
      </c>
      <c r="D81" s="207">
        <v>1600000</v>
      </c>
      <c r="E81" s="204">
        <v>0</v>
      </c>
      <c r="F81" s="141">
        <v>300000</v>
      </c>
      <c r="G81" s="189">
        <v>100000</v>
      </c>
      <c r="H81" s="141">
        <v>16000000</v>
      </c>
      <c r="I81" s="141">
        <v>70000000</v>
      </c>
      <c r="J81" s="141">
        <v>54000000</v>
      </c>
      <c r="K81" s="196">
        <f t="shared" si="1"/>
        <v>70467624.378936246</v>
      </c>
      <c r="L81" s="144">
        <v>1.7999999999999999E-2</v>
      </c>
      <c r="M81" s="48">
        <v>50000</v>
      </c>
      <c r="N81" s="160">
        <f t="shared" si="4"/>
        <v>183351549.5295665</v>
      </c>
      <c r="O81" s="34">
        <v>1.7999999999999999E-2</v>
      </c>
      <c r="P81" s="48">
        <f t="shared" si="2"/>
        <v>183401549.5295665</v>
      </c>
      <c r="Q81" s="210">
        <f t="shared" si="3"/>
        <v>253869173.90850276</v>
      </c>
      <c r="R81" s="143">
        <f t="shared" si="5"/>
        <v>86000000</v>
      </c>
      <c r="S81" s="143">
        <f t="shared" si="6"/>
        <v>307869173.90850276</v>
      </c>
      <c r="T81" s="126"/>
    </row>
    <row r="82" spans="1:20" s="27" customFormat="1" x14ac:dyDescent="0.3">
      <c r="B82" s="245"/>
      <c r="C82" s="37">
        <v>7</v>
      </c>
      <c r="D82" s="207">
        <v>1600000</v>
      </c>
      <c r="E82" s="204">
        <v>0</v>
      </c>
      <c r="F82" s="141">
        <v>300000</v>
      </c>
      <c r="G82" s="189">
        <v>100000</v>
      </c>
      <c r="H82" s="141">
        <v>16000000</v>
      </c>
      <c r="I82" s="141">
        <v>70000000</v>
      </c>
      <c r="J82" s="141">
        <v>54000000</v>
      </c>
      <c r="K82" s="196">
        <f t="shared" si="1"/>
        <v>72143241.617757097</v>
      </c>
      <c r="L82" s="144">
        <v>1.7999999999999999E-2</v>
      </c>
      <c r="M82" s="48">
        <v>50000</v>
      </c>
      <c r="N82" s="160">
        <f t="shared" si="4"/>
        <v>188229777.42109868</v>
      </c>
      <c r="O82" s="34">
        <v>1.7999999999999999E-2</v>
      </c>
      <c r="P82" s="48">
        <f t="shared" si="2"/>
        <v>188279777.42109868</v>
      </c>
      <c r="Q82" s="210">
        <f t="shared" si="3"/>
        <v>260423019.03885579</v>
      </c>
      <c r="R82" s="143">
        <f t="shared" si="5"/>
        <v>86000000</v>
      </c>
      <c r="S82" s="143">
        <f t="shared" si="6"/>
        <v>314423019.03885579</v>
      </c>
      <c r="T82" s="126"/>
    </row>
    <row r="83" spans="1:20" s="27" customFormat="1" x14ac:dyDescent="0.3">
      <c r="B83" s="245"/>
      <c r="C83" s="37">
        <v>8</v>
      </c>
      <c r="D83" s="207">
        <v>1600000</v>
      </c>
      <c r="E83" s="204">
        <v>0</v>
      </c>
      <c r="F83" s="141">
        <v>300000</v>
      </c>
      <c r="G83" s="189">
        <v>100000</v>
      </c>
      <c r="H83" s="141">
        <v>16000000</v>
      </c>
      <c r="I83" s="141">
        <v>70000000</v>
      </c>
      <c r="J83" s="141">
        <v>54000000</v>
      </c>
      <c r="K83" s="196">
        <f t="shared" si="1"/>
        <v>73849019.96687673</v>
      </c>
      <c r="L83" s="144">
        <v>1.7999999999999999E-2</v>
      </c>
      <c r="M83" s="48">
        <v>50000</v>
      </c>
      <c r="N83" s="160">
        <f t="shared" si="4"/>
        <v>193195813.41467845</v>
      </c>
      <c r="O83" s="34">
        <v>1.7999999999999999E-2</v>
      </c>
      <c r="P83" s="48">
        <f t="shared" si="2"/>
        <v>193245813.41467845</v>
      </c>
      <c r="Q83" s="210">
        <f t="shared" si="3"/>
        <v>267094833.3815552</v>
      </c>
      <c r="R83" s="143">
        <f t="shared" si="5"/>
        <v>86000000</v>
      </c>
      <c r="S83" s="143">
        <f t="shared" si="6"/>
        <v>321094833.3815552</v>
      </c>
      <c r="T83" s="126"/>
    </row>
    <row r="84" spans="1:20" s="27" customFormat="1" x14ac:dyDescent="0.3">
      <c r="B84" s="245"/>
      <c r="C84" s="37">
        <v>9</v>
      </c>
      <c r="D84" s="207">
        <v>1600000</v>
      </c>
      <c r="E84" s="204">
        <v>0</v>
      </c>
      <c r="F84" s="141">
        <v>300000</v>
      </c>
      <c r="G84" s="189">
        <v>100000</v>
      </c>
      <c r="H84" s="141">
        <v>16000000</v>
      </c>
      <c r="I84" s="141">
        <v>70000000</v>
      </c>
      <c r="J84" s="141">
        <v>54000000</v>
      </c>
      <c r="K84" s="196">
        <f t="shared" si="1"/>
        <v>75585502.326280504</v>
      </c>
      <c r="L84" s="144">
        <v>1.7999999999999999E-2</v>
      </c>
      <c r="M84" s="48">
        <v>50000</v>
      </c>
      <c r="N84" s="160">
        <f t="shared" si="4"/>
        <v>198251238.05614266</v>
      </c>
      <c r="O84" s="34">
        <v>1.7999999999999999E-2</v>
      </c>
      <c r="P84" s="48">
        <f t="shared" si="2"/>
        <v>198301238.05614266</v>
      </c>
      <c r="Q84" s="210">
        <f t="shared" si="3"/>
        <v>273886740.38242316</v>
      </c>
      <c r="R84" s="143">
        <f t="shared" si="5"/>
        <v>86000000</v>
      </c>
      <c r="S84" s="143">
        <f t="shared" si="6"/>
        <v>327886740.38242316</v>
      </c>
      <c r="T84" s="126"/>
    </row>
    <row r="85" spans="1:20" s="27" customFormat="1" x14ac:dyDescent="0.3">
      <c r="B85" s="245"/>
      <c r="C85" s="37">
        <v>10</v>
      </c>
      <c r="D85" s="207">
        <v>1600000</v>
      </c>
      <c r="E85" s="204">
        <v>0</v>
      </c>
      <c r="F85" s="141">
        <v>300000</v>
      </c>
      <c r="G85" s="189">
        <v>100000</v>
      </c>
      <c r="H85" s="141">
        <v>16000000</v>
      </c>
      <c r="I85" s="141">
        <v>70000000</v>
      </c>
      <c r="J85" s="141">
        <v>54000000</v>
      </c>
      <c r="K85" s="196">
        <f t="shared" si="1"/>
        <v>77353241.368153557</v>
      </c>
      <c r="L85" s="144">
        <v>1.7999999999999999E-2</v>
      </c>
      <c r="M85" s="48">
        <v>50000</v>
      </c>
      <c r="N85" s="160">
        <f t="shared" si="4"/>
        <v>203397660.34115323</v>
      </c>
      <c r="O85" s="34">
        <v>1.7999999999999999E-2</v>
      </c>
      <c r="P85" s="48">
        <f t="shared" si="2"/>
        <v>203447660.34115323</v>
      </c>
      <c r="Q85" s="210">
        <f t="shared" si="3"/>
        <v>280800901.70930678</v>
      </c>
      <c r="R85" s="143">
        <f t="shared" si="5"/>
        <v>86000000</v>
      </c>
      <c r="S85" s="143">
        <f t="shared" si="6"/>
        <v>334800901.70930678</v>
      </c>
      <c r="T85" s="126"/>
    </row>
    <row r="86" spans="1:20" s="27" customFormat="1" ht="17.25" thickBot="1" x14ac:dyDescent="0.35">
      <c r="B86" s="245"/>
      <c r="C86" s="39">
        <v>11</v>
      </c>
      <c r="D86" s="207">
        <v>1600000</v>
      </c>
      <c r="E86" s="204">
        <v>0</v>
      </c>
      <c r="F86" s="141">
        <v>300000</v>
      </c>
      <c r="G86" s="189">
        <v>100000</v>
      </c>
      <c r="H86" s="141">
        <v>16000000</v>
      </c>
      <c r="I86" s="141">
        <v>70000000</v>
      </c>
      <c r="J86" s="141">
        <v>54000000</v>
      </c>
      <c r="K86" s="196">
        <f t="shared" ref="K86:K149" si="7" xml:space="preserve"> (K85 + G86 + F86) + ((K85 + G86 + F86) * L86 )</f>
        <v>79152799.712780327</v>
      </c>
      <c r="L86" s="144">
        <v>1.7999999999999999E-2</v>
      </c>
      <c r="M86" s="48">
        <v>50000</v>
      </c>
      <c r="N86" s="160">
        <f t="shared" si="4"/>
        <v>208636718.227294</v>
      </c>
      <c r="O86" s="121">
        <v>1.7999999999999999E-2</v>
      </c>
      <c r="P86" s="48">
        <f t="shared" ref="P86:P149" si="8" xml:space="preserve"> M86 + N86</f>
        <v>208686718.227294</v>
      </c>
      <c r="Q86" s="210">
        <f t="shared" ref="Q86:Q149" si="9" xml:space="preserve"> K86 + P86</f>
        <v>287839517.94007432</v>
      </c>
      <c r="R86" s="143">
        <f t="shared" si="5"/>
        <v>86000000</v>
      </c>
      <c r="S86" s="143">
        <f t="shared" si="6"/>
        <v>341839517.94007432</v>
      </c>
      <c r="T86" s="126"/>
    </row>
    <row r="87" spans="1:20" s="136" customFormat="1" ht="17.25" thickBot="1" x14ac:dyDescent="0.35">
      <c r="B87" s="245"/>
      <c r="C87" s="131">
        <v>12</v>
      </c>
      <c r="D87" s="207">
        <v>1600000</v>
      </c>
      <c r="E87" s="205">
        <v>0</v>
      </c>
      <c r="F87" s="141">
        <v>300000</v>
      </c>
      <c r="G87" s="189">
        <v>100000</v>
      </c>
      <c r="H87" s="141">
        <v>16000000</v>
      </c>
      <c r="I87" s="141">
        <v>70000000</v>
      </c>
      <c r="J87" s="141">
        <v>54000000</v>
      </c>
      <c r="K87" s="197">
        <f t="shared" si="7"/>
        <v>80984750.107610375</v>
      </c>
      <c r="L87" s="132">
        <v>1.7999999999999999E-2</v>
      </c>
      <c r="M87" s="48">
        <v>50000</v>
      </c>
      <c r="N87" s="160">
        <f t="shared" si="4"/>
        <v>213970079.15538529</v>
      </c>
      <c r="O87" s="133">
        <v>1.7999999999999999E-2</v>
      </c>
      <c r="P87" s="48">
        <f t="shared" si="8"/>
        <v>214020079.15538529</v>
      </c>
      <c r="Q87" s="210">
        <f t="shared" si="9"/>
        <v>295004829.26299566</v>
      </c>
      <c r="R87" s="143">
        <f t="shared" si="5"/>
        <v>86000000</v>
      </c>
      <c r="S87" s="143">
        <f t="shared" si="6"/>
        <v>349004829.26299566</v>
      </c>
      <c r="T87" s="149"/>
    </row>
    <row r="88" spans="1:20" s="27" customFormat="1" x14ac:dyDescent="0.3">
      <c r="A88" s="27">
        <v>8</v>
      </c>
      <c r="B88" s="245">
        <v>2029</v>
      </c>
      <c r="C88" s="36">
        <v>1</v>
      </c>
      <c r="D88" s="207">
        <v>1600000</v>
      </c>
      <c r="E88" s="204">
        <v>0</v>
      </c>
      <c r="F88" s="141">
        <v>300000</v>
      </c>
      <c r="G88" s="189">
        <v>100000</v>
      </c>
      <c r="H88" s="141">
        <v>16000000</v>
      </c>
      <c r="I88" s="141">
        <v>70000000</v>
      </c>
      <c r="J88" s="141">
        <v>54000000</v>
      </c>
      <c r="K88" s="196">
        <f t="shared" si="7"/>
        <v>82849675.609547362</v>
      </c>
      <c r="L88" s="144">
        <v>1.7999999999999999E-2</v>
      </c>
      <c r="M88" s="48">
        <v>50000</v>
      </c>
      <c r="N88" s="160">
        <f t="shared" ref="N88:N151" si="10" xml:space="preserve"> (N87 + D88 - E88 - M88) + ((N87 + D88 - E88 - M88) * O88)</f>
        <v>216382159.47200683</v>
      </c>
      <c r="O88" s="120">
        <v>4.0000000000000001E-3</v>
      </c>
      <c r="P88" s="48">
        <f t="shared" si="8"/>
        <v>216432159.47200683</v>
      </c>
      <c r="Q88" s="210">
        <f t="shared" si="9"/>
        <v>299281835.08155417</v>
      </c>
      <c r="R88" s="143">
        <f t="shared" si="5"/>
        <v>86000000</v>
      </c>
      <c r="S88" s="143">
        <f t="shared" si="6"/>
        <v>353281835.08155417</v>
      </c>
      <c r="T88" s="126"/>
    </row>
    <row r="89" spans="1:20" s="27" customFormat="1" x14ac:dyDescent="0.3">
      <c r="B89" s="245"/>
      <c r="C89" s="37">
        <v>2</v>
      </c>
      <c r="D89" s="207">
        <v>1600000</v>
      </c>
      <c r="E89" s="204">
        <v>0</v>
      </c>
      <c r="F89" s="141">
        <v>300000</v>
      </c>
      <c r="G89" s="189">
        <v>100000</v>
      </c>
      <c r="H89" s="141">
        <v>16000000</v>
      </c>
      <c r="I89" s="141">
        <v>70000000</v>
      </c>
      <c r="J89" s="141">
        <v>54000000</v>
      </c>
      <c r="K89" s="196">
        <f t="shared" si="7"/>
        <v>84748169.770519212</v>
      </c>
      <c r="L89" s="144">
        <v>1.7999999999999999E-2</v>
      </c>
      <c r="M89" s="48">
        <v>50000</v>
      </c>
      <c r="N89" s="160">
        <f t="shared" si="10"/>
        <v>221854938.34250295</v>
      </c>
      <c r="O89" s="34">
        <v>1.7999999999999999E-2</v>
      </c>
      <c r="P89" s="48">
        <f t="shared" si="8"/>
        <v>221904938.34250295</v>
      </c>
      <c r="Q89" s="210">
        <f t="shared" si="9"/>
        <v>306653108.11302215</v>
      </c>
      <c r="R89" s="143">
        <f t="shared" si="5"/>
        <v>86000000</v>
      </c>
      <c r="S89" s="143">
        <f t="shared" si="6"/>
        <v>360653108.11302215</v>
      </c>
      <c r="T89" s="126"/>
    </row>
    <row r="90" spans="1:20" s="27" customFormat="1" x14ac:dyDescent="0.3">
      <c r="B90" s="245"/>
      <c r="C90" s="37">
        <v>3</v>
      </c>
      <c r="D90" s="207">
        <v>1600000</v>
      </c>
      <c r="E90" s="204">
        <v>0</v>
      </c>
      <c r="F90" s="141">
        <v>300000</v>
      </c>
      <c r="G90" s="189">
        <v>100000</v>
      </c>
      <c r="H90" s="141">
        <v>16000000</v>
      </c>
      <c r="I90" s="141">
        <v>70000000</v>
      </c>
      <c r="J90" s="141">
        <v>54000000</v>
      </c>
      <c r="K90" s="196">
        <f t="shared" si="7"/>
        <v>86680836.826388553</v>
      </c>
      <c r="L90" s="144">
        <v>1.7999999999999999E-2</v>
      </c>
      <c r="M90" s="48">
        <v>50000</v>
      </c>
      <c r="N90" s="160">
        <f t="shared" si="10"/>
        <v>227426227.23266801</v>
      </c>
      <c r="O90" s="34">
        <v>1.7999999999999999E-2</v>
      </c>
      <c r="P90" s="48">
        <f t="shared" si="8"/>
        <v>227476227.23266801</v>
      </c>
      <c r="Q90" s="210">
        <f t="shared" si="9"/>
        <v>314157064.05905658</v>
      </c>
      <c r="R90" s="143">
        <f t="shared" si="5"/>
        <v>86000000</v>
      </c>
      <c r="S90" s="143">
        <f t="shared" si="6"/>
        <v>368157064.05905658</v>
      </c>
      <c r="T90" s="126"/>
    </row>
    <row r="91" spans="1:20" s="27" customFormat="1" x14ac:dyDescent="0.3">
      <c r="B91" s="245"/>
      <c r="C91" s="37">
        <v>4</v>
      </c>
      <c r="D91" s="207">
        <v>1600000</v>
      </c>
      <c r="E91" s="204">
        <v>0</v>
      </c>
      <c r="F91" s="141">
        <v>300000</v>
      </c>
      <c r="G91" s="189">
        <v>100000</v>
      </c>
      <c r="H91" s="141">
        <v>16000000</v>
      </c>
      <c r="I91" s="141">
        <v>70000000</v>
      </c>
      <c r="J91" s="141">
        <v>54000000</v>
      </c>
      <c r="K91" s="196">
        <f t="shared" si="7"/>
        <v>88648291.889263541</v>
      </c>
      <c r="L91" s="144">
        <v>1.7999999999999999E-2</v>
      </c>
      <c r="M91" s="48">
        <v>50000</v>
      </c>
      <c r="N91" s="160">
        <f t="shared" si="10"/>
        <v>233097799.32285604</v>
      </c>
      <c r="O91" s="34">
        <v>1.7999999999999999E-2</v>
      </c>
      <c r="P91" s="48">
        <f t="shared" si="8"/>
        <v>233147799.32285604</v>
      </c>
      <c r="Q91" s="210">
        <f t="shared" si="9"/>
        <v>321796091.21211958</v>
      </c>
      <c r="R91" s="143">
        <f t="shared" ref="R91:R154" si="11" xml:space="preserve"> H91 + I91</f>
        <v>86000000</v>
      </c>
      <c r="S91" s="143">
        <f t="shared" ref="S91:S154" si="12" xml:space="preserve"> J91 + Q91</f>
        <v>375796091.21211958</v>
      </c>
      <c r="T91" s="126"/>
    </row>
    <row r="92" spans="1:20" s="27" customFormat="1" x14ac:dyDescent="0.3">
      <c r="B92" s="245"/>
      <c r="C92" s="37">
        <v>5</v>
      </c>
      <c r="D92" s="207">
        <v>1600000</v>
      </c>
      <c r="E92" s="204">
        <v>0</v>
      </c>
      <c r="F92" s="141">
        <v>300000</v>
      </c>
      <c r="G92" s="189">
        <v>100000</v>
      </c>
      <c r="H92" s="141">
        <v>16000000</v>
      </c>
      <c r="I92" s="141">
        <v>70000000</v>
      </c>
      <c r="J92" s="141">
        <v>54000000</v>
      </c>
      <c r="K92" s="196">
        <f t="shared" si="7"/>
        <v>90651161.143270284</v>
      </c>
      <c r="L92" s="144">
        <v>1.7999999999999999E-2</v>
      </c>
      <c r="M92" s="48">
        <v>50000</v>
      </c>
      <c r="N92" s="160">
        <f t="shared" si="10"/>
        <v>238871459.71066746</v>
      </c>
      <c r="O92" s="34">
        <v>1.7999999999999999E-2</v>
      </c>
      <c r="P92" s="48">
        <f t="shared" si="8"/>
        <v>238921459.71066746</v>
      </c>
      <c r="Q92" s="210">
        <f t="shared" si="9"/>
        <v>329572620.85393775</v>
      </c>
      <c r="R92" s="143">
        <f t="shared" si="11"/>
        <v>86000000</v>
      </c>
      <c r="S92" s="143">
        <f t="shared" si="12"/>
        <v>383572620.85393775</v>
      </c>
      <c r="T92" s="126"/>
    </row>
    <row r="93" spans="1:20" s="27" customFormat="1" x14ac:dyDescent="0.3">
      <c r="B93" s="245"/>
      <c r="C93" s="37">
        <v>6</v>
      </c>
      <c r="D93" s="207">
        <v>1600000</v>
      </c>
      <c r="E93" s="204">
        <v>0</v>
      </c>
      <c r="F93" s="141">
        <v>300000</v>
      </c>
      <c r="G93" s="189">
        <v>100000</v>
      </c>
      <c r="H93" s="141">
        <v>16000000</v>
      </c>
      <c r="I93" s="141">
        <v>70000000</v>
      </c>
      <c r="J93" s="141">
        <v>54000000</v>
      </c>
      <c r="K93" s="196">
        <f t="shared" si="7"/>
        <v>92690082.043849155</v>
      </c>
      <c r="L93" s="144">
        <v>1.7999999999999999E-2</v>
      </c>
      <c r="M93" s="48">
        <v>50000</v>
      </c>
      <c r="N93" s="160">
        <f t="shared" si="10"/>
        <v>244749045.98545948</v>
      </c>
      <c r="O93" s="34">
        <v>1.7999999999999999E-2</v>
      </c>
      <c r="P93" s="48">
        <f t="shared" si="8"/>
        <v>244799045.98545948</v>
      </c>
      <c r="Q93" s="210">
        <f t="shared" si="9"/>
        <v>337489128.02930862</v>
      </c>
      <c r="R93" s="143">
        <f t="shared" si="11"/>
        <v>86000000</v>
      </c>
      <c r="S93" s="143">
        <f t="shared" si="12"/>
        <v>391489128.02930862</v>
      </c>
      <c r="T93" s="126"/>
    </row>
    <row r="94" spans="1:20" s="27" customFormat="1" x14ac:dyDescent="0.3">
      <c r="B94" s="245"/>
      <c r="C94" s="37">
        <v>7</v>
      </c>
      <c r="D94" s="207">
        <v>1600000</v>
      </c>
      <c r="E94" s="204">
        <v>0</v>
      </c>
      <c r="F94" s="141">
        <v>300000</v>
      </c>
      <c r="G94" s="189">
        <v>100000</v>
      </c>
      <c r="H94" s="141">
        <v>16000000</v>
      </c>
      <c r="I94" s="141">
        <v>70000000</v>
      </c>
      <c r="J94" s="141">
        <v>54000000</v>
      </c>
      <c r="K94" s="196">
        <f t="shared" si="7"/>
        <v>94765703.520638436</v>
      </c>
      <c r="L94" s="144">
        <v>1.7999999999999999E-2</v>
      </c>
      <c r="M94" s="48">
        <v>50000</v>
      </c>
      <c r="N94" s="160">
        <f t="shared" si="10"/>
        <v>250732428.81319773</v>
      </c>
      <c r="O94" s="34">
        <v>1.7999999999999999E-2</v>
      </c>
      <c r="P94" s="48">
        <f t="shared" si="8"/>
        <v>250782428.81319773</v>
      </c>
      <c r="Q94" s="210">
        <f t="shared" si="9"/>
        <v>345548132.3338362</v>
      </c>
      <c r="R94" s="143">
        <f t="shared" si="11"/>
        <v>86000000</v>
      </c>
      <c r="S94" s="143">
        <f t="shared" si="12"/>
        <v>399548132.3338362</v>
      </c>
      <c r="T94" s="126"/>
    </row>
    <row r="95" spans="1:20" s="27" customFormat="1" x14ac:dyDescent="0.3">
      <c r="B95" s="245"/>
      <c r="C95" s="37">
        <v>8</v>
      </c>
      <c r="D95" s="207">
        <v>1600000</v>
      </c>
      <c r="E95" s="204">
        <v>0</v>
      </c>
      <c r="F95" s="141">
        <v>300000</v>
      </c>
      <c r="G95" s="189">
        <v>100000</v>
      </c>
      <c r="H95" s="141">
        <v>16000000</v>
      </c>
      <c r="I95" s="141">
        <v>70000000</v>
      </c>
      <c r="J95" s="141">
        <v>54000000</v>
      </c>
      <c r="K95" s="196">
        <f t="shared" si="7"/>
        <v>96878686.184009925</v>
      </c>
      <c r="L95" s="144">
        <v>1.7999999999999999E-2</v>
      </c>
      <c r="M95" s="48">
        <v>50000</v>
      </c>
      <c r="N95" s="160">
        <f t="shared" si="10"/>
        <v>256823512.53183529</v>
      </c>
      <c r="O95" s="34">
        <v>1.7999999999999999E-2</v>
      </c>
      <c r="P95" s="48">
        <f t="shared" si="8"/>
        <v>256873512.53183529</v>
      </c>
      <c r="Q95" s="210">
        <f t="shared" si="9"/>
        <v>353752198.71584523</v>
      </c>
      <c r="R95" s="143">
        <f t="shared" si="11"/>
        <v>86000000</v>
      </c>
      <c r="S95" s="143">
        <f t="shared" si="12"/>
        <v>407752198.71584523</v>
      </c>
      <c r="T95" s="126"/>
    </row>
    <row r="96" spans="1:20" s="27" customFormat="1" x14ac:dyDescent="0.3">
      <c r="B96" s="245"/>
      <c r="C96" s="37">
        <v>9</v>
      </c>
      <c r="D96" s="207">
        <v>1600000</v>
      </c>
      <c r="E96" s="204">
        <v>0</v>
      </c>
      <c r="F96" s="141">
        <v>300000</v>
      </c>
      <c r="G96" s="189">
        <v>100000</v>
      </c>
      <c r="H96" s="141">
        <v>16000000</v>
      </c>
      <c r="I96" s="141">
        <v>70000000</v>
      </c>
      <c r="J96" s="141">
        <v>54000000</v>
      </c>
      <c r="K96" s="196">
        <f t="shared" si="7"/>
        <v>99029702.5353221</v>
      </c>
      <c r="L96" s="144">
        <v>1.7999999999999999E-2</v>
      </c>
      <c r="M96" s="48">
        <v>50000</v>
      </c>
      <c r="N96" s="160">
        <f t="shared" si="10"/>
        <v>263024235.75740832</v>
      </c>
      <c r="O96" s="34">
        <v>1.7999999999999999E-2</v>
      </c>
      <c r="P96" s="48">
        <f t="shared" si="8"/>
        <v>263074235.75740832</v>
      </c>
      <c r="Q96" s="210">
        <f t="shared" si="9"/>
        <v>362103938.29273045</v>
      </c>
      <c r="R96" s="143">
        <f t="shared" si="11"/>
        <v>86000000</v>
      </c>
      <c r="S96" s="143">
        <f t="shared" si="12"/>
        <v>416103938.29273045</v>
      </c>
      <c r="T96" s="126"/>
    </row>
    <row r="97" spans="1:20" s="27" customFormat="1" x14ac:dyDescent="0.3">
      <c r="B97" s="245"/>
      <c r="C97" s="37">
        <v>10</v>
      </c>
      <c r="D97" s="207">
        <v>1600000</v>
      </c>
      <c r="E97" s="204">
        <v>0</v>
      </c>
      <c r="F97" s="141">
        <v>300000</v>
      </c>
      <c r="G97" s="189">
        <v>100000</v>
      </c>
      <c r="H97" s="141">
        <v>16000000</v>
      </c>
      <c r="I97" s="141">
        <v>70000000</v>
      </c>
      <c r="J97" s="141">
        <v>54000000</v>
      </c>
      <c r="K97" s="196">
        <f t="shared" si="7"/>
        <v>101219437.1809579</v>
      </c>
      <c r="L97" s="144">
        <v>1.7999999999999999E-2</v>
      </c>
      <c r="M97" s="48">
        <v>50000</v>
      </c>
      <c r="N97" s="160">
        <f t="shared" si="10"/>
        <v>269336572.00104165</v>
      </c>
      <c r="O97" s="34">
        <v>1.7999999999999999E-2</v>
      </c>
      <c r="P97" s="48">
        <f t="shared" si="8"/>
        <v>269386572.00104165</v>
      </c>
      <c r="Q97" s="210">
        <f t="shared" si="9"/>
        <v>370606009.18199956</v>
      </c>
      <c r="R97" s="143">
        <f t="shared" si="11"/>
        <v>86000000</v>
      </c>
      <c r="S97" s="143">
        <f t="shared" si="12"/>
        <v>424606009.18199956</v>
      </c>
      <c r="T97" s="126"/>
    </row>
    <row r="98" spans="1:20" s="27" customFormat="1" ht="17.25" thickBot="1" x14ac:dyDescent="0.35">
      <c r="B98" s="245"/>
      <c r="C98" s="39">
        <v>11</v>
      </c>
      <c r="D98" s="207">
        <v>1600000</v>
      </c>
      <c r="E98" s="204">
        <v>0</v>
      </c>
      <c r="F98" s="141">
        <v>300000</v>
      </c>
      <c r="G98" s="189">
        <v>100000</v>
      </c>
      <c r="H98" s="141">
        <v>16000000</v>
      </c>
      <c r="I98" s="141">
        <v>70000000</v>
      </c>
      <c r="J98" s="141">
        <v>54000000</v>
      </c>
      <c r="K98" s="196">
        <f t="shared" si="7"/>
        <v>103448587.05021514</v>
      </c>
      <c r="L98" s="144">
        <v>1.7999999999999999E-2</v>
      </c>
      <c r="M98" s="48">
        <v>50000</v>
      </c>
      <c r="N98" s="160">
        <f t="shared" si="10"/>
        <v>275762530.29706037</v>
      </c>
      <c r="O98" s="121">
        <v>1.7999999999999999E-2</v>
      </c>
      <c r="P98" s="48">
        <f t="shared" si="8"/>
        <v>275812530.29706037</v>
      </c>
      <c r="Q98" s="210">
        <f t="shared" si="9"/>
        <v>379261117.3472755</v>
      </c>
      <c r="R98" s="143">
        <f t="shared" si="11"/>
        <v>86000000</v>
      </c>
      <c r="S98" s="143">
        <f t="shared" si="12"/>
        <v>433261117.3472755</v>
      </c>
      <c r="T98" s="126"/>
    </row>
    <row r="99" spans="1:20" s="136" customFormat="1" ht="17.25" thickBot="1" x14ac:dyDescent="0.35">
      <c r="B99" s="245"/>
      <c r="C99" s="131">
        <v>12</v>
      </c>
      <c r="D99" s="207">
        <v>1600000</v>
      </c>
      <c r="E99" s="205">
        <v>0</v>
      </c>
      <c r="F99" s="141">
        <v>300000</v>
      </c>
      <c r="G99" s="189">
        <v>100000</v>
      </c>
      <c r="H99" s="141">
        <v>16000000</v>
      </c>
      <c r="I99" s="141">
        <v>70000000</v>
      </c>
      <c r="J99" s="141">
        <v>54000000</v>
      </c>
      <c r="K99" s="197">
        <f t="shared" si="7"/>
        <v>105717861.61711901</v>
      </c>
      <c r="L99" s="132">
        <v>1.7999999999999999E-2</v>
      </c>
      <c r="M99" s="48">
        <v>50000</v>
      </c>
      <c r="N99" s="160">
        <f t="shared" si="10"/>
        <v>282304155.84240746</v>
      </c>
      <c r="O99" s="133">
        <v>1.7999999999999999E-2</v>
      </c>
      <c r="P99" s="48">
        <f t="shared" si="8"/>
        <v>282354155.84240746</v>
      </c>
      <c r="Q99" s="210">
        <f t="shared" si="9"/>
        <v>388072017.45952648</v>
      </c>
      <c r="R99" s="143">
        <f t="shared" si="11"/>
        <v>86000000</v>
      </c>
      <c r="S99" s="143">
        <f t="shared" si="12"/>
        <v>442072017.45952648</v>
      </c>
      <c r="T99" s="149"/>
    </row>
    <row r="100" spans="1:20" s="27" customFormat="1" x14ac:dyDescent="0.3">
      <c r="A100" s="27">
        <v>9</v>
      </c>
      <c r="B100" s="245">
        <v>2030</v>
      </c>
      <c r="C100" s="36">
        <v>1</v>
      </c>
      <c r="D100" s="207">
        <v>1600000</v>
      </c>
      <c r="E100" s="204">
        <v>0</v>
      </c>
      <c r="F100" s="141">
        <v>300000</v>
      </c>
      <c r="G100" s="189">
        <v>100000</v>
      </c>
      <c r="H100" s="141">
        <v>16000000</v>
      </c>
      <c r="I100" s="141">
        <v>70000000</v>
      </c>
      <c r="J100" s="141">
        <v>54000000</v>
      </c>
      <c r="K100" s="196">
        <f t="shared" si="7"/>
        <v>108027983.12622716</v>
      </c>
      <c r="L100" s="144">
        <v>1.7999999999999999E-2</v>
      </c>
      <c r="M100" s="48">
        <v>50000</v>
      </c>
      <c r="N100" s="160">
        <f t="shared" si="10"/>
        <v>284989572.4657771</v>
      </c>
      <c r="O100" s="120">
        <v>4.0000000000000001E-3</v>
      </c>
      <c r="P100" s="48">
        <f t="shared" si="8"/>
        <v>285039572.4657771</v>
      </c>
      <c r="Q100" s="210">
        <f t="shared" si="9"/>
        <v>393067555.59200424</v>
      </c>
      <c r="R100" s="143">
        <f t="shared" si="11"/>
        <v>86000000</v>
      </c>
      <c r="S100" s="143">
        <f t="shared" si="12"/>
        <v>447067555.59200424</v>
      </c>
      <c r="T100" s="126"/>
    </row>
    <row r="101" spans="1:20" s="27" customFormat="1" x14ac:dyDescent="0.3">
      <c r="B101" s="245"/>
      <c r="C101" s="37">
        <v>2</v>
      </c>
      <c r="D101" s="207">
        <v>1600000</v>
      </c>
      <c r="E101" s="204">
        <v>0</v>
      </c>
      <c r="F101" s="141">
        <v>300000</v>
      </c>
      <c r="G101" s="189">
        <v>100000</v>
      </c>
      <c r="H101" s="141">
        <v>16000000</v>
      </c>
      <c r="I101" s="141">
        <v>70000000</v>
      </c>
      <c r="J101" s="141">
        <v>54000000</v>
      </c>
      <c r="K101" s="196">
        <f t="shared" si="7"/>
        <v>110379686.82249925</v>
      </c>
      <c r="L101" s="144">
        <v>1.7999999999999999E-2</v>
      </c>
      <c r="M101" s="48">
        <v>50000</v>
      </c>
      <c r="N101" s="160">
        <f t="shared" si="10"/>
        <v>291697284.77016109</v>
      </c>
      <c r="O101" s="34">
        <v>1.7999999999999999E-2</v>
      </c>
      <c r="P101" s="48">
        <f t="shared" si="8"/>
        <v>291747284.77016109</v>
      </c>
      <c r="Q101" s="210">
        <f t="shared" si="9"/>
        <v>402126971.59266031</v>
      </c>
      <c r="R101" s="143">
        <f t="shared" si="11"/>
        <v>86000000</v>
      </c>
      <c r="S101" s="143">
        <f t="shared" si="12"/>
        <v>456126971.59266031</v>
      </c>
      <c r="T101" s="126"/>
    </row>
    <row r="102" spans="1:20" s="27" customFormat="1" x14ac:dyDescent="0.3">
      <c r="B102" s="245"/>
      <c r="C102" s="37">
        <v>3</v>
      </c>
      <c r="D102" s="207">
        <v>1600000</v>
      </c>
      <c r="E102" s="204">
        <v>0</v>
      </c>
      <c r="F102" s="141">
        <v>300000</v>
      </c>
      <c r="G102" s="189">
        <v>100000</v>
      </c>
      <c r="H102" s="141">
        <v>16000000</v>
      </c>
      <c r="I102" s="141">
        <v>70000000</v>
      </c>
      <c r="J102" s="141">
        <v>54000000</v>
      </c>
      <c r="K102" s="196">
        <f t="shared" si="7"/>
        <v>112773721.18530422</v>
      </c>
      <c r="L102" s="144">
        <v>1.7999999999999999E-2</v>
      </c>
      <c r="M102" s="48">
        <v>50000</v>
      </c>
      <c r="N102" s="160">
        <f t="shared" si="10"/>
        <v>298525735.89602399</v>
      </c>
      <c r="O102" s="34">
        <v>1.7999999999999999E-2</v>
      </c>
      <c r="P102" s="48">
        <f t="shared" si="8"/>
        <v>298575735.89602399</v>
      </c>
      <c r="Q102" s="210">
        <f t="shared" si="9"/>
        <v>411349457.08132821</v>
      </c>
      <c r="R102" s="143">
        <f t="shared" si="11"/>
        <v>86000000</v>
      </c>
      <c r="S102" s="143">
        <f t="shared" si="12"/>
        <v>465349457.08132821</v>
      </c>
      <c r="T102" s="126"/>
    </row>
    <row r="103" spans="1:20" s="27" customFormat="1" x14ac:dyDescent="0.3">
      <c r="B103" s="245"/>
      <c r="C103" s="37">
        <v>4</v>
      </c>
      <c r="D103" s="207">
        <v>1600000</v>
      </c>
      <c r="E103" s="204">
        <v>0</v>
      </c>
      <c r="F103" s="141">
        <v>300000</v>
      </c>
      <c r="G103" s="189">
        <v>100000</v>
      </c>
      <c r="H103" s="141">
        <v>16000000</v>
      </c>
      <c r="I103" s="141">
        <v>70000000</v>
      </c>
      <c r="J103" s="141">
        <v>54000000</v>
      </c>
      <c r="K103" s="196">
        <f t="shared" si="7"/>
        <v>115210848.1666397</v>
      </c>
      <c r="L103" s="144">
        <v>1.7999999999999999E-2</v>
      </c>
      <c r="M103" s="48">
        <v>50000</v>
      </c>
      <c r="N103" s="160">
        <f t="shared" si="10"/>
        <v>305477099.14215243</v>
      </c>
      <c r="O103" s="34">
        <v>1.7999999999999999E-2</v>
      </c>
      <c r="P103" s="48">
        <f t="shared" si="8"/>
        <v>305527099.14215243</v>
      </c>
      <c r="Q103" s="210">
        <f t="shared" si="9"/>
        <v>420737947.30879211</v>
      </c>
      <c r="R103" s="143">
        <f t="shared" si="11"/>
        <v>86000000</v>
      </c>
      <c r="S103" s="143">
        <f t="shared" si="12"/>
        <v>474737947.30879211</v>
      </c>
      <c r="T103" s="126"/>
    </row>
    <row r="104" spans="1:20" s="27" customFormat="1" x14ac:dyDescent="0.3">
      <c r="B104" s="245"/>
      <c r="C104" s="37">
        <v>5</v>
      </c>
      <c r="D104" s="207">
        <v>1600000</v>
      </c>
      <c r="E104" s="204">
        <v>0</v>
      </c>
      <c r="F104" s="141">
        <v>300000</v>
      </c>
      <c r="G104" s="189">
        <v>100000</v>
      </c>
      <c r="H104" s="141">
        <v>16000000</v>
      </c>
      <c r="I104" s="141">
        <v>70000000</v>
      </c>
      <c r="J104" s="141">
        <v>54000000</v>
      </c>
      <c r="K104" s="196">
        <f t="shared" si="7"/>
        <v>117691843.43363921</v>
      </c>
      <c r="L104" s="144">
        <v>1.7999999999999999E-2</v>
      </c>
      <c r="M104" s="48">
        <v>50000</v>
      </c>
      <c r="N104" s="160">
        <f t="shared" si="10"/>
        <v>312553586.9267112</v>
      </c>
      <c r="O104" s="34">
        <v>1.7999999999999999E-2</v>
      </c>
      <c r="P104" s="48">
        <f t="shared" si="8"/>
        <v>312603586.9267112</v>
      </c>
      <c r="Q104" s="210">
        <f t="shared" si="9"/>
        <v>430295430.36035043</v>
      </c>
      <c r="R104" s="143">
        <f t="shared" si="11"/>
        <v>86000000</v>
      </c>
      <c r="S104" s="143">
        <f t="shared" si="12"/>
        <v>484295430.36035043</v>
      </c>
      <c r="T104" s="126"/>
    </row>
    <row r="105" spans="1:20" s="27" customFormat="1" x14ac:dyDescent="0.3">
      <c r="B105" s="245"/>
      <c r="C105" s="37">
        <v>6</v>
      </c>
      <c r="D105" s="207">
        <v>1600000</v>
      </c>
      <c r="E105" s="204">
        <v>0</v>
      </c>
      <c r="F105" s="141">
        <v>300000</v>
      </c>
      <c r="G105" s="189">
        <v>100000</v>
      </c>
      <c r="H105" s="141">
        <v>16000000</v>
      </c>
      <c r="I105" s="141">
        <v>70000000</v>
      </c>
      <c r="J105" s="141">
        <v>54000000</v>
      </c>
      <c r="K105" s="196">
        <f t="shared" si="7"/>
        <v>120217496.61544472</v>
      </c>
      <c r="L105" s="144">
        <v>1.7999999999999999E-2</v>
      </c>
      <c r="M105" s="48">
        <v>50000</v>
      </c>
      <c r="N105" s="160">
        <f t="shared" si="10"/>
        <v>319757451.49139202</v>
      </c>
      <c r="O105" s="34">
        <v>1.7999999999999999E-2</v>
      </c>
      <c r="P105" s="48">
        <f t="shared" si="8"/>
        <v>319807451.49139202</v>
      </c>
      <c r="Q105" s="210">
        <f t="shared" si="9"/>
        <v>440024948.10683674</v>
      </c>
      <c r="R105" s="143">
        <f t="shared" si="11"/>
        <v>86000000</v>
      </c>
      <c r="S105" s="143">
        <f t="shared" si="12"/>
        <v>494024948.10683674</v>
      </c>
      <c r="T105" s="126"/>
    </row>
    <row r="106" spans="1:20" s="27" customFormat="1" x14ac:dyDescent="0.3">
      <c r="B106" s="245"/>
      <c r="C106" s="37">
        <v>7</v>
      </c>
      <c r="D106" s="207">
        <v>1600000</v>
      </c>
      <c r="E106" s="204">
        <v>0</v>
      </c>
      <c r="F106" s="141">
        <v>300000</v>
      </c>
      <c r="G106" s="189">
        <v>100000</v>
      </c>
      <c r="H106" s="141">
        <v>16000000</v>
      </c>
      <c r="I106" s="141">
        <v>70000000</v>
      </c>
      <c r="J106" s="141">
        <v>54000000</v>
      </c>
      <c r="K106" s="196">
        <f t="shared" si="7"/>
        <v>122788611.55452272</v>
      </c>
      <c r="L106" s="144">
        <v>1.7999999999999999E-2</v>
      </c>
      <c r="M106" s="48">
        <v>50000</v>
      </c>
      <c r="N106" s="160">
        <f t="shared" si="10"/>
        <v>327090985.61823708</v>
      </c>
      <c r="O106" s="34">
        <v>1.7999999999999999E-2</v>
      </c>
      <c r="P106" s="48">
        <f t="shared" si="8"/>
        <v>327140985.61823708</v>
      </c>
      <c r="Q106" s="210">
        <f t="shared" si="9"/>
        <v>449929597.17275977</v>
      </c>
      <c r="R106" s="143">
        <f t="shared" si="11"/>
        <v>86000000</v>
      </c>
      <c r="S106" s="143">
        <f t="shared" si="12"/>
        <v>503929597.17275977</v>
      </c>
      <c r="T106" s="126"/>
    </row>
    <row r="107" spans="1:20" s="27" customFormat="1" x14ac:dyDescent="0.3">
      <c r="B107" s="245"/>
      <c r="C107" s="37">
        <v>8</v>
      </c>
      <c r="D107" s="207">
        <v>1600000</v>
      </c>
      <c r="E107" s="204">
        <v>0</v>
      </c>
      <c r="F107" s="141">
        <v>300000</v>
      </c>
      <c r="G107" s="189">
        <v>100000</v>
      </c>
      <c r="H107" s="141">
        <v>16000000</v>
      </c>
      <c r="I107" s="141">
        <v>70000000</v>
      </c>
      <c r="J107" s="141">
        <v>54000000</v>
      </c>
      <c r="K107" s="196">
        <f t="shared" si="7"/>
        <v>125406006.56250413</v>
      </c>
      <c r="L107" s="144">
        <v>1.7999999999999999E-2</v>
      </c>
      <c r="M107" s="48">
        <v>50000</v>
      </c>
      <c r="N107" s="160">
        <f t="shared" si="10"/>
        <v>334556523.35936534</v>
      </c>
      <c r="O107" s="34">
        <v>1.7999999999999999E-2</v>
      </c>
      <c r="P107" s="48">
        <f t="shared" si="8"/>
        <v>334606523.35936534</v>
      </c>
      <c r="Q107" s="210">
        <f t="shared" si="9"/>
        <v>460012529.92186946</v>
      </c>
      <c r="R107" s="143">
        <f t="shared" si="11"/>
        <v>86000000</v>
      </c>
      <c r="S107" s="143">
        <f t="shared" si="12"/>
        <v>514012529.92186946</v>
      </c>
      <c r="T107" s="126"/>
    </row>
    <row r="108" spans="1:20" s="27" customFormat="1" x14ac:dyDescent="0.3">
      <c r="B108" s="245"/>
      <c r="C108" s="37">
        <v>9</v>
      </c>
      <c r="D108" s="207">
        <v>1600000</v>
      </c>
      <c r="E108" s="204">
        <v>0</v>
      </c>
      <c r="F108" s="141">
        <v>300000</v>
      </c>
      <c r="G108" s="189">
        <v>100000</v>
      </c>
      <c r="H108" s="141">
        <v>16000000</v>
      </c>
      <c r="I108" s="141">
        <v>70000000</v>
      </c>
      <c r="J108" s="141">
        <v>54000000</v>
      </c>
      <c r="K108" s="196">
        <f t="shared" si="7"/>
        <v>128070514.68062921</v>
      </c>
      <c r="L108" s="144">
        <v>1.7999999999999999E-2</v>
      </c>
      <c r="M108" s="48">
        <v>50000</v>
      </c>
      <c r="N108" s="160">
        <f t="shared" si="10"/>
        <v>342156440.77983391</v>
      </c>
      <c r="O108" s="34">
        <v>1.7999999999999999E-2</v>
      </c>
      <c r="P108" s="48">
        <f t="shared" si="8"/>
        <v>342206440.77983391</v>
      </c>
      <c r="Q108" s="210">
        <f t="shared" si="9"/>
        <v>470276955.46046311</v>
      </c>
      <c r="R108" s="143">
        <f t="shared" si="11"/>
        <v>86000000</v>
      </c>
      <c r="S108" s="143">
        <f t="shared" si="12"/>
        <v>524276955.46046311</v>
      </c>
      <c r="T108" s="126"/>
    </row>
    <row r="109" spans="1:20" s="27" customFormat="1" x14ac:dyDescent="0.3">
      <c r="B109" s="245"/>
      <c r="C109" s="37">
        <v>10</v>
      </c>
      <c r="D109" s="207">
        <v>1600000</v>
      </c>
      <c r="E109" s="204">
        <v>0</v>
      </c>
      <c r="F109" s="141">
        <v>300000</v>
      </c>
      <c r="G109" s="189">
        <v>100000</v>
      </c>
      <c r="H109" s="141">
        <v>16000000</v>
      </c>
      <c r="I109" s="141">
        <v>70000000</v>
      </c>
      <c r="J109" s="141">
        <v>54000000</v>
      </c>
      <c r="K109" s="196">
        <f t="shared" si="7"/>
        <v>130782983.94488053</v>
      </c>
      <c r="L109" s="144">
        <v>1.7999999999999999E-2</v>
      </c>
      <c r="M109" s="48">
        <v>50000</v>
      </c>
      <c r="N109" s="160">
        <f t="shared" si="10"/>
        <v>349893156.71387094</v>
      </c>
      <c r="O109" s="34">
        <v>1.7999999999999999E-2</v>
      </c>
      <c r="P109" s="48">
        <f t="shared" si="8"/>
        <v>349943156.71387094</v>
      </c>
      <c r="Q109" s="210">
        <f t="shared" si="9"/>
        <v>480726140.65875149</v>
      </c>
      <c r="R109" s="143">
        <f t="shared" si="11"/>
        <v>86000000</v>
      </c>
      <c r="S109" s="143">
        <f t="shared" si="12"/>
        <v>534726140.65875149</v>
      </c>
      <c r="T109" s="126"/>
    </row>
    <row r="110" spans="1:20" s="27" customFormat="1" ht="17.25" thickBot="1" x14ac:dyDescent="0.35">
      <c r="B110" s="245"/>
      <c r="C110" s="39">
        <v>11</v>
      </c>
      <c r="D110" s="207">
        <v>1600000</v>
      </c>
      <c r="E110" s="204">
        <v>0</v>
      </c>
      <c r="F110" s="141">
        <v>300000</v>
      </c>
      <c r="G110" s="189">
        <v>100000</v>
      </c>
      <c r="H110" s="141">
        <v>16000000</v>
      </c>
      <c r="I110" s="141">
        <v>70000000</v>
      </c>
      <c r="J110" s="141">
        <v>54000000</v>
      </c>
      <c r="K110" s="196">
        <f t="shared" si="7"/>
        <v>133544277.65588838</v>
      </c>
      <c r="L110" s="144">
        <v>1.7999999999999999E-2</v>
      </c>
      <c r="M110" s="48">
        <v>50000</v>
      </c>
      <c r="N110" s="160">
        <f t="shared" si="10"/>
        <v>357769133.5347206</v>
      </c>
      <c r="O110" s="121">
        <v>1.7999999999999999E-2</v>
      </c>
      <c r="P110" s="48">
        <f t="shared" si="8"/>
        <v>357819133.5347206</v>
      </c>
      <c r="Q110" s="210">
        <f t="shared" si="9"/>
        <v>491363411.19060898</v>
      </c>
      <c r="R110" s="143">
        <f t="shared" si="11"/>
        <v>86000000</v>
      </c>
      <c r="S110" s="143">
        <f t="shared" si="12"/>
        <v>545363411.19060898</v>
      </c>
      <c r="T110" s="126"/>
    </row>
    <row r="111" spans="1:20" s="136" customFormat="1" ht="17.25" thickBot="1" x14ac:dyDescent="0.35">
      <c r="B111" s="245"/>
      <c r="C111" s="131">
        <v>12</v>
      </c>
      <c r="D111" s="207">
        <v>1600000</v>
      </c>
      <c r="E111" s="205">
        <v>0</v>
      </c>
      <c r="F111" s="141">
        <v>300000</v>
      </c>
      <c r="G111" s="189">
        <v>100000</v>
      </c>
      <c r="H111" s="141">
        <v>16000000</v>
      </c>
      <c r="I111" s="141">
        <v>70000000</v>
      </c>
      <c r="J111" s="141">
        <v>54000000</v>
      </c>
      <c r="K111" s="197">
        <f t="shared" si="7"/>
        <v>136355274.65369436</v>
      </c>
      <c r="L111" s="132">
        <v>1.7999999999999999E-2</v>
      </c>
      <c r="M111" s="48">
        <v>50000</v>
      </c>
      <c r="N111" s="160">
        <f t="shared" si="10"/>
        <v>365786877.93834555</v>
      </c>
      <c r="O111" s="133">
        <v>1.7999999999999999E-2</v>
      </c>
      <c r="P111" s="48">
        <f t="shared" si="8"/>
        <v>365836877.93834555</v>
      </c>
      <c r="Q111" s="210">
        <f t="shared" si="9"/>
        <v>502192152.59203994</v>
      </c>
      <c r="R111" s="143">
        <f t="shared" si="11"/>
        <v>86000000</v>
      </c>
      <c r="S111" s="143">
        <f t="shared" si="12"/>
        <v>556192152.59203994</v>
      </c>
      <c r="T111" s="149"/>
    </row>
    <row r="112" spans="1:20" s="27" customFormat="1" x14ac:dyDescent="0.3">
      <c r="A112" s="27">
        <v>10</v>
      </c>
      <c r="B112" s="245">
        <v>2031</v>
      </c>
      <c r="C112" s="36">
        <v>1</v>
      </c>
      <c r="D112" s="207">
        <v>1600000</v>
      </c>
      <c r="E112" s="204">
        <v>0</v>
      </c>
      <c r="F112" s="141">
        <v>300000</v>
      </c>
      <c r="G112" s="189">
        <v>100000</v>
      </c>
      <c r="H112" s="141">
        <v>16000000</v>
      </c>
      <c r="I112" s="141">
        <v>70000000</v>
      </c>
      <c r="J112" s="141">
        <v>54000000</v>
      </c>
      <c r="K112" s="196">
        <f t="shared" si="7"/>
        <v>139216869.59746087</v>
      </c>
      <c r="L112" s="144">
        <v>1.7999999999999999E-2</v>
      </c>
      <c r="M112" s="48">
        <v>50000</v>
      </c>
      <c r="N112" s="160">
        <f t="shared" si="10"/>
        <v>368806225.45009893</v>
      </c>
      <c r="O112" s="120">
        <v>4.0000000000000001E-3</v>
      </c>
      <c r="P112" s="48">
        <f t="shared" si="8"/>
        <v>368856225.45009893</v>
      </c>
      <c r="Q112" s="210">
        <f t="shared" si="9"/>
        <v>508073095.0475598</v>
      </c>
      <c r="R112" s="143">
        <f t="shared" si="11"/>
        <v>86000000</v>
      </c>
      <c r="S112" s="143">
        <f t="shared" si="12"/>
        <v>562073095.04755974</v>
      </c>
      <c r="T112" s="126"/>
    </row>
    <row r="113" spans="1:20" s="27" customFormat="1" x14ac:dyDescent="0.3">
      <c r="B113" s="245"/>
      <c r="C113" s="37">
        <v>2</v>
      </c>
      <c r="D113" s="207">
        <v>1600000</v>
      </c>
      <c r="E113" s="204">
        <v>0</v>
      </c>
      <c r="F113" s="141">
        <v>300000</v>
      </c>
      <c r="G113" s="189">
        <v>100000</v>
      </c>
      <c r="H113" s="141">
        <v>16000000</v>
      </c>
      <c r="I113" s="141">
        <v>70000000</v>
      </c>
      <c r="J113" s="141">
        <v>54000000</v>
      </c>
      <c r="K113" s="196">
        <f t="shared" si="7"/>
        <v>142129973.25021517</v>
      </c>
      <c r="L113" s="144">
        <v>1.7999999999999999E-2</v>
      </c>
      <c r="M113" s="48">
        <v>50000</v>
      </c>
      <c r="N113" s="160">
        <f t="shared" si="10"/>
        <v>377022637.50820071</v>
      </c>
      <c r="O113" s="34">
        <v>1.7999999999999999E-2</v>
      </c>
      <c r="P113" s="48">
        <f t="shared" si="8"/>
        <v>377072637.50820071</v>
      </c>
      <c r="Q113" s="210">
        <f t="shared" si="9"/>
        <v>519202610.75841588</v>
      </c>
      <c r="R113" s="143">
        <f t="shared" si="11"/>
        <v>86000000</v>
      </c>
      <c r="S113" s="143">
        <f t="shared" si="12"/>
        <v>573202610.75841594</v>
      </c>
      <c r="T113" s="126"/>
    </row>
    <row r="114" spans="1:20" s="27" customFormat="1" x14ac:dyDescent="0.3">
      <c r="B114" s="245"/>
      <c r="C114" s="37">
        <v>3</v>
      </c>
      <c r="D114" s="207">
        <v>1600000</v>
      </c>
      <c r="E114" s="204">
        <v>0</v>
      </c>
      <c r="F114" s="141">
        <v>300000</v>
      </c>
      <c r="G114" s="189">
        <v>100000</v>
      </c>
      <c r="H114" s="141">
        <v>16000000</v>
      </c>
      <c r="I114" s="141">
        <v>70000000</v>
      </c>
      <c r="J114" s="141">
        <v>54000000</v>
      </c>
      <c r="K114" s="196">
        <f t="shared" si="7"/>
        <v>145095512.76871905</v>
      </c>
      <c r="L114" s="144">
        <v>1.7999999999999999E-2</v>
      </c>
      <c r="M114" s="48">
        <v>50000</v>
      </c>
      <c r="N114" s="160">
        <f t="shared" si="10"/>
        <v>385386944.98334831</v>
      </c>
      <c r="O114" s="34">
        <v>1.7999999999999999E-2</v>
      </c>
      <c r="P114" s="48">
        <f t="shared" si="8"/>
        <v>385436944.98334831</v>
      </c>
      <c r="Q114" s="210">
        <f t="shared" si="9"/>
        <v>530532457.75206733</v>
      </c>
      <c r="R114" s="143">
        <f t="shared" si="11"/>
        <v>86000000</v>
      </c>
      <c r="S114" s="143">
        <f t="shared" si="12"/>
        <v>584532457.75206733</v>
      </c>
      <c r="T114" s="126"/>
    </row>
    <row r="115" spans="1:20" s="27" customFormat="1" x14ac:dyDescent="0.3">
      <c r="B115" s="245"/>
      <c r="C115" s="37">
        <v>4</v>
      </c>
      <c r="D115" s="207">
        <v>1600000</v>
      </c>
      <c r="E115" s="204">
        <v>0</v>
      </c>
      <c r="F115" s="141">
        <v>300000</v>
      </c>
      <c r="G115" s="189">
        <v>100000</v>
      </c>
      <c r="H115" s="141">
        <v>16000000</v>
      </c>
      <c r="I115" s="141">
        <v>70000000</v>
      </c>
      <c r="J115" s="141">
        <v>54000000</v>
      </c>
      <c r="K115" s="196">
        <f t="shared" si="7"/>
        <v>148114431.99855599</v>
      </c>
      <c r="L115" s="144">
        <v>1.7999999999999999E-2</v>
      </c>
      <c r="M115" s="48">
        <v>50000</v>
      </c>
      <c r="N115" s="160">
        <f t="shared" si="10"/>
        <v>393901809.99304861</v>
      </c>
      <c r="O115" s="34">
        <v>1.7999999999999999E-2</v>
      </c>
      <c r="P115" s="48">
        <f t="shared" si="8"/>
        <v>393951809.99304861</v>
      </c>
      <c r="Q115" s="210">
        <f t="shared" si="9"/>
        <v>542066241.99160457</v>
      </c>
      <c r="R115" s="143">
        <f t="shared" si="11"/>
        <v>86000000</v>
      </c>
      <c r="S115" s="143">
        <f t="shared" si="12"/>
        <v>596066241.99160457</v>
      </c>
      <c r="T115" s="126"/>
    </row>
    <row r="116" spans="1:20" s="27" customFormat="1" x14ac:dyDescent="0.3">
      <c r="B116" s="245"/>
      <c r="C116" s="37">
        <v>5</v>
      </c>
      <c r="D116" s="207">
        <v>1600000</v>
      </c>
      <c r="E116" s="204">
        <v>0</v>
      </c>
      <c r="F116" s="141">
        <v>300000</v>
      </c>
      <c r="G116" s="189">
        <v>100000</v>
      </c>
      <c r="H116" s="141">
        <v>16000000</v>
      </c>
      <c r="I116" s="141">
        <v>70000000</v>
      </c>
      <c r="J116" s="141">
        <v>54000000</v>
      </c>
      <c r="K116" s="196">
        <f t="shared" si="7"/>
        <v>151187691.77452999</v>
      </c>
      <c r="L116" s="144">
        <v>1.7999999999999999E-2</v>
      </c>
      <c r="M116" s="48">
        <v>50000</v>
      </c>
      <c r="N116" s="160">
        <f t="shared" si="10"/>
        <v>402569942.57292348</v>
      </c>
      <c r="O116" s="34">
        <v>1.7999999999999999E-2</v>
      </c>
      <c r="P116" s="48">
        <f t="shared" si="8"/>
        <v>402619942.57292348</v>
      </c>
      <c r="Q116" s="210">
        <f t="shared" si="9"/>
        <v>553807634.34745347</v>
      </c>
      <c r="R116" s="143">
        <f t="shared" si="11"/>
        <v>86000000</v>
      </c>
      <c r="S116" s="143">
        <f t="shared" si="12"/>
        <v>607807634.34745347</v>
      </c>
      <c r="T116" s="126"/>
    </row>
    <row r="117" spans="1:20" s="27" customFormat="1" x14ac:dyDescent="0.3">
      <c r="B117" s="245"/>
      <c r="C117" s="37">
        <v>6</v>
      </c>
      <c r="D117" s="207">
        <v>1600000</v>
      </c>
      <c r="E117" s="204">
        <v>0</v>
      </c>
      <c r="F117" s="141">
        <v>300000</v>
      </c>
      <c r="G117" s="189">
        <v>100000</v>
      </c>
      <c r="H117" s="141">
        <v>16000000</v>
      </c>
      <c r="I117" s="141">
        <v>70000000</v>
      </c>
      <c r="J117" s="141">
        <v>54000000</v>
      </c>
      <c r="K117" s="196">
        <f t="shared" si="7"/>
        <v>154316270.22647154</v>
      </c>
      <c r="L117" s="144">
        <v>1.7999999999999999E-2</v>
      </c>
      <c r="M117" s="48">
        <v>50000</v>
      </c>
      <c r="N117" s="160">
        <f t="shared" si="10"/>
        <v>411394101.53923613</v>
      </c>
      <c r="O117" s="34">
        <v>1.7999999999999999E-2</v>
      </c>
      <c r="P117" s="48">
        <f t="shared" si="8"/>
        <v>411444101.53923613</v>
      </c>
      <c r="Q117" s="210">
        <f t="shared" si="9"/>
        <v>565760371.76570773</v>
      </c>
      <c r="R117" s="143">
        <f t="shared" si="11"/>
        <v>86000000</v>
      </c>
      <c r="S117" s="143">
        <f t="shared" si="12"/>
        <v>619760371.76570773</v>
      </c>
      <c r="T117" s="126"/>
    </row>
    <row r="118" spans="1:20" s="27" customFormat="1" x14ac:dyDescent="0.3">
      <c r="B118" s="245"/>
      <c r="C118" s="37">
        <v>7</v>
      </c>
      <c r="D118" s="207">
        <v>1600000</v>
      </c>
      <c r="E118" s="204">
        <v>0</v>
      </c>
      <c r="F118" s="141">
        <v>300000</v>
      </c>
      <c r="G118" s="189">
        <v>100000</v>
      </c>
      <c r="H118" s="141">
        <v>16000000</v>
      </c>
      <c r="I118" s="141">
        <v>70000000</v>
      </c>
      <c r="J118" s="141">
        <v>54000000</v>
      </c>
      <c r="K118" s="196">
        <f t="shared" si="7"/>
        <v>157501163.09054804</v>
      </c>
      <c r="L118" s="144">
        <v>1.7999999999999999E-2</v>
      </c>
      <c r="M118" s="48">
        <v>50000</v>
      </c>
      <c r="N118" s="160">
        <f t="shared" si="10"/>
        <v>420377095.36694241</v>
      </c>
      <c r="O118" s="34">
        <v>1.7999999999999999E-2</v>
      </c>
      <c r="P118" s="48">
        <f t="shared" si="8"/>
        <v>420427095.36694241</v>
      </c>
      <c r="Q118" s="210">
        <f t="shared" si="9"/>
        <v>577928258.45749044</v>
      </c>
      <c r="R118" s="143">
        <f t="shared" si="11"/>
        <v>86000000</v>
      </c>
      <c r="S118" s="143">
        <f t="shared" si="12"/>
        <v>631928258.45749044</v>
      </c>
      <c r="T118" s="126"/>
    </row>
    <row r="119" spans="1:20" s="27" customFormat="1" x14ac:dyDescent="0.3">
      <c r="B119" s="245"/>
      <c r="C119" s="37">
        <v>8</v>
      </c>
      <c r="D119" s="207">
        <v>1600000</v>
      </c>
      <c r="E119" s="204">
        <v>0</v>
      </c>
      <c r="F119" s="141">
        <v>300000</v>
      </c>
      <c r="G119" s="189">
        <v>100000</v>
      </c>
      <c r="H119" s="141">
        <v>16000000</v>
      </c>
      <c r="I119" s="141">
        <v>70000000</v>
      </c>
      <c r="J119" s="141">
        <v>54000000</v>
      </c>
      <c r="K119" s="196">
        <f t="shared" si="7"/>
        <v>160743384.02617791</v>
      </c>
      <c r="L119" s="144">
        <v>1.7999999999999999E-2</v>
      </c>
      <c r="M119" s="48">
        <v>50000</v>
      </c>
      <c r="N119" s="160">
        <f t="shared" si="10"/>
        <v>429521783.08354735</v>
      </c>
      <c r="O119" s="34">
        <v>1.7999999999999999E-2</v>
      </c>
      <c r="P119" s="48">
        <f t="shared" si="8"/>
        <v>429571783.08354735</v>
      </c>
      <c r="Q119" s="210">
        <f t="shared" si="9"/>
        <v>590315167.10972524</v>
      </c>
      <c r="R119" s="143">
        <f t="shared" si="11"/>
        <v>86000000</v>
      </c>
      <c r="S119" s="143">
        <f t="shared" si="12"/>
        <v>644315167.10972524</v>
      </c>
      <c r="T119" s="126"/>
    </row>
    <row r="120" spans="1:20" s="27" customFormat="1" x14ac:dyDescent="0.3">
      <c r="B120" s="245"/>
      <c r="C120" s="37">
        <v>9</v>
      </c>
      <c r="D120" s="207">
        <v>1600000</v>
      </c>
      <c r="E120" s="204">
        <v>0</v>
      </c>
      <c r="F120" s="141">
        <v>300000</v>
      </c>
      <c r="G120" s="189">
        <v>100000</v>
      </c>
      <c r="H120" s="141">
        <v>16000000</v>
      </c>
      <c r="I120" s="141">
        <v>70000000</v>
      </c>
      <c r="J120" s="141">
        <v>54000000</v>
      </c>
      <c r="K120" s="196">
        <f t="shared" si="7"/>
        <v>164043964.93864912</v>
      </c>
      <c r="L120" s="144">
        <v>1.7999999999999999E-2</v>
      </c>
      <c r="M120" s="48">
        <v>50000</v>
      </c>
      <c r="N120" s="160">
        <f t="shared" si="10"/>
        <v>438831075.17905122</v>
      </c>
      <c r="O120" s="34">
        <v>1.7999999999999999E-2</v>
      </c>
      <c r="P120" s="48">
        <f t="shared" si="8"/>
        <v>438881075.17905122</v>
      </c>
      <c r="Q120" s="210">
        <f t="shared" si="9"/>
        <v>602925040.11770034</v>
      </c>
      <c r="R120" s="143">
        <f t="shared" si="11"/>
        <v>86000000</v>
      </c>
      <c r="S120" s="143">
        <f t="shared" si="12"/>
        <v>656925040.11770034</v>
      </c>
      <c r="T120" s="126"/>
    </row>
    <row r="121" spans="1:20" s="27" customFormat="1" x14ac:dyDescent="0.3">
      <c r="B121" s="245"/>
      <c r="C121" s="37">
        <v>10</v>
      </c>
      <c r="D121" s="207">
        <v>1600000</v>
      </c>
      <c r="E121" s="204">
        <v>0</v>
      </c>
      <c r="F121" s="141">
        <v>300000</v>
      </c>
      <c r="G121" s="189">
        <v>100000</v>
      </c>
      <c r="H121" s="141">
        <v>16000000</v>
      </c>
      <c r="I121" s="141">
        <v>70000000</v>
      </c>
      <c r="J121" s="141">
        <v>54000000</v>
      </c>
      <c r="K121" s="196">
        <f t="shared" si="7"/>
        <v>167403956.3075448</v>
      </c>
      <c r="L121" s="144">
        <v>1.7999999999999999E-2</v>
      </c>
      <c r="M121" s="48">
        <v>50000</v>
      </c>
      <c r="N121" s="160">
        <f t="shared" si="10"/>
        <v>448307934.53227413</v>
      </c>
      <c r="O121" s="34">
        <v>1.7999999999999999E-2</v>
      </c>
      <c r="P121" s="48">
        <f t="shared" si="8"/>
        <v>448357934.53227413</v>
      </c>
      <c r="Q121" s="210">
        <f t="shared" si="9"/>
        <v>615761890.83981895</v>
      </c>
      <c r="R121" s="143">
        <f t="shared" si="11"/>
        <v>86000000</v>
      </c>
      <c r="S121" s="143">
        <f t="shared" si="12"/>
        <v>669761890.83981895</v>
      </c>
      <c r="T121" s="126"/>
    </row>
    <row r="122" spans="1:20" s="27" customFormat="1" ht="17.25" thickBot="1" x14ac:dyDescent="0.35">
      <c r="B122" s="245"/>
      <c r="C122" s="39">
        <v>11</v>
      </c>
      <c r="D122" s="207">
        <v>1600000</v>
      </c>
      <c r="E122" s="204">
        <v>0</v>
      </c>
      <c r="F122" s="141">
        <v>300000</v>
      </c>
      <c r="G122" s="189">
        <v>100000</v>
      </c>
      <c r="H122" s="141">
        <v>16000000</v>
      </c>
      <c r="I122" s="141">
        <v>70000000</v>
      </c>
      <c r="J122" s="141">
        <v>54000000</v>
      </c>
      <c r="K122" s="196">
        <f t="shared" si="7"/>
        <v>170824427.52108061</v>
      </c>
      <c r="L122" s="144">
        <v>1.7999999999999999E-2</v>
      </c>
      <c r="M122" s="48">
        <v>50000</v>
      </c>
      <c r="N122" s="160">
        <f t="shared" si="10"/>
        <v>457955377.35385507</v>
      </c>
      <c r="O122" s="121">
        <v>1.7999999999999999E-2</v>
      </c>
      <c r="P122" s="48">
        <f t="shared" si="8"/>
        <v>458005377.35385507</v>
      </c>
      <c r="Q122" s="210">
        <f t="shared" si="9"/>
        <v>628829804.87493563</v>
      </c>
      <c r="R122" s="143">
        <f t="shared" si="11"/>
        <v>86000000</v>
      </c>
      <c r="S122" s="143">
        <f t="shared" si="12"/>
        <v>682829804.87493563</v>
      </c>
      <c r="T122" s="126"/>
    </row>
    <row r="123" spans="1:20" s="136" customFormat="1" ht="17.25" thickBot="1" x14ac:dyDescent="0.35">
      <c r="B123" s="245"/>
      <c r="C123" s="131">
        <v>12</v>
      </c>
      <c r="D123" s="207">
        <v>1600000</v>
      </c>
      <c r="E123" s="205">
        <v>0</v>
      </c>
      <c r="F123" s="141">
        <v>300000</v>
      </c>
      <c r="G123" s="189">
        <v>100000</v>
      </c>
      <c r="H123" s="141">
        <v>16000000</v>
      </c>
      <c r="I123" s="141">
        <v>70000000</v>
      </c>
      <c r="J123" s="141">
        <v>54000000</v>
      </c>
      <c r="K123" s="197">
        <f t="shared" si="7"/>
        <v>174306467.21646005</v>
      </c>
      <c r="L123" s="132">
        <v>1.7999999999999999E-2</v>
      </c>
      <c r="M123" s="48">
        <v>50000</v>
      </c>
      <c r="N123" s="160">
        <f t="shared" si="10"/>
        <v>467776474.14622444</v>
      </c>
      <c r="O123" s="133">
        <v>1.7999999999999999E-2</v>
      </c>
      <c r="P123" s="48">
        <f t="shared" si="8"/>
        <v>467826474.14622444</v>
      </c>
      <c r="Q123" s="210">
        <f t="shared" si="9"/>
        <v>642132941.36268449</v>
      </c>
      <c r="R123" s="143">
        <f t="shared" si="11"/>
        <v>86000000</v>
      </c>
      <c r="S123" s="143">
        <f t="shared" si="12"/>
        <v>696132941.36268449</v>
      </c>
      <c r="T123" s="149"/>
    </row>
    <row r="124" spans="1:20" s="27" customFormat="1" x14ac:dyDescent="0.3">
      <c r="A124" s="27">
        <v>11</v>
      </c>
      <c r="B124" s="245">
        <v>2032</v>
      </c>
      <c r="C124" s="36">
        <v>1</v>
      </c>
      <c r="D124" s="207">
        <v>1600000</v>
      </c>
      <c r="E124" s="204">
        <v>0</v>
      </c>
      <c r="F124" s="141">
        <v>300000</v>
      </c>
      <c r="G124" s="189">
        <v>100000</v>
      </c>
      <c r="H124" s="141">
        <v>16000000</v>
      </c>
      <c r="I124" s="141">
        <v>70000000</v>
      </c>
      <c r="J124" s="141">
        <v>54000000</v>
      </c>
      <c r="K124" s="196">
        <f t="shared" si="7"/>
        <v>177851183.62635633</v>
      </c>
      <c r="L124" s="144">
        <v>1.7999999999999999E-2</v>
      </c>
      <c r="M124" s="48">
        <v>50000</v>
      </c>
      <c r="N124" s="160">
        <f t="shared" si="10"/>
        <v>471203780.04280931</v>
      </c>
      <c r="O124" s="120">
        <v>4.0000000000000001E-3</v>
      </c>
      <c r="P124" s="48">
        <f t="shared" si="8"/>
        <v>471253780.04280931</v>
      </c>
      <c r="Q124" s="210">
        <f t="shared" si="9"/>
        <v>649104963.66916561</v>
      </c>
      <c r="R124" s="143">
        <f t="shared" si="11"/>
        <v>86000000</v>
      </c>
      <c r="S124" s="143">
        <f t="shared" si="12"/>
        <v>703104963.66916561</v>
      </c>
      <c r="T124" s="126"/>
    </row>
    <row r="125" spans="1:20" s="27" customFormat="1" x14ac:dyDescent="0.3">
      <c r="B125" s="245"/>
      <c r="C125" s="37">
        <v>2</v>
      </c>
      <c r="D125" s="207">
        <v>1600000</v>
      </c>
      <c r="E125" s="204">
        <v>0</v>
      </c>
      <c r="F125" s="141">
        <v>300000</v>
      </c>
      <c r="G125" s="189">
        <v>100000</v>
      </c>
      <c r="H125" s="141">
        <v>16000000</v>
      </c>
      <c r="I125" s="141">
        <v>70000000</v>
      </c>
      <c r="J125" s="141">
        <v>54000000</v>
      </c>
      <c r="K125" s="196">
        <f t="shared" si="7"/>
        <v>181459704.93163076</v>
      </c>
      <c r="L125" s="144">
        <v>1.7999999999999999E-2</v>
      </c>
      <c r="M125" s="48">
        <v>50000</v>
      </c>
      <c r="N125" s="160">
        <f t="shared" si="10"/>
        <v>481263348.0835799</v>
      </c>
      <c r="O125" s="34">
        <v>1.7999999999999999E-2</v>
      </c>
      <c r="P125" s="48">
        <f t="shared" si="8"/>
        <v>481313348.0835799</v>
      </c>
      <c r="Q125" s="210">
        <f t="shared" si="9"/>
        <v>662773053.01521063</v>
      </c>
      <c r="R125" s="143">
        <f t="shared" si="11"/>
        <v>86000000</v>
      </c>
      <c r="S125" s="143">
        <f t="shared" si="12"/>
        <v>716773053.01521063</v>
      </c>
      <c r="T125" s="126"/>
    </row>
    <row r="126" spans="1:20" s="27" customFormat="1" x14ac:dyDescent="0.3">
      <c r="B126" s="245"/>
      <c r="C126" s="37">
        <v>3</v>
      </c>
      <c r="D126" s="207">
        <v>1600000</v>
      </c>
      <c r="E126" s="204">
        <v>0</v>
      </c>
      <c r="F126" s="141">
        <v>300000</v>
      </c>
      <c r="G126" s="189">
        <v>100000</v>
      </c>
      <c r="H126" s="141">
        <v>16000000</v>
      </c>
      <c r="I126" s="141">
        <v>70000000</v>
      </c>
      <c r="J126" s="141">
        <v>54000000</v>
      </c>
      <c r="K126" s="196">
        <f t="shared" si="7"/>
        <v>185133179.6204001</v>
      </c>
      <c r="L126" s="144">
        <v>1.7999999999999999E-2</v>
      </c>
      <c r="M126" s="48">
        <v>50000</v>
      </c>
      <c r="N126" s="160">
        <f t="shared" si="10"/>
        <v>491503988.34908432</v>
      </c>
      <c r="O126" s="34">
        <v>1.7999999999999999E-2</v>
      </c>
      <c r="P126" s="48">
        <f t="shared" si="8"/>
        <v>491553988.34908432</v>
      </c>
      <c r="Q126" s="210">
        <f t="shared" si="9"/>
        <v>676687167.96948445</v>
      </c>
      <c r="R126" s="143">
        <f t="shared" si="11"/>
        <v>86000000</v>
      </c>
      <c r="S126" s="143">
        <f t="shared" si="12"/>
        <v>730687167.96948445</v>
      </c>
      <c r="T126" s="126"/>
    </row>
    <row r="127" spans="1:20" s="27" customFormat="1" x14ac:dyDescent="0.3">
      <c r="B127" s="245"/>
      <c r="C127" s="37">
        <v>4</v>
      </c>
      <c r="D127" s="207">
        <v>1600000</v>
      </c>
      <c r="E127" s="204">
        <v>0</v>
      </c>
      <c r="F127" s="141">
        <v>300000</v>
      </c>
      <c r="G127" s="189">
        <v>100000</v>
      </c>
      <c r="H127" s="141">
        <v>16000000</v>
      </c>
      <c r="I127" s="141">
        <v>70000000</v>
      </c>
      <c r="J127" s="141">
        <v>54000000</v>
      </c>
      <c r="K127" s="196">
        <f t="shared" si="7"/>
        <v>188872776.8535673</v>
      </c>
      <c r="L127" s="144">
        <v>1.7999999999999999E-2</v>
      </c>
      <c r="M127" s="48">
        <v>50000</v>
      </c>
      <c r="N127" s="160">
        <f t="shared" si="10"/>
        <v>501928960.13936782</v>
      </c>
      <c r="O127" s="34">
        <v>1.7999999999999999E-2</v>
      </c>
      <c r="P127" s="48">
        <f t="shared" si="8"/>
        <v>501978960.13936782</v>
      </c>
      <c r="Q127" s="210">
        <f t="shared" si="9"/>
        <v>690851736.99293518</v>
      </c>
      <c r="R127" s="143">
        <f t="shared" si="11"/>
        <v>86000000</v>
      </c>
      <c r="S127" s="143">
        <f t="shared" si="12"/>
        <v>744851736.99293518</v>
      </c>
      <c r="T127" s="126"/>
    </row>
    <row r="128" spans="1:20" s="27" customFormat="1" x14ac:dyDescent="0.3">
      <c r="B128" s="245"/>
      <c r="C128" s="37">
        <v>5</v>
      </c>
      <c r="D128" s="207">
        <v>1600000</v>
      </c>
      <c r="E128" s="204">
        <v>0</v>
      </c>
      <c r="F128" s="141">
        <v>300000</v>
      </c>
      <c r="G128" s="189">
        <v>100000</v>
      </c>
      <c r="H128" s="141">
        <v>16000000</v>
      </c>
      <c r="I128" s="141">
        <v>70000000</v>
      </c>
      <c r="J128" s="141">
        <v>54000000</v>
      </c>
      <c r="K128" s="196">
        <f t="shared" si="7"/>
        <v>192679686.83693153</v>
      </c>
      <c r="L128" s="144">
        <v>1.7999999999999999E-2</v>
      </c>
      <c r="M128" s="48">
        <v>50000</v>
      </c>
      <c r="N128" s="160">
        <f t="shared" si="10"/>
        <v>512541581.42187643</v>
      </c>
      <c r="O128" s="34">
        <v>1.7999999999999999E-2</v>
      </c>
      <c r="P128" s="48">
        <f t="shared" si="8"/>
        <v>512591581.42187643</v>
      </c>
      <c r="Q128" s="210">
        <f t="shared" si="9"/>
        <v>705271268.2588079</v>
      </c>
      <c r="R128" s="143">
        <f t="shared" si="11"/>
        <v>86000000</v>
      </c>
      <c r="S128" s="143">
        <f t="shared" si="12"/>
        <v>759271268.2588079</v>
      </c>
      <c r="T128" s="126"/>
    </row>
    <row r="129" spans="1:20" s="27" customFormat="1" x14ac:dyDescent="0.3">
      <c r="B129" s="245"/>
      <c r="C129" s="37">
        <v>6</v>
      </c>
      <c r="D129" s="207">
        <v>1600000</v>
      </c>
      <c r="E129" s="204">
        <v>0</v>
      </c>
      <c r="F129" s="141">
        <v>300000</v>
      </c>
      <c r="G129" s="189">
        <v>100000</v>
      </c>
      <c r="H129" s="141">
        <v>16000000</v>
      </c>
      <c r="I129" s="141">
        <v>70000000</v>
      </c>
      <c r="J129" s="141">
        <v>54000000</v>
      </c>
      <c r="K129" s="196">
        <f t="shared" si="7"/>
        <v>196555121.19999629</v>
      </c>
      <c r="L129" s="144">
        <v>1.7999999999999999E-2</v>
      </c>
      <c r="M129" s="48">
        <v>50000</v>
      </c>
      <c r="N129" s="160">
        <f t="shared" si="10"/>
        <v>523345229.88747019</v>
      </c>
      <c r="O129" s="34">
        <v>1.7999999999999999E-2</v>
      </c>
      <c r="P129" s="48">
        <f t="shared" si="8"/>
        <v>523395229.88747019</v>
      </c>
      <c r="Q129" s="210">
        <f t="shared" si="9"/>
        <v>719950351.08746648</v>
      </c>
      <c r="R129" s="143">
        <f t="shared" si="11"/>
        <v>86000000</v>
      </c>
      <c r="S129" s="143">
        <f t="shared" si="12"/>
        <v>773950351.08746648</v>
      </c>
      <c r="T129" s="126"/>
    </row>
    <row r="130" spans="1:20" s="27" customFormat="1" x14ac:dyDescent="0.3">
      <c r="B130" s="245"/>
      <c r="C130" s="37">
        <v>7</v>
      </c>
      <c r="D130" s="207">
        <v>1600000</v>
      </c>
      <c r="E130" s="204">
        <v>0</v>
      </c>
      <c r="F130" s="141">
        <v>300000</v>
      </c>
      <c r="G130" s="189">
        <v>100000</v>
      </c>
      <c r="H130" s="141">
        <v>16000000</v>
      </c>
      <c r="I130" s="141">
        <v>70000000</v>
      </c>
      <c r="J130" s="141">
        <v>54000000</v>
      </c>
      <c r="K130" s="196">
        <f t="shared" si="7"/>
        <v>200500313.38159624</v>
      </c>
      <c r="L130" s="144">
        <v>1.7999999999999999E-2</v>
      </c>
      <c r="M130" s="48">
        <v>50000</v>
      </c>
      <c r="N130" s="160">
        <f t="shared" si="10"/>
        <v>534343344.02544463</v>
      </c>
      <c r="O130" s="34">
        <v>1.7999999999999999E-2</v>
      </c>
      <c r="P130" s="48">
        <f t="shared" si="8"/>
        <v>534393344.02544463</v>
      </c>
      <c r="Q130" s="210">
        <f t="shared" si="9"/>
        <v>734893657.40704083</v>
      </c>
      <c r="R130" s="143">
        <f t="shared" si="11"/>
        <v>86000000</v>
      </c>
      <c r="S130" s="143">
        <f t="shared" si="12"/>
        <v>788893657.40704083</v>
      </c>
      <c r="T130" s="126"/>
    </row>
    <row r="131" spans="1:20" s="27" customFormat="1" x14ac:dyDescent="0.3">
      <c r="B131" s="245"/>
      <c r="C131" s="37">
        <v>8</v>
      </c>
      <c r="D131" s="207">
        <v>1600000</v>
      </c>
      <c r="E131" s="204">
        <v>0</v>
      </c>
      <c r="F131" s="141">
        <v>300000</v>
      </c>
      <c r="G131" s="189">
        <v>100000</v>
      </c>
      <c r="H131" s="141">
        <v>16000000</v>
      </c>
      <c r="I131" s="141">
        <v>70000000</v>
      </c>
      <c r="J131" s="141">
        <v>54000000</v>
      </c>
      <c r="K131" s="196">
        <f t="shared" si="7"/>
        <v>204516519.02246496</v>
      </c>
      <c r="L131" s="144">
        <v>1.7999999999999999E-2</v>
      </c>
      <c r="M131" s="48">
        <v>50000</v>
      </c>
      <c r="N131" s="160">
        <f t="shared" si="10"/>
        <v>545539424.21790266</v>
      </c>
      <c r="O131" s="34">
        <v>1.7999999999999999E-2</v>
      </c>
      <c r="P131" s="48">
        <f t="shared" si="8"/>
        <v>545589424.21790266</v>
      </c>
      <c r="Q131" s="210">
        <f t="shared" si="9"/>
        <v>750105943.24036765</v>
      </c>
      <c r="R131" s="143">
        <f t="shared" si="11"/>
        <v>86000000</v>
      </c>
      <c r="S131" s="143">
        <f t="shared" si="12"/>
        <v>804105943.24036765</v>
      </c>
      <c r="T131" s="126"/>
    </row>
    <row r="132" spans="1:20" s="27" customFormat="1" x14ac:dyDescent="0.3">
      <c r="B132" s="245"/>
      <c r="C132" s="37">
        <v>9</v>
      </c>
      <c r="D132" s="207">
        <v>1600000</v>
      </c>
      <c r="E132" s="204">
        <v>0</v>
      </c>
      <c r="F132" s="141">
        <v>300000</v>
      </c>
      <c r="G132" s="189">
        <v>100000</v>
      </c>
      <c r="H132" s="141">
        <v>16000000</v>
      </c>
      <c r="I132" s="141">
        <v>70000000</v>
      </c>
      <c r="J132" s="141">
        <v>54000000</v>
      </c>
      <c r="K132" s="196">
        <f t="shared" si="7"/>
        <v>208605016.36486933</v>
      </c>
      <c r="L132" s="144">
        <v>1.7999999999999999E-2</v>
      </c>
      <c r="M132" s="48">
        <v>50000</v>
      </c>
      <c r="N132" s="160">
        <f t="shared" si="10"/>
        <v>556937033.85382485</v>
      </c>
      <c r="O132" s="34">
        <v>1.7999999999999999E-2</v>
      </c>
      <c r="P132" s="48">
        <f t="shared" si="8"/>
        <v>556987033.85382485</v>
      </c>
      <c r="Q132" s="210">
        <f t="shared" si="9"/>
        <v>765592050.21869421</v>
      </c>
      <c r="R132" s="143">
        <f t="shared" si="11"/>
        <v>86000000</v>
      </c>
      <c r="S132" s="143">
        <f t="shared" si="12"/>
        <v>819592050.21869421</v>
      </c>
      <c r="T132" s="126"/>
    </row>
    <row r="133" spans="1:20" s="27" customFormat="1" x14ac:dyDescent="0.3">
      <c r="B133" s="245"/>
      <c r="C133" s="37">
        <v>10</v>
      </c>
      <c r="D133" s="207">
        <v>1600000</v>
      </c>
      <c r="E133" s="204">
        <v>0</v>
      </c>
      <c r="F133" s="141">
        <v>300000</v>
      </c>
      <c r="G133" s="189">
        <v>100000</v>
      </c>
      <c r="H133" s="141">
        <v>16000000</v>
      </c>
      <c r="I133" s="141">
        <v>70000000</v>
      </c>
      <c r="J133" s="141">
        <v>54000000</v>
      </c>
      <c r="K133" s="196">
        <f t="shared" si="7"/>
        <v>212767106.65943697</v>
      </c>
      <c r="L133" s="144">
        <v>1.7999999999999999E-2</v>
      </c>
      <c r="M133" s="48">
        <v>50000</v>
      </c>
      <c r="N133" s="160">
        <f t="shared" si="10"/>
        <v>568539800.46319366</v>
      </c>
      <c r="O133" s="34">
        <v>1.7999999999999999E-2</v>
      </c>
      <c r="P133" s="48">
        <f t="shared" si="8"/>
        <v>568589800.46319366</v>
      </c>
      <c r="Q133" s="210">
        <f t="shared" si="9"/>
        <v>781356907.1226306</v>
      </c>
      <c r="R133" s="143">
        <f t="shared" si="11"/>
        <v>86000000</v>
      </c>
      <c r="S133" s="143">
        <f t="shared" si="12"/>
        <v>835356907.1226306</v>
      </c>
      <c r="T133" s="126"/>
    </row>
    <row r="134" spans="1:20" s="27" customFormat="1" ht="18" customHeight="1" thickBot="1" x14ac:dyDescent="0.35">
      <c r="B134" s="245"/>
      <c r="C134" s="39">
        <v>11</v>
      </c>
      <c r="D134" s="207">
        <v>1600000</v>
      </c>
      <c r="E134" s="204">
        <v>0</v>
      </c>
      <c r="F134" s="141">
        <v>300000</v>
      </c>
      <c r="G134" s="189">
        <v>100000</v>
      </c>
      <c r="H134" s="141">
        <v>16000000</v>
      </c>
      <c r="I134" s="141">
        <v>70000000</v>
      </c>
      <c r="J134" s="141">
        <v>54000000</v>
      </c>
      <c r="K134" s="196">
        <f t="shared" si="7"/>
        <v>217004114.57930684</v>
      </c>
      <c r="L134" s="144">
        <v>1.7999999999999999E-2</v>
      </c>
      <c r="M134" s="48">
        <v>50000</v>
      </c>
      <c r="N134" s="160">
        <f t="shared" si="10"/>
        <v>580351416.87153113</v>
      </c>
      <c r="O134" s="121">
        <v>1.7999999999999999E-2</v>
      </c>
      <c r="P134" s="48">
        <f t="shared" si="8"/>
        <v>580401416.87153113</v>
      </c>
      <c r="Q134" s="210">
        <f t="shared" si="9"/>
        <v>797405531.45083797</v>
      </c>
      <c r="R134" s="143">
        <f t="shared" si="11"/>
        <v>86000000</v>
      </c>
      <c r="S134" s="143">
        <f t="shared" si="12"/>
        <v>851405531.45083797</v>
      </c>
      <c r="T134" s="126"/>
    </row>
    <row r="135" spans="1:20" s="136" customFormat="1" ht="17.25" thickBot="1" x14ac:dyDescent="0.35">
      <c r="B135" s="245"/>
      <c r="C135" s="131">
        <v>12</v>
      </c>
      <c r="D135" s="207">
        <v>1600000</v>
      </c>
      <c r="E135" s="205">
        <v>0</v>
      </c>
      <c r="F135" s="141">
        <v>300000</v>
      </c>
      <c r="G135" s="189">
        <v>100000</v>
      </c>
      <c r="H135" s="141">
        <v>16000000</v>
      </c>
      <c r="I135" s="141">
        <v>70000000</v>
      </c>
      <c r="J135" s="141">
        <v>54000000</v>
      </c>
      <c r="K135" s="197">
        <f t="shared" si="7"/>
        <v>221317388.64173436</v>
      </c>
      <c r="L135" s="132">
        <v>1.7999999999999999E-2</v>
      </c>
      <c r="M135" s="48">
        <v>50000</v>
      </c>
      <c r="N135" s="160">
        <f t="shared" si="10"/>
        <v>592375642.37521863</v>
      </c>
      <c r="O135" s="133">
        <v>1.7999999999999999E-2</v>
      </c>
      <c r="P135" s="48">
        <f t="shared" si="8"/>
        <v>592425642.37521863</v>
      </c>
      <c r="Q135" s="210">
        <f t="shared" si="9"/>
        <v>813743031.01695299</v>
      </c>
      <c r="R135" s="143">
        <f t="shared" si="11"/>
        <v>86000000</v>
      </c>
      <c r="S135" s="143">
        <f t="shared" si="12"/>
        <v>867743031.01695299</v>
      </c>
      <c r="T135" s="149"/>
    </row>
    <row r="136" spans="1:20" s="46" customFormat="1" x14ac:dyDescent="0.3">
      <c r="A136" s="41">
        <v>12</v>
      </c>
      <c r="B136" s="245">
        <v>2033</v>
      </c>
      <c r="C136" s="45">
        <v>1</v>
      </c>
      <c r="D136" s="207">
        <v>1600000</v>
      </c>
      <c r="E136" s="204">
        <v>0</v>
      </c>
      <c r="F136" s="141">
        <v>300000</v>
      </c>
      <c r="G136" s="189">
        <v>100000</v>
      </c>
      <c r="H136" s="141">
        <v>16000000</v>
      </c>
      <c r="I136" s="141">
        <v>70000000</v>
      </c>
      <c r="J136" s="141">
        <v>54000000</v>
      </c>
      <c r="K136" s="196">
        <f t="shared" si="7"/>
        <v>225708301.63728559</v>
      </c>
      <c r="L136" s="144">
        <v>1.7999999999999999E-2</v>
      </c>
      <c r="M136" s="48">
        <v>50000</v>
      </c>
      <c r="N136" s="160">
        <f t="shared" si="10"/>
        <v>596301344.94471955</v>
      </c>
      <c r="O136" s="120">
        <v>4.0000000000000001E-3</v>
      </c>
      <c r="P136" s="48">
        <f t="shared" si="8"/>
        <v>596351344.94471955</v>
      </c>
      <c r="Q136" s="210">
        <f t="shared" si="9"/>
        <v>822059646.58200514</v>
      </c>
      <c r="R136" s="143">
        <f t="shared" si="11"/>
        <v>86000000</v>
      </c>
      <c r="S136" s="143">
        <f t="shared" si="12"/>
        <v>876059646.58200514</v>
      </c>
    </row>
    <row r="137" spans="1:20" x14ac:dyDescent="0.3">
      <c r="A137" s="27"/>
      <c r="B137" s="245"/>
      <c r="C137" s="37">
        <v>2</v>
      </c>
      <c r="D137" s="207">
        <v>1600000</v>
      </c>
      <c r="E137" s="204">
        <v>0</v>
      </c>
      <c r="F137" s="141">
        <v>300000</v>
      </c>
      <c r="G137" s="189">
        <v>100000</v>
      </c>
      <c r="H137" s="141">
        <v>16000000</v>
      </c>
      <c r="I137" s="141">
        <v>70000000</v>
      </c>
      <c r="J137" s="141">
        <v>54000000</v>
      </c>
      <c r="K137" s="196">
        <f t="shared" si="7"/>
        <v>230178251.06675673</v>
      </c>
      <c r="L137" s="144">
        <v>1.7999999999999999E-2</v>
      </c>
      <c r="M137" s="48">
        <v>50000</v>
      </c>
      <c r="N137" s="160">
        <f t="shared" si="10"/>
        <v>608612669.15372455</v>
      </c>
      <c r="O137" s="34">
        <v>1.7999999999999999E-2</v>
      </c>
      <c r="P137" s="48">
        <f t="shared" si="8"/>
        <v>608662669.15372455</v>
      </c>
      <c r="Q137" s="210">
        <f t="shared" si="9"/>
        <v>838840920.22048128</v>
      </c>
      <c r="R137" s="143">
        <f t="shared" si="11"/>
        <v>86000000</v>
      </c>
      <c r="S137" s="143">
        <f t="shared" si="12"/>
        <v>892840920.22048128</v>
      </c>
    </row>
    <row r="138" spans="1:20" x14ac:dyDescent="0.3">
      <c r="A138" s="27"/>
      <c r="B138" s="245"/>
      <c r="C138" s="37">
        <v>3</v>
      </c>
      <c r="D138" s="207">
        <v>1600000</v>
      </c>
      <c r="E138" s="204">
        <v>0</v>
      </c>
      <c r="F138" s="141">
        <v>300000</v>
      </c>
      <c r="G138" s="189">
        <v>100000</v>
      </c>
      <c r="H138" s="141">
        <v>16000000</v>
      </c>
      <c r="I138" s="141">
        <v>70000000</v>
      </c>
      <c r="J138" s="141">
        <v>54000000</v>
      </c>
      <c r="K138" s="196">
        <f t="shared" si="7"/>
        <v>234728659.58595833</v>
      </c>
      <c r="L138" s="144">
        <v>1.7999999999999999E-2</v>
      </c>
      <c r="M138" s="48">
        <v>50000</v>
      </c>
      <c r="N138" s="160">
        <f t="shared" si="10"/>
        <v>621145597.19849157</v>
      </c>
      <c r="O138" s="34">
        <v>1.7999999999999999E-2</v>
      </c>
      <c r="P138" s="48">
        <f t="shared" si="8"/>
        <v>621195597.19849157</v>
      </c>
      <c r="Q138" s="210">
        <f t="shared" si="9"/>
        <v>855924256.78444993</v>
      </c>
      <c r="R138" s="143">
        <f t="shared" si="11"/>
        <v>86000000</v>
      </c>
      <c r="S138" s="143">
        <f t="shared" si="12"/>
        <v>909924256.78444993</v>
      </c>
    </row>
    <row r="139" spans="1:20" x14ac:dyDescent="0.3">
      <c r="A139" s="27"/>
      <c r="B139" s="245"/>
      <c r="C139" s="37">
        <v>4</v>
      </c>
      <c r="D139" s="207">
        <v>1600000</v>
      </c>
      <c r="E139" s="204">
        <v>0</v>
      </c>
      <c r="F139" s="141">
        <v>300000</v>
      </c>
      <c r="G139" s="189">
        <v>100000</v>
      </c>
      <c r="H139" s="141">
        <v>16000000</v>
      </c>
      <c r="I139" s="141">
        <v>70000000</v>
      </c>
      <c r="J139" s="141">
        <v>54000000</v>
      </c>
      <c r="K139" s="196">
        <f t="shared" si="7"/>
        <v>239360975.45850557</v>
      </c>
      <c r="L139" s="144">
        <v>1.7999999999999999E-2</v>
      </c>
      <c r="M139" s="48">
        <v>50000</v>
      </c>
      <c r="N139" s="160">
        <f t="shared" si="10"/>
        <v>633904117.94806445</v>
      </c>
      <c r="O139" s="34">
        <v>1.7999999999999999E-2</v>
      </c>
      <c r="P139" s="48">
        <f t="shared" si="8"/>
        <v>633954117.94806445</v>
      </c>
      <c r="Q139" s="210">
        <f t="shared" si="9"/>
        <v>873315093.40656996</v>
      </c>
      <c r="R139" s="143">
        <f t="shared" si="11"/>
        <v>86000000</v>
      </c>
      <c r="S139" s="143">
        <f t="shared" si="12"/>
        <v>927315093.40656996</v>
      </c>
    </row>
    <row r="140" spans="1:20" x14ac:dyDescent="0.3">
      <c r="A140" s="27"/>
      <c r="B140" s="245"/>
      <c r="C140" s="37">
        <v>5</v>
      </c>
      <c r="D140" s="207">
        <v>1600000</v>
      </c>
      <c r="E140" s="204">
        <v>0</v>
      </c>
      <c r="F140" s="141">
        <v>300000</v>
      </c>
      <c r="G140" s="189">
        <v>100000</v>
      </c>
      <c r="H140" s="141">
        <v>16000000</v>
      </c>
      <c r="I140" s="141">
        <v>70000000</v>
      </c>
      <c r="J140" s="141">
        <v>54000000</v>
      </c>
      <c r="K140" s="196">
        <f t="shared" si="7"/>
        <v>244076673.01675868</v>
      </c>
      <c r="L140" s="144">
        <v>1.7999999999999999E-2</v>
      </c>
      <c r="M140" s="48">
        <v>50000</v>
      </c>
      <c r="N140" s="160">
        <f t="shared" si="10"/>
        <v>646892292.07112956</v>
      </c>
      <c r="O140" s="34">
        <v>1.7999999999999999E-2</v>
      </c>
      <c r="P140" s="48">
        <f t="shared" si="8"/>
        <v>646942292.07112956</v>
      </c>
      <c r="Q140" s="210">
        <f t="shared" si="9"/>
        <v>891018965.08788824</v>
      </c>
      <c r="R140" s="143">
        <f t="shared" si="11"/>
        <v>86000000</v>
      </c>
      <c r="S140" s="143">
        <f t="shared" si="12"/>
        <v>945018965.08788824</v>
      </c>
    </row>
    <row r="141" spans="1:20" x14ac:dyDescent="0.3">
      <c r="A141" s="27"/>
      <c r="B141" s="245"/>
      <c r="C141" s="37">
        <v>6</v>
      </c>
      <c r="D141" s="207">
        <v>1600000</v>
      </c>
      <c r="E141" s="204">
        <v>0</v>
      </c>
      <c r="F141" s="141">
        <v>300000</v>
      </c>
      <c r="G141" s="189">
        <v>100000</v>
      </c>
      <c r="H141" s="141">
        <v>16000000</v>
      </c>
      <c r="I141" s="141">
        <v>70000000</v>
      </c>
      <c r="J141" s="141">
        <v>54000000</v>
      </c>
      <c r="K141" s="196">
        <f t="shared" si="7"/>
        <v>248877253.13106033</v>
      </c>
      <c r="L141" s="144">
        <v>1.7999999999999999E-2</v>
      </c>
      <c r="M141" s="48">
        <v>50000</v>
      </c>
      <c r="N141" s="160">
        <f t="shared" si="10"/>
        <v>660114253.32840991</v>
      </c>
      <c r="O141" s="34">
        <v>1.7999999999999999E-2</v>
      </c>
      <c r="P141" s="48">
        <f t="shared" si="8"/>
        <v>660164253.32840991</v>
      </c>
      <c r="Q141" s="210">
        <f t="shared" si="9"/>
        <v>909041506.45947027</v>
      </c>
      <c r="R141" s="143">
        <f t="shared" si="11"/>
        <v>86000000</v>
      </c>
      <c r="S141" s="143">
        <f t="shared" si="12"/>
        <v>963041506.45947027</v>
      </c>
    </row>
    <row r="142" spans="1:20" x14ac:dyDescent="0.3">
      <c r="A142" s="27"/>
      <c r="B142" s="245"/>
      <c r="C142" s="37">
        <v>7</v>
      </c>
      <c r="D142" s="207">
        <v>1600000</v>
      </c>
      <c r="E142" s="204">
        <v>0</v>
      </c>
      <c r="F142" s="141">
        <v>300000</v>
      </c>
      <c r="G142" s="189">
        <v>100000</v>
      </c>
      <c r="H142" s="141">
        <v>16000000</v>
      </c>
      <c r="I142" s="141">
        <v>70000000</v>
      </c>
      <c r="J142" s="141">
        <v>54000000</v>
      </c>
      <c r="K142" s="196">
        <f t="shared" si="7"/>
        <v>253764243.68741941</v>
      </c>
      <c r="L142" s="144">
        <v>1.7999999999999999E-2</v>
      </c>
      <c r="M142" s="48">
        <v>50000</v>
      </c>
      <c r="N142" s="160">
        <f t="shared" si="10"/>
        <v>673574209.88832128</v>
      </c>
      <c r="O142" s="34">
        <v>1.7999999999999999E-2</v>
      </c>
      <c r="P142" s="48">
        <f t="shared" si="8"/>
        <v>673624209.88832128</v>
      </c>
      <c r="Q142" s="210">
        <f t="shared" si="9"/>
        <v>927388453.57574069</v>
      </c>
      <c r="R142" s="143">
        <f t="shared" si="11"/>
        <v>86000000</v>
      </c>
      <c r="S142" s="143">
        <f t="shared" si="12"/>
        <v>981388453.57574069</v>
      </c>
    </row>
    <row r="143" spans="1:20" x14ac:dyDescent="0.3">
      <c r="A143" s="27"/>
      <c r="B143" s="245"/>
      <c r="C143" s="37">
        <v>8</v>
      </c>
      <c r="D143" s="207">
        <v>1600000</v>
      </c>
      <c r="E143" s="204">
        <v>0</v>
      </c>
      <c r="F143" s="141">
        <v>300000</v>
      </c>
      <c r="G143" s="189">
        <v>100000</v>
      </c>
      <c r="H143" s="141">
        <v>16000000</v>
      </c>
      <c r="I143" s="141">
        <v>70000000</v>
      </c>
      <c r="J143" s="141">
        <v>54000000</v>
      </c>
      <c r="K143" s="196">
        <f t="shared" si="7"/>
        <v>258739200.07379296</v>
      </c>
      <c r="L143" s="144">
        <v>1.7999999999999999E-2</v>
      </c>
      <c r="M143" s="48">
        <v>50000</v>
      </c>
      <c r="N143" s="160">
        <f t="shared" si="10"/>
        <v>687276445.66631103</v>
      </c>
      <c r="O143" s="34">
        <v>1.7999999999999999E-2</v>
      </c>
      <c r="P143" s="48">
        <f t="shared" si="8"/>
        <v>687326445.66631103</v>
      </c>
      <c r="Q143" s="210">
        <f t="shared" si="9"/>
        <v>946065645.74010396</v>
      </c>
      <c r="R143" s="143">
        <f t="shared" si="11"/>
        <v>86000000</v>
      </c>
      <c r="S143" s="143">
        <f t="shared" si="12"/>
        <v>1000065645.740104</v>
      </c>
    </row>
    <row r="144" spans="1:20" x14ac:dyDescent="0.3">
      <c r="A144" s="27"/>
      <c r="B144" s="245"/>
      <c r="C144" s="37">
        <v>9</v>
      </c>
      <c r="D144" s="207">
        <v>1600000</v>
      </c>
      <c r="E144" s="204">
        <v>0</v>
      </c>
      <c r="F144" s="141">
        <v>300000</v>
      </c>
      <c r="G144" s="189">
        <v>100000</v>
      </c>
      <c r="H144" s="141">
        <v>16000000</v>
      </c>
      <c r="I144" s="141">
        <v>70000000</v>
      </c>
      <c r="J144" s="141">
        <v>54000000</v>
      </c>
      <c r="K144" s="196">
        <f t="shared" si="7"/>
        <v>263803705.67512125</v>
      </c>
      <c r="L144" s="144">
        <v>1.7999999999999999E-2</v>
      </c>
      <c r="M144" s="48">
        <v>50000</v>
      </c>
      <c r="N144" s="160">
        <f t="shared" si="10"/>
        <v>701225321.68830466</v>
      </c>
      <c r="O144" s="34">
        <v>1.7999999999999999E-2</v>
      </c>
      <c r="P144" s="48">
        <f t="shared" si="8"/>
        <v>701275321.68830466</v>
      </c>
      <c r="Q144" s="210">
        <f t="shared" si="9"/>
        <v>965079027.36342597</v>
      </c>
      <c r="R144" s="143">
        <f t="shared" si="11"/>
        <v>86000000</v>
      </c>
      <c r="S144" s="143">
        <f t="shared" si="12"/>
        <v>1019079027.363426</v>
      </c>
    </row>
    <row r="145" spans="1:19" x14ac:dyDescent="0.3">
      <c r="A145" s="27"/>
      <c r="B145" s="245"/>
      <c r="C145" s="37">
        <v>10</v>
      </c>
      <c r="D145" s="207">
        <v>1600000</v>
      </c>
      <c r="E145" s="204">
        <v>0</v>
      </c>
      <c r="F145" s="141">
        <v>300000</v>
      </c>
      <c r="G145" s="189">
        <v>100000</v>
      </c>
      <c r="H145" s="141">
        <v>16000000</v>
      </c>
      <c r="I145" s="141">
        <v>70000000</v>
      </c>
      <c r="J145" s="141">
        <v>54000000</v>
      </c>
      <c r="K145" s="196">
        <f t="shared" si="7"/>
        <v>268959372.37727344</v>
      </c>
      <c r="L145" s="144">
        <v>1.7999999999999999E-2</v>
      </c>
      <c r="M145" s="48">
        <v>50000</v>
      </c>
      <c r="N145" s="160">
        <f t="shared" si="10"/>
        <v>715425277.4786942</v>
      </c>
      <c r="O145" s="34">
        <v>1.7999999999999999E-2</v>
      </c>
      <c r="P145" s="48">
        <f t="shared" si="8"/>
        <v>715475277.4786942</v>
      </c>
      <c r="Q145" s="210">
        <f t="shared" si="9"/>
        <v>984434649.85596764</v>
      </c>
      <c r="R145" s="143">
        <f t="shared" si="11"/>
        <v>86000000</v>
      </c>
      <c r="S145" s="143">
        <f t="shared" si="12"/>
        <v>1038434649.8559676</v>
      </c>
    </row>
    <row r="146" spans="1:19" ht="17.25" thickBot="1" x14ac:dyDescent="0.35">
      <c r="A146" s="27"/>
      <c r="B146" s="245"/>
      <c r="C146" s="39">
        <v>11</v>
      </c>
      <c r="D146" s="207">
        <v>1600000</v>
      </c>
      <c r="E146" s="204">
        <v>0</v>
      </c>
      <c r="F146" s="141">
        <v>300000</v>
      </c>
      <c r="G146" s="189">
        <v>100000</v>
      </c>
      <c r="H146" s="141">
        <v>16000000</v>
      </c>
      <c r="I146" s="141">
        <v>70000000</v>
      </c>
      <c r="J146" s="141">
        <v>54000000</v>
      </c>
      <c r="K146" s="196">
        <f t="shared" si="7"/>
        <v>274207841.08006436</v>
      </c>
      <c r="L146" s="144">
        <v>1.7999999999999999E-2</v>
      </c>
      <c r="M146" s="48">
        <v>50000</v>
      </c>
      <c r="N146" s="160">
        <f t="shared" si="10"/>
        <v>729880832.47331071</v>
      </c>
      <c r="O146" s="121">
        <v>1.7999999999999999E-2</v>
      </c>
      <c r="P146" s="48">
        <f t="shared" si="8"/>
        <v>729930832.47331071</v>
      </c>
      <c r="Q146" s="210">
        <f t="shared" si="9"/>
        <v>1004138673.553375</v>
      </c>
      <c r="R146" s="143">
        <f t="shared" si="11"/>
        <v>86000000</v>
      </c>
      <c r="S146" s="143">
        <f t="shared" si="12"/>
        <v>1058138673.553375</v>
      </c>
    </row>
    <row r="147" spans="1:19" s="150" customFormat="1" ht="17.25" thickBot="1" x14ac:dyDescent="0.35">
      <c r="A147" s="136"/>
      <c r="B147" s="245"/>
      <c r="C147" s="131">
        <v>12</v>
      </c>
      <c r="D147" s="207">
        <v>1600000</v>
      </c>
      <c r="E147" s="205">
        <v>0</v>
      </c>
      <c r="F147" s="141">
        <v>300000</v>
      </c>
      <c r="G147" s="189">
        <v>100000</v>
      </c>
      <c r="H147" s="141">
        <v>16000000</v>
      </c>
      <c r="I147" s="141">
        <v>70000000</v>
      </c>
      <c r="J147" s="141">
        <v>54000000</v>
      </c>
      <c r="K147" s="197">
        <f t="shared" si="7"/>
        <v>279550782.21950549</v>
      </c>
      <c r="L147" s="132">
        <v>1.7999999999999999E-2</v>
      </c>
      <c r="M147" s="48">
        <v>50000</v>
      </c>
      <c r="N147" s="160">
        <f t="shared" si="10"/>
        <v>744596587.45783031</v>
      </c>
      <c r="O147" s="133">
        <v>1.7999999999999999E-2</v>
      </c>
      <c r="P147" s="48">
        <f t="shared" si="8"/>
        <v>744646587.45783031</v>
      </c>
      <c r="Q147" s="210">
        <f t="shared" si="9"/>
        <v>1024197369.6773357</v>
      </c>
      <c r="R147" s="143">
        <f t="shared" si="11"/>
        <v>86000000</v>
      </c>
      <c r="S147" s="143">
        <f t="shared" si="12"/>
        <v>1078197369.6773357</v>
      </c>
    </row>
    <row r="148" spans="1:19" x14ac:dyDescent="0.3">
      <c r="A148" s="27">
        <v>13</v>
      </c>
      <c r="B148" s="245">
        <v>2034</v>
      </c>
      <c r="C148" s="36">
        <v>1</v>
      </c>
      <c r="D148" s="207">
        <v>1600000</v>
      </c>
      <c r="E148" s="204">
        <v>0</v>
      </c>
      <c r="F148" s="141">
        <v>0</v>
      </c>
      <c r="G148" s="189">
        <v>0</v>
      </c>
      <c r="H148" s="141">
        <v>16000000</v>
      </c>
      <c r="I148" s="141">
        <v>70000000</v>
      </c>
      <c r="J148" s="141">
        <v>54000000</v>
      </c>
      <c r="K148" s="196">
        <f t="shared" si="7"/>
        <v>284582696.2994566</v>
      </c>
      <c r="L148" s="144">
        <v>1.7999999999999999E-2</v>
      </c>
      <c r="M148" s="48">
        <v>50000</v>
      </c>
      <c r="N148" s="160">
        <f t="shared" si="10"/>
        <v>749131173.80766165</v>
      </c>
      <c r="O148" s="120">
        <v>4.0000000000000001E-3</v>
      </c>
      <c r="P148" s="48">
        <f t="shared" si="8"/>
        <v>749181173.80766165</v>
      </c>
      <c r="Q148" s="210">
        <f t="shared" si="9"/>
        <v>1033763870.1071182</v>
      </c>
      <c r="R148" s="143">
        <f t="shared" si="11"/>
        <v>86000000</v>
      </c>
      <c r="S148" s="143">
        <f t="shared" si="12"/>
        <v>1087763870.1071181</v>
      </c>
    </row>
    <row r="149" spans="1:19" x14ac:dyDescent="0.3">
      <c r="A149" s="27"/>
      <c r="B149" s="245"/>
      <c r="C149" s="37">
        <v>2</v>
      </c>
      <c r="D149" s="207">
        <v>1600000</v>
      </c>
      <c r="E149" s="204">
        <v>0</v>
      </c>
      <c r="F149" s="141">
        <v>0</v>
      </c>
      <c r="G149" s="189">
        <v>0</v>
      </c>
      <c r="H149" s="141">
        <v>16000000</v>
      </c>
      <c r="I149" s="141">
        <v>70000000</v>
      </c>
      <c r="J149" s="141">
        <v>54000000</v>
      </c>
      <c r="K149" s="196">
        <f t="shared" si="7"/>
        <v>289705184.83284682</v>
      </c>
      <c r="L149" s="144">
        <v>1.7999999999999999E-2</v>
      </c>
      <c r="M149" s="48">
        <v>50000</v>
      </c>
      <c r="N149" s="160">
        <f t="shared" si="10"/>
        <v>764193434.93619955</v>
      </c>
      <c r="O149" s="34">
        <v>1.7999999999999999E-2</v>
      </c>
      <c r="P149" s="48">
        <f t="shared" si="8"/>
        <v>764243434.93619955</v>
      </c>
      <c r="Q149" s="210">
        <f t="shared" si="9"/>
        <v>1053948619.7690463</v>
      </c>
      <c r="R149" s="143">
        <f t="shared" si="11"/>
        <v>86000000</v>
      </c>
      <c r="S149" s="143">
        <f t="shared" si="12"/>
        <v>1107948619.7690463</v>
      </c>
    </row>
    <row r="150" spans="1:19" x14ac:dyDescent="0.3">
      <c r="A150" s="27"/>
      <c r="B150" s="245"/>
      <c r="C150" s="37">
        <v>3</v>
      </c>
      <c r="D150" s="207">
        <v>1600000</v>
      </c>
      <c r="E150" s="204">
        <v>0</v>
      </c>
      <c r="F150" s="141">
        <v>0</v>
      </c>
      <c r="G150" s="189">
        <v>0</v>
      </c>
      <c r="H150" s="141">
        <v>16000000</v>
      </c>
      <c r="I150" s="141">
        <v>70000000</v>
      </c>
      <c r="J150" s="141">
        <v>54000000</v>
      </c>
      <c r="K150" s="196">
        <f t="shared" ref="K150:K213" si="13" xml:space="preserve"> (K149 + G150 + F150) + ((K149 + G150 + F150) * L150 )</f>
        <v>294919878.15983808</v>
      </c>
      <c r="L150" s="144">
        <v>1.7999999999999999E-2</v>
      </c>
      <c r="M150" s="48">
        <v>50000</v>
      </c>
      <c r="N150" s="160">
        <f t="shared" si="10"/>
        <v>779526816.76505113</v>
      </c>
      <c r="O150" s="34">
        <v>1.7999999999999999E-2</v>
      </c>
      <c r="P150" s="48">
        <f t="shared" ref="P150:P213" si="14" xml:space="preserve"> M150 + N150</f>
        <v>779576816.76505113</v>
      </c>
      <c r="Q150" s="210">
        <f t="shared" ref="Q150:Q213" si="15" xml:space="preserve"> K150 + P150</f>
        <v>1074496694.9248891</v>
      </c>
      <c r="R150" s="143">
        <f t="shared" si="11"/>
        <v>86000000</v>
      </c>
      <c r="S150" s="143">
        <f t="shared" si="12"/>
        <v>1128496694.9248891</v>
      </c>
    </row>
    <row r="151" spans="1:19" x14ac:dyDescent="0.3">
      <c r="A151" s="27"/>
      <c r="B151" s="245"/>
      <c r="C151" s="37">
        <v>4</v>
      </c>
      <c r="D151" s="207">
        <v>1600000</v>
      </c>
      <c r="E151" s="204">
        <v>0</v>
      </c>
      <c r="F151" s="141">
        <v>0</v>
      </c>
      <c r="G151" s="189">
        <v>0</v>
      </c>
      <c r="H151" s="141">
        <v>16000000</v>
      </c>
      <c r="I151" s="141">
        <v>70000000</v>
      </c>
      <c r="J151" s="141">
        <v>54000000</v>
      </c>
      <c r="K151" s="196">
        <f t="shared" si="13"/>
        <v>300228435.96671516</v>
      </c>
      <c r="L151" s="144">
        <v>1.7999999999999999E-2</v>
      </c>
      <c r="M151" s="48">
        <v>50000</v>
      </c>
      <c r="N151" s="160">
        <f t="shared" si="10"/>
        <v>795136199.46682203</v>
      </c>
      <c r="O151" s="34">
        <v>1.7999999999999999E-2</v>
      </c>
      <c r="P151" s="48">
        <f t="shared" si="14"/>
        <v>795186199.46682203</v>
      </c>
      <c r="Q151" s="210">
        <f t="shared" si="15"/>
        <v>1095414635.4335372</v>
      </c>
      <c r="R151" s="143">
        <f t="shared" si="11"/>
        <v>86000000</v>
      </c>
      <c r="S151" s="143">
        <f t="shared" si="12"/>
        <v>1149414635.4335372</v>
      </c>
    </row>
    <row r="152" spans="1:19" x14ac:dyDescent="0.3">
      <c r="A152" s="27"/>
      <c r="B152" s="245"/>
      <c r="C152" s="37">
        <v>5</v>
      </c>
      <c r="D152" s="207">
        <v>1600000</v>
      </c>
      <c r="E152" s="204">
        <v>0</v>
      </c>
      <c r="F152" s="141">
        <v>0</v>
      </c>
      <c r="G152" s="189">
        <v>0</v>
      </c>
      <c r="H152" s="141">
        <v>16000000</v>
      </c>
      <c r="I152" s="141">
        <v>70000000</v>
      </c>
      <c r="J152" s="141">
        <v>54000000</v>
      </c>
      <c r="K152" s="196">
        <f t="shared" si="13"/>
        <v>305632547.814116</v>
      </c>
      <c r="L152" s="144">
        <v>1.7999999999999999E-2</v>
      </c>
      <c r="M152" s="48">
        <v>50000</v>
      </c>
      <c r="N152" s="160">
        <f t="shared" ref="N152:N215" si="16" xml:space="preserve"> (N151 + D152 - E152 - M152) + ((N151 + D152 - E152 - M152) * O152)</f>
        <v>811026551.05722487</v>
      </c>
      <c r="O152" s="34">
        <v>1.7999999999999999E-2</v>
      </c>
      <c r="P152" s="48">
        <f t="shared" si="14"/>
        <v>811076551.05722487</v>
      </c>
      <c r="Q152" s="210">
        <f t="shared" si="15"/>
        <v>1116709098.8713408</v>
      </c>
      <c r="R152" s="143">
        <f t="shared" si="11"/>
        <v>86000000</v>
      </c>
      <c r="S152" s="143">
        <f t="shared" si="12"/>
        <v>1170709098.8713408</v>
      </c>
    </row>
    <row r="153" spans="1:19" x14ac:dyDescent="0.3">
      <c r="A153" s="27"/>
      <c r="B153" s="245"/>
      <c r="C153" s="37">
        <v>6</v>
      </c>
      <c r="D153" s="207">
        <v>1600000</v>
      </c>
      <c r="E153" s="204">
        <v>0</v>
      </c>
      <c r="F153" s="141">
        <v>0</v>
      </c>
      <c r="G153" s="189">
        <v>0</v>
      </c>
      <c r="H153" s="141">
        <v>16000000</v>
      </c>
      <c r="I153" s="141">
        <v>70000000</v>
      </c>
      <c r="J153" s="141">
        <v>54000000</v>
      </c>
      <c r="K153" s="196">
        <f t="shared" si="13"/>
        <v>311133933.67477012</v>
      </c>
      <c r="L153" s="144">
        <v>1.7999999999999999E-2</v>
      </c>
      <c r="M153" s="48">
        <v>50000</v>
      </c>
      <c r="N153" s="160">
        <f t="shared" si="16"/>
        <v>827202928.97625494</v>
      </c>
      <c r="O153" s="34">
        <v>1.7999999999999999E-2</v>
      </c>
      <c r="P153" s="48">
        <f t="shared" si="14"/>
        <v>827252928.97625494</v>
      </c>
      <c r="Q153" s="210">
        <f t="shared" si="15"/>
        <v>1138386862.6510251</v>
      </c>
      <c r="R153" s="143">
        <f t="shared" si="11"/>
        <v>86000000</v>
      </c>
      <c r="S153" s="143">
        <f t="shared" si="12"/>
        <v>1192386862.6510251</v>
      </c>
    </row>
    <row r="154" spans="1:19" x14ac:dyDescent="0.3">
      <c r="A154" s="27"/>
      <c r="B154" s="245"/>
      <c r="C154" s="37">
        <v>7</v>
      </c>
      <c r="D154" s="207">
        <v>1600000</v>
      </c>
      <c r="E154" s="204">
        <v>0</v>
      </c>
      <c r="F154" s="141">
        <v>0</v>
      </c>
      <c r="G154" s="189">
        <v>0</v>
      </c>
      <c r="H154" s="141">
        <v>16000000</v>
      </c>
      <c r="I154" s="141">
        <v>70000000</v>
      </c>
      <c r="J154" s="141">
        <v>54000000</v>
      </c>
      <c r="K154" s="196">
        <f t="shared" si="13"/>
        <v>316734344.48091596</v>
      </c>
      <c r="L154" s="144">
        <v>1.7999999999999999E-2</v>
      </c>
      <c r="M154" s="48">
        <v>50000</v>
      </c>
      <c r="N154" s="160">
        <f t="shared" si="16"/>
        <v>843670481.69782758</v>
      </c>
      <c r="O154" s="34">
        <v>1.7999999999999999E-2</v>
      </c>
      <c r="P154" s="48">
        <f t="shared" si="14"/>
        <v>843720481.69782758</v>
      </c>
      <c r="Q154" s="210">
        <f t="shared" si="15"/>
        <v>1160454826.1787436</v>
      </c>
      <c r="R154" s="143">
        <f t="shared" si="11"/>
        <v>86000000</v>
      </c>
      <c r="S154" s="143">
        <f t="shared" si="12"/>
        <v>1214454826.1787436</v>
      </c>
    </row>
    <row r="155" spans="1:19" x14ac:dyDescent="0.3">
      <c r="A155" s="27"/>
      <c r="B155" s="245"/>
      <c r="C155" s="37">
        <v>8</v>
      </c>
      <c r="D155" s="207">
        <v>1600000</v>
      </c>
      <c r="E155" s="204">
        <v>0</v>
      </c>
      <c r="F155" s="141">
        <v>0</v>
      </c>
      <c r="G155" s="189">
        <v>0</v>
      </c>
      <c r="H155" s="141">
        <v>16000000</v>
      </c>
      <c r="I155" s="141">
        <v>70000000</v>
      </c>
      <c r="J155" s="141">
        <v>54000000</v>
      </c>
      <c r="K155" s="196">
        <f t="shared" si="13"/>
        <v>322435562.68157244</v>
      </c>
      <c r="L155" s="144">
        <v>1.7999999999999999E-2</v>
      </c>
      <c r="M155" s="48">
        <v>50000</v>
      </c>
      <c r="N155" s="160">
        <f t="shared" si="16"/>
        <v>860434450.36838841</v>
      </c>
      <c r="O155" s="34">
        <v>1.7999999999999999E-2</v>
      </c>
      <c r="P155" s="48">
        <f t="shared" si="14"/>
        <v>860484450.36838841</v>
      </c>
      <c r="Q155" s="210">
        <f t="shared" si="15"/>
        <v>1182920013.0499609</v>
      </c>
      <c r="R155" s="143">
        <f t="shared" ref="R155:R218" si="17" xml:space="preserve"> H155 + I155</f>
        <v>86000000</v>
      </c>
      <c r="S155" s="143">
        <f t="shared" ref="S155:S218" si="18" xml:space="preserve"> J155 + Q155</f>
        <v>1236920013.0499609</v>
      </c>
    </row>
    <row r="156" spans="1:19" x14ac:dyDescent="0.3">
      <c r="A156" s="27"/>
      <c r="B156" s="245"/>
      <c r="C156" s="37">
        <v>9</v>
      </c>
      <c r="D156" s="207">
        <v>1600000</v>
      </c>
      <c r="E156" s="204">
        <v>0</v>
      </c>
      <c r="F156" s="141">
        <v>0</v>
      </c>
      <c r="G156" s="189">
        <v>0</v>
      </c>
      <c r="H156" s="141">
        <v>16000000</v>
      </c>
      <c r="I156" s="141">
        <v>70000000</v>
      </c>
      <c r="J156" s="141">
        <v>54000000</v>
      </c>
      <c r="K156" s="196">
        <f t="shared" si="13"/>
        <v>328239402.80984074</v>
      </c>
      <c r="L156" s="144">
        <v>1.7999999999999999E-2</v>
      </c>
      <c r="M156" s="48">
        <v>50000</v>
      </c>
      <c r="N156" s="160">
        <f t="shared" si="16"/>
        <v>877500170.47501945</v>
      </c>
      <c r="O156" s="34">
        <v>1.7999999999999999E-2</v>
      </c>
      <c r="P156" s="48">
        <f t="shared" si="14"/>
        <v>877550170.47501945</v>
      </c>
      <c r="Q156" s="210">
        <f t="shared" si="15"/>
        <v>1205789573.2848601</v>
      </c>
      <c r="R156" s="143">
        <f t="shared" si="17"/>
        <v>86000000</v>
      </c>
      <c r="S156" s="143">
        <f t="shared" si="18"/>
        <v>1259789573.2848601</v>
      </c>
    </row>
    <row r="157" spans="1:19" x14ac:dyDescent="0.3">
      <c r="A157" s="27"/>
      <c r="B157" s="245"/>
      <c r="C157" s="37">
        <v>10</v>
      </c>
      <c r="D157" s="207">
        <v>1600000</v>
      </c>
      <c r="E157" s="204">
        <v>0</v>
      </c>
      <c r="F157" s="141">
        <v>0</v>
      </c>
      <c r="G157" s="189">
        <v>0</v>
      </c>
      <c r="H157" s="141">
        <v>16000000</v>
      </c>
      <c r="I157" s="141">
        <v>70000000</v>
      </c>
      <c r="J157" s="141">
        <v>54000000</v>
      </c>
      <c r="K157" s="196">
        <f t="shared" si="13"/>
        <v>334147712.06041789</v>
      </c>
      <c r="L157" s="144">
        <v>1.7999999999999999E-2</v>
      </c>
      <c r="M157" s="48">
        <v>50000</v>
      </c>
      <c r="N157" s="160">
        <f t="shared" si="16"/>
        <v>894873073.5435698</v>
      </c>
      <c r="O157" s="34">
        <v>1.7999999999999999E-2</v>
      </c>
      <c r="P157" s="48">
        <f t="shared" si="14"/>
        <v>894923073.5435698</v>
      </c>
      <c r="Q157" s="210">
        <f t="shared" si="15"/>
        <v>1229070785.6039877</v>
      </c>
      <c r="R157" s="143">
        <f t="shared" si="17"/>
        <v>86000000</v>
      </c>
      <c r="S157" s="143">
        <f t="shared" si="18"/>
        <v>1283070785.6039877</v>
      </c>
    </row>
    <row r="158" spans="1:19" ht="17.25" thickBot="1" x14ac:dyDescent="0.35">
      <c r="A158" s="27"/>
      <c r="B158" s="245"/>
      <c r="C158" s="39">
        <v>11</v>
      </c>
      <c r="D158" s="207">
        <v>1600000</v>
      </c>
      <c r="E158" s="204">
        <v>0</v>
      </c>
      <c r="F158" s="141">
        <v>0</v>
      </c>
      <c r="G158" s="189">
        <v>0</v>
      </c>
      <c r="H158" s="141">
        <v>16000000</v>
      </c>
      <c r="I158" s="141">
        <v>70000000</v>
      </c>
      <c r="J158" s="141">
        <v>54000000</v>
      </c>
      <c r="K158" s="196">
        <f t="shared" si="13"/>
        <v>340162370.87750542</v>
      </c>
      <c r="L158" s="144">
        <v>1.7999999999999999E-2</v>
      </c>
      <c r="M158" s="48">
        <v>50000</v>
      </c>
      <c r="N158" s="160">
        <f t="shared" si="16"/>
        <v>912558688.86735404</v>
      </c>
      <c r="O158" s="121">
        <v>1.7999999999999999E-2</v>
      </c>
      <c r="P158" s="48">
        <f t="shared" si="14"/>
        <v>912608688.86735404</v>
      </c>
      <c r="Q158" s="210">
        <f t="shared" si="15"/>
        <v>1252771059.7448595</v>
      </c>
      <c r="R158" s="143">
        <f t="shared" si="17"/>
        <v>86000000</v>
      </c>
      <c r="S158" s="143">
        <f t="shared" si="18"/>
        <v>1306771059.7448595</v>
      </c>
    </row>
    <row r="159" spans="1:19" ht="17.25" thickBot="1" x14ac:dyDescent="0.35">
      <c r="A159" s="27"/>
      <c r="B159" s="245"/>
      <c r="C159" s="29">
        <v>12</v>
      </c>
      <c r="D159" s="207">
        <v>1600000</v>
      </c>
      <c r="E159" s="204">
        <v>0</v>
      </c>
      <c r="F159" s="141">
        <v>0</v>
      </c>
      <c r="G159" s="189">
        <v>0</v>
      </c>
      <c r="H159" s="141">
        <v>16000000</v>
      </c>
      <c r="I159" s="141">
        <v>70000000</v>
      </c>
      <c r="J159" s="141">
        <v>54000000</v>
      </c>
      <c r="K159" s="196">
        <f t="shared" si="13"/>
        <v>346285293.5533005</v>
      </c>
      <c r="L159" s="144">
        <v>1.7999999999999999E-2</v>
      </c>
      <c r="M159" s="48">
        <v>50000</v>
      </c>
      <c r="N159" s="160">
        <f t="shared" si="16"/>
        <v>930562645.26696646</v>
      </c>
      <c r="O159" s="122">
        <v>1.7999999999999999E-2</v>
      </c>
      <c r="P159" s="48">
        <f t="shared" si="14"/>
        <v>930612645.26696646</v>
      </c>
      <c r="Q159" s="210">
        <f t="shared" si="15"/>
        <v>1276897938.820267</v>
      </c>
      <c r="R159" s="143">
        <f t="shared" si="17"/>
        <v>86000000</v>
      </c>
      <c r="S159" s="143">
        <f t="shared" si="18"/>
        <v>1330897938.820267</v>
      </c>
    </row>
    <row r="160" spans="1:19" x14ac:dyDescent="0.3">
      <c r="A160" s="27">
        <v>14</v>
      </c>
      <c r="B160" s="245">
        <v>2035</v>
      </c>
      <c r="C160" s="36">
        <v>1</v>
      </c>
      <c r="D160" s="207">
        <v>1600000</v>
      </c>
      <c r="E160" s="204">
        <v>0</v>
      </c>
      <c r="F160" s="141">
        <v>0</v>
      </c>
      <c r="G160" s="189">
        <v>0</v>
      </c>
      <c r="H160" s="141">
        <v>16000000</v>
      </c>
      <c r="I160" s="141">
        <v>70000000</v>
      </c>
      <c r="J160" s="141">
        <v>54000000</v>
      </c>
      <c r="K160" s="196">
        <f t="shared" si="13"/>
        <v>352518428.83725989</v>
      </c>
      <c r="L160" s="144">
        <v>1.7999999999999999E-2</v>
      </c>
      <c r="M160" s="48">
        <v>50000</v>
      </c>
      <c r="N160" s="160">
        <f t="shared" si="16"/>
        <v>935841095.84803438</v>
      </c>
      <c r="O160" s="120">
        <v>4.0000000000000001E-3</v>
      </c>
      <c r="P160" s="48">
        <f t="shared" si="14"/>
        <v>935891095.84803438</v>
      </c>
      <c r="Q160" s="210">
        <f t="shared" si="15"/>
        <v>1288409524.6852942</v>
      </c>
      <c r="R160" s="143">
        <f t="shared" si="17"/>
        <v>86000000</v>
      </c>
      <c r="S160" s="143">
        <f t="shared" si="18"/>
        <v>1342409524.6852942</v>
      </c>
    </row>
    <row r="161" spans="1:19" x14ac:dyDescent="0.3">
      <c r="A161" s="27"/>
      <c r="B161" s="245"/>
      <c r="C161" s="37">
        <v>2</v>
      </c>
      <c r="D161" s="207">
        <v>1600000</v>
      </c>
      <c r="E161" s="204">
        <v>0</v>
      </c>
      <c r="F161" s="141">
        <v>0</v>
      </c>
      <c r="G161" s="189">
        <v>0</v>
      </c>
      <c r="H161" s="141">
        <v>16000000</v>
      </c>
      <c r="I161" s="141">
        <v>70000000</v>
      </c>
      <c r="J161" s="141">
        <v>54000000</v>
      </c>
      <c r="K161" s="196">
        <f t="shared" si="13"/>
        <v>358863760.55633056</v>
      </c>
      <c r="L161" s="144">
        <v>1.7999999999999999E-2</v>
      </c>
      <c r="M161" s="48">
        <v>50000</v>
      </c>
      <c r="N161" s="160">
        <f t="shared" si="16"/>
        <v>954264135.57329905</v>
      </c>
      <c r="O161" s="34">
        <v>1.7999999999999999E-2</v>
      </c>
      <c r="P161" s="48">
        <f t="shared" si="14"/>
        <v>954314135.57329905</v>
      </c>
      <c r="Q161" s="210">
        <f t="shared" si="15"/>
        <v>1313177896.1296296</v>
      </c>
      <c r="R161" s="143">
        <f t="shared" si="17"/>
        <v>86000000</v>
      </c>
      <c r="S161" s="143">
        <f t="shared" si="18"/>
        <v>1367177896.1296296</v>
      </c>
    </row>
    <row r="162" spans="1:19" x14ac:dyDescent="0.3">
      <c r="A162" s="27"/>
      <c r="B162" s="245"/>
      <c r="C162" s="37">
        <v>3</v>
      </c>
      <c r="D162" s="207">
        <v>1600000</v>
      </c>
      <c r="E162" s="204">
        <v>0</v>
      </c>
      <c r="F162" s="141">
        <v>0</v>
      </c>
      <c r="G162" s="189">
        <v>0</v>
      </c>
      <c r="H162" s="141">
        <v>16000000</v>
      </c>
      <c r="I162" s="141">
        <v>70000000</v>
      </c>
      <c r="J162" s="141">
        <v>54000000</v>
      </c>
      <c r="K162" s="196">
        <f t="shared" si="13"/>
        <v>365323308.24634451</v>
      </c>
      <c r="L162" s="144">
        <v>1.7999999999999999E-2</v>
      </c>
      <c r="M162" s="48">
        <v>50000</v>
      </c>
      <c r="N162" s="160">
        <f t="shared" si="16"/>
        <v>973018790.01361847</v>
      </c>
      <c r="O162" s="34">
        <v>1.7999999999999999E-2</v>
      </c>
      <c r="P162" s="48">
        <f t="shared" si="14"/>
        <v>973068790.01361847</v>
      </c>
      <c r="Q162" s="210">
        <f t="shared" si="15"/>
        <v>1338392098.259963</v>
      </c>
      <c r="R162" s="143">
        <f t="shared" si="17"/>
        <v>86000000</v>
      </c>
      <c r="S162" s="143">
        <f t="shared" si="18"/>
        <v>1392392098.259963</v>
      </c>
    </row>
    <row r="163" spans="1:19" x14ac:dyDescent="0.3">
      <c r="A163" s="27"/>
      <c r="B163" s="245"/>
      <c r="C163" s="37">
        <v>4</v>
      </c>
      <c r="D163" s="207">
        <v>1600000</v>
      </c>
      <c r="E163" s="204">
        <v>0</v>
      </c>
      <c r="F163" s="141">
        <v>0</v>
      </c>
      <c r="G163" s="189">
        <v>0</v>
      </c>
      <c r="H163" s="141">
        <v>16000000</v>
      </c>
      <c r="I163" s="141">
        <v>70000000</v>
      </c>
      <c r="J163" s="141">
        <v>54000000</v>
      </c>
      <c r="K163" s="196">
        <f t="shared" si="13"/>
        <v>371899127.7947787</v>
      </c>
      <c r="L163" s="144">
        <v>1.7999999999999999E-2</v>
      </c>
      <c r="M163" s="48">
        <v>50000</v>
      </c>
      <c r="N163" s="160">
        <f t="shared" si="16"/>
        <v>992111028.23386359</v>
      </c>
      <c r="O163" s="34">
        <v>1.7999999999999999E-2</v>
      </c>
      <c r="P163" s="48">
        <f t="shared" si="14"/>
        <v>992161028.23386359</v>
      </c>
      <c r="Q163" s="210">
        <f t="shared" si="15"/>
        <v>1364060156.0286422</v>
      </c>
      <c r="R163" s="143">
        <f t="shared" si="17"/>
        <v>86000000</v>
      </c>
      <c r="S163" s="143">
        <f t="shared" si="18"/>
        <v>1418060156.0286422</v>
      </c>
    </row>
    <row r="164" spans="1:19" x14ac:dyDescent="0.3">
      <c r="A164" s="27"/>
      <c r="B164" s="245"/>
      <c r="C164" s="37">
        <v>5</v>
      </c>
      <c r="D164" s="207">
        <v>1600000</v>
      </c>
      <c r="E164" s="204">
        <v>0</v>
      </c>
      <c r="F164" s="141">
        <v>0</v>
      </c>
      <c r="G164" s="189">
        <v>0</v>
      </c>
      <c r="H164" s="141">
        <v>16000000</v>
      </c>
      <c r="I164" s="141">
        <v>70000000</v>
      </c>
      <c r="J164" s="141">
        <v>54000000</v>
      </c>
      <c r="K164" s="196">
        <f t="shared" si="13"/>
        <v>378593312.09508473</v>
      </c>
      <c r="L164" s="144">
        <v>1.7999999999999999E-2</v>
      </c>
      <c r="M164" s="48">
        <v>50000</v>
      </c>
      <c r="N164" s="160">
        <f t="shared" si="16"/>
        <v>1011546926.7420732</v>
      </c>
      <c r="O164" s="34">
        <v>1.7999999999999999E-2</v>
      </c>
      <c r="P164" s="48">
        <f t="shared" si="14"/>
        <v>1011596926.7420732</v>
      </c>
      <c r="Q164" s="210">
        <f t="shared" si="15"/>
        <v>1390190238.837158</v>
      </c>
      <c r="R164" s="143">
        <f t="shared" si="17"/>
        <v>86000000</v>
      </c>
      <c r="S164" s="143">
        <f t="shared" si="18"/>
        <v>1444190238.837158</v>
      </c>
    </row>
    <row r="165" spans="1:19" x14ac:dyDescent="0.3">
      <c r="A165" s="27"/>
      <c r="B165" s="245"/>
      <c r="C165" s="37">
        <v>6</v>
      </c>
      <c r="D165" s="207">
        <v>1600000</v>
      </c>
      <c r="E165" s="204">
        <v>0</v>
      </c>
      <c r="F165" s="141">
        <v>0</v>
      </c>
      <c r="G165" s="189">
        <v>0</v>
      </c>
      <c r="H165" s="141">
        <v>16000000</v>
      </c>
      <c r="I165" s="141">
        <v>70000000</v>
      </c>
      <c r="J165" s="141">
        <v>54000000</v>
      </c>
      <c r="K165" s="196">
        <f t="shared" si="13"/>
        <v>385407991.71279627</v>
      </c>
      <c r="L165" s="144">
        <v>1.7999999999999999E-2</v>
      </c>
      <c r="M165" s="48">
        <v>50000</v>
      </c>
      <c r="N165" s="160">
        <f t="shared" si="16"/>
        <v>1031332671.4234304</v>
      </c>
      <c r="O165" s="34">
        <v>1.7999999999999999E-2</v>
      </c>
      <c r="P165" s="48">
        <f t="shared" si="14"/>
        <v>1031382671.4234304</v>
      </c>
      <c r="Q165" s="210">
        <f t="shared" si="15"/>
        <v>1416790663.1362267</v>
      </c>
      <c r="R165" s="143">
        <f t="shared" si="17"/>
        <v>86000000</v>
      </c>
      <c r="S165" s="143">
        <f t="shared" si="18"/>
        <v>1470790663.1362267</v>
      </c>
    </row>
    <row r="166" spans="1:19" x14ac:dyDescent="0.3">
      <c r="A166" s="27"/>
      <c r="B166" s="245"/>
      <c r="C166" s="37">
        <v>7</v>
      </c>
      <c r="D166" s="207">
        <v>1600000</v>
      </c>
      <c r="E166" s="204">
        <v>0</v>
      </c>
      <c r="F166" s="141">
        <v>0</v>
      </c>
      <c r="G166" s="189">
        <v>0</v>
      </c>
      <c r="H166" s="141">
        <v>16000000</v>
      </c>
      <c r="I166" s="141">
        <v>70000000</v>
      </c>
      <c r="J166" s="141">
        <v>54000000</v>
      </c>
      <c r="K166" s="196">
        <f t="shared" si="13"/>
        <v>392345335.56362659</v>
      </c>
      <c r="L166" s="144">
        <v>1.7999999999999999E-2</v>
      </c>
      <c r="M166" s="48">
        <v>50000</v>
      </c>
      <c r="N166" s="160">
        <f t="shared" si="16"/>
        <v>1051474559.5090522</v>
      </c>
      <c r="O166" s="34">
        <v>1.7999999999999999E-2</v>
      </c>
      <c r="P166" s="48">
        <f t="shared" si="14"/>
        <v>1051524559.5090522</v>
      </c>
      <c r="Q166" s="210">
        <f t="shared" si="15"/>
        <v>1443869895.0726788</v>
      </c>
      <c r="R166" s="143">
        <f t="shared" si="17"/>
        <v>86000000</v>
      </c>
      <c r="S166" s="143">
        <f t="shared" si="18"/>
        <v>1497869895.0726788</v>
      </c>
    </row>
    <row r="167" spans="1:19" x14ac:dyDescent="0.3">
      <c r="A167" s="27"/>
      <c r="B167" s="245"/>
      <c r="C167" s="37">
        <v>8</v>
      </c>
      <c r="D167" s="207">
        <v>1600000</v>
      </c>
      <c r="E167" s="204">
        <v>0</v>
      </c>
      <c r="F167" s="141">
        <v>0</v>
      </c>
      <c r="G167" s="189">
        <v>0</v>
      </c>
      <c r="H167" s="141">
        <v>16000000</v>
      </c>
      <c r="I167" s="141">
        <v>70000000</v>
      </c>
      <c r="J167" s="141">
        <v>54000000</v>
      </c>
      <c r="K167" s="196">
        <f t="shared" si="13"/>
        <v>399407551.60377187</v>
      </c>
      <c r="L167" s="144">
        <v>1.7999999999999999E-2</v>
      </c>
      <c r="M167" s="48">
        <v>50000</v>
      </c>
      <c r="N167" s="160">
        <f t="shared" si="16"/>
        <v>1071979001.5802151</v>
      </c>
      <c r="O167" s="34">
        <v>1.7999999999999999E-2</v>
      </c>
      <c r="P167" s="48">
        <f t="shared" si="14"/>
        <v>1072029001.5802151</v>
      </c>
      <c r="Q167" s="210">
        <f t="shared" si="15"/>
        <v>1471436553.1839869</v>
      </c>
      <c r="R167" s="143">
        <f t="shared" si="17"/>
        <v>86000000</v>
      </c>
      <c r="S167" s="143">
        <f t="shared" si="18"/>
        <v>1525436553.1839869</v>
      </c>
    </row>
    <row r="168" spans="1:19" x14ac:dyDescent="0.3">
      <c r="A168" s="27"/>
      <c r="B168" s="245"/>
      <c r="C168" s="37">
        <v>9</v>
      </c>
      <c r="D168" s="207">
        <v>1600000</v>
      </c>
      <c r="E168" s="204">
        <v>0</v>
      </c>
      <c r="F168" s="141">
        <v>0</v>
      </c>
      <c r="G168" s="189">
        <v>0</v>
      </c>
      <c r="H168" s="141">
        <v>16000000</v>
      </c>
      <c r="I168" s="141">
        <v>70000000</v>
      </c>
      <c r="J168" s="141">
        <v>54000000</v>
      </c>
      <c r="K168" s="196">
        <f t="shared" si="13"/>
        <v>406596887.53263974</v>
      </c>
      <c r="L168" s="144">
        <v>1.7999999999999999E-2</v>
      </c>
      <c r="M168" s="48">
        <v>50000</v>
      </c>
      <c r="N168" s="160">
        <f t="shared" si="16"/>
        <v>1092852523.608659</v>
      </c>
      <c r="O168" s="34">
        <v>1.7999999999999999E-2</v>
      </c>
      <c r="P168" s="48">
        <f t="shared" si="14"/>
        <v>1092902523.608659</v>
      </c>
      <c r="Q168" s="210">
        <f t="shared" si="15"/>
        <v>1499499411.1412988</v>
      </c>
      <c r="R168" s="143">
        <f t="shared" si="17"/>
        <v>86000000</v>
      </c>
      <c r="S168" s="143">
        <f t="shared" si="18"/>
        <v>1553499411.1412988</v>
      </c>
    </row>
    <row r="169" spans="1:19" x14ac:dyDescent="0.3">
      <c r="A169" s="27"/>
      <c r="B169" s="245"/>
      <c r="C169" s="37">
        <v>10</v>
      </c>
      <c r="D169" s="207">
        <v>1600000</v>
      </c>
      <c r="E169" s="204">
        <v>0</v>
      </c>
      <c r="F169" s="141">
        <v>0</v>
      </c>
      <c r="G169" s="189">
        <v>0</v>
      </c>
      <c r="H169" s="141">
        <v>16000000</v>
      </c>
      <c r="I169" s="141">
        <v>70000000</v>
      </c>
      <c r="J169" s="141">
        <v>54000000</v>
      </c>
      <c r="K169" s="196">
        <f t="shared" si="13"/>
        <v>413915631.50822723</v>
      </c>
      <c r="L169" s="144">
        <v>1.7999999999999999E-2</v>
      </c>
      <c r="M169" s="48">
        <v>50000</v>
      </c>
      <c r="N169" s="160">
        <f t="shared" si="16"/>
        <v>1114101769.0336149</v>
      </c>
      <c r="O169" s="34">
        <v>1.7999999999999999E-2</v>
      </c>
      <c r="P169" s="48">
        <f t="shared" si="14"/>
        <v>1114151769.0336149</v>
      </c>
      <c r="Q169" s="210">
        <f t="shared" si="15"/>
        <v>1528067400.541842</v>
      </c>
      <c r="R169" s="143">
        <f t="shared" si="17"/>
        <v>86000000</v>
      </c>
      <c r="S169" s="143">
        <f t="shared" si="18"/>
        <v>1582067400.541842</v>
      </c>
    </row>
    <row r="170" spans="1:19" ht="17.25" thickBot="1" x14ac:dyDescent="0.35">
      <c r="A170" s="27"/>
      <c r="B170" s="245"/>
      <c r="C170" s="39">
        <v>11</v>
      </c>
      <c r="D170" s="207">
        <v>1600000</v>
      </c>
      <c r="E170" s="204">
        <v>0</v>
      </c>
      <c r="F170" s="141">
        <v>0</v>
      </c>
      <c r="G170" s="189">
        <v>0</v>
      </c>
      <c r="H170" s="141">
        <v>16000000</v>
      </c>
      <c r="I170" s="141">
        <v>70000000</v>
      </c>
      <c r="J170" s="141">
        <v>54000000</v>
      </c>
      <c r="K170" s="196">
        <f t="shared" si="13"/>
        <v>421366112.87537533</v>
      </c>
      <c r="L170" s="144">
        <v>1.7999999999999999E-2</v>
      </c>
      <c r="M170" s="48">
        <v>50000</v>
      </c>
      <c r="N170" s="160">
        <f t="shared" si="16"/>
        <v>1135733500.87622</v>
      </c>
      <c r="O170" s="121">
        <v>1.7999999999999999E-2</v>
      </c>
      <c r="P170" s="48">
        <f t="shared" si="14"/>
        <v>1135783500.87622</v>
      </c>
      <c r="Q170" s="210">
        <f t="shared" si="15"/>
        <v>1557149613.7515953</v>
      </c>
      <c r="R170" s="143">
        <f t="shared" si="17"/>
        <v>86000000</v>
      </c>
      <c r="S170" s="143">
        <f t="shared" si="18"/>
        <v>1611149613.7515953</v>
      </c>
    </row>
    <row r="171" spans="1:19" ht="17.25" thickBot="1" x14ac:dyDescent="0.35">
      <c r="A171" s="27"/>
      <c r="B171" s="245"/>
      <c r="C171" s="29">
        <v>12</v>
      </c>
      <c r="D171" s="207">
        <v>1600000</v>
      </c>
      <c r="E171" s="204">
        <v>0</v>
      </c>
      <c r="F171" s="141">
        <v>0</v>
      </c>
      <c r="G171" s="189">
        <v>0</v>
      </c>
      <c r="H171" s="141">
        <v>16000000</v>
      </c>
      <c r="I171" s="141">
        <v>70000000</v>
      </c>
      <c r="J171" s="141">
        <v>54000000</v>
      </c>
      <c r="K171" s="196">
        <f t="shared" si="13"/>
        <v>428950702.90713209</v>
      </c>
      <c r="L171" s="144">
        <v>1.7999999999999999E-2</v>
      </c>
      <c r="M171" s="48">
        <v>50000</v>
      </c>
      <c r="N171" s="160">
        <f t="shared" si="16"/>
        <v>1157754603.8919919</v>
      </c>
      <c r="O171" s="122">
        <v>1.7999999999999999E-2</v>
      </c>
      <c r="P171" s="48">
        <f t="shared" si="14"/>
        <v>1157804603.8919919</v>
      </c>
      <c r="Q171" s="210">
        <f t="shared" si="15"/>
        <v>1586755306.799124</v>
      </c>
      <c r="R171" s="143">
        <f t="shared" si="17"/>
        <v>86000000</v>
      </c>
      <c r="S171" s="143">
        <f t="shared" si="18"/>
        <v>1640755306.799124</v>
      </c>
    </row>
    <row r="172" spans="1:19" x14ac:dyDescent="0.3">
      <c r="A172" s="27">
        <v>15</v>
      </c>
      <c r="B172" s="245">
        <v>2036</v>
      </c>
      <c r="C172" s="36">
        <v>1</v>
      </c>
      <c r="D172" s="207">
        <v>1600000</v>
      </c>
      <c r="E172" s="204">
        <v>0</v>
      </c>
      <c r="F172" s="141">
        <v>0</v>
      </c>
      <c r="G172" s="189">
        <v>0</v>
      </c>
      <c r="H172" s="141">
        <v>16000000</v>
      </c>
      <c r="I172" s="141">
        <v>70000000</v>
      </c>
      <c r="J172" s="141">
        <v>54000000</v>
      </c>
      <c r="K172" s="196">
        <f t="shared" si="13"/>
        <v>436671815.55946046</v>
      </c>
      <c r="L172" s="144">
        <v>1.7999999999999999E-2</v>
      </c>
      <c r="M172" s="48">
        <v>50000</v>
      </c>
      <c r="N172" s="160">
        <f t="shared" si="16"/>
        <v>1163941822.3075597</v>
      </c>
      <c r="O172" s="120">
        <v>4.0000000000000001E-3</v>
      </c>
      <c r="P172" s="48">
        <f t="shared" si="14"/>
        <v>1163991822.3075597</v>
      </c>
      <c r="Q172" s="210">
        <f t="shared" si="15"/>
        <v>1600663637.8670201</v>
      </c>
      <c r="R172" s="143">
        <f t="shared" si="17"/>
        <v>86000000</v>
      </c>
      <c r="S172" s="143">
        <f t="shared" si="18"/>
        <v>1654663637.8670201</v>
      </c>
    </row>
    <row r="173" spans="1:19" x14ac:dyDescent="0.3">
      <c r="A173" s="27"/>
      <c r="B173" s="245"/>
      <c r="C173" s="37">
        <v>2</v>
      </c>
      <c r="D173" s="207">
        <v>1600000</v>
      </c>
      <c r="E173" s="204">
        <v>0</v>
      </c>
      <c r="F173" s="141">
        <v>0</v>
      </c>
      <c r="G173" s="189">
        <v>0</v>
      </c>
      <c r="H173" s="141">
        <v>16000000</v>
      </c>
      <c r="I173" s="141">
        <v>70000000</v>
      </c>
      <c r="J173" s="141">
        <v>54000000</v>
      </c>
      <c r="K173" s="196">
        <f t="shared" si="13"/>
        <v>444531908.23953074</v>
      </c>
      <c r="L173" s="144">
        <v>1.7999999999999999E-2</v>
      </c>
      <c r="M173" s="48">
        <v>50000</v>
      </c>
      <c r="N173" s="160">
        <f t="shared" si="16"/>
        <v>1186470675.1090958</v>
      </c>
      <c r="O173" s="34">
        <v>1.7999999999999999E-2</v>
      </c>
      <c r="P173" s="48">
        <f t="shared" si="14"/>
        <v>1186520675.1090958</v>
      </c>
      <c r="Q173" s="210">
        <f t="shared" si="15"/>
        <v>1631052583.3486266</v>
      </c>
      <c r="R173" s="143">
        <f t="shared" si="17"/>
        <v>86000000</v>
      </c>
      <c r="S173" s="143">
        <f t="shared" si="18"/>
        <v>1685052583.3486266</v>
      </c>
    </row>
    <row r="174" spans="1:19" x14ac:dyDescent="0.3">
      <c r="A174" s="27"/>
      <c r="B174" s="245"/>
      <c r="C174" s="37">
        <v>3</v>
      </c>
      <c r="D174" s="207">
        <v>1600000</v>
      </c>
      <c r="E174" s="204">
        <v>0</v>
      </c>
      <c r="F174" s="141">
        <v>0</v>
      </c>
      <c r="G174" s="189">
        <v>0</v>
      </c>
      <c r="H174" s="141">
        <v>16000000</v>
      </c>
      <c r="I174" s="141">
        <v>70000000</v>
      </c>
      <c r="J174" s="141">
        <v>54000000</v>
      </c>
      <c r="K174" s="196">
        <f t="shared" si="13"/>
        <v>452533482.58784229</v>
      </c>
      <c r="L174" s="144">
        <v>1.7999999999999999E-2</v>
      </c>
      <c r="M174" s="48">
        <v>50000</v>
      </c>
      <c r="N174" s="160">
        <f t="shared" si="16"/>
        <v>1209405047.2610595</v>
      </c>
      <c r="O174" s="34">
        <v>1.7999999999999999E-2</v>
      </c>
      <c r="P174" s="48">
        <f t="shared" si="14"/>
        <v>1209455047.2610595</v>
      </c>
      <c r="Q174" s="210">
        <f t="shared" si="15"/>
        <v>1661988529.8489017</v>
      </c>
      <c r="R174" s="143">
        <f t="shared" si="17"/>
        <v>86000000</v>
      </c>
      <c r="S174" s="143">
        <f t="shared" si="18"/>
        <v>1715988529.8489017</v>
      </c>
    </row>
    <row r="175" spans="1:19" x14ac:dyDescent="0.3">
      <c r="A175" s="27"/>
      <c r="B175" s="245"/>
      <c r="C175" s="37">
        <v>4</v>
      </c>
      <c r="D175" s="207">
        <v>1600000</v>
      </c>
      <c r="E175" s="204">
        <v>0</v>
      </c>
      <c r="F175" s="141">
        <v>0</v>
      </c>
      <c r="G175" s="189">
        <v>0</v>
      </c>
      <c r="H175" s="141">
        <v>16000000</v>
      </c>
      <c r="I175" s="141">
        <v>70000000</v>
      </c>
      <c r="J175" s="141">
        <v>54000000</v>
      </c>
      <c r="K175" s="196">
        <f t="shared" si="13"/>
        <v>460679085.27442342</v>
      </c>
      <c r="L175" s="144">
        <v>1.7999999999999999E-2</v>
      </c>
      <c r="M175" s="48">
        <v>50000</v>
      </c>
      <c r="N175" s="160">
        <f t="shared" si="16"/>
        <v>1232752238.1117587</v>
      </c>
      <c r="O175" s="34">
        <v>1.7999999999999999E-2</v>
      </c>
      <c r="P175" s="48">
        <f t="shared" si="14"/>
        <v>1232802238.1117587</v>
      </c>
      <c r="Q175" s="210">
        <f t="shared" si="15"/>
        <v>1693481323.3861821</v>
      </c>
      <c r="R175" s="143">
        <f t="shared" si="17"/>
        <v>86000000</v>
      </c>
      <c r="S175" s="143">
        <f t="shared" si="18"/>
        <v>1747481323.3861821</v>
      </c>
    </row>
    <row r="176" spans="1:19" x14ac:dyDescent="0.3">
      <c r="A176" s="27"/>
      <c r="B176" s="245"/>
      <c r="C176" s="37">
        <v>5</v>
      </c>
      <c r="D176" s="207">
        <v>1600000</v>
      </c>
      <c r="E176" s="204">
        <v>0</v>
      </c>
      <c r="F176" s="141">
        <v>0</v>
      </c>
      <c r="G176" s="189">
        <v>0</v>
      </c>
      <c r="H176" s="141">
        <v>16000000</v>
      </c>
      <c r="I176" s="141">
        <v>70000000</v>
      </c>
      <c r="J176" s="141">
        <v>54000000</v>
      </c>
      <c r="K176" s="196">
        <f t="shared" si="13"/>
        <v>468971308.80936307</v>
      </c>
      <c r="L176" s="144">
        <v>1.7999999999999999E-2</v>
      </c>
      <c r="M176" s="48">
        <v>50000</v>
      </c>
      <c r="N176" s="160">
        <f t="shared" si="16"/>
        <v>1256519678.3977704</v>
      </c>
      <c r="O176" s="34">
        <v>1.7999999999999999E-2</v>
      </c>
      <c r="P176" s="48">
        <f t="shared" si="14"/>
        <v>1256569678.3977704</v>
      </c>
      <c r="Q176" s="210">
        <f t="shared" si="15"/>
        <v>1725540987.2071335</v>
      </c>
      <c r="R176" s="143">
        <f t="shared" si="17"/>
        <v>86000000</v>
      </c>
      <c r="S176" s="143">
        <f t="shared" si="18"/>
        <v>1779540987.2071335</v>
      </c>
    </row>
    <row r="177" spans="1:19" x14ac:dyDescent="0.3">
      <c r="A177" s="27"/>
      <c r="B177" s="245"/>
      <c r="C177" s="37">
        <v>6</v>
      </c>
      <c r="D177" s="207">
        <v>1600000</v>
      </c>
      <c r="E177" s="204">
        <v>0</v>
      </c>
      <c r="F177" s="141">
        <v>0</v>
      </c>
      <c r="G177" s="189">
        <v>0</v>
      </c>
      <c r="H177" s="141">
        <v>16000000</v>
      </c>
      <c r="I177" s="141">
        <v>70000000</v>
      </c>
      <c r="J177" s="141">
        <v>54000000</v>
      </c>
      <c r="K177" s="196">
        <f t="shared" si="13"/>
        <v>477412792.3679316</v>
      </c>
      <c r="L177" s="144">
        <v>1.7999999999999999E-2</v>
      </c>
      <c r="M177" s="48">
        <v>50000</v>
      </c>
      <c r="N177" s="160">
        <f t="shared" si="16"/>
        <v>1280714932.6089303</v>
      </c>
      <c r="O177" s="34">
        <v>1.7999999999999999E-2</v>
      </c>
      <c r="P177" s="48">
        <f t="shared" si="14"/>
        <v>1280764932.6089303</v>
      </c>
      <c r="Q177" s="210">
        <f t="shared" si="15"/>
        <v>1758177724.976862</v>
      </c>
      <c r="R177" s="143">
        <f t="shared" si="17"/>
        <v>86000000</v>
      </c>
      <c r="S177" s="143">
        <f t="shared" si="18"/>
        <v>1812177724.976862</v>
      </c>
    </row>
    <row r="178" spans="1:19" x14ac:dyDescent="0.3">
      <c r="A178" s="27"/>
      <c r="B178" s="245"/>
      <c r="C178" s="37">
        <v>7</v>
      </c>
      <c r="D178" s="207">
        <v>1600000</v>
      </c>
      <c r="E178" s="204">
        <v>0</v>
      </c>
      <c r="F178" s="141">
        <v>0</v>
      </c>
      <c r="G178" s="189">
        <v>0</v>
      </c>
      <c r="H178" s="141">
        <v>16000000</v>
      </c>
      <c r="I178" s="141">
        <v>70000000</v>
      </c>
      <c r="J178" s="141">
        <v>54000000</v>
      </c>
      <c r="K178" s="196">
        <f t="shared" si="13"/>
        <v>486006222.63055438</v>
      </c>
      <c r="L178" s="144">
        <v>1.7999999999999999E-2</v>
      </c>
      <c r="M178" s="48">
        <v>50000</v>
      </c>
      <c r="N178" s="160">
        <f t="shared" si="16"/>
        <v>1305345701.3958912</v>
      </c>
      <c r="O178" s="34">
        <v>1.7999999999999999E-2</v>
      </c>
      <c r="P178" s="48">
        <f t="shared" si="14"/>
        <v>1305395701.3958912</v>
      </c>
      <c r="Q178" s="210">
        <f t="shared" si="15"/>
        <v>1791401924.0264456</v>
      </c>
      <c r="R178" s="143">
        <f t="shared" si="17"/>
        <v>86000000</v>
      </c>
      <c r="S178" s="143">
        <f t="shared" si="18"/>
        <v>1845401924.0264456</v>
      </c>
    </row>
    <row r="179" spans="1:19" x14ac:dyDescent="0.3">
      <c r="A179" s="27"/>
      <c r="B179" s="245"/>
      <c r="C179" s="37">
        <v>8</v>
      </c>
      <c r="D179" s="207">
        <v>1600000</v>
      </c>
      <c r="E179" s="204">
        <v>0</v>
      </c>
      <c r="F179" s="141">
        <v>0</v>
      </c>
      <c r="G179" s="189">
        <v>0</v>
      </c>
      <c r="H179" s="141">
        <v>16000000</v>
      </c>
      <c r="I179" s="141">
        <v>70000000</v>
      </c>
      <c r="J179" s="141">
        <v>54000000</v>
      </c>
      <c r="K179" s="196">
        <f t="shared" si="13"/>
        <v>494754334.63790435</v>
      </c>
      <c r="L179" s="144">
        <v>1.7999999999999999E-2</v>
      </c>
      <c r="M179" s="48">
        <v>50000</v>
      </c>
      <c r="N179" s="160">
        <f t="shared" si="16"/>
        <v>1330419824.0210173</v>
      </c>
      <c r="O179" s="34">
        <v>1.7999999999999999E-2</v>
      </c>
      <c r="P179" s="48">
        <f t="shared" si="14"/>
        <v>1330469824.0210173</v>
      </c>
      <c r="Q179" s="210">
        <f t="shared" si="15"/>
        <v>1825224158.6589217</v>
      </c>
      <c r="R179" s="143">
        <f t="shared" si="17"/>
        <v>86000000</v>
      </c>
      <c r="S179" s="143">
        <f t="shared" si="18"/>
        <v>1879224158.6589217</v>
      </c>
    </row>
    <row r="180" spans="1:19" x14ac:dyDescent="0.3">
      <c r="A180" s="27"/>
      <c r="B180" s="245"/>
      <c r="C180" s="37">
        <v>9</v>
      </c>
      <c r="D180" s="207">
        <v>1600000</v>
      </c>
      <c r="E180" s="204">
        <v>0</v>
      </c>
      <c r="F180" s="141">
        <v>0</v>
      </c>
      <c r="G180" s="189">
        <v>0</v>
      </c>
      <c r="H180" s="141">
        <v>16000000</v>
      </c>
      <c r="I180" s="141">
        <v>70000000</v>
      </c>
      <c r="J180" s="141">
        <v>54000000</v>
      </c>
      <c r="K180" s="196">
        <f t="shared" si="13"/>
        <v>503659912.66138661</v>
      </c>
      <c r="L180" s="144">
        <v>1.7999999999999999E-2</v>
      </c>
      <c r="M180" s="48">
        <v>50000</v>
      </c>
      <c r="N180" s="160">
        <f t="shared" si="16"/>
        <v>1355945280.8533957</v>
      </c>
      <c r="O180" s="34">
        <v>1.7999999999999999E-2</v>
      </c>
      <c r="P180" s="48">
        <f t="shared" si="14"/>
        <v>1355995280.8533957</v>
      </c>
      <c r="Q180" s="210">
        <f t="shared" si="15"/>
        <v>1859655193.5147824</v>
      </c>
      <c r="R180" s="143">
        <f t="shared" si="17"/>
        <v>86000000</v>
      </c>
      <c r="S180" s="143">
        <f t="shared" si="18"/>
        <v>1913655193.5147824</v>
      </c>
    </row>
    <row r="181" spans="1:19" x14ac:dyDescent="0.3">
      <c r="A181" s="27"/>
      <c r="B181" s="245"/>
      <c r="C181" s="37">
        <v>10</v>
      </c>
      <c r="D181" s="207">
        <v>1600000</v>
      </c>
      <c r="E181" s="204">
        <v>0</v>
      </c>
      <c r="F181" s="141">
        <v>0</v>
      </c>
      <c r="G181" s="189">
        <v>0</v>
      </c>
      <c r="H181" s="141">
        <v>16000000</v>
      </c>
      <c r="I181" s="141">
        <v>70000000</v>
      </c>
      <c r="J181" s="141">
        <v>54000000</v>
      </c>
      <c r="K181" s="196">
        <f t="shared" si="13"/>
        <v>512725791.08929157</v>
      </c>
      <c r="L181" s="144">
        <v>1.7999999999999999E-2</v>
      </c>
      <c r="M181" s="48">
        <v>50000</v>
      </c>
      <c r="N181" s="160">
        <f t="shared" si="16"/>
        <v>1381930195.9087567</v>
      </c>
      <c r="O181" s="34">
        <v>1.7999999999999999E-2</v>
      </c>
      <c r="P181" s="48">
        <f t="shared" si="14"/>
        <v>1381980195.9087567</v>
      </c>
      <c r="Q181" s="210">
        <f t="shared" si="15"/>
        <v>1894705986.9980483</v>
      </c>
      <c r="R181" s="143">
        <f t="shared" si="17"/>
        <v>86000000</v>
      </c>
      <c r="S181" s="143">
        <f t="shared" si="18"/>
        <v>1948705986.9980483</v>
      </c>
    </row>
    <row r="182" spans="1:19" ht="17.25" thickBot="1" x14ac:dyDescent="0.35">
      <c r="A182" s="27"/>
      <c r="B182" s="245"/>
      <c r="C182" s="39">
        <v>11</v>
      </c>
      <c r="D182" s="207">
        <v>1600000</v>
      </c>
      <c r="E182" s="204">
        <v>0</v>
      </c>
      <c r="F182" s="141">
        <v>0</v>
      </c>
      <c r="G182" s="189">
        <v>0</v>
      </c>
      <c r="H182" s="141">
        <v>16000000</v>
      </c>
      <c r="I182" s="141">
        <v>70000000</v>
      </c>
      <c r="J182" s="141">
        <v>54000000</v>
      </c>
      <c r="K182" s="196">
        <f t="shared" si="13"/>
        <v>521954855.32889885</v>
      </c>
      <c r="L182" s="144">
        <v>1.7999999999999999E-2</v>
      </c>
      <c r="M182" s="48">
        <v>50000</v>
      </c>
      <c r="N182" s="160">
        <f t="shared" si="16"/>
        <v>1408382839.4351144</v>
      </c>
      <c r="O182" s="121">
        <v>1.7999999999999999E-2</v>
      </c>
      <c r="P182" s="48">
        <f t="shared" si="14"/>
        <v>1408432839.4351144</v>
      </c>
      <c r="Q182" s="210">
        <f t="shared" si="15"/>
        <v>1930387694.7640133</v>
      </c>
      <c r="R182" s="143">
        <f t="shared" si="17"/>
        <v>86000000</v>
      </c>
      <c r="S182" s="143">
        <f t="shared" si="18"/>
        <v>1984387694.7640133</v>
      </c>
    </row>
    <row r="183" spans="1:19" ht="17.25" thickBot="1" x14ac:dyDescent="0.35">
      <c r="A183" s="27"/>
      <c r="B183" s="245"/>
      <c r="C183" s="29">
        <v>12</v>
      </c>
      <c r="D183" s="207">
        <v>1600000</v>
      </c>
      <c r="E183" s="204">
        <v>0</v>
      </c>
      <c r="F183" s="141">
        <v>0</v>
      </c>
      <c r="G183" s="189">
        <v>0</v>
      </c>
      <c r="H183" s="141">
        <v>16000000</v>
      </c>
      <c r="I183" s="141">
        <v>70000000</v>
      </c>
      <c r="J183" s="141">
        <v>54000000</v>
      </c>
      <c r="K183" s="196">
        <f t="shared" si="13"/>
        <v>531350042.724819</v>
      </c>
      <c r="L183" s="144">
        <v>1.7999999999999999E-2</v>
      </c>
      <c r="M183" s="48">
        <v>50000</v>
      </c>
      <c r="N183" s="160">
        <f t="shared" si="16"/>
        <v>1435311630.5449464</v>
      </c>
      <c r="O183" s="122">
        <v>1.7999999999999999E-2</v>
      </c>
      <c r="P183" s="48">
        <f t="shared" si="14"/>
        <v>1435361630.5449464</v>
      </c>
      <c r="Q183" s="210">
        <f t="shared" si="15"/>
        <v>1966711673.2697654</v>
      </c>
      <c r="R183" s="143">
        <f t="shared" si="17"/>
        <v>86000000</v>
      </c>
      <c r="S183" s="143">
        <f t="shared" si="18"/>
        <v>2020711673.2697654</v>
      </c>
    </row>
    <row r="184" spans="1:19" x14ac:dyDescent="0.3">
      <c r="A184" s="27">
        <v>16</v>
      </c>
      <c r="B184" s="245">
        <v>2037</v>
      </c>
      <c r="C184" s="36">
        <v>1</v>
      </c>
      <c r="D184" s="207">
        <v>1600000</v>
      </c>
      <c r="E184" s="204">
        <v>0</v>
      </c>
      <c r="F184" s="141">
        <v>0</v>
      </c>
      <c r="G184" s="189">
        <v>0</v>
      </c>
      <c r="H184" s="141">
        <v>16000000</v>
      </c>
      <c r="I184" s="141">
        <v>70000000</v>
      </c>
      <c r="J184" s="141">
        <v>54000000</v>
      </c>
      <c r="K184" s="196">
        <f t="shared" si="13"/>
        <v>540914343.49386573</v>
      </c>
      <c r="L184" s="144">
        <v>1.7999999999999999E-2</v>
      </c>
      <c r="M184" s="48">
        <v>50000</v>
      </c>
      <c r="N184" s="160">
        <f t="shared" si="16"/>
        <v>1442609077.0671263</v>
      </c>
      <c r="O184" s="120">
        <v>4.0000000000000001E-3</v>
      </c>
      <c r="P184" s="48">
        <f t="shared" si="14"/>
        <v>1442659077.0671263</v>
      </c>
      <c r="Q184" s="210">
        <f t="shared" si="15"/>
        <v>1983573420.560992</v>
      </c>
      <c r="R184" s="143">
        <f t="shared" si="17"/>
        <v>86000000</v>
      </c>
      <c r="S184" s="143">
        <f t="shared" si="18"/>
        <v>2037573420.560992</v>
      </c>
    </row>
    <row r="185" spans="1:19" x14ac:dyDescent="0.3">
      <c r="A185" s="27"/>
      <c r="B185" s="245"/>
      <c r="C185" s="37">
        <v>2</v>
      </c>
      <c r="D185" s="207">
        <v>1600000</v>
      </c>
      <c r="E185" s="204">
        <v>0</v>
      </c>
      <c r="F185" s="141">
        <v>0</v>
      </c>
      <c r="G185" s="189">
        <v>0</v>
      </c>
      <c r="H185" s="141">
        <v>16000000</v>
      </c>
      <c r="I185" s="141">
        <v>70000000</v>
      </c>
      <c r="J185" s="141">
        <v>54000000</v>
      </c>
      <c r="K185" s="196">
        <f t="shared" si="13"/>
        <v>550650801.67675531</v>
      </c>
      <c r="L185" s="144">
        <v>1.7999999999999999E-2</v>
      </c>
      <c r="M185" s="48">
        <v>50000</v>
      </c>
      <c r="N185" s="160">
        <f t="shared" si="16"/>
        <v>1470153940.4543345</v>
      </c>
      <c r="O185" s="34">
        <v>1.7999999999999999E-2</v>
      </c>
      <c r="P185" s="48">
        <f t="shared" si="14"/>
        <v>1470203940.4543345</v>
      </c>
      <c r="Q185" s="210">
        <f t="shared" si="15"/>
        <v>2020854742.1310897</v>
      </c>
      <c r="R185" s="143">
        <f t="shared" si="17"/>
        <v>86000000</v>
      </c>
      <c r="S185" s="143">
        <f t="shared" si="18"/>
        <v>2074854742.1310897</v>
      </c>
    </row>
    <row r="186" spans="1:19" x14ac:dyDescent="0.3">
      <c r="A186" s="27"/>
      <c r="B186" s="245"/>
      <c r="C186" s="37">
        <v>3</v>
      </c>
      <c r="D186" s="207">
        <v>1600000</v>
      </c>
      <c r="E186" s="204">
        <v>0</v>
      </c>
      <c r="F186" s="141">
        <v>0</v>
      </c>
      <c r="G186" s="189">
        <v>0</v>
      </c>
      <c r="H186" s="141">
        <v>16000000</v>
      </c>
      <c r="I186" s="141">
        <v>70000000</v>
      </c>
      <c r="J186" s="141">
        <v>54000000</v>
      </c>
      <c r="K186" s="196">
        <f t="shared" si="13"/>
        <v>560562516.10693693</v>
      </c>
      <c r="L186" s="144">
        <v>1.7999999999999999E-2</v>
      </c>
      <c r="M186" s="48">
        <v>50000</v>
      </c>
      <c r="N186" s="160">
        <f t="shared" si="16"/>
        <v>1498194611.3825126</v>
      </c>
      <c r="O186" s="34">
        <v>1.7999999999999999E-2</v>
      </c>
      <c r="P186" s="48">
        <f t="shared" si="14"/>
        <v>1498244611.3825126</v>
      </c>
      <c r="Q186" s="210">
        <f t="shared" si="15"/>
        <v>2058807127.4894495</v>
      </c>
      <c r="R186" s="143">
        <f t="shared" si="17"/>
        <v>86000000</v>
      </c>
      <c r="S186" s="143">
        <f t="shared" si="18"/>
        <v>2112807127.4894495</v>
      </c>
    </row>
    <row r="187" spans="1:19" x14ac:dyDescent="0.3">
      <c r="A187" s="27"/>
      <c r="B187" s="245"/>
      <c r="C187" s="37">
        <v>4</v>
      </c>
      <c r="D187" s="207">
        <v>1600000</v>
      </c>
      <c r="E187" s="204">
        <v>0</v>
      </c>
      <c r="F187" s="141">
        <v>0</v>
      </c>
      <c r="G187" s="189">
        <v>0</v>
      </c>
      <c r="H187" s="141">
        <v>16000000</v>
      </c>
      <c r="I187" s="141">
        <v>70000000</v>
      </c>
      <c r="J187" s="141">
        <v>54000000</v>
      </c>
      <c r="K187" s="196">
        <f t="shared" si="13"/>
        <v>570652641.39686179</v>
      </c>
      <c r="L187" s="144">
        <v>1.7999999999999999E-2</v>
      </c>
      <c r="M187" s="48">
        <v>50000</v>
      </c>
      <c r="N187" s="160">
        <f t="shared" si="16"/>
        <v>1526740014.3873978</v>
      </c>
      <c r="O187" s="34">
        <v>1.7999999999999999E-2</v>
      </c>
      <c r="P187" s="48">
        <f t="shared" si="14"/>
        <v>1526790014.3873978</v>
      </c>
      <c r="Q187" s="210">
        <f t="shared" si="15"/>
        <v>2097442655.7842596</v>
      </c>
      <c r="R187" s="143">
        <f t="shared" si="17"/>
        <v>86000000</v>
      </c>
      <c r="S187" s="143">
        <f t="shared" si="18"/>
        <v>2151442655.7842598</v>
      </c>
    </row>
    <row r="188" spans="1:19" x14ac:dyDescent="0.3">
      <c r="A188" s="27"/>
      <c r="B188" s="245"/>
      <c r="C188" s="37">
        <v>5</v>
      </c>
      <c r="D188" s="207">
        <v>1600000</v>
      </c>
      <c r="E188" s="204">
        <v>0</v>
      </c>
      <c r="F188" s="141">
        <v>0</v>
      </c>
      <c r="G188" s="189">
        <v>0</v>
      </c>
      <c r="H188" s="141">
        <v>16000000</v>
      </c>
      <c r="I188" s="141">
        <v>70000000</v>
      </c>
      <c r="J188" s="141">
        <v>54000000</v>
      </c>
      <c r="K188" s="196">
        <f t="shared" si="13"/>
        <v>580924388.94200528</v>
      </c>
      <c r="L188" s="144">
        <v>1.7999999999999999E-2</v>
      </c>
      <c r="M188" s="48">
        <v>50000</v>
      </c>
      <c r="N188" s="160">
        <f t="shared" si="16"/>
        <v>1555799234.6463709</v>
      </c>
      <c r="O188" s="34">
        <v>1.7999999999999999E-2</v>
      </c>
      <c r="P188" s="48">
        <f t="shared" si="14"/>
        <v>1555849234.6463709</v>
      </c>
      <c r="Q188" s="210">
        <f t="shared" si="15"/>
        <v>2136773623.588376</v>
      </c>
      <c r="R188" s="143">
        <f t="shared" si="17"/>
        <v>86000000</v>
      </c>
      <c r="S188" s="143">
        <f t="shared" si="18"/>
        <v>2190773623.588376</v>
      </c>
    </row>
    <row r="189" spans="1:19" x14ac:dyDescent="0.3">
      <c r="A189" s="27"/>
      <c r="B189" s="245"/>
      <c r="C189" s="37">
        <v>6</v>
      </c>
      <c r="D189" s="207">
        <v>1600000</v>
      </c>
      <c r="E189" s="204">
        <v>0</v>
      </c>
      <c r="F189" s="141">
        <v>0</v>
      </c>
      <c r="G189" s="189">
        <v>0</v>
      </c>
      <c r="H189" s="141">
        <v>16000000</v>
      </c>
      <c r="I189" s="141">
        <v>70000000</v>
      </c>
      <c r="J189" s="141">
        <v>54000000</v>
      </c>
      <c r="K189" s="196">
        <f t="shared" si="13"/>
        <v>591381027.94296134</v>
      </c>
      <c r="L189" s="144">
        <v>1.7999999999999999E-2</v>
      </c>
      <c r="M189" s="48">
        <v>50000</v>
      </c>
      <c r="N189" s="160">
        <f t="shared" si="16"/>
        <v>1585381520.8700056</v>
      </c>
      <c r="O189" s="34">
        <v>1.7999999999999999E-2</v>
      </c>
      <c r="P189" s="48">
        <f t="shared" si="14"/>
        <v>1585431520.8700056</v>
      </c>
      <c r="Q189" s="210">
        <f t="shared" si="15"/>
        <v>2176812548.8129668</v>
      </c>
      <c r="R189" s="143">
        <f t="shared" si="17"/>
        <v>86000000</v>
      </c>
      <c r="S189" s="143">
        <f t="shared" si="18"/>
        <v>2230812548.8129668</v>
      </c>
    </row>
    <row r="190" spans="1:19" x14ac:dyDescent="0.3">
      <c r="A190" s="27"/>
      <c r="B190" s="245"/>
      <c r="C190" s="37">
        <v>7</v>
      </c>
      <c r="D190" s="207">
        <v>1600000</v>
      </c>
      <c r="E190" s="204">
        <v>0</v>
      </c>
      <c r="F190" s="141">
        <v>0</v>
      </c>
      <c r="G190" s="189">
        <v>0</v>
      </c>
      <c r="H190" s="141">
        <v>16000000</v>
      </c>
      <c r="I190" s="141">
        <v>70000000</v>
      </c>
      <c r="J190" s="141">
        <v>54000000</v>
      </c>
      <c r="K190" s="196">
        <f t="shared" si="13"/>
        <v>602025886.44593465</v>
      </c>
      <c r="L190" s="144">
        <v>1.7999999999999999E-2</v>
      </c>
      <c r="M190" s="48">
        <v>50000</v>
      </c>
      <c r="N190" s="160">
        <f t="shared" si="16"/>
        <v>1615496288.2456658</v>
      </c>
      <c r="O190" s="34">
        <v>1.7999999999999999E-2</v>
      </c>
      <c r="P190" s="48">
        <f t="shared" si="14"/>
        <v>1615546288.2456658</v>
      </c>
      <c r="Q190" s="210">
        <f t="shared" si="15"/>
        <v>2217572174.6916003</v>
      </c>
      <c r="R190" s="143">
        <f t="shared" si="17"/>
        <v>86000000</v>
      </c>
      <c r="S190" s="143">
        <f t="shared" si="18"/>
        <v>2271572174.6916003</v>
      </c>
    </row>
    <row r="191" spans="1:19" x14ac:dyDescent="0.3">
      <c r="A191" s="27"/>
      <c r="B191" s="245"/>
      <c r="C191" s="37">
        <v>8</v>
      </c>
      <c r="D191" s="207">
        <v>1600000</v>
      </c>
      <c r="E191" s="204">
        <v>0</v>
      </c>
      <c r="F191" s="141">
        <v>0</v>
      </c>
      <c r="G191" s="189">
        <v>0</v>
      </c>
      <c r="H191" s="141">
        <v>16000000</v>
      </c>
      <c r="I191" s="141">
        <v>70000000</v>
      </c>
      <c r="J191" s="141">
        <v>54000000</v>
      </c>
      <c r="K191" s="196">
        <f t="shared" si="13"/>
        <v>612862352.40196145</v>
      </c>
      <c r="L191" s="144">
        <v>1.7999999999999999E-2</v>
      </c>
      <c r="M191" s="48">
        <v>50000</v>
      </c>
      <c r="N191" s="160">
        <f t="shared" si="16"/>
        <v>1646153121.4340878</v>
      </c>
      <c r="O191" s="34">
        <v>1.7999999999999999E-2</v>
      </c>
      <c r="P191" s="48">
        <f t="shared" si="14"/>
        <v>1646203121.4340878</v>
      </c>
      <c r="Q191" s="210">
        <f t="shared" si="15"/>
        <v>2259065473.8360491</v>
      </c>
      <c r="R191" s="143">
        <f t="shared" si="17"/>
        <v>86000000</v>
      </c>
      <c r="S191" s="143">
        <f t="shared" si="18"/>
        <v>2313065473.8360491</v>
      </c>
    </row>
    <row r="192" spans="1:19" x14ac:dyDescent="0.3">
      <c r="A192" s="27"/>
      <c r="B192" s="245"/>
      <c r="C192" s="37">
        <v>9</v>
      </c>
      <c r="D192" s="207">
        <v>1600000</v>
      </c>
      <c r="E192" s="204">
        <v>0</v>
      </c>
      <c r="F192" s="141">
        <v>0</v>
      </c>
      <c r="G192" s="189">
        <v>0</v>
      </c>
      <c r="H192" s="141">
        <v>16000000</v>
      </c>
      <c r="I192" s="141">
        <v>70000000</v>
      </c>
      <c r="J192" s="141">
        <v>54000000</v>
      </c>
      <c r="K192" s="196">
        <f t="shared" si="13"/>
        <v>623893874.7451967</v>
      </c>
      <c r="L192" s="144">
        <v>1.7999999999999999E-2</v>
      </c>
      <c r="M192" s="48">
        <v>50000</v>
      </c>
      <c r="N192" s="160">
        <f t="shared" si="16"/>
        <v>1677361777.6199014</v>
      </c>
      <c r="O192" s="34">
        <v>1.7999999999999999E-2</v>
      </c>
      <c r="P192" s="48">
        <f t="shared" si="14"/>
        <v>1677411777.6199014</v>
      </c>
      <c r="Q192" s="210">
        <f t="shared" si="15"/>
        <v>2301305652.365098</v>
      </c>
      <c r="R192" s="143">
        <f t="shared" si="17"/>
        <v>86000000</v>
      </c>
      <c r="S192" s="143">
        <f t="shared" si="18"/>
        <v>2355305652.365098</v>
      </c>
    </row>
    <row r="193" spans="1:19" x14ac:dyDescent="0.3">
      <c r="A193" s="27"/>
      <c r="B193" s="245"/>
      <c r="C193" s="37">
        <v>10</v>
      </c>
      <c r="D193" s="207">
        <v>1600000</v>
      </c>
      <c r="E193" s="204">
        <v>0</v>
      </c>
      <c r="F193" s="141">
        <v>0</v>
      </c>
      <c r="G193" s="189">
        <v>0</v>
      </c>
      <c r="H193" s="141">
        <v>16000000</v>
      </c>
      <c r="I193" s="141">
        <v>70000000</v>
      </c>
      <c r="J193" s="141">
        <v>54000000</v>
      </c>
      <c r="K193" s="196">
        <f t="shared" si="13"/>
        <v>635123964.49061024</v>
      </c>
      <c r="L193" s="144">
        <v>1.7999999999999999E-2</v>
      </c>
      <c r="M193" s="48">
        <v>50000</v>
      </c>
      <c r="N193" s="160">
        <f t="shared" si="16"/>
        <v>1709132189.6170597</v>
      </c>
      <c r="O193" s="34">
        <v>1.7999999999999999E-2</v>
      </c>
      <c r="P193" s="48">
        <f t="shared" si="14"/>
        <v>1709182189.6170597</v>
      </c>
      <c r="Q193" s="210">
        <f t="shared" si="15"/>
        <v>2344306154.1076698</v>
      </c>
      <c r="R193" s="143">
        <f t="shared" si="17"/>
        <v>86000000</v>
      </c>
      <c r="S193" s="143">
        <f t="shared" si="18"/>
        <v>2398306154.1076698</v>
      </c>
    </row>
    <row r="194" spans="1:19" ht="17.25" thickBot="1" x14ac:dyDescent="0.35">
      <c r="A194" s="38"/>
      <c r="B194" s="245"/>
      <c r="C194" s="39">
        <v>11</v>
      </c>
      <c r="D194" s="207">
        <v>1600000</v>
      </c>
      <c r="E194" s="204">
        <v>0</v>
      </c>
      <c r="F194" s="141">
        <v>0</v>
      </c>
      <c r="G194" s="189">
        <v>0</v>
      </c>
      <c r="H194" s="141">
        <v>16000000</v>
      </c>
      <c r="I194" s="141">
        <v>70000000</v>
      </c>
      <c r="J194" s="141">
        <v>54000000</v>
      </c>
      <c r="K194" s="196">
        <f t="shared" si="13"/>
        <v>646556195.85144126</v>
      </c>
      <c r="L194" s="144">
        <v>1.7999999999999999E-2</v>
      </c>
      <c r="M194" s="48">
        <v>50000</v>
      </c>
      <c r="N194" s="160">
        <f t="shared" si="16"/>
        <v>1741474469.0301669</v>
      </c>
      <c r="O194" s="121">
        <v>1.7999999999999999E-2</v>
      </c>
      <c r="P194" s="48">
        <f t="shared" si="14"/>
        <v>1741524469.0301669</v>
      </c>
      <c r="Q194" s="210">
        <f t="shared" si="15"/>
        <v>2388080664.881608</v>
      </c>
      <c r="R194" s="143">
        <f t="shared" si="17"/>
        <v>86000000</v>
      </c>
      <c r="S194" s="143">
        <f t="shared" si="18"/>
        <v>2442080664.881608</v>
      </c>
    </row>
    <row r="195" spans="1:19" s="43" customFormat="1" ht="17.25" thickBot="1" x14ac:dyDescent="0.35">
      <c r="A195" s="40"/>
      <c r="B195" s="245"/>
      <c r="C195" s="29">
        <v>12</v>
      </c>
      <c r="D195" s="207">
        <v>1600000</v>
      </c>
      <c r="E195" s="204">
        <v>0</v>
      </c>
      <c r="F195" s="141">
        <v>0</v>
      </c>
      <c r="G195" s="189">
        <v>0</v>
      </c>
      <c r="H195" s="141">
        <v>16000000</v>
      </c>
      <c r="I195" s="141">
        <v>70000000</v>
      </c>
      <c r="J195" s="141">
        <v>54000000</v>
      </c>
      <c r="K195" s="196">
        <f t="shared" si="13"/>
        <v>658194207.37676716</v>
      </c>
      <c r="L195" s="144">
        <v>1.7999999999999999E-2</v>
      </c>
      <c r="M195" s="48">
        <v>50000</v>
      </c>
      <c r="N195" s="160">
        <f t="shared" si="16"/>
        <v>1774398909.4727099</v>
      </c>
      <c r="O195" s="122">
        <v>1.7999999999999999E-2</v>
      </c>
      <c r="P195" s="48">
        <f t="shared" si="14"/>
        <v>1774448909.4727099</v>
      </c>
      <c r="Q195" s="210">
        <f t="shared" si="15"/>
        <v>2432643116.8494768</v>
      </c>
      <c r="R195" s="143">
        <f t="shared" si="17"/>
        <v>86000000</v>
      </c>
      <c r="S195" s="143">
        <f t="shared" si="18"/>
        <v>2486643116.8494768</v>
      </c>
    </row>
    <row r="196" spans="1:19" s="57" customFormat="1" x14ac:dyDescent="0.3">
      <c r="A196" s="55" t="s">
        <v>90</v>
      </c>
      <c r="B196" s="243">
        <v>2038</v>
      </c>
      <c r="C196" s="56">
        <v>1</v>
      </c>
      <c r="D196" s="207">
        <v>1600000</v>
      </c>
      <c r="E196" s="204">
        <v>0</v>
      </c>
      <c r="F196" s="141">
        <v>0</v>
      </c>
      <c r="G196" s="189">
        <v>0</v>
      </c>
      <c r="H196" s="141">
        <v>16000000</v>
      </c>
      <c r="I196" s="141">
        <v>70000000</v>
      </c>
      <c r="J196" s="141">
        <v>54000000</v>
      </c>
      <c r="K196" s="196">
        <f t="shared" si="13"/>
        <v>670041703.10954893</v>
      </c>
      <c r="L196" s="144">
        <v>1.7999999999999999E-2</v>
      </c>
      <c r="M196" s="48">
        <v>50000</v>
      </c>
      <c r="N196" s="160">
        <f t="shared" si="16"/>
        <v>1783052705.1106007</v>
      </c>
      <c r="O196" s="120">
        <v>4.0000000000000001E-3</v>
      </c>
      <c r="P196" s="48">
        <f t="shared" si="14"/>
        <v>1783102705.1106007</v>
      </c>
      <c r="Q196" s="210">
        <f t="shared" si="15"/>
        <v>2453144408.2201495</v>
      </c>
      <c r="R196" s="143">
        <f t="shared" si="17"/>
        <v>86000000</v>
      </c>
      <c r="S196" s="143">
        <f t="shared" si="18"/>
        <v>2507144408.2201495</v>
      </c>
    </row>
    <row r="197" spans="1:19" s="57" customFormat="1" x14ac:dyDescent="0.3">
      <c r="A197" s="58"/>
      <c r="B197" s="243"/>
      <c r="C197" s="59">
        <v>2</v>
      </c>
      <c r="D197" s="207">
        <v>1600000</v>
      </c>
      <c r="E197" s="204">
        <v>0</v>
      </c>
      <c r="F197" s="141">
        <v>0</v>
      </c>
      <c r="G197" s="189">
        <v>0</v>
      </c>
      <c r="H197" s="141">
        <v>16000000</v>
      </c>
      <c r="I197" s="141">
        <v>70000000</v>
      </c>
      <c r="J197" s="141">
        <v>54000000</v>
      </c>
      <c r="K197" s="196">
        <f t="shared" si="13"/>
        <v>682102453.76552081</v>
      </c>
      <c r="L197" s="144">
        <v>1.7999999999999999E-2</v>
      </c>
      <c r="M197" s="48">
        <v>50000</v>
      </c>
      <c r="N197" s="160">
        <f t="shared" si="16"/>
        <v>1816725553.8025916</v>
      </c>
      <c r="O197" s="34">
        <v>1.7999999999999999E-2</v>
      </c>
      <c r="P197" s="48">
        <f t="shared" si="14"/>
        <v>1816775553.8025916</v>
      </c>
      <c r="Q197" s="210">
        <f t="shared" si="15"/>
        <v>2498878007.5681124</v>
      </c>
      <c r="R197" s="143">
        <f t="shared" si="17"/>
        <v>86000000</v>
      </c>
      <c r="S197" s="143">
        <f t="shared" si="18"/>
        <v>2552878007.5681124</v>
      </c>
    </row>
    <row r="198" spans="1:19" s="57" customFormat="1" x14ac:dyDescent="0.3">
      <c r="A198" s="58"/>
      <c r="B198" s="243"/>
      <c r="C198" s="59">
        <v>3</v>
      </c>
      <c r="D198" s="207">
        <v>1600000</v>
      </c>
      <c r="E198" s="204">
        <v>0</v>
      </c>
      <c r="F198" s="141">
        <v>0</v>
      </c>
      <c r="G198" s="189">
        <v>0</v>
      </c>
      <c r="H198" s="141">
        <v>16000000</v>
      </c>
      <c r="I198" s="141">
        <v>70000000</v>
      </c>
      <c r="J198" s="141">
        <v>54000000</v>
      </c>
      <c r="K198" s="196">
        <f t="shared" si="13"/>
        <v>694380297.93330014</v>
      </c>
      <c r="L198" s="144">
        <v>1.7999999999999999E-2</v>
      </c>
      <c r="M198" s="48">
        <v>50000</v>
      </c>
      <c r="N198" s="160">
        <f t="shared" si="16"/>
        <v>1851004513.7710383</v>
      </c>
      <c r="O198" s="34">
        <v>1.7999999999999999E-2</v>
      </c>
      <c r="P198" s="48">
        <f t="shared" si="14"/>
        <v>1851054513.7710383</v>
      </c>
      <c r="Q198" s="210">
        <f t="shared" si="15"/>
        <v>2545434811.7043386</v>
      </c>
      <c r="R198" s="143">
        <f t="shared" si="17"/>
        <v>86000000</v>
      </c>
      <c r="S198" s="143">
        <f t="shared" si="18"/>
        <v>2599434811.7043386</v>
      </c>
    </row>
    <row r="199" spans="1:19" s="57" customFormat="1" x14ac:dyDescent="0.3">
      <c r="A199" s="58"/>
      <c r="B199" s="243"/>
      <c r="C199" s="59">
        <v>4</v>
      </c>
      <c r="D199" s="207">
        <v>1600000</v>
      </c>
      <c r="E199" s="204">
        <v>0</v>
      </c>
      <c r="F199" s="141">
        <v>0</v>
      </c>
      <c r="G199" s="189">
        <v>0</v>
      </c>
      <c r="H199" s="141">
        <v>16000000</v>
      </c>
      <c r="I199" s="141">
        <v>70000000</v>
      </c>
      <c r="J199" s="141">
        <v>54000000</v>
      </c>
      <c r="K199" s="196">
        <f t="shared" si="13"/>
        <v>706879143.29609954</v>
      </c>
      <c r="L199" s="144">
        <v>1.7999999999999999E-2</v>
      </c>
      <c r="M199" s="48">
        <v>50000</v>
      </c>
      <c r="N199" s="160">
        <f t="shared" si="16"/>
        <v>1885900495.0189171</v>
      </c>
      <c r="O199" s="34">
        <v>1.7999999999999999E-2</v>
      </c>
      <c r="P199" s="48">
        <f t="shared" si="14"/>
        <v>1885950495.0189171</v>
      </c>
      <c r="Q199" s="210">
        <f t="shared" si="15"/>
        <v>2592829638.3150167</v>
      </c>
      <c r="R199" s="143">
        <f t="shared" si="17"/>
        <v>86000000</v>
      </c>
      <c r="S199" s="143">
        <f t="shared" si="18"/>
        <v>2646829638.3150167</v>
      </c>
    </row>
    <row r="200" spans="1:19" s="57" customFormat="1" x14ac:dyDescent="0.3">
      <c r="A200" s="58"/>
      <c r="B200" s="243"/>
      <c r="C200" s="59">
        <v>5</v>
      </c>
      <c r="D200" s="207">
        <v>1600000</v>
      </c>
      <c r="E200" s="204">
        <v>0</v>
      </c>
      <c r="F200" s="141">
        <v>0</v>
      </c>
      <c r="G200" s="189">
        <v>0</v>
      </c>
      <c r="H200" s="141">
        <v>16000000</v>
      </c>
      <c r="I200" s="141">
        <v>70000000</v>
      </c>
      <c r="J200" s="141">
        <v>54000000</v>
      </c>
      <c r="K200" s="196">
        <f t="shared" si="13"/>
        <v>719602967.87542939</v>
      </c>
      <c r="L200" s="144">
        <v>1.7999999999999999E-2</v>
      </c>
      <c r="M200" s="48">
        <v>50000</v>
      </c>
      <c r="N200" s="160">
        <f t="shared" si="16"/>
        <v>1921424603.9292576</v>
      </c>
      <c r="O200" s="34">
        <v>1.7999999999999999E-2</v>
      </c>
      <c r="P200" s="48">
        <f t="shared" si="14"/>
        <v>1921474603.9292576</v>
      </c>
      <c r="Q200" s="210">
        <f t="shared" si="15"/>
        <v>2641077571.804687</v>
      </c>
      <c r="R200" s="143">
        <f t="shared" si="17"/>
        <v>86000000</v>
      </c>
      <c r="S200" s="143">
        <f t="shared" si="18"/>
        <v>2695077571.804687</v>
      </c>
    </row>
    <row r="201" spans="1:19" s="57" customFormat="1" x14ac:dyDescent="0.3">
      <c r="A201" s="58"/>
      <c r="B201" s="243"/>
      <c r="C201" s="59">
        <v>6</v>
      </c>
      <c r="D201" s="207">
        <v>1600000</v>
      </c>
      <c r="E201" s="204">
        <v>0</v>
      </c>
      <c r="F201" s="141">
        <v>0</v>
      </c>
      <c r="G201" s="189">
        <v>0</v>
      </c>
      <c r="H201" s="141">
        <v>16000000</v>
      </c>
      <c r="I201" s="141">
        <v>70000000</v>
      </c>
      <c r="J201" s="141">
        <v>54000000</v>
      </c>
      <c r="K201" s="196">
        <f t="shared" si="13"/>
        <v>732555821.29718709</v>
      </c>
      <c r="L201" s="144">
        <v>1.7999999999999999E-2</v>
      </c>
      <c r="M201" s="48">
        <v>50000</v>
      </c>
      <c r="N201" s="160">
        <f t="shared" si="16"/>
        <v>1957588146.7999842</v>
      </c>
      <c r="O201" s="34">
        <v>1.7999999999999999E-2</v>
      </c>
      <c r="P201" s="48">
        <f t="shared" si="14"/>
        <v>1957638146.7999842</v>
      </c>
      <c r="Q201" s="210">
        <f t="shared" si="15"/>
        <v>2690193968.0971713</v>
      </c>
      <c r="R201" s="143">
        <f t="shared" si="17"/>
        <v>86000000</v>
      </c>
      <c r="S201" s="143">
        <f t="shared" si="18"/>
        <v>2744193968.0971713</v>
      </c>
    </row>
    <row r="202" spans="1:19" s="57" customFormat="1" x14ac:dyDescent="0.3">
      <c r="A202" s="58"/>
      <c r="B202" s="243"/>
      <c r="C202" s="59">
        <v>7</v>
      </c>
      <c r="D202" s="207">
        <v>1600000</v>
      </c>
      <c r="E202" s="204">
        <v>0</v>
      </c>
      <c r="F202" s="141">
        <v>0</v>
      </c>
      <c r="G202" s="189">
        <v>0</v>
      </c>
      <c r="H202" s="141">
        <v>16000000</v>
      </c>
      <c r="I202" s="141">
        <v>70000000</v>
      </c>
      <c r="J202" s="141">
        <v>54000000</v>
      </c>
      <c r="K202" s="196">
        <f t="shared" si="13"/>
        <v>745741826.08053648</v>
      </c>
      <c r="L202" s="144">
        <v>1.7999999999999999E-2</v>
      </c>
      <c r="M202" s="48">
        <v>50000</v>
      </c>
      <c r="N202" s="160">
        <f t="shared" si="16"/>
        <v>1994402633.442384</v>
      </c>
      <c r="O202" s="34">
        <v>1.7999999999999999E-2</v>
      </c>
      <c r="P202" s="48">
        <f t="shared" si="14"/>
        <v>1994452633.442384</v>
      </c>
      <c r="Q202" s="210">
        <f t="shared" si="15"/>
        <v>2740194459.5229206</v>
      </c>
      <c r="R202" s="143">
        <f t="shared" si="17"/>
        <v>86000000</v>
      </c>
      <c r="S202" s="143">
        <f t="shared" si="18"/>
        <v>2794194459.5229206</v>
      </c>
    </row>
    <row r="203" spans="1:19" s="57" customFormat="1" x14ac:dyDescent="0.3">
      <c r="A203" s="58"/>
      <c r="B203" s="243"/>
      <c r="C203" s="59">
        <v>8</v>
      </c>
      <c r="D203" s="207">
        <v>1600000</v>
      </c>
      <c r="E203" s="204">
        <v>0</v>
      </c>
      <c r="F203" s="141">
        <v>0</v>
      </c>
      <c r="G203" s="189">
        <v>0</v>
      </c>
      <c r="H203" s="141">
        <v>16000000</v>
      </c>
      <c r="I203" s="141">
        <v>70000000</v>
      </c>
      <c r="J203" s="141">
        <v>54000000</v>
      </c>
      <c r="K203" s="196">
        <f t="shared" si="13"/>
        <v>759165178.9499861</v>
      </c>
      <c r="L203" s="144">
        <v>1.7999999999999999E-2</v>
      </c>
      <c r="M203" s="48">
        <v>50000</v>
      </c>
      <c r="N203" s="160">
        <f t="shared" si="16"/>
        <v>2031879780.844347</v>
      </c>
      <c r="O203" s="34">
        <v>1.7999999999999999E-2</v>
      </c>
      <c r="P203" s="48">
        <f t="shared" si="14"/>
        <v>2031929780.844347</v>
      </c>
      <c r="Q203" s="210">
        <f t="shared" si="15"/>
        <v>2791094959.794333</v>
      </c>
      <c r="R203" s="143">
        <f t="shared" si="17"/>
        <v>86000000</v>
      </c>
      <c r="S203" s="143">
        <f t="shared" si="18"/>
        <v>2845094959.794333</v>
      </c>
    </row>
    <row r="204" spans="1:19" s="57" customFormat="1" x14ac:dyDescent="0.3">
      <c r="A204" s="58"/>
      <c r="B204" s="243"/>
      <c r="C204" s="59">
        <v>9</v>
      </c>
      <c r="D204" s="207">
        <v>1600000</v>
      </c>
      <c r="E204" s="204">
        <v>0</v>
      </c>
      <c r="F204" s="141">
        <v>0</v>
      </c>
      <c r="G204" s="189">
        <v>0</v>
      </c>
      <c r="H204" s="141">
        <v>16000000</v>
      </c>
      <c r="I204" s="141">
        <v>70000000</v>
      </c>
      <c r="J204" s="141">
        <v>54000000</v>
      </c>
      <c r="K204" s="196">
        <f t="shared" si="13"/>
        <v>772830152.17108583</v>
      </c>
      <c r="L204" s="144">
        <v>1.7999999999999999E-2</v>
      </c>
      <c r="M204" s="48">
        <v>50000</v>
      </c>
      <c r="N204" s="160">
        <f t="shared" si="16"/>
        <v>2070031516.8995452</v>
      </c>
      <c r="O204" s="34">
        <v>1.7999999999999999E-2</v>
      </c>
      <c r="P204" s="48">
        <f t="shared" si="14"/>
        <v>2070081516.8995452</v>
      </c>
      <c r="Q204" s="210">
        <f t="shared" si="15"/>
        <v>2842911669.070631</v>
      </c>
      <c r="R204" s="143">
        <f t="shared" si="17"/>
        <v>86000000</v>
      </c>
      <c r="S204" s="143">
        <f t="shared" si="18"/>
        <v>2896911669.070631</v>
      </c>
    </row>
    <row r="205" spans="1:19" s="57" customFormat="1" x14ac:dyDescent="0.3">
      <c r="A205" s="58"/>
      <c r="B205" s="243"/>
      <c r="C205" s="59">
        <v>10</v>
      </c>
      <c r="D205" s="207">
        <v>1600000</v>
      </c>
      <c r="E205" s="204">
        <v>0</v>
      </c>
      <c r="F205" s="141">
        <v>0</v>
      </c>
      <c r="G205" s="189">
        <v>0</v>
      </c>
      <c r="H205" s="141">
        <v>16000000</v>
      </c>
      <c r="I205" s="141">
        <v>70000000</v>
      </c>
      <c r="J205" s="141">
        <v>54000000</v>
      </c>
      <c r="K205" s="196">
        <f t="shared" si="13"/>
        <v>786741094.91016543</v>
      </c>
      <c r="L205" s="144">
        <v>1.7999999999999999E-2</v>
      </c>
      <c r="M205" s="48">
        <v>50000</v>
      </c>
      <c r="N205" s="160">
        <f t="shared" si="16"/>
        <v>2108869984.203737</v>
      </c>
      <c r="O205" s="34">
        <v>1.7999999999999999E-2</v>
      </c>
      <c r="P205" s="48">
        <f t="shared" si="14"/>
        <v>2108919984.203737</v>
      </c>
      <c r="Q205" s="210">
        <f t="shared" si="15"/>
        <v>2895661079.1139026</v>
      </c>
      <c r="R205" s="143">
        <f t="shared" si="17"/>
        <v>86000000</v>
      </c>
      <c r="S205" s="143">
        <f t="shared" si="18"/>
        <v>2949661079.1139026</v>
      </c>
    </row>
    <row r="206" spans="1:19" s="57" customFormat="1" ht="17.25" thickBot="1" x14ac:dyDescent="0.35">
      <c r="A206" s="60"/>
      <c r="B206" s="243"/>
      <c r="C206" s="61">
        <v>11</v>
      </c>
      <c r="D206" s="207">
        <v>1600000</v>
      </c>
      <c r="E206" s="204">
        <v>0</v>
      </c>
      <c r="F206" s="141">
        <v>0</v>
      </c>
      <c r="G206" s="189">
        <v>0</v>
      </c>
      <c r="H206" s="141">
        <v>16000000</v>
      </c>
      <c r="I206" s="141">
        <v>70000000</v>
      </c>
      <c r="J206" s="141">
        <v>54000000</v>
      </c>
      <c r="K206" s="196">
        <f t="shared" si="13"/>
        <v>800902434.61854839</v>
      </c>
      <c r="L206" s="144">
        <v>1.7999999999999999E-2</v>
      </c>
      <c r="M206" s="48">
        <v>50000</v>
      </c>
      <c r="N206" s="160">
        <f t="shared" si="16"/>
        <v>2148407543.9194045</v>
      </c>
      <c r="O206" s="121">
        <v>1.7999999999999999E-2</v>
      </c>
      <c r="P206" s="48">
        <f t="shared" si="14"/>
        <v>2148457543.9194045</v>
      </c>
      <c r="Q206" s="210">
        <f t="shared" si="15"/>
        <v>2949359978.5379529</v>
      </c>
      <c r="R206" s="143">
        <f t="shared" si="17"/>
        <v>86000000</v>
      </c>
      <c r="S206" s="143">
        <f t="shared" si="18"/>
        <v>3003359978.5379529</v>
      </c>
    </row>
    <row r="207" spans="1:19" s="64" customFormat="1" ht="17.25" thickBot="1" x14ac:dyDescent="0.35">
      <c r="A207" s="62"/>
      <c r="B207" s="243"/>
      <c r="C207" s="63">
        <v>12</v>
      </c>
      <c r="D207" s="207">
        <v>1600000</v>
      </c>
      <c r="E207" s="204">
        <v>0</v>
      </c>
      <c r="F207" s="141">
        <v>0</v>
      </c>
      <c r="G207" s="189">
        <v>0</v>
      </c>
      <c r="H207" s="141">
        <v>16000000</v>
      </c>
      <c r="I207" s="141">
        <v>70000000</v>
      </c>
      <c r="J207" s="141">
        <v>54000000</v>
      </c>
      <c r="K207" s="196">
        <f t="shared" si="13"/>
        <v>815318678.44168222</v>
      </c>
      <c r="L207" s="144">
        <v>1.7999999999999999E-2</v>
      </c>
      <c r="M207" s="48">
        <v>50000</v>
      </c>
      <c r="N207" s="160">
        <f t="shared" si="16"/>
        <v>2188656779.7099538</v>
      </c>
      <c r="O207" s="122">
        <v>1.7999999999999999E-2</v>
      </c>
      <c r="P207" s="48">
        <f t="shared" si="14"/>
        <v>2188706779.7099538</v>
      </c>
      <c r="Q207" s="210">
        <f t="shared" si="15"/>
        <v>3004025458.1516361</v>
      </c>
      <c r="R207" s="143">
        <f t="shared" si="17"/>
        <v>86000000</v>
      </c>
      <c r="S207" s="143">
        <f t="shared" si="18"/>
        <v>3058025458.1516361</v>
      </c>
    </row>
    <row r="208" spans="1:19" s="57" customFormat="1" x14ac:dyDescent="0.3">
      <c r="A208" s="55">
        <v>18</v>
      </c>
      <c r="B208" s="243">
        <v>2039</v>
      </c>
      <c r="C208" s="56">
        <v>1</v>
      </c>
      <c r="D208" s="207">
        <v>1600000</v>
      </c>
      <c r="E208" s="204">
        <v>0</v>
      </c>
      <c r="F208" s="141">
        <v>0</v>
      </c>
      <c r="G208" s="189">
        <v>0</v>
      </c>
      <c r="H208" s="141">
        <v>16000000</v>
      </c>
      <c r="I208" s="141">
        <v>70000000</v>
      </c>
      <c r="J208" s="141">
        <v>54000000</v>
      </c>
      <c r="K208" s="196">
        <f t="shared" si="13"/>
        <v>829994414.65363252</v>
      </c>
      <c r="L208" s="144">
        <v>1.7999999999999999E-2</v>
      </c>
      <c r="M208" s="48">
        <v>50000</v>
      </c>
      <c r="N208" s="160">
        <f t="shared" si="16"/>
        <v>2198967606.8287935</v>
      </c>
      <c r="O208" s="120">
        <v>4.0000000000000001E-3</v>
      </c>
      <c r="P208" s="48">
        <f t="shared" si="14"/>
        <v>2199017606.8287935</v>
      </c>
      <c r="Q208" s="210">
        <f t="shared" si="15"/>
        <v>3029012021.4824262</v>
      </c>
      <c r="R208" s="143">
        <f t="shared" si="17"/>
        <v>86000000</v>
      </c>
      <c r="S208" s="143">
        <f t="shared" si="18"/>
        <v>3083012021.4824262</v>
      </c>
    </row>
    <row r="209" spans="1:19" s="57" customFormat="1" x14ac:dyDescent="0.3">
      <c r="A209" s="58"/>
      <c r="B209" s="243"/>
      <c r="C209" s="59">
        <v>2</v>
      </c>
      <c r="D209" s="207">
        <v>1600000</v>
      </c>
      <c r="E209" s="204">
        <v>0</v>
      </c>
      <c r="F209" s="141">
        <v>0</v>
      </c>
      <c r="G209" s="189">
        <v>0</v>
      </c>
      <c r="H209" s="141">
        <v>16000000</v>
      </c>
      <c r="I209" s="141">
        <v>70000000</v>
      </c>
      <c r="J209" s="141">
        <v>54000000</v>
      </c>
      <c r="K209" s="196">
        <f t="shared" si="13"/>
        <v>844934314.1173979</v>
      </c>
      <c r="L209" s="144">
        <v>1.7999999999999999E-2</v>
      </c>
      <c r="M209" s="48">
        <v>50000</v>
      </c>
      <c r="N209" s="160">
        <f t="shared" si="16"/>
        <v>2240126923.7517118</v>
      </c>
      <c r="O209" s="34">
        <v>1.7999999999999999E-2</v>
      </c>
      <c r="P209" s="48">
        <f t="shared" si="14"/>
        <v>2240176923.7517118</v>
      </c>
      <c r="Q209" s="210">
        <f t="shared" si="15"/>
        <v>3085111237.8691096</v>
      </c>
      <c r="R209" s="143">
        <f t="shared" si="17"/>
        <v>86000000</v>
      </c>
      <c r="S209" s="143">
        <f t="shared" si="18"/>
        <v>3139111237.8691096</v>
      </c>
    </row>
    <row r="210" spans="1:19" s="57" customFormat="1" x14ac:dyDescent="0.3">
      <c r="A210" s="58"/>
      <c r="B210" s="243"/>
      <c r="C210" s="59">
        <v>3</v>
      </c>
      <c r="D210" s="207">
        <v>1600000</v>
      </c>
      <c r="E210" s="204">
        <v>0</v>
      </c>
      <c r="F210" s="141">
        <v>0</v>
      </c>
      <c r="G210" s="189">
        <v>0</v>
      </c>
      <c r="H210" s="141">
        <v>16000000</v>
      </c>
      <c r="I210" s="141">
        <v>70000000</v>
      </c>
      <c r="J210" s="141">
        <v>54000000</v>
      </c>
      <c r="K210" s="196">
        <f t="shared" si="13"/>
        <v>860143131.77151108</v>
      </c>
      <c r="L210" s="144">
        <v>1.7999999999999999E-2</v>
      </c>
      <c r="M210" s="48">
        <v>50000</v>
      </c>
      <c r="N210" s="160">
        <f t="shared" si="16"/>
        <v>2282027108.3792429</v>
      </c>
      <c r="O210" s="34">
        <v>1.7999999999999999E-2</v>
      </c>
      <c r="P210" s="48">
        <f t="shared" si="14"/>
        <v>2282077108.3792429</v>
      </c>
      <c r="Q210" s="210">
        <f t="shared" si="15"/>
        <v>3142220240.150754</v>
      </c>
      <c r="R210" s="143">
        <f t="shared" si="17"/>
        <v>86000000</v>
      </c>
      <c r="S210" s="143">
        <f t="shared" si="18"/>
        <v>3196220240.150754</v>
      </c>
    </row>
    <row r="211" spans="1:19" s="57" customFormat="1" x14ac:dyDescent="0.3">
      <c r="A211" s="58"/>
      <c r="B211" s="243"/>
      <c r="C211" s="59">
        <v>4</v>
      </c>
      <c r="D211" s="207">
        <v>1600000</v>
      </c>
      <c r="E211" s="204">
        <v>0</v>
      </c>
      <c r="F211" s="141">
        <v>0</v>
      </c>
      <c r="G211" s="189">
        <v>0</v>
      </c>
      <c r="H211" s="141">
        <v>16000000</v>
      </c>
      <c r="I211" s="141">
        <v>70000000</v>
      </c>
      <c r="J211" s="141">
        <v>54000000</v>
      </c>
      <c r="K211" s="196">
        <f t="shared" si="13"/>
        <v>875625708.14339828</v>
      </c>
      <c r="L211" s="144">
        <v>1.7999999999999999E-2</v>
      </c>
      <c r="M211" s="48">
        <v>50000</v>
      </c>
      <c r="N211" s="160">
        <f t="shared" si="16"/>
        <v>2324681496.3300691</v>
      </c>
      <c r="O211" s="34">
        <v>1.7999999999999999E-2</v>
      </c>
      <c r="P211" s="48">
        <f t="shared" si="14"/>
        <v>2324731496.3300691</v>
      </c>
      <c r="Q211" s="210">
        <f t="shared" si="15"/>
        <v>3200357204.4734674</v>
      </c>
      <c r="R211" s="143">
        <f t="shared" si="17"/>
        <v>86000000</v>
      </c>
      <c r="S211" s="143">
        <f t="shared" si="18"/>
        <v>3254357204.4734674</v>
      </c>
    </row>
    <row r="212" spans="1:19" s="57" customFormat="1" x14ac:dyDescent="0.3">
      <c r="A212" s="58"/>
      <c r="B212" s="243"/>
      <c r="C212" s="59">
        <v>5</v>
      </c>
      <c r="D212" s="207">
        <v>1600000</v>
      </c>
      <c r="E212" s="204">
        <v>0</v>
      </c>
      <c r="F212" s="141">
        <v>0</v>
      </c>
      <c r="G212" s="189">
        <v>0</v>
      </c>
      <c r="H212" s="141">
        <v>16000000</v>
      </c>
      <c r="I212" s="141">
        <v>70000000</v>
      </c>
      <c r="J212" s="141">
        <v>54000000</v>
      </c>
      <c r="K212" s="196">
        <f t="shared" si="13"/>
        <v>891386970.88997948</v>
      </c>
      <c r="L212" s="144">
        <v>1.7999999999999999E-2</v>
      </c>
      <c r="M212" s="48">
        <v>50000</v>
      </c>
      <c r="N212" s="160">
        <f t="shared" si="16"/>
        <v>2368103663.2640104</v>
      </c>
      <c r="O212" s="34">
        <v>1.7999999999999999E-2</v>
      </c>
      <c r="P212" s="48">
        <f t="shared" si="14"/>
        <v>2368153663.2640104</v>
      </c>
      <c r="Q212" s="210">
        <f t="shared" si="15"/>
        <v>3259540634.1539898</v>
      </c>
      <c r="R212" s="143">
        <f t="shared" si="17"/>
        <v>86000000</v>
      </c>
      <c r="S212" s="143">
        <f t="shared" si="18"/>
        <v>3313540634.1539898</v>
      </c>
    </row>
    <row r="213" spans="1:19" s="57" customFormat="1" x14ac:dyDescent="0.3">
      <c r="A213" s="58"/>
      <c r="B213" s="243"/>
      <c r="C213" s="59">
        <v>6</v>
      </c>
      <c r="D213" s="207">
        <v>1600000</v>
      </c>
      <c r="E213" s="204">
        <v>0</v>
      </c>
      <c r="F213" s="141">
        <v>0</v>
      </c>
      <c r="G213" s="189">
        <v>0</v>
      </c>
      <c r="H213" s="141">
        <v>16000000</v>
      </c>
      <c r="I213" s="141">
        <v>70000000</v>
      </c>
      <c r="J213" s="141">
        <v>54000000</v>
      </c>
      <c r="K213" s="196">
        <f t="shared" si="13"/>
        <v>907431936.3659991</v>
      </c>
      <c r="L213" s="144">
        <v>1.7999999999999999E-2</v>
      </c>
      <c r="M213" s="48">
        <v>50000</v>
      </c>
      <c r="N213" s="160">
        <f t="shared" si="16"/>
        <v>2412307429.2027626</v>
      </c>
      <c r="O213" s="34">
        <v>1.7999999999999999E-2</v>
      </c>
      <c r="P213" s="48">
        <f t="shared" si="14"/>
        <v>2412357429.2027626</v>
      </c>
      <c r="Q213" s="210">
        <f t="shared" si="15"/>
        <v>3319789365.5687618</v>
      </c>
      <c r="R213" s="143">
        <f t="shared" si="17"/>
        <v>86000000</v>
      </c>
      <c r="S213" s="143">
        <f t="shared" si="18"/>
        <v>3373789365.5687618</v>
      </c>
    </row>
    <row r="214" spans="1:19" s="57" customFormat="1" x14ac:dyDescent="0.3">
      <c r="A214" s="58"/>
      <c r="B214" s="243"/>
      <c r="C214" s="59">
        <v>7</v>
      </c>
      <c r="D214" s="207">
        <v>1600000</v>
      </c>
      <c r="E214" s="204">
        <v>0</v>
      </c>
      <c r="F214" s="141">
        <v>0</v>
      </c>
      <c r="G214" s="189">
        <v>0</v>
      </c>
      <c r="H214" s="141">
        <v>16000000</v>
      </c>
      <c r="I214" s="141">
        <v>70000000</v>
      </c>
      <c r="J214" s="141">
        <v>54000000</v>
      </c>
      <c r="K214" s="196">
        <f t="shared" ref="K214:K255" si="19" xml:space="preserve"> (K213 + G214 + F214) + ((K213 + G214 + F214) * L214 )</f>
        <v>923765711.22058713</v>
      </c>
      <c r="L214" s="144">
        <v>1.7999999999999999E-2</v>
      </c>
      <c r="M214" s="48">
        <v>50000</v>
      </c>
      <c r="N214" s="160">
        <f t="shared" si="16"/>
        <v>2457306862.9284124</v>
      </c>
      <c r="O214" s="34">
        <v>1.7999999999999999E-2</v>
      </c>
      <c r="P214" s="48">
        <f t="shared" ref="P214:P255" si="20" xml:space="preserve"> M214 + N214</f>
        <v>2457356862.9284124</v>
      </c>
      <c r="Q214" s="210">
        <f t="shared" ref="Q214:Q255" si="21" xml:space="preserve"> K214 + P214</f>
        <v>3381122574.1489997</v>
      </c>
      <c r="R214" s="143">
        <f t="shared" si="17"/>
        <v>86000000</v>
      </c>
      <c r="S214" s="143">
        <f t="shared" si="18"/>
        <v>3435122574.1489997</v>
      </c>
    </row>
    <row r="215" spans="1:19" s="57" customFormat="1" x14ac:dyDescent="0.3">
      <c r="A215" s="58"/>
      <c r="B215" s="243"/>
      <c r="C215" s="59">
        <v>8</v>
      </c>
      <c r="D215" s="207">
        <v>1600000</v>
      </c>
      <c r="E215" s="204">
        <v>0</v>
      </c>
      <c r="F215" s="141">
        <v>0</v>
      </c>
      <c r="G215" s="189">
        <v>0</v>
      </c>
      <c r="H215" s="141">
        <v>16000000</v>
      </c>
      <c r="I215" s="141">
        <v>70000000</v>
      </c>
      <c r="J215" s="141">
        <v>54000000</v>
      </c>
      <c r="K215" s="196">
        <f t="shared" si="19"/>
        <v>940393494.02255774</v>
      </c>
      <c r="L215" s="144">
        <v>1.7999999999999999E-2</v>
      </c>
      <c r="M215" s="48">
        <v>50000</v>
      </c>
      <c r="N215" s="160">
        <f t="shared" si="16"/>
        <v>2503116286.4611239</v>
      </c>
      <c r="O215" s="34">
        <v>1.7999999999999999E-2</v>
      </c>
      <c r="P215" s="48">
        <f t="shared" si="20"/>
        <v>2503166286.4611239</v>
      </c>
      <c r="Q215" s="210">
        <f t="shared" si="21"/>
        <v>3443559780.4836817</v>
      </c>
      <c r="R215" s="143">
        <f t="shared" si="17"/>
        <v>86000000</v>
      </c>
      <c r="S215" s="143">
        <f t="shared" si="18"/>
        <v>3497559780.4836817</v>
      </c>
    </row>
    <row r="216" spans="1:19" s="57" customFormat="1" x14ac:dyDescent="0.3">
      <c r="A216" s="58"/>
      <c r="B216" s="243"/>
      <c r="C216" s="59">
        <v>9</v>
      </c>
      <c r="D216" s="207">
        <v>1600000</v>
      </c>
      <c r="E216" s="204">
        <v>0</v>
      </c>
      <c r="F216" s="141">
        <v>0</v>
      </c>
      <c r="G216" s="189">
        <v>0</v>
      </c>
      <c r="H216" s="141">
        <v>16000000</v>
      </c>
      <c r="I216" s="141">
        <v>70000000</v>
      </c>
      <c r="J216" s="141">
        <v>54000000</v>
      </c>
      <c r="K216" s="196">
        <f t="shared" si="19"/>
        <v>957320576.91496372</v>
      </c>
      <c r="L216" s="144">
        <v>1.7999999999999999E-2</v>
      </c>
      <c r="M216" s="48">
        <v>50000</v>
      </c>
      <c r="N216" s="160">
        <f t="shared" ref="N216:N255" si="22" xml:space="preserve"> (N215 + D216 - E216 - M216) + ((N215 + D216 - E216 - M216) * O216)</f>
        <v>2549750279.617424</v>
      </c>
      <c r="O216" s="34">
        <v>1.7999999999999999E-2</v>
      </c>
      <c r="P216" s="48">
        <f t="shared" si="20"/>
        <v>2549800279.617424</v>
      </c>
      <c r="Q216" s="210">
        <f t="shared" si="21"/>
        <v>3507120856.5323877</v>
      </c>
      <c r="R216" s="143">
        <f t="shared" si="17"/>
        <v>86000000</v>
      </c>
      <c r="S216" s="143">
        <f t="shared" si="18"/>
        <v>3561120856.5323877</v>
      </c>
    </row>
    <row r="217" spans="1:19" s="57" customFormat="1" x14ac:dyDescent="0.3">
      <c r="A217" s="58"/>
      <c r="B217" s="243"/>
      <c r="C217" s="59">
        <v>10</v>
      </c>
      <c r="D217" s="207">
        <v>1600000</v>
      </c>
      <c r="E217" s="204">
        <v>0</v>
      </c>
      <c r="F217" s="141">
        <v>0</v>
      </c>
      <c r="G217" s="189">
        <v>0</v>
      </c>
      <c r="H217" s="141">
        <v>16000000</v>
      </c>
      <c r="I217" s="141">
        <v>70000000</v>
      </c>
      <c r="J217" s="141">
        <v>54000000</v>
      </c>
      <c r="K217" s="196">
        <f t="shared" si="19"/>
        <v>974552347.29943311</v>
      </c>
      <c r="L217" s="144">
        <v>1.7999999999999999E-2</v>
      </c>
      <c r="M217" s="48">
        <v>50000</v>
      </c>
      <c r="N217" s="160">
        <f t="shared" si="22"/>
        <v>2597223684.6505375</v>
      </c>
      <c r="O217" s="34">
        <v>1.7999999999999999E-2</v>
      </c>
      <c r="P217" s="48">
        <f t="shared" si="20"/>
        <v>2597273684.6505375</v>
      </c>
      <c r="Q217" s="210">
        <f t="shared" si="21"/>
        <v>3571826031.9499707</v>
      </c>
      <c r="R217" s="143">
        <f t="shared" si="17"/>
        <v>86000000</v>
      </c>
      <c r="S217" s="143">
        <f t="shared" si="18"/>
        <v>3625826031.9499707</v>
      </c>
    </row>
    <row r="218" spans="1:19" s="57" customFormat="1" ht="17.25" thickBot="1" x14ac:dyDescent="0.35">
      <c r="A218" s="60"/>
      <c r="B218" s="243"/>
      <c r="C218" s="61">
        <v>11</v>
      </c>
      <c r="D218" s="207">
        <v>1600000</v>
      </c>
      <c r="E218" s="204">
        <v>0</v>
      </c>
      <c r="F218" s="141">
        <v>0</v>
      </c>
      <c r="G218" s="189">
        <v>0</v>
      </c>
      <c r="H218" s="141">
        <v>16000000</v>
      </c>
      <c r="I218" s="141">
        <v>70000000</v>
      </c>
      <c r="J218" s="141">
        <v>54000000</v>
      </c>
      <c r="K218" s="196">
        <f t="shared" si="19"/>
        <v>992094289.55082285</v>
      </c>
      <c r="L218" s="144">
        <v>1.7999999999999999E-2</v>
      </c>
      <c r="M218" s="48">
        <v>50000</v>
      </c>
      <c r="N218" s="160">
        <f t="shared" si="22"/>
        <v>2645551610.974247</v>
      </c>
      <c r="O218" s="121">
        <v>1.7999999999999999E-2</v>
      </c>
      <c r="P218" s="48">
        <f t="shared" si="20"/>
        <v>2645601610.974247</v>
      </c>
      <c r="Q218" s="210">
        <f t="shared" si="21"/>
        <v>3637695900.5250697</v>
      </c>
      <c r="R218" s="143">
        <f t="shared" si="17"/>
        <v>86000000</v>
      </c>
      <c r="S218" s="143">
        <f t="shared" si="18"/>
        <v>3691695900.5250697</v>
      </c>
    </row>
    <row r="219" spans="1:19" s="57" customFormat="1" ht="17.25" thickBot="1" x14ac:dyDescent="0.35">
      <c r="A219" s="62"/>
      <c r="B219" s="243"/>
      <c r="C219" s="63">
        <v>12</v>
      </c>
      <c r="D219" s="207">
        <v>1600000</v>
      </c>
      <c r="E219" s="204">
        <v>0</v>
      </c>
      <c r="F219" s="141">
        <v>0</v>
      </c>
      <c r="G219" s="189">
        <v>0</v>
      </c>
      <c r="H219" s="141">
        <v>16000000</v>
      </c>
      <c r="I219" s="141">
        <v>70000000</v>
      </c>
      <c r="J219" s="141">
        <v>54000000</v>
      </c>
      <c r="K219" s="196">
        <f t="shared" si="19"/>
        <v>1009951986.7627376</v>
      </c>
      <c r="L219" s="144">
        <v>1.7999999999999999E-2</v>
      </c>
      <c r="M219" s="48">
        <v>50000</v>
      </c>
      <c r="N219" s="160">
        <f t="shared" si="22"/>
        <v>2694749439.9717836</v>
      </c>
      <c r="O219" s="122">
        <v>1.7999999999999999E-2</v>
      </c>
      <c r="P219" s="48">
        <f t="shared" si="20"/>
        <v>2694799439.9717836</v>
      </c>
      <c r="Q219" s="210">
        <f t="shared" si="21"/>
        <v>3704751426.7345214</v>
      </c>
      <c r="R219" s="143">
        <f t="shared" ref="R219:R255" si="23" xml:space="preserve"> H219 + I219</f>
        <v>86000000</v>
      </c>
      <c r="S219" s="143">
        <f t="shared" ref="S219:S255" si="24" xml:space="preserve"> J219 + Q219</f>
        <v>3758751426.7345214</v>
      </c>
    </row>
    <row r="220" spans="1:19" s="57" customFormat="1" x14ac:dyDescent="0.3">
      <c r="A220" s="55">
        <v>19</v>
      </c>
      <c r="B220" s="243">
        <v>2040</v>
      </c>
      <c r="C220" s="56">
        <v>1</v>
      </c>
      <c r="D220" s="207">
        <v>1600000</v>
      </c>
      <c r="E220" s="204">
        <v>0</v>
      </c>
      <c r="F220" s="141">
        <v>0</v>
      </c>
      <c r="G220" s="189">
        <v>0</v>
      </c>
      <c r="H220" s="141">
        <v>16000000</v>
      </c>
      <c r="I220" s="141">
        <v>70000000</v>
      </c>
      <c r="J220" s="141">
        <v>54000000</v>
      </c>
      <c r="K220" s="196">
        <f t="shared" si="19"/>
        <v>1028131122.5244669</v>
      </c>
      <c r="L220" s="144">
        <v>1.7999999999999999E-2</v>
      </c>
      <c r="M220" s="48">
        <v>50000</v>
      </c>
      <c r="N220" s="160">
        <f t="shared" si="22"/>
        <v>2707084637.7316709</v>
      </c>
      <c r="O220" s="120">
        <v>4.0000000000000001E-3</v>
      </c>
      <c r="P220" s="48">
        <f t="shared" si="20"/>
        <v>2707134637.7316709</v>
      </c>
      <c r="Q220" s="210">
        <f t="shared" si="21"/>
        <v>3735265760.2561378</v>
      </c>
      <c r="R220" s="143">
        <f t="shared" si="23"/>
        <v>86000000</v>
      </c>
      <c r="S220" s="143">
        <f t="shared" si="24"/>
        <v>3789265760.2561378</v>
      </c>
    </row>
    <row r="221" spans="1:19" s="57" customFormat="1" x14ac:dyDescent="0.3">
      <c r="A221" s="58"/>
      <c r="B221" s="243"/>
      <c r="C221" s="59">
        <v>2</v>
      </c>
      <c r="D221" s="207">
        <v>1600000</v>
      </c>
      <c r="E221" s="204">
        <v>0</v>
      </c>
      <c r="F221" s="141">
        <v>0</v>
      </c>
      <c r="G221" s="189">
        <v>0</v>
      </c>
      <c r="H221" s="141">
        <v>16000000</v>
      </c>
      <c r="I221" s="141">
        <v>70000000</v>
      </c>
      <c r="J221" s="141">
        <v>54000000</v>
      </c>
      <c r="K221" s="196">
        <f t="shared" si="19"/>
        <v>1046637482.7299073</v>
      </c>
      <c r="L221" s="144">
        <v>1.7999999999999999E-2</v>
      </c>
      <c r="M221" s="48">
        <v>50000</v>
      </c>
      <c r="N221" s="160">
        <f t="shared" si="22"/>
        <v>2757390061.2108407</v>
      </c>
      <c r="O221" s="34">
        <v>1.7999999999999999E-2</v>
      </c>
      <c r="P221" s="48">
        <f t="shared" si="20"/>
        <v>2757440061.2108407</v>
      </c>
      <c r="Q221" s="210">
        <f t="shared" si="21"/>
        <v>3804077543.9407482</v>
      </c>
      <c r="R221" s="143">
        <f t="shared" si="23"/>
        <v>86000000</v>
      </c>
      <c r="S221" s="143">
        <f t="shared" si="24"/>
        <v>3858077543.9407482</v>
      </c>
    </row>
    <row r="222" spans="1:19" s="57" customFormat="1" x14ac:dyDescent="0.3">
      <c r="A222" s="58"/>
      <c r="B222" s="243"/>
      <c r="C222" s="59">
        <v>3</v>
      </c>
      <c r="D222" s="207">
        <v>1600000</v>
      </c>
      <c r="E222" s="204">
        <v>0</v>
      </c>
      <c r="F222" s="141">
        <v>0</v>
      </c>
      <c r="G222" s="189">
        <v>0</v>
      </c>
      <c r="H222" s="141">
        <v>16000000</v>
      </c>
      <c r="I222" s="141">
        <v>70000000</v>
      </c>
      <c r="J222" s="141">
        <v>54000000</v>
      </c>
      <c r="K222" s="196">
        <f t="shared" si="19"/>
        <v>1065476957.4190456</v>
      </c>
      <c r="L222" s="144">
        <v>1.7999999999999999E-2</v>
      </c>
      <c r="M222" s="48">
        <v>50000</v>
      </c>
      <c r="N222" s="160">
        <f t="shared" si="22"/>
        <v>2808600982.3126359</v>
      </c>
      <c r="O222" s="34">
        <v>1.7999999999999999E-2</v>
      </c>
      <c r="P222" s="48">
        <f t="shared" si="20"/>
        <v>2808650982.3126359</v>
      </c>
      <c r="Q222" s="210">
        <f t="shared" si="21"/>
        <v>3874127939.7316813</v>
      </c>
      <c r="R222" s="143">
        <f t="shared" si="23"/>
        <v>86000000</v>
      </c>
      <c r="S222" s="143">
        <f t="shared" si="24"/>
        <v>3928127939.7316813</v>
      </c>
    </row>
    <row r="223" spans="1:19" s="57" customFormat="1" x14ac:dyDescent="0.3">
      <c r="A223" s="58"/>
      <c r="B223" s="243"/>
      <c r="C223" s="59">
        <v>4</v>
      </c>
      <c r="D223" s="207">
        <v>1600000</v>
      </c>
      <c r="E223" s="204">
        <v>0</v>
      </c>
      <c r="F223" s="141">
        <v>0</v>
      </c>
      <c r="G223" s="189">
        <v>0</v>
      </c>
      <c r="H223" s="141">
        <v>16000000</v>
      </c>
      <c r="I223" s="141">
        <v>70000000</v>
      </c>
      <c r="J223" s="141">
        <v>54000000</v>
      </c>
      <c r="K223" s="196">
        <f t="shared" si="19"/>
        <v>1084655542.6525884</v>
      </c>
      <c r="L223" s="144">
        <v>1.7999999999999999E-2</v>
      </c>
      <c r="M223" s="48">
        <v>50000</v>
      </c>
      <c r="N223" s="160">
        <f t="shared" si="22"/>
        <v>2860733699.9942632</v>
      </c>
      <c r="O223" s="34">
        <v>1.7999999999999999E-2</v>
      </c>
      <c r="P223" s="48">
        <f t="shared" si="20"/>
        <v>2860783699.9942632</v>
      </c>
      <c r="Q223" s="210">
        <f t="shared" si="21"/>
        <v>3945439242.6468515</v>
      </c>
      <c r="R223" s="143">
        <f t="shared" si="23"/>
        <v>86000000</v>
      </c>
      <c r="S223" s="143">
        <f t="shared" si="24"/>
        <v>3999439242.6468515</v>
      </c>
    </row>
    <row r="224" spans="1:19" s="57" customFormat="1" x14ac:dyDescent="0.3">
      <c r="A224" s="58"/>
      <c r="B224" s="243"/>
      <c r="C224" s="59">
        <v>5</v>
      </c>
      <c r="D224" s="207">
        <v>1600000</v>
      </c>
      <c r="E224" s="204">
        <v>0</v>
      </c>
      <c r="F224" s="141">
        <v>0</v>
      </c>
      <c r="G224" s="189">
        <v>0</v>
      </c>
      <c r="H224" s="141">
        <v>16000000</v>
      </c>
      <c r="I224" s="141">
        <v>70000000</v>
      </c>
      <c r="J224" s="141">
        <v>54000000</v>
      </c>
      <c r="K224" s="196">
        <f t="shared" si="19"/>
        <v>1104179342.4203351</v>
      </c>
      <c r="L224" s="144">
        <v>1.7999999999999999E-2</v>
      </c>
      <c r="M224" s="48">
        <v>50000</v>
      </c>
      <c r="N224" s="160">
        <f t="shared" si="22"/>
        <v>2913804806.5941601</v>
      </c>
      <c r="O224" s="34">
        <v>1.7999999999999999E-2</v>
      </c>
      <c r="P224" s="48">
        <f t="shared" si="20"/>
        <v>2913854806.5941601</v>
      </c>
      <c r="Q224" s="210">
        <f t="shared" si="21"/>
        <v>4018034149.0144949</v>
      </c>
      <c r="R224" s="143">
        <f t="shared" si="23"/>
        <v>86000000</v>
      </c>
      <c r="S224" s="143">
        <f t="shared" si="24"/>
        <v>4072034149.0144949</v>
      </c>
    </row>
    <row r="225" spans="1:19" s="57" customFormat="1" x14ac:dyDescent="0.3">
      <c r="A225" s="58"/>
      <c r="B225" s="243"/>
      <c r="C225" s="59">
        <v>6</v>
      </c>
      <c r="D225" s="207">
        <v>1600000</v>
      </c>
      <c r="E225" s="204">
        <v>0</v>
      </c>
      <c r="F225" s="141">
        <v>0</v>
      </c>
      <c r="G225" s="189">
        <v>0</v>
      </c>
      <c r="H225" s="141">
        <v>16000000</v>
      </c>
      <c r="I225" s="141">
        <v>70000000</v>
      </c>
      <c r="J225" s="141">
        <v>54000000</v>
      </c>
      <c r="K225" s="196">
        <f t="shared" si="19"/>
        <v>1124054570.5839012</v>
      </c>
      <c r="L225" s="144">
        <v>1.7999999999999999E-2</v>
      </c>
      <c r="M225" s="48">
        <v>50000</v>
      </c>
      <c r="N225" s="160">
        <f t="shared" si="22"/>
        <v>2967831193.112855</v>
      </c>
      <c r="O225" s="34">
        <v>1.7999999999999999E-2</v>
      </c>
      <c r="P225" s="48">
        <f t="shared" si="20"/>
        <v>2967881193.112855</v>
      </c>
      <c r="Q225" s="210">
        <f t="shared" si="21"/>
        <v>4091935763.6967564</v>
      </c>
      <c r="R225" s="143">
        <f t="shared" si="23"/>
        <v>86000000</v>
      </c>
      <c r="S225" s="143">
        <f t="shared" si="24"/>
        <v>4145935763.6967564</v>
      </c>
    </row>
    <row r="226" spans="1:19" s="57" customFormat="1" x14ac:dyDescent="0.3">
      <c r="A226" s="58"/>
      <c r="B226" s="243"/>
      <c r="C226" s="59">
        <v>7</v>
      </c>
      <c r="D226" s="207">
        <v>1600000</v>
      </c>
      <c r="E226" s="204">
        <v>0</v>
      </c>
      <c r="F226" s="141">
        <v>0</v>
      </c>
      <c r="G226" s="189">
        <v>0</v>
      </c>
      <c r="H226" s="141">
        <v>16000000</v>
      </c>
      <c r="I226" s="141">
        <v>70000000</v>
      </c>
      <c r="J226" s="141">
        <v>54000000</v>
      </c>
      <c r="K226" s="196">
        <f t="shared" si="19"/>
        <v>1144287552.8544114</v>
      </c>
      <c r="L226" s="144">
        <v>1.7999999999999999E-2</v>
      </c>
      <c r="M226" s="48">
        <v>50000</v>
      </c>
      <c r="N226" s="160">
        <f t="shared" si="22"/>
        <v>3022830054.5888863</v>
      </c>
      <c r="O226" s="34">
        <v>1.7999999999999999E-2</v>
      </c>
      <c r="P226" s="48">
        <f t="shared" si="20"/>
        <v>3022880054.5888863</v>
      </c>
      <c r="Q226" s="210">
        <f t="shared" si="21"/>
        <v>4167167607.4432974</v>
      </c>
      <c r="R226" s="143">
        <f t="shared" si="23"/>
        <v>86000000</v>
      </c>
      <c r="S226" s="143">
        <f t="shared" si="24"/>
        <v>4221167607.4432974</v>
      </c>
    </row>
    <row r="227" spans="1:19" s="57" customFormat="1" x14ac:dyDescent="0.3">
      <c r="A227" s="58"/>
      <c r="B227" s="243"/>
      <c r="C227" s="59">
        <v>8</v>
      </c>
      <c r="D227" s="207">
        <v>1600000</v>
      </c>
      <c r="E227" s="204">
        <v>0</v>
      </c>
      <c r="F227" s="141">
        <v>0</v>
      </c>
      <c r="G227" s="189">
        <v>0</v>
      </c>
      <c r="H227" s="141">
        <v>16000000</v>
      </c>
      <c r="I227" s="141">
        <v>70000000</v>
      </c>
      <c r="J227" s="141">
        <v>54000000</v>
      </c>
      <c r="K227" s="196">
        <f t="shared" si="19"/>
        <v>1164884728.8057907</v>
      </c>
      <c r="L227" s="144">
        <v>1.7999999999999999E-2</v>
      </c>
      <c r="M227" s="48">
        <v>50000</v>
      </c>
      <c r="N227" s="160">
        <f t="shared" si="22"/>
        <v>3078818895.571486</v>
      </c>
      <c r="O227" s="34">
        <v>1.7999999999999999E-2</v>
      </c>
      <c r="P227" s="48">
        <f t="shared" si="20"/>
        <v>3078868895.571486</v>
      </c>
      <c r="Q227" s="210">
        <f t="shared" si="21"/>
        <v>4243753624.3772764</v>
      </c>
      <c r="R227" s="143">
        <f t="shared" si="23"/>
        <v>86000000</v>
      </c>
      <c r="S227" s="143">
        <f t="shared" si="24"/>
        <v>4297753624.3772764</v>
      </c>
    </row>
    <row r="228" spans="1:19" s="57" customFormat="1" x14ac:dyDescent="0.3">
      <c r="A228" s="58"/>
      <c r="B228" s="243"/>
      <c r="C228" s="59">
        <v>9</v>
      </c>
      <c r="D228" s="207">
        <v>1600000</v>
      </c>
      <c r="E228" s="204">
        <v>0</v>
      </c>
      <c r="F228" s="141">
        <v>0</v>
      </c>
      <c r="G228" s="189">
        <v>0</v>
      </c>
      <c r="H228" s="141">
        <v>16000000</v>
      </c>
      <c r="I228" s="141">
        <v>70000000</v>
      </c>
      <c r="J228" s="141">
        <v>54000000</v>
      </c>
      <c r="K228" s="196">
        <f t="shared" si="19"/>
        <v>1185852653.9242949</v>
      </c>
      <c r="L228" s="144">
        <v>1.7999999999999999E-2</v>
      </c>
      <c r="M228" s="48">
        <v>50000</v>
      </c>
      <c r="N228" s="160">
        <f t="shared" si="22"/>
        <v>3135815535.6917729</v>
      </c>
      <c r="O228" s="34">
        <v>1.7999999999999999E-2</v>
      </c>
      <c r="P228" s="48">
        <f t="shared" si="20"/>
        <v>3135865535.6917729</v>
      </c>
      <c r="Q228" s="210">
        <f t="shared" si="21"/>
        <v>4321718189.6160679</v>
      </c>
      <c r="R228" s="143">
        <f t="shared" si="23"/>
        <v>86000000</v>
      </c>
      <c r="S228" s="143">
        <f t="shared" si="24"/>
        <v>4375718189.6160679</v>
      </c>
    </row>
    <row r="229" spans="1:19" s="57" customFormat="1" x14ac:dyDescent="0.3">
      <c r="A229" s="58"/>
      <c r="B229" s="243"/>
      <c r="C229" s="59">
        <v>10</v>
      </c>
      <c r="D229" s="207">
        <v>1600000</v>
      </c>
      <c r="E229" s="204">
        <v>0</v>
      </c>
      <c r="F229" s="141">
        <v>0</v>
      </c>
      <c r="G229" s="189">
        <v>0</v>
      </c>
      <c r="H229" s="141">
        <v>16000000</v>
      </c>
      <c r="I229" s="141">
        <v>70000000</v>
      </c>
      <c r="J229" s="141">
        <v>54000000</v>
      </c>
      <c r="K229" s="196">
        <f t="shared" si="19"/>
        <v>1207198001.6949322</v>
      </c>
      <c r="L229" s="144">
        <v>1.7999999999999999E-2</v>
      </c>
      <c r="M229" s="48">
        <v>50000</v>
      </c>
      <c r="N229" s="160">
        <f t="shared" si="22"/>
        <v>3193838115.3342247</v>
      </c>
      <c r="O229" s="34">
        <v>1.7999999999999999E-2</v>
      </c>
      <c r="P229" s="48">
        <f t="shared" si="20"/>
        <v>3193888115.3342247</v>
      </c>
      <c r="Q229" s="210">
        <f t="shared" si="21"/>
        <v>4401086117.0291567</v>
      </c>
      <c r="R229" s="143">
        <f t="shared" si="23"/>
        <v>86000000</v>
      </c>
      <c r="S229" s="143">
        <f t="shared" si="24"/>
        <v>4455086117.0291567</v>
      </c>
    </row>
    <row r="230" spans="1:19" s="57" customFormat="1" ht="17.25" thickBot="1" x14ac:dyDescent="0.35">
      <c r="A230" s="60"/>
      <c r="B230" s="243"/>
      <c r="C230" s="61">
        <v>11</v>
      </c>
      <c r="D230" s="207">
        <v>1600000</v>
      </c>
      <c r="E230" s="204">
        <v>0</v>
      </c>
      <c r="F230" s="141">
        <v>0</v>
      </c>
      <c r="G230" s="189">
        <v>0</v>
      </c>
      <c r="H230" s="141">
        <v>16000000</v>
      </c>
      <c r="I230" s="141">
        <v>70000000</v>
      </c>
      <c r="J230" s="141">
        <v>54000000</v>
      </c>
      <c r="K230" s="196">
        <f t="shared" si="19"/>
        <v>1228927565.725441</v>
      </c>
      <c r="L230" s="144">
        <v>1.7999999999999999E-2</v>
      </c>
      <c r="M230" s="48">
        <v>50000</v>
      </c>
      <c r="N230" s="160">
        <f t="shared" si="22"/>
        <v>3252905101.4102407</v>
      </c>
      <c r="O230" s="121">
        <v>1.7999999999999999E-2</v>
      </c>
      <c r="P230" s="48">
        <f t="shared" si="20"/>
        <v>3252955101.4102407</v>
      </c>
      <c r="Q230" s="210">
        <f t="shared" si="21"/>
        <v>4481882667.1356812</v>
      </c>
      <c r="R230" s="143">
        <f t="shared" si="23"/>
        <v>86000000</v>
      </c>
      <c r="S230" s="143">
        <f t="shared" si="24"/>
        <v>4535882667.1356812</v>
      </c>
    </row>
    <row r="231" spans="1:19" s="57" customFormat="1" ht="17.25" thickBot="1" x14ac:dyDescent="0.35">
      <c r="A231" s="62"/>
      <c r="B231" s="243"/>
      <c r="C231" s="63">
        <v>12</v>
      </c>
      <c r="D231" s="207">
        <v>1600000</v>
      </c>
      <c r="E231" s="204">
        <v>0</v>
      </c>
      <c r="F231" s="141">
        <v>0</v>
      </c>
      <c r="G231" s="189">
        <v>0</v>
      </c>
      <c r="H231" s="141">
        <v>16000000</v>
      </c>
      <c r="I231" s="141">
        <v>70000000</v>
      </c>
      <c r="J231" s="141">
        <v>54000000</v>
      </c>
      <c r="K231" s="196">
        <f t="shared" si="19"/>
        <v>1251048261.908499</v>
      </c>
      <c r="L231" s="144">
        <v>1.7999999999999999E-2</v>
      </c>
      <c r="M231" s="48">
        <v>50000</v>
      </c>
      <c r="N231" s="160">
        <f t="shared" si="22"/>
        <v>3313035293.2356248</v>
      </c>
      <c r="O231" s="122">
        <v>1.7999999999999999E-2</v>
      </c>
      <c r="P231" s="48">
        <f t="shared" si="20"/>
        <v>3313085293.2356248</v>
      </c>
      <c r="Q231" s="210">
        <f t="shared" si="21"/>
        <v>4564133555.144124</v>
      </c>
      <c r="R231" s="143">
        <f t="shared" si="23"/>
        <v>86000000</v>
      </c>
      <c r="S231" s="143">
        <f t="shared" si="24"/>
        <v>4618133555.144124</v>
      </c>
    </row>
    <row r="232" spans="1:19" s="57" customFormat="1" x14ac:dyDescent="0.3">
      <c r="A232" s="55">
        <v>20</v>
      </c>
      <c r="B232" s="243">
        <v>2041</v>
      </c>
      <c r="C232" s="56">
        <v>1</v>
      </c>
      <c r="D232" s="207">
        <v>1600000</v>
      </c>
      <c r="E232" s="204">
        <v>0</v>
      </c>
      <c r="F232" s="141">
        <v>0</v>
      </c>
      <c r="G232" s="189">
        <v>0</v>
      </c>
      <c r="H232" s="141">
        <v>16000000</v>
      </c>
      <c r="I232" s="141">
        <v>70000000</v>
      </c>
      <c r="J232" s="141">
        <v>54000000</v>
      </c>
      <c r="K232" s="196">
        <f t="shared" si="19"/>
        <v>1273567130.6228521</v>
      </c>
      <c r="L232" s="144">
        <v>1.7999999999999999E-2</v>
      </c>
      <c r="M232" s="48">
        <v>50000</v>
      </c>
      <c r="N232" s="160">
        <f t="shared" si="22"/>
        <v>3327843634.4085674</v>
      </c>
      <c r="O232" s="120">
        <v>4.0000000000000001E-3</v>
      </c>
      <c r="P232" s="48">
        <f t="shared" si="20"/>
        <v>3327893634.4085674</v>
      </c>
      <c r="Q232" s="210">
        <f t="shared" si="21"/>
        <v>4601460765.0314198</v>
      </c>
      <c r="R232" s="143">
        <f t="shared" si="23"/>
        <v>86000000</v>
      </c>
      <c r="S232" s="143">
        <f t="shared" si="24"/>
        <v>4655460765.0314198</v>
      </c>
    </row>
    <row r="233" spans="1:19" s="57" customFormat="1" x14ac:dyDescent="0.3">
      <c r="A233" s="58"/>
      <c r="B233" s="243"/>
      <c r="C233" s="59">
        <v>2</v>
      </c>
      <c r="D233" s="207">
        <v>1600000</v>
      </c>
      <c r="E233" s="204">
        <v>0</v>
      </c>
      <c r="F233" s="141">
        <v>0</v>
      </c>
      <c r="G233" s="189">
        <v>0</v>
      </c>
      <c r="H233" s="141">
        <v>16000000</v>
      </c>
      <c r="I233" s="141">
        <v>70000000</v>
      </c>
      <c r="J233" s="141">
        <v>54000000</v>
      </c>
      <c r="K233" s="196">
        <f t="shared" si="19"/>
        <v>1296491338.9740634</v>
      </c>
      <c r="L233" s="144">
        <v>1.7999999999999999E-2</v>
      </c>
      <c r="M233" s="48">
        <v>50000</v>
      </c>
      <c r="N233" s="160">
        <f t="shared" si="22"/>
        <v>3389322719.8279219</v>
      </c>
      <c r="O233" s="34">
        <v>1.7999999999999999E-2</v>
      </c>
      <c r="P233" s="48">
        <f t="shared" si="20"/>
        <v>3389372719.8279219</v>
      </c>
      <c r="Q233" s="210">
        <f t="shared" si="21"/>
        <v>4685864058.8019848</v>
      </c>
      <c r="R233" s="143">
        <f t="shared" si="23"/>
        <v>86000000</v>
      </c>
      <c r="S233" s="143">
        <f t="shared" si="24"/>
        <v>4739864058.8019848</v>
      </c>
    </row>
    <row r="234" spans="1:19" s="57" customFormat="1" x14ac:dyDescent="0.3">
      <c r="A234" s="58"/>
      <c r="B234" s="243"/>
      <c r="C234" s="59">
        <v>3</v>
      </c>
      <c r="D234" s="207">
        <v>1600000</v>
      </c>
      <c r="E234" s="204">
        <v>0</v>
      </c>
      <c r="F234" s="141">
        <v>0</v>
      </c>
      <c r="G234" s="189">
        <v>0</v>
      </c>
      <c r="H234" s="141">
        <v>16000000</v>
      </c>
      <c r="I234" s="141">
        <v>70000000</v>
      </c>
      <c r="J234" s="141">
        <v>54000000</v>
      </c>
      <c r="K234" s="196">
        <f t="shared" si="19"/>
        <v>1319828183.0755966</v>
      </c>
      <c r="L234" s="144">
        <v>1.7999999999999999E-2</v>
      </c>
      <c r="M234" s="48">
        <v>50000</v>
      </c>
      <c r="N234" s="160">
        <f t="shared" si="22"/>
        <v>3451908428.7848244</v>
      </c>
      <c r="O234" s="34">
        <v>1.7999999999999999E-2</v>
      </c>
      <c r="P234" s="48">
        <f t="shared" si="20"/>
        <v>3451958428.7848244</v>
      </c>
      <c r="Q234" s="210">
        <f t="shared" si="21"/>
        <v>4771786611.8604212</v>
      </c>
      <c r="R234" s="143">
        <f t="shared" si="23"/>
        <v>86000000</v>
      </c>
      <c r="S234" s="143">
        <f t="shared" si="24"/>
        <v>4825786611.8604212</v>
      </c>
    </row>
    <row r="235" spans="1:19" s="57" customFormat="1" x14ac:dyDescent="0.3">
      <c r="A235" s="58"/>
      <c r="B235" s="243"/>
      <c r="C235" s="59">
        <v>4</v>
      </c>
      <c r="D235" s="207">
        <v>1600000</v>
      </c>
      <c r="E235" s="204">
        <v>0</v>
      </c>
      <c r="F235" s="141">
        <v>0</v>
      </c>
      <c r="G235" s="189">
        <v>0</v>
      </c>
      <c r="H235" s="141">
        <v>16000000</v>
      </c>
      <c r="I235" s="141">
        <v>70000000</v>
      </c>
      <c r="J235" s="141">
        <v>54000000</v>
      </c>
      <c r="K235" s="196">
        <f t="shared" si="19"/>
        <v>1343585090.3709574</v>
      </c>
      <c r="L235" s="144">
        <v>1.7999999999999999E-2</v>
      </c>
      <c r="M235" s="48">
        <v>50000</v>
      </c>
      <c r="N235" s="160">
        <f t="shared" si="22"/>
        <v>3515620680.5029511</v>
      </c>
      <c r="O235" s="34">
        <v>1.7999999999999999E-2</v>
      </c>
      <c r="P235" s="48">
        <f t="shared" si="20"/>
        <v>3515670680.5029511</v>
      </c>
      <c r="Q235" s="210">
        <f t="shared" si="21"/>
        <v>4859255770.873909</v>
      </c>
      <c r="R235" s="143">
        <f t="shared" si="23"/>
        <v>86000000</v>
      </c>
      <c r="S235" s="143">
        <f t="shared" si="24"/>
        <v>4913255770.873909</v>
      </c>
    </row>
    <row r="236" spans="1:19" s="57" customFormat="1" x14ac:dyDescent="0.3">
      <c r="A236" s="58"/>
      <c r="B236" s="243"/>
      <c r="C236" s="59">
        <v>5</v>
      </c>
      <c r="D236" s="207">
        <v>1600000</v>
      </c>
      <c r="E236" s="204">
        <v>0</v>
      </c>
      <c r="F236" s="141">
        <v>0</v>
      </c>
      <c r="G236" s="189">
        <v>0</v>
      </c>
      <c r="H236" s="141">
        <v>16000000</v>
      </c>
      <c r="I236" s="141">
        <v>70000000</v>
      </c>
      <c r="J236" s="141">
        <v>54000000</v>
      </c>
      <c r="K236" s="196">
        <f t="shared" si="19"/>
        <v>1367769621.9976346</v>
      </c>
      <c r="L236" s="144">
        <v>1.7999999999999999E-2</v>
      </c>
      <c r="M236" s="48">
        <v>50000</v>
      </c>
      <c r="N236" s="160">
        <f t="shared" si="22"/>
        <v>3580479752.7520041</v>
      </c>
      <c r="O236" s="34">
        <v>1.7999999999999999E-2</v>
      </c>
      <c r="P236" s="48">
        <f t="shared" si="20"/>
        <v>3580529752.7520041</v>
      </c>
      <c r="Q236" s="210">
        <f t="shared" si="21"/>
        <v>4948299374.7496386</v>
      </c>
      <c r="R236" s="143">
        <f t="shared" si="23"/>
        <v>86000000</v>
      </c>
      <c r="S236" s="143">
        <f t="shared" si="24"/>
        <v>5002299374.7496386</v>
      </c>
    </row>
    <row r="237" spans="1:19" s="57" customFormat="1" x14ac:dyDescent="0.3">
      <c r="A237" s="58"/>
      <c r="B237" s="243"/>
      <c r="C237" s="59">
        <v>6</v>
      </c>
      <c r="D237" s="207">
        <v>1600000</v>
      </c>
      <c r="E237" s="204">
        <v>0</v>
      </c>
      <c r="F237" s="141">
        <v>0</v>
      </c>
      <c r="G237" s="189">
        <v>0</v>
      </c>
      <c r="H237" s="141">
        <v>16000000</v>
      </c>
      <c r="I237" s="141">
        <v>70000000</v>
      </c>
      <c r="J237" s="141">
        <v>54000000</v>
      </c>
      <c r="K237" s="196">
        <f t="shared" si="19"/>
        <v>1392389475.1935921</v>
      </c>
      <c r="L237" s="144">
        <v>1.7999999999999999E-2</v>
      </c>
      <c r="M237" s="48">
        <v>50000</v>
      </c>
      <c r="N237" s="160">
        <f t="shared" si="22"/>
        <v>3646506288.3015404</v>
      </c>
      <c r="O237" s="34">
        <v>1.7999999999999999E-2</v>
      </c>
      <c r="P237" s="48">
        <f t="shared" si="20"/>
        <v>3646556288.3015404</v>
      </c>
      <c r="Q237" s="210">
        <f t="shared" si="21"/>
        <v>5038945763.4951324</v>
      </c>
      <c r="R237" s="143">
        <f t="shared" si="23"/>
        <v>86000000</v>
      </c>
      <c r="S237" s="143">
        <f t="shared" si="24"/>
        <v>5092945763.4951324</v>
      </c>
    </row>
    <row r="238" spans="1:19" s="57" customFormat="1" x14ac:dyDescent="0.3">
      <c r="A238" s="58"/>
      <c r="B238" s="243"/>
      <c r="C238" s="59">
        <v>7</v>
      </c>
      <c r="D238" s="207">
        <v>1600000</v>
      </c>
      <c r="E238" s="204">
        <v>0</v>
      </c>
      <c r="F238" s="141">
        <v>0</v>
      </c>
      <c r="G238" s="189">
        <v>0</v>
      </c>
      <c r="H238" s="141">
        <v>16000000</v>
      </c>
      <c r="I238" s="141">
        <v>70000000</v>
      </c>
      <c r="J238" s="141">
        <v>54000000</v>
      </c>
      <c r="K238" s="196">
        <f t="shared" si="19"/>
        <v>1417452485.7470767</v>
      </c>
      <c r="L238" s="144">
        <v>1.7999999999999999E-2</v>
      </c>
      <c r="M238" s="48">
        <v>50000</v>
      </c>
      <c r="N238" s="160">
        <f t="shared" si="22"/>
        <v>3713721301.4909682</v>
      </c>
      <c r="O238" s="34">
        <v>1.7999999999999999E-2</v>
      </c>
      <c r="P238" s="48">
        <f t="shared" si="20"/>
        <v>3713771301.4909682</v>
      </c>
      <c r="Q238" s="210">
        <f t="shared" si="21"/>
        <v>5131223787.2380447</v>
      </c>
      <c r="R238" s="143">
        <f t="shared" si="23"/>
        <v>86000000</v>
      </c>
      <c r="S238" s="143">
        <f t="shared" si="24"/>
        <v>5185223787.2380447</v>
      </c>
    </row>
    <row r="239" spans="1:19" s="57" customFormat="1" x14ac:dyDescent="0.3">
      <c r="A239" s="58"/>
      <c r="B239" s="243"/>
      <c r="C239" s="59">
        <v>8</v>
      </c>
      <c r="D239" s="207">
        <v>1600000</v>
      </c>
      <c r="E239" s="204">
        <v>0</v>
      </c>
      <c r="F239" s="141">
        <v>0</v>
      </c>
      <c r="G239" s="189">
        <v>0</v>
      </c>
      <c r="H239" s="141">
        <v>16000000</v>
      </c>
      <c r="I239" s="141">
        <v>70000000</v>
      </c>
      <c r="J239" s="141">
        <v>54000000</v>
      </c>
      <c r="K239" s="196">
        <f t="shared" si="19"/>
        <v>1442966630.4905241</v>
      </c>
      <c r="L239" s="144">
        <v>1.7999999999999999E-2</v>
      </c>
      <c r="M239" s="48">
        <v>50000</v>
      </c>
      <c r="N239" s="160">
        <f t="shared" si="22"/>
        <v>3782146184.9178057</v>
      </c>
      <c r="O239" s="34">
        <v>1.7999999999999999E-2</v>
      </c>
      <c r="P239" s="48">
        <f t="shared" si="20"/>
        <v>3782196184.9178057</v>
      </c>
      <c r="Q239" s="210">
        <f t="shared" si="21"/>
        <v>5225162815.40833</v>
      </c>
      <c r="R239" s="143">
        <f t="shared" si="23"/>
        <v>86000000</v>
      </c>
      <c r="S239" s="143">
        <f t="shared" si="24"/>
        <v>5279162815.40833</v>
      </c>
    </row>
    <row r="240" spans="1:19" s="57" customFormat="1" x14ac:dyDescent="0.3">
      <c r="A240" s="58"/>
      <c r="B240" s="243"/>
      <c r="C240" s="59">
        <v>9</v>
      </c>
      <c r="D240" s="207">
        <v>1600000</v>
      </c>
      <c r="E240" s="204">
        <v>0</v>
      </c>
      <c r="F240" s="141">
        <v>0</v>
      </c>
      <c r="G240" s="189">
        <v>0</v>
      </c>
      <c r="H240" s="141">
        <v>16000000</v>
      </c>
      <c r="I240" s="141">
        <v>70000000</v>
      </c>
      <c r="J240" s="141">
        <v>54000000</v>
      </c>
      <c r="K240" s="196">
        <f t="shared" si="19"/>
        <v>1468940029.8393536</v>
      </c>
      <c r="L240" s="144">
        <v>1.7999999999999999E-2</v>
      </c>
      <c r="M240" s="48">
        <v>50000</v>
      </c>
      <c r="N240" s="160">
        <f t="shared" si="22"/>
        <v>3851802716.246326</v>
      </c>
      <c r="O240" s="34">
        <v>1.7999999999999999E-2</v>
      </c>
      <c r="P240" s="48">
        <f t="shared" si="20"/>
        <v>3851852716.246326</v>
      </c>
      <c r="Q240" s="210">
        <f t="shared" si="21"/>
        <v>5320792746.08568</v>
      </c>
      <c r="R240" s="143">
        <f t="shared" si="23"/>
        <v>86000000</v>
      </c>
      <c r="S240" s="143">
        <f t="shared" si="24"/>
        <v>5374792746.08568</v>
      </c>
    </row>
    <row r="241" spans="1:19" s="57" customFormat="1" x14ac:dyDescent="0.3">
      <c r="A241" s="58"/>
      <c r="B241" s="243"/>
      <c r="C241" s="59">
        <v>10</v>
      </c>
      <c r="D241" s="207">
        <v>1600000</v>
      </c>
      <c r="E241" s="204">
        <v>0</v>
      </c>
      <c r="F241" s="141">
        <v>0</v>
      </c>
      <c r="G241" s="189">
        <v>0</v>
      </c>
      <c r="H241" s="141">
        <v>16000000</v>
      </c>
      <c r="I241" s="141">
        <v>70000000</v>
      </c>
      <c r="J241" s="141">
        <v>54000000</v>
      </c>
      <c r="K241" s="196">
        <f t="shared" si="19"/>
        <v>1495380950.376462</v>
      </c>
      <c r="L241" s="144">
        <v>1.7999999999999999E-2</v>
      </c>
      <c r="M241" s="48">
        <v>50000</v>
      </c>
      <c r="N241" s="160">
        <f t="shared" si="22"/>
        <v>3922713065.1387596</v>
      </c>
      <c r="O241" s="34">
        <v>1.7999999999999999E-2</v>
      </c>
      <c r="P241" s="48">
        <f t="shared" si="20"/>
        <v>3922763065.1387596</v>
      </c>
      <c r="Q241" s="210">
        <f t="shared" si="21"/>
        <v>5418144015.5152216</v>
      </c>
      <c r="R241" s="143">
        <f t="shared" si="23"/>
        <v>86000000</v>
      </c>
      <c r="S241" s="143">
        <f t="shared" si="24"/>
        <v>5472144015.5152216</v>
      </c>
    </row>
    <row r="242" spans="1:19" s="57" customFormat="1" ht="17.25" thickBot="1" x14ac:dyDescent="0.35">
      <c r="A242" s="60"/>
      <c r="B242" s="243"/>
      <c r="C242" s="61">
        <v>11</v>
      </c>
      <c r="D242" s="207">
        <v>1600000</v>
      </c>
      <c r="E242" s="204">
        <v>0</v>
      </c>
      <c r="F242" s="141">
        <v>0</v>
      </c>
      <c r="G242" s="189">
        <v>0</v>
      </c>
      <c r="H242" s="141">
        <v>16000000</v>
      </c>
      <c r="I242" s="141">
        <v>70000000</v>
      </c>
      <c r="J242" s="141">
        <v>54000000</v>
      </c>
      <c r="K242" s="196">
        <f t="shared" si="19"/>
        <v>1522297807.4832382</v>
      </c>
      <c r="L242" s="144">
        <v>1.7999999999999999E-2</v>
      </c>
      <c r="M242" s="48">
        <v>50000</v>
      </c>
      <c r="N242" s="160">
        <f t="shared" si="22"/>
        <v>3994899800.3112574</v>
      </c>
      <c r="O242" s="121">
        <v>1.7999999999999999E-2</v>
      </c>
      <c r="P242" s="48">
        <f t="shared" si="20"/>
        <v>3994949800.3112574</v>
      </c>
      <c r="Q242" s="210">
        <f t="shared" si="21"/>
        <v>5517247607.7944956</v>
      </c>
      <c r="R242" s="143">
        <f t="shared" si="23"/>
        <v>86000000</v>
      </c>
      <c r="S242" s="143">
        <f t="shared" si="24"/>
        <v>5571247607.7944956</v>
      </c>
    </row>
    <row r="243" spans="1:19" s="57" customFormat="1" ht="17.25" thickBot="1" x14ac:dyDescent="0.35">
      <c r="A243" s="62"/>
      <c r="B243" s="243"/>
      <c r="C243" s="63">
        <v>12</v>
      </c>
      <c r="D243" s="207">
        <v>1600000</v>
      </c>
      <c r="E243" s="204">
        <v>0</v>
      </c>
      <c r="F243" s="141">
        <v>0</v>
      </c>
      <c r="G243" s="189">
        <v>0</v>
      </c>
      <c r="H243" s="141">
        <v>16000000</v>
      </c>
      <c r="I243" s="141">
        <v>70000000</v>
      </c>
      <c r="J243" s="141">
        <v>54000000</v>
      </c>
      <c r="K243" s="196">
        <f t="shared" si="19"/>
        <v>1549699168.0179365</v>
      </c>
      <c r="L243" s="144">
        <v>1.7999999999999999E-2</v>
      </c>
      <c r="M243" s="48">
        <v>50000</v>
      </c>
      <c r="N243" s="160">
        <f t="shared" si="22"/>
        <v>4068385896.7168598</v>
      </c>
      <c r="O243" s="122">
        <v>1.7999999999999999E-2</v>
      </c>
      <c r="P243" s="48">
        <f t="shared" si="20"/>
        <v>4068435896.7168598</v>
      </c>
      <c r="Q243" s="210">
        <f t="shared" si="21"/>
        <v>5618135064.7347965</v>
      </c>
      <c r="R243" s="143">
        <f t="shared" si="23"/>
        <v>86000000</v>
      </c>
      <c r="S243" s="143">
        <f t="shared" si="24"/>
        <v>5672135064.7347965</v>
      </c>
    </row>
    <row r="244" spans="1:19" s="57" customFormat="1" x14ac:dyDescent="0.3">
      <c r="A244" s="55">
        <v>21</v>
      </c>
      <c r="B244" s="243">
        <v>2042</v>
      </c>
      <c r="C244" s="56">
        <v>1</v>
      </c>
      <c r="D244" s="207">
        <v>1600000</v>
      </c>
      <c r="E244" s="204">
        <v>0</v>
      </c>
      <c r="F244" s="141">
        <v>0</v>
      </c>
      <c r="G244" s="189">
        <v>0</v>
      </c>
      <c r="H244" s="141">
        <v>16000000</v>
      </c>
      <c r="I244" s="141">
        <v>70000000</v>
      </c>
      <c r="J244" s="141">
        <v>54000000</v>
      </c>
      <c r="K244" s="196">
        <f t="shared" si="19"/>
        <v>1577593753.0422592</v>
      </c>
      <c r="L244" s="144">
        <v>1.7999999999999999E-2</v>
      </c>
      <c r="M244" s="48">
        <v>50000</v>
      </c>
      <c r="N244" s="160">
        <f t="shared" si="22"/>
        <v>4086215640.3037271</v>
      </c>
      <c r="O244" s="120">
        <v>4.0000000000000001E-3</v>
      </c>
      <c r="P244" s="48">
        <f t="shared" si="20"/>
        <v>4086265640.3037271</v>
      </c>
      <c r="Q244" s="210">
        <f t="shared" si="21"/>
        <v>5663859393.3459864</v>
      </c>
      <c r="R244" s="143">
        <f t="shared" si="23"/>
        <v>86000000</v>
      </c>
      <c r="S244" s="143">
        <f t="shared" si="24"/>
        <v>5717859393.3459864</v>
      </c>
    </row>
    <row r="245" spans="1:19" s="57" customFormat="1" x14ac:dyDescent="0.3">
      <c r="A245" s="58"/>
      <c r="B245" s="243"/>
      <c r="C245" s="59">
        <v>2</v>
      </c>
      <c r="D245" s="207">
        <v>1600000</v>
      </c>
      <c r="E245" s="204">
        <v>0</v>
      </c>
      <c r="F245" s="141">
        <v>0</v>
      </c>
      <c r="G245" s="189">
        <v>0</v>
      </c>
      <c r="H245" s="141">
        <v>16000000</v>
      </c>
      <c r="I245" s="141">
        <v>70000000</v>
      </c>
      <c r="J245" s="141">
        <v>54000000</v>
      </c>
      <c r="K245" s="196">
        <f t="shared" si="19"/>
        <v>1605990440.5970199</v>
      </c>
      <c r="L245" s="144">
        <v>1.7999999999999999E-2</v>
      </c>
      <c r="M245" s="48">
        <v>50000</v>
      </c>
      <c r="N245" s="160">
        <f t="shared" si="22"/>
        <v>4161345421.8291941</v>
      </c>
      <c r="O245" s="34">
        <v>1.7999999999999999E-2</v>
      </c>
      <c r="P245" s="48">
        <f t="shared" si="20"/>
        <v>4161395421.8291941</v>
      </c>
      <c r="Q245" s="210">
        <f t="shared" si="21"/>
        <v>5767385862.4262142</v>
      </c>
      <c r="R245" s="143">
        <f t="shared" si="23"/>
        <v>86000000</v>
      </c>
      <c r="S245" s="143">
        <f t="shared" si="24"/>
        <v>5821385862.4262142</v>
      </c>
    </row>
    <row r="246" spans="1:19" s="57" customFormat="1" x14ac:dyDescent="0.3">
      <c r="A246" s="58"/>
      <c r="B246" s="243"/>
      <c r="C246" s="59">
        <v>3</v>
      </c>
      <c r="D246" s="207">
        <v>1600000</v>
      </c>
      <c r="E246" s="204">
        <v>0</v>
      </c>
      <c r="F246" s="141">
        <v>0</v>
      </c>
      <c r="G246" s="189">
        <v>0</v>
      </c>
      <c r="H246" s="141">
        <v>16000000</v>
      </c>
      <c r="I246" s="141">
        <v>70000000</v>
      </c>
      <c r="J246" s="141">
        <v>54000000</v>
      </c>
      <c r="K246" s="196">
        <f t="shared" si="19"/>
        <v>1634898268.5277662</v>
      </c>
      <c r="L246" s="144">
        <v>1.7999999999999999E-2</v>
      </c>
      <c r="M246" s="48">
        <v>50000</v>
      </c>
      <c r="N246" s="160">
        <f t="shared" si="22"/>
        <v>4237827539.4221196</v>
      </c>
      <c r="O246" s="34">
        <v>1.7999999999999999E-2</v>
      </c>
      <c r="P246" s="48">
        <f t="shared" si="20"/>
        <v>4237877539.4221196</v>
      </c>
      <c r="Q246" s="210">
        <f t="shared" si="21"/>
        <v>5872775807.9498863</v>
      </c>
      <c r="R246" s="143">
        <f t="shared" si="23"/>
        <v>86000000</v>
      </c>
      <c r="S246" s="143">
        <f t="shared" si="24"/>
        <v>5926775807.9498863</v>
      </c>
    </row>
    <row r="247" spans="1:19" s="57" customFormat="1" x14ac:dyDescent="0.3">
      <c r="A247" s="58"/>
      <c r="B247" s="243"/>
      <c r="C247" s="59">
        <v>4</v>
      </c>
      <c r="D247" s="207">
        <v>1600000</v>
      </c>
      <c r="E247" s="204">
        <v>0</v>
      </c>
      <c r="F247" s="141">
        <v>0</v>
      </c>
      <c r="G247" s="189">
        <v>0</v>
      </c>
      <c r="H247" s="141">
        <v>16000000</v>
      </c>
      <c r="I247" s="141">
        <v>70000000</v>
      </c>
      <c r="J247" s="141">
        <v>54000000</v>
      </c>
      <c r="K247" s="196">
        <f t="shared" si="19"/>
        <v>1664326437.3612661</v>
      </c>
      <c r="L247" s="144">
        <v>1.7999999999999999E-2</v>
      </c>
      <c r="M247" s="48">
        <v>50000</v>
      </c>
      <c r="N247" s="160">
        <f t="shared" si="22"/>
        <v>4315686335.1317177</v>
      </c>
      <c r="O247" s="34">
        <v>1.7999999999999999E-2</v>
      </c>
      <c r="P247" s="48">
        <f t="shared" si="20"/>
        <v>4315736335.1317177</v>
      </c>
      <c r="Q247" s="210">
        <f t="shared" si="21"/>
        <v>5980062772.4929838</v>
      </c>
      <c r="R247" s="143">
        <f t="shared" si="23"/>
        <v>86000000</v>
      </c>
      <c r="S247" s="143">
        <f t="shared" si="24"/>
        <v>6034062772.4929838</v>
      </c>
    </row>
    <row r="248" spans="1:19" s="57" customFormat="1" x14ac:dyDescent="0.3">
      <c r="A248" s="58"/>
      <c r="B248" s="243"/>
      <c r="C248" s="59">
        <v>5</v>
      </c>
      <c r="D248" s="207">
        <v>1600000</v>
      </c>
      <c r="E248" s="204">
        <v>0</v>
      </c>
      <c r="F248" s="141">
        <v>0</v>
      </c>
      <c r="G248" s="189">
        <v>0</v>
      </c>
      <c r="H248" s="141">
        <v>16000000</v>
      </c>
      <c r="I248" s="141">
        <v>70000000</v>
      </c>
      <c r="J248" s="141">
        <v>54000000</v>
      </c>
      <c r="K248" s="196">
        <f t="shared" si="19"/>
        <v>1694284313.2337689</v>
      </c>
      <c r="L248" s="144">
        <v>1.7999999999999999E-2</v>
      </c>
      <c r="M248" s="48">
        <v>50000</v>
      </c>
      <c r="N248" s="160">
        <f t="shared" si="22"/>
        <v>4394946589.1640882</v>
      </c>
      <c r="O248" s="34">
        <v>1.7999999999999999E-2</v>
      </c>
      <c r="P248" s="48">
        <f t="shared" si="20"/>
        <v>4394996589.1640882</v>
      </c>
      <c r="Q248" s="210">
        <f t="shared" si="21"/>
        <v>6089280902.3978577</v>
      </c>
      <c r="R248" s="143">
        <f t="shared" si="23"/>
        <v>86000000</v>
      </c>
      <c r="S248" s="143">
        <f t="shared" si="24"/>
        <v>6143280902.3978577</v>
      </c>
    </row>
    <row r="249" spans="1:19" s="57" customFormat="1" x14ac:dyDescent="0.3">
      <c r="A249" s="58"/>
      <c r="B249" s="243"/>
      <c r="C249" s="59">
        <v>6</v>
      </c>
      <c r="D249" s="207">
        <v>1600000</v>
      </c>
      <c r="E249" s="204">
        <v>0</v>
      </c>
      <c r="F249" s="141">
        <v>0</v>
      </c>
      <c r="G249" s="189">
        <v>0</v>
      </c>
      <c r="H249" s="141">
        <v>16000000</v>
      </c>
      <c r="I249" s="141">
        <v>70000000</v>
      </c>
      <c r="J249" s="141">
        <v>54000000</v>
      </c>
      <c r="K249" s="196">
        <f t="shared" si="19"/>
        <v>1724781430.8719769</v>
      </c>
      <c r="L249" s="144">
        <v>1.7999999999999999E-2</v>
      </c>
      <c r="M249" s="48">
        <v>50000</v>
      </c>
      <c r="N249" s="160">
        <f t="shared" si="22"/>
        <v>4475633527.769042</v>
      </c>
      <c r="O249" s="34">
        <v>1.7999999999999999E-2</v>
      </c>
      <c r="P249" s="48">
        <f t="shared" si="20"/>
        <v>4475683527.769042</v>
      </c>
      <c r="Q249" s="210">
        <f t="shared" si="21"/>
        <v>6200464958.6410189</v>
      </c>
      <c r="R249" s="143">
        <f t="shared" si="23"/>
        <v>86000000</v>
      </c>
      <c r="S249" s="143">
        <f t="shared" si="24"/>
        <v>6254464958.6410189</v>
      </c>
    </row>
    <row r="250" spans="1:19" s="57" customFormat="1" x14ac:dyDescent="0.3">
      <c r="A250" s="58"/>
      <c r="B250" s="243"/>
      <c r="C250" s="59">
        <v>7</v>
      </c>
      <c r="D250" s="207">
        <v>1600000</v>
      </c>
      <c r="E250" s="204">
        <v>0</v>
      </c>
      <c r="F250" s="141">
        <v>0</v>
      </c>
      <c r="G250" s="189">
        <v>0</v>
      </c>
      <c r="H250" s="141">
        <v>16000000</v>
      </c>
      <c r="I250" s="141">
        <v>70000000</v>
      </c>
      <c r="J250" s="141">
        <v>54000000</v>
      </c>
      <c r="K250" s="196">
        <f t="shared" si="19"/>
        <v>1755827496.6276724</v>
      </c>
      <c r="L250" s="144">
        <v>1.7999999999999999E-2</v>
      </c>
      <c r="M250" s="48">
        <v>50000</v>
      </c>
      <c r="N250" s="160">
        <f t="shared" si="22"/>
        <v>4557772831.2688847</v>
      </c>
      <c r="O250" s="34">
        <v>1.7999999999999999E-2</v>
      </c>
      <c r="P250" s="48">
        <f t="shared" si="20"/>
        <v>4557822831.2688847</v>
      </c>
      <c r="Q250" s="210">
        <f t="shared" si="21"/>
        <v>6313650327.8965569</v>
      </c>
      <c r="R250" s="143">
        <f t="shared" si="23"/>
        <v>86000000</v>
      </c>
      <c r="S250" s="143">
        <f t="shared" si="24"/>
        <v>6367650327.8965569</v>
      </c>
    </row>
    <row r="251" spans="1:19" s="57" customFormat="1" x14ac:dyDescent="0.3">
      <c r="A251" s="58"/>
      <c r="B251" s="243"/>
      <c r="C251" s="59">
        <v>8</v>
      </c>
      <c r="D251" s="207">
        <v>1600000</v>
      </c>
      <c r="E251" s="204">
        <v>0</v>
      </c>
      <c r="F251" s="141">
        <v>0</v>
      </c>
      <c r="G251" s="189">
        <v>0</v>
      </c>
      <c r="H251" s="141">
        <v>16000000</v>
      </c>
      <c r="I251" s="141">
        <v>70000000</v>
      </c>
      <c r="J251" s="141">
        <v>54000000</v>
      </c>
      <c r="K251" s="196">
        <f t="shared" si="19"/>
        <v>1787432391.5669706</v>
      </c>
      <c r="L251" s="144">
        <v>1.7999999999999999E-2</v>
      </c>
      <c r="M251" s="48">
        <v>50000</v>
      </c>
      <c r="N251" s="160">
        <f t="shared" si="22"/>
        <v>4641390642.2317247</v>
      </c>
      <c r="O251" s="34">
        <v>1.7999999999999999E-2</v>
      </c>
      <c r="P251" s="48">
        <f t="shared" si="20"/>
        <v>4641440642.2317247</v>
      </c>
      <c r="Q251" s="210">
        <f t="shared" si="21"/>
        <v>6428873033.7986956</v>
      </c>
      <c r="R251" s="143">
        <f t="shared" si="23"/>
        <v>86000000</v>
      </c>
      <c r="S251" s="143">
        <f t="shared" si="24"/>
        <v>6482873033.7986956</v>
      </c>
    </row>
    <row r="252" spans="1:19" s="57" customFormat="1" x14ac:dyDescent="0.3">
      <c r="A252" s="58"/>
      <c r="B252" s="243"/>
      <c r="C252" s="59">
        <v>9</v>
      </c>
      <c r="D252" s="207">
        <v>1600000</v>
      </c>
      <c r="E252" s="204">
        <v>0</v>
      </c>
      <c r="F252" s="141">
        <v>0</v>
      </c>
      <c r="G252" s="189">
        <v>0</v>
      </c>
      <c r="H252" s="141">
        <v>16000000</v>
      </c>
      <c r="I252" s="141">
        <v>70000000</v>
      </c>
      <c r="J252" s="141">
        <v>54000000</v>
      </c>
      <c r="K252" s="196">
        <f t="shared" si="19"/>
        <v>1819606174.615176</v>
      </c>
      <c r="L252" s="144">
        <v>1.7999999999999999E-2</v>
      </c>
      <c r="M252" s="48">
        <v>50000</v>
      </c>
      <c r="N252" s="160">
        <f t="shared" si="22"/>
        <v>4726513573.7918959</v>
      </c>
      <c r="O252" s="34">
        <v>1.7999999999999999E-2</v>
      </c>
      <c r="P252" s="48">
        <f t="shared" si="20"/>
        <v>4726563573.7918959</v>
      </c>
      <c r="Q252" s="210">
        <f t="shared" si="21"/>
        <v>6546169748.4070721</v>
      </c>
      <c r="R252" s="143">
        <f t="shared" si="23"/>
        <v>86000000</v>
      </c>
      <c r="S252" s="143">
        <f t="shared" si="24"/>
        <v>6600169748.4070721</v>
      </c>
    </row>
    <row r="253" spans="1:19" s="57" customFormat="1" x14ac:dyDescent="0.3">
      <c r="A253" s="58"/>
      <c r="B253" s="243"/>
      <c r="C253" s="59">
        <v>10</v>
      </c>
      <c r="D253" s="207">
        <v>1600000</v>
      </c>
      <c r="E253" s="204">
        <v>0</v>
      </c>
      <c r="F253" s="141">
        <v>0</v>
      </c>
      <c r="G253" s="189">
        <v>0</v>
      </c>
      <c r="H253" s="141">
        <v>16000000</v>
      </c>
      <c r="I253" s="141">
        <v>70000000</v>
      </c>
      <c r="J253" s="141">
        <v>54000000</v>
      </c>
      <c r="K253" s="196">
        <f t="shared" si="19"/>
        <v>1852359085.758249</v>
      </c>
      <c r="L253" s="144">
        <v>1.7999999999999999E-2</v>
      </c>
      <c r="M253" s="48">
        <v>50000</v>
      </c>
      <c r="N253" s="160">
        <f t="shared" si="22"/>
        <v>4813168718.1201496</v>
      </c>
      <c r="O253" s="34">
        <v>1.7999999999999999E-2</v>
      </c>
      <c r="P253" s="48">
        <f t="shared" si="20"/>
        <v>4813218718.1201496</v>
      </c>
      <c r="Q253" s="210">
        <f t="shared" si="21"/>
        <v>6665577803.8783989</v>
      </c>
      <c r="R253" s="143">
        <f t="shared" si="23"/>
        <v>86000000</v>
      </c>
      <c r="S253" s="143">
        <f t="shared" si="24"/>
        <v>6719577803.8783989</v>
      </c>
    </row>
    <row r="254" spans="1:19" s="57" customFormat="1" ht="17.25" thickBot="1" x14ac:dyDescent="0.35">
      <c r="A254" s="60"/>
      <c r="B254" s="243"/>
      <c r="C254" s="61">
        <v>11</v>
      </c>
      <c r="D254" s="207">
        <v>1600000</v>
      </c>
      <c r="E254" s="204">
        <v>0</v>
      </c>
      <c r="F254" s="141">
        <v>0</v>
      </c>
      <c r="G254" s="189">
        <v>0</v>
      </c>
      <c r="H254" s="141">
        <v>16000000</v>
      </c>
      <c r="I254" s="141">
        <v>70000000</v>
      </c>
      <c r="J254" s="141">
        <v>54000000</v>
      </c>
      <c r="K254" s="196">
        <f t="shared" si="19"/>
        <v>1885701549.3018975</v>
      </c>
      <c r="L254" s="144">
        <v>1.7999999999999999E-2</v>
      </c>
      <c r="M254" s="48">
        <v>50000</v>
      </c>
      <c r="N254" s="160">
        <f t="shared" si="22"/>
        <v>4901383655.0463123</v>
      </c>
      <c r="O254" s="121">
        <v>1.7999999999999999E-2</v>
      </c>
      <c r="P254" s="48">
        <f t="shared" si="20"/>
        <v>4901433655.0463123</v>
      </c>
      <c r="Q254" s="210">
        <f t="shared" si="21"/>
        <v>6787135204.3482094</v>
      </c>
      <c r="R254" s="143">
        <f t="shared" si="23"/>
        <v>86000000</v>
      </c>
      <c r="S254" s="143">
        <f t="shared" si="24"/>
        <v>6841135204.3482094</v>
      </c>
    </row>
    <row r="255" spans="1:19" s="57" customFormat="1" ht="17.25" thickBot="1" x14ac:dyDescent="0.35">
      <c r="A255" s="62"/>
      <c r="B255" s="243"/>
      <c r="C255" s="63">
        <v>12</v>
      </c>
      <c r="D255" s="207">
        <v>1600000</v>
      </c>
      <c r="E255" s="204">
        <v>0</v>
      </c>
      <c r="F255" s="141">
        <v>0</v>
      </c>
      <c r="G255" s="189">
        <v>0</v>
      </c>
      <c r="H255" s="141">
        <v>16000000</v>
      </c>
      <c r="I255" s="141">
        <v>70000000</v>
      </c>
      <c r="J255" s="141">
        <v>54000000</v>
      </c>
      <c r="K255" s="196">
        <f t="shared" si="19"/>
        <v>1919644177.1893318</v>
      </c>
      <c r="L255" s="144">
        <v>1.7999999999999999E-2</v>
      </c>
      <c r="M255" s="48">
        <v>50000</v>
      </c>
      <c r="N255" s="160">
        <f t="shared" si="22"/>
        <v>4991186460.8371458</v>
      </c>
      <c r="O255" s="122">
        <v>1.7999999999999999E-2</v>
      </c>
      <c r="P255" s="48">
        <f t="shared" si="20"/>
        <v>4991236460.8371458</v>
      </c>
      <c r="Q255" s="210">
        <f t="shared" si="21"/>
        <v>6910880638.0264778</v>
      </c>
      <c r="R255" s="143">
        <f t="shared" si="23"/>
        <v>86000000</v>
      </c>
      <c r="S255" s="143">
        <f t="shared" si="24"/>
        <v>6964880638.0264778</v>
      </c>
    </row>
  </sheetData>
  <mergeCells count="29">
    <mergeCell ref="M1:P1"/>
    <mergeCell ref="B4:B15"/>
    <mergeCell ref="A1:C2"/>
    <mergeCell ref="D1:G1"/>
    <mergeCell ref="J1:L1"/>
    <mergeCell ref="H1:I1"/>
    <mergeCell ref="B148:B159"/>
    <mergeCell ref="B16:B27"/>
    <mergeCell ref="B28:B39"/>
    <mergeCell ref="B40:B51"/>
    <mergeCell ref="B52:B63"/>
    <mergeCell ref="B64:B75"/>
    <mergeCell ref="B76:B87"/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workbookViewId="0">
      <selection activeCell="T13" sqref="T13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1.75" style="26" bestFit="1" customWidth="1"/>
    <col min="5" max="5" width="11.75" style="175" bestFit="1" customWidth="1"/>
    <col min="6" max="6" width="11" customWidth="1"/>
    <col min="7" max="7" width="11.75" bestFit="1" customWidth="1"/>
    <col min="8" max="8" width="9" style="175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10.75" bestFit="1" customWidth="1"/>
    <col min="14" max="14" width="7" customWidth="1"/>
    <col min="15" max="16" width="9.25" bestFit="1" customWidth="1"/>
    <col min="17" max="17" width="19.375" bestFit="1" customWidth="1"/>
    <col min="18" max="19" width="11.75" bestFit="1" customWidth="1"/>
    <col min="20" max="20" width="12.875" bestFit="1" customWidth="1"/>
  </cols>
  <sheetData>
    <row r="1" spans="1:20" s="211" customFormat="1" ht="17.25" thickBot="1" x14ac:dyDescent="0.35">
      <c r="D1" s="212"/>
      <c r="E1" s="213"/>
      <c r="G1" s="259" t="s">
        <v>166</v>
      </c>
      <c r="H1" s="259"/>
    </row>
    <row r="2" spans="1:20" s="108" customFormat="1" ht="17.25" thickBot="1" x14ac:dyDescent="0.35">
      <c r="C2" s="185" t="s">
        <v>187</v>
      </c>
      <c r="D2" s="214" t="s">
        <v>0</v>
      </c>
      <c r="E2" s="215" t="s">
        <v>1</v>
      </c>
      <c r="F2" s="108" t="s">
        <v>169</v>
      </c>
      <c r="G2" s="106" t="s">
        <v>170</v>
      </c>
      <c r="H2" s="215" t="s">
        <v>165</v>
      </c>
      <c r="I2" s="108" t="s">
        <v>2</v>
      </c>
      <c r="J2" s="108" t="s">
        <v>3</v>
      </c>
      <c r="K2" s="108" t="s">
        <v>4</v>
      </c>
      <c r="L2" s="108" t="s">
        <v>5</v>
      </c>
      <c r="M2" s="108" t="s">
        <v>6</v>
      </c>
      <c r="N2" s="108" t="s">
        <v>7</v>
      </c>
      <c r="O2" s="108" t="s">
        <v>11</v>
      </c>
      <c r="P2" s="108" t="s">
        <v>8</v>
      </c>
      <c r="Q2" s="108" t="s">
        <v>188</v>
      </c>
      <c r="R2" s="108" t="s">
        <v>9</v>
      </c>
      <c r="S2" s="108" t="s">
        <v>12</v>
      </c>
      <c r="T2" s="105" t="s">
        <v>10</v>
      </c>
    </row>
    <row r="3" spans="1:20" s="179" customFormat="1" x14ac:dyDescent="0.3">
      <c r="A3" s="260">
        <v>2023</v>
      </c>
      <c r="B3" s="179" t="s">
        <v>75</v>
      </c>
      <c r="C3" s="180">
        <v>8340000</v>
      </c>
      <c r="D3" s="180">
        <v>0</v>
      </c>
      <c r="E3" s="180">
        <v>2500000</v>
      </c>
      <c r="F3" s="180"/>
      <c r="G3" s="180"/>
      <c r="H3" s="180"/>
      <c r="I3" s="180">
        <v>300000</v>
      </c>
      <c r="J3" s="180">
        <v>100000</v>
      </c>
      <c r="K3" s="180">
        <v>450000</v>
      </c>
      <c r="L3" s="180">
        <v>100000</v>
      </c>
      <c r="M3" s="180">
        <v>170000</v>
      </c>
      <c r="N3" s="180">
        <v>0</v>
      </c>
      <c r="O3" s="180">
        <v>100000</v>
      </c>
      <c r="P3" s="180">
        <v>0</v>
      </c>
      <c r="Q3" s="180">
        <v>3300000</v>
      </c>
      <c r="R3" s="180">
        <v>1300000</v>
      </c>
      <c r="S3" s="180">
        <f t="shared" ref="S3:S34" si="0">SUM(D3:R3)</f>
        <v>8320000</v>
      </c>
      <c r="T3" s="181">
        <f xml:space="preserve"> C3 - S3</f>
        <v>20000</v>
      </c>
    </row>
    <row r="4" spans="1:20" s="173" customFormat="1" x14ac:dyDescent="0.3">
      <c r="A4" s="261"/>
      <c r="B4" s="173" t="s">
        <v>76</v>
      </c>
      <c r="C4" s="174"/>
      <c r="D4" s="174">
        <v>0</v>
      </c>
      <c r="E4" s="174">
        <v>2500000</v>
      </c>
      <c r="F4" s="174"/>
      <c r="G4" s="174"/>
      <c r="H4" s="174"/>
      <c r="I4" s="174">
        <v>300000</v>
      </c>
      <c r="J4" s="174">
        <v>100000</v>
      </c>
      <c r="K4" s="174">
        <v>450000</v>
      </c>
      <c r="L4" s="174">
        <v>100000</v>
      </c>
      <c r="M4" s="174">
        <v>170000</v>
      </c>
      <c r="N4" s="174">
        <v>0</v>
      </c>
      <c r="O4" s="174">
        <v>100000</v>
      </c>
      <c r="P4" s="174">
        <v>0</v>
      </c>
      <c r="Q4" s="174">
        <v>3500000</v>
      </c>
      <c r="R4" s="174">
        <v>0</v>
      </c>
      <c r="S4" s="174">
        <f t="shared" si="0"/>
        <v>7220000</v>
      </c>
    </row>
    <row r="5" spans="1:20" s="182" customFormat="1" x14ac:dyDescent="0.3">
      <c r="A5" s="261"/>
      <c r="B5" s="182" t="s">
        <v>77</v>
      </c>
      <c r="C5" s="183"/>
      <c r="D5" s="183">
        <v>650000</v>
      </c>
      <c r="E5" s="183">
        <v>2500000</v>
      </c>
      <c r="F5" s="183"/>
      <c r="G5" s="183"/>
      <c r="H5" s="183"/>
      <c r="I5" s="183">
        <v>300000</v>
      </c>
      <c r="J5" s="183">
        <v>100000</v>
      </c>
      <c r="K5" s="183">
        <v>450000</v>
      </c>
      <c r="L5" s="183">
        <v>100000</v>
      </c>
      <c r="M5" s="183">
        <v>170000</v>
      </c>
      <c r="N5" s="183">
        <v>0</v>
      </c>
      <c r="O5" s="183">
        <v>100000</v>
      </c>
      <c r="P5" s="183">
        <v>0</v>
      </c>
      <c r="Q5" s="183">
        <v>2500000</v>
      </c>
      <c r="R5" s="183">
        <v>0</v>
      </c>
      <c r="S5" s="183">
        <f t="shared" si="0"/>
        <v>6870000</v>
      </c>
    </row>
    <row r="6" spans="1:20" s="173" customFormat="1" x14ac:dyDescent="0.3">
      <c r="A6" s="261"/>
      <c r="B6" s="173" t="s">
        <v>78</v>
      </c>
      <c r="C6" s="174"/>
      <c r="D6" s="174">
        <v>1885000</v>
      </c>
      <c r="E6" s="174">
        <v>500000</v>
      </c>
      <c r="F6" s="174"/>
      <c r="G6" s="174"/>
      <c r="H6" s="174"/>
      <c r="I6" s="174">
        <v>500000</v>
      </c>
      <c r="J6" s="174">
        <v>100000</v>
      </c>
      <c r="K6" s="174">
        <v>450000</v>
      </c>
      <c r="L6" s="174">
        <v>100000</v>
      </c>
      <c r="M6" s="174">
        <v>170000</v>
      </c>
      <c r="N6" s="174">
        <v>0</v>
      </c>
      <c r="O6" s="174">
        <v>100000</v>
      </c>
      <c r="P6" s="174">
        <v>0</v>
      </c>
      <c r="Q6" s="174">
        <v>2550000</v>
      </c>
      <c r="R6" s="174">
        <v>0</v>
      </c>
      <c r="S6" s="174">
        <f t="shared" si="0"/>
        <v>6355000</v>
      </c>
    </row>
    <row r="7" spans="1:20" s="173" customFormat="1" x14ac:dyDescent="0.3">
      <c r="A7" s="261"/>
      <c r="B7" s="173" t="s">
        <v>79</v>
      </c>
      <c r="C7" s="174"/>
      <c r="D7" s="174">
        <v>1000000</v>
      </c>
      <c r="E7" s="174">
        <v>100000</v>
      </c>
      <c r="F7" s="174">
        <v>420000</v>
      </c>
      <c r="G7" s="174">
        <v>100000</v>
      </c>
      <c r="H7" s="174">
        <v>400000</v>
      </c>
      <c r="I7" s="174">
        <v>500000</v>
      </c>
      <c r="J7" s="174">
        <v>100000</v>
      </c>
      <c r="K7" s="174">
        <v>630000</v>
      </c>
      <c r="L7" s="174">
        <v>100000</v>
      </c>
      <c r="M7" s="174">
        <v>170000</v>
      </c>
      <c r="N7" s="174">
        <v>0</v>
      </c>
      <c r="O7" s="174">
        <v>100000</v>
      </c>
      <c r="P7" s="174">
        <v>0</v>
      </c>
      <c r="Q7" s="174">
        <v>2800000</v>
      </c>
      <c r="R7" s="174">
        <v>400000</v>
      </c>
      <c r="S7" s="174">
        <f t="shared" si="0"/>
        <v>6820000</v>
      </c>
    </row>
    <row r="8" spans="1:20" s="173" customFormat="1" x14ac:dyDescent="0.3">
      <c r="A8" s="261"/>
      <c r="B8" s="173" t="s">
        <v>80</v>
      </c>
      <c r="C8" s="174"/>
      <c r="D8" s="174">
        <v>1000000</v>
      </c>
      <c r="E8" s="174">
        <v>1000000</v>
      </c>
      <c r="F8" s="174">
        <v>420000</v>
      </c>
      <c r="G8" s="174">
        <v>750000</v>
      </c>
      <c r="H8" s="174">
        <v>500000</v>
      </c>
      <c r="I8" s="174">
        <v>500000</v>
      </c>
      <c r="J8" s="174">
        <v>100000</v>
      </c>
      <c r="K8" s="174">
        <v>630000</v>
      </c>
      <c r="L8" s="174">
        <v>100000</v>
      </c>
      <c r="M8" s="174">
        <v>170000</v>
      </c>
      <c r="N8" s="174">
        <v>0</v>
      </c>
      <c r="O8" s="174">
        <v>100000</v>
      </c>
      <c r="P8" s="174">
        <v>0</v>
      </c>
      <c r="Q8" s="174">
        <v>2900000</v>
      </c>
      <c r="R8" s="174">
        <v>0</v>
      </c>
      <c r="S8" s="174">
        <f t="shared" si="0"/>
        <v>8170000</v>
      </c>
    </row>
    <row r="9" spans="1:20" s="173" customFormat="1" x14ac:dyDescent="0.3">
      <c r="A9" s="261"/>
      <c r="B9" s="173" t="s">
        <v>81</v>
      </c>
      <c r="C9" s="174"/>
      <c r="D9" s="174">
        <v>1000000</v>
      </c>
      <c r="E9" s="174">
        <v>1000000</v>
      </c>
      <c r="F9" s="174">
        <v>420000</v>
      </c>
      <c r="G9" s="174">
        <v>750000</v>
      </c>
      <c r="H9" s="174">
        <v>500000</v>
      </c>
      <c r="I9" s="174">
        <v>500000</v>
      </c>
      <c r="J9" s="174">
        <v>100000</v>
      </c>
      <c r="K9" s="174">
        <v>630000</v>
      </c>
      <c r="L9" s="174">
        <v>100000</v>
      </c>
      <c r="M9" s="174">
        <v>170000</v>
      </c>
      <c r="N9" s="174">
        <v>0</v>
      </c>
      <c r="O9" s="174">
        <v>100000</v>
      </c>
      <c r="P9" s="174">
        <v>0</v>
      </c>
      <c r="Q9" s="174">
        <v>2000000</v>
      </c>
      <c r="R9" s="174">
        <v>0</v>
      </c>
      <c r="S9" s="174">
        <f t="shared" si="0"/>
        <v>7270000</v>
      </c>
    </row>
    <row r="10" spans="1:20" s="173" customFormat="1" x14ac:dyDescent="0.3">
      <c r="A10" s="261"/>
      <c r="B10" s="173" t="s">
        <v>82</v>
      </c>
      <c r="C10" s="174"/>
      <c r="D10" s="174">
        <v>1000000</v>
      </c>
      <c r="E10" s="174">
        <v>1000000</v>
      </c>
      <c r="F10" s="174">
        <v>420000</v>
      </c>
      <c r="G10" s="174">
        <v>750000</v>
      </c>
      <c r="H10" s="174">
        <v>500000</v>
      </c>
      <c r="I10" s="174">
        <v>500000</v>
      </c>
      <c r="J10" s="174">
        <v>100000</v>
      </c>
      <c r="K10" s="174">
        <v>630000</v>
      </c>
      <c r="L10" s="174">
        <v>100000</v>
      </c>
      <c r="M10" s="174">
        <v>170000</v>
      </c>
      <c r="N10" s="174">
        <v>0</v>
      </c>
      <c r="O10" s="174">
        <v>100000</v>
      </c>
      <c r="P10" s="174">
        <v>0</v>
      </c>
      <c r="Q10" s="174">
        <v>2000000</v>
      </c>
      <c r="R10" s="174">
        <v>0</v>
      </c>
      <c r="S10" s="174">
        <f t="shared" si="0"/>
        <v>7270000</v>
      </c>
    </row>
    <row r="11" spans="1:20" s="173" customFormat="1" x14ac:dyDescent="0.3">
      <c r="A11" s="261"/>
      <c r="B11" s="173" t="s">
        <v>83</v>
      </c>
      <c r="C11" s="174"/>
      <c r="D11" s="174">
        <v>1000000</v>
      </c>
      <c r="E11" s="174">
        <v>1000000</v>
      </c>
      <c r="F11" s="174">
        <v>420000</v>
      </c>
      <c r="G11" s="174">
        <v>400000</v>
      </c>
      <c r="H11" s="174">
        <v>100000</v>
      </c>
      <c r="I11" s="174">
        <v>400000</v>
      </c>
      <c r="J11" s="174">
        <v>100000</v>
      </c>
      <c r="K11" s="174">
        <v>630000</v>
      </c>
      <c r="L11" s="174">
        <v>100000</v>
      </c>
      <c r="M11" s="174">
        <v>150000</v>
      </c>
      <c r="N11" s="174">
        <v>0</v>
      </c>
      <c r="O11" s="174">
        <v>100000</v>
      </c>
      <c r="P11" s="174">
        <v>0</v>
      </c>
      <c r="Q11" s="174">
        <v>3000000</v>
      </c>
      <c r="R11" s="174">
        <v>3580000</v>
      </c>
      <c r="S11" s="174">
        <f t="shared" si="0"/>
        <v>10980000</v>
      </c>
    </row>
    <row r="12" spans="1:20" s="239" customFormat="1" x14ac:dyDescent="0.3">
      <c r="A12" s="261"/>
      <c r="B12" s="239" t="s">
        <v>84</v>
      </c>
      <c r="C12" s="240"/>
      <c r="D12" s="240">
        <v>0</v>
      </c>
      <c r="E12" s="240">
        <v>7000000</v>
      </c>
      <c r="F12" s="240">
        <v>420000</v>
      </c>
      <c r="G12" s="240">
        <v>400000</v>
      </c>
      <c r="H12" s="240">
        <v>100000</v>
      </c>
      <c r="I12" s="240">
        <v>400000</v>
      </c>
      <c r="J12" s="240">
        <v>100000</v>
      </c>
      <c r="K12" s="240">
        <v>630000</v>
      </c>
      <c r="L12" s="240">
        <v>100000</v>
      </c>
      <c r="M12" s="240">
        <v>1000000</v>
      </c>
      <c r="N12" s="240">
        <v>0</v>
      </c>
      <c r="O12" s="240">
        <v>100000</v>
      </c>
      <c r="P12" s="240">
        <v>0</v>
      </c>
      <c r="Q12" s="240">
        <v>3000000</v>
      </c>
      <c r="R12" s="240">
        <v>580000</v>
      </c>
      <c r="S12" s="240">
        <f t="shared" si="0"/>
        <v>13830000</v>
      </c>
      <c r="T12" s="240">
        <v>11500000</v>
      </c>
    </row>
    <row r="13" spans="1:20" s="217" customFormat="1" ht="17.25" thickBot="1" x14ac:dyDescent="0.35">
      <c r="A13" s="261"/>
      <c r="B13" s="217" t="s">
        <v>85</v>
      </c>
      <c r="C13" s="218">
        <f xml:space="preserve"> T12 + 7150000</f>
        <v>18650000</v>
      </c>
      <c r="D13" s="178">
        <v>0</v>
      </c>
      <c r="E13" s="218">
        <v>3000000</v>
      </c>
      <c r="F13" s="218">
        <v>420000</v>
      </c>
      <c r="G13" s="218">
        <v>200000</v>
      </c>
      <c r="H13" s="218">
        <v>100000</v>
      </c>
      <c r="I13" s="218">
        <v>200000</v>
      </c>
      <c r="J13" s="218">
        <v>100000</v>
      </c>
      <c r="K13" s="218">
        <v>630000</v>
      </c>
      <c r="L13" s="218">
        <v>100000</v>
      </c>
      <c r="M13" s="218">
        <v>150000</v>
      </c>
      <c r="N13" s="218">
        <v>0</v>
      </c>
      <c r="O13" s="218">
        <v>100000</v>
      </c>
      <c r="P13" s="218">
        <v>0</v>
      </c>
      <c r="Q13" s="25">
        <v>2500000</v>
      </c>
      <c r="R13" s="218">
        <f xml:space="preserve"> 580000 + 5400000</f>
        <v>5980000</v>
      </c>
      <c r="S13" s="218">
        <f t="shared" si="0"/>
        <v>13480000</v>
      </c>
      <c r="T13" s="219">
        <f t="shared" ref="T13:T44" si="1" xml:space="preserve"> C13 - S13</f>
        <v>5170000</v>
      </c>
    </row>
    <row r="14" spans="1:20" s="110" customFormat="1" ht="17.25" thickBot="1" x14ac:dyDescent="0.35">
      <c r="A14" s="262"/>
      <c r="B14" s="24" t="s">
        <v>86</v>
      </c>
      <c r="C14" s="218">
        <f xml:space="preserve"> T13 + 7150000</f>
        <v>12320000</v>
      </c>
      <c r="D14" s="178">
        <v>0</v>
      </c>
      <c r="E14" s="177">
        <v>1000000</v>
      </c>
      <c r="F14" s="25">
        <v>420000</v>
      </c>
      <c r="G14" s="25">
        <v>200000</v>
      </c>
      <c r="H14" s="177">
        <v>100000</v>
      </c>
      <c r="I14" s="25">
        <v>200000</v>
      </c>
      <c r="J14" s="25">
        <v>100000</v>
      </c>
      <c r="K14" s="25">
        <v>630000</v>
      </c>
      <c r="L14" s="25">
        <v>100000</v>
      </c>
      <c r="M14" s="216">
        <v>150000</v>
      </c>
      <c r="N14" s="25">
        <v>0</v>
      </c>
      <c r="O14" s="25">
        <v>100000</v>
      </c>
      <c r="P14" s="25">
        <v>500000</v>
      </c>
      <c r="Q14" s="25">
        <v>2500000</v>
      </c>
      <c r="R14" s="83">
        <v>580000</v>
      </c>
      <c r="S14" s="25">
        <f t="shared" si="0"/>
        <v>6580000</v>
      </c>
      <c r="T14" s="19">
        <f t="shared" si="1"/>
        <v>5740000</v>
      </c>
    </row>
    <row r="15" spans="1:20" s="108" customFormat="1" ht="17.25" thickBot="1" x14ac:dyDescent="0.35">
      <c r="A15" s="260">
        <v>2024</v>
      </c>
      <c r="B15" s="108" t="s">
        <v>75</v>
      </c>
      <c r="C15" s="218">
        <f t="shared" ref="C15:C78" si="2" xml:space="preserve"> T14 + 7150000</f>
        <v>12890000</v>
      </c>
      <c r="D15" s="178">
        <v>0</v>
      </c>
      <c r="E15" s="176">
        <v>1500000</v>
      </c>
      <c r="F15" s="107">
        <v>420000</v>
      </c>
      <c r="G15" s="107">
        <v>200000</v>
      </c>
      <c r="H15" s="176">
        <v>100000</v>
      </c>
      <c r="I15" s="107">
        <v>200000</v>
      </c>
      <c r="J15" s="107">
        <v>100000</v>
      </c>
      <c r="K15" s="107">
        <v>630000</v>
      </c>
      <c r="L15" s="107">
        <v>100000</v>
      </c>
      <c r="M15" s="109">
        <v>150000</v>
      </c>
      <c r="N15" s="107">
        <v>0</v>
      </c>
      <c r="O15" s="107">
        <v>100000</v>
      </c>
      <c r="P15" s="107">
        <v>0</v>
      </c>
      <c r="Q15" s="25">
        <v>2500000</v>
      </c>
      <c r="R15" s="184">
        <v>580000</v>
      </c>
      <c r="S15" s="107">
        <f t="shared" si="0"/>
        <v>6580000</v>
      </c>
      <c r="T15" s="23">
        <f t="shared" si="1"/>
        <v>6310000</v>
      </c>
    </row>
    <row r="16" spans="1:20" s="214" customFormat="1" ht="17.25" thickBot="1" x14ac:dyDescent="0.35">
      <c r="A16" s="261"/>
      <c r="B16" s="214" t="s">
        <v>76</v>
      </c>
      <c r="C16" s="218">
        <f t="shared" si="2"/>
        <v>13460000</v>
      </c>
      <c r="D16" s="178">
        <v>0</v>
      </c>
      <c r="E16" s="176">
        <v>1500000</v>
      </c>
      <c r="F16" s="178">
        <v>420000</v>
      </c>
      <c r="G16" s="178">
        <v>200000</v>
      </c>
      <c r="H16" s="178">
        <v>100000</v>
      </c>
      <c r="I16" s="178">
        <v>200000</v>
      </c>
      <c r="J16" s="178">
        <v>100000</v>
      </c>
      <c r="K16" s="178">
        <v>630000</v>
      </c>
      <c r="L16" s="178">
        <v>100000</v>
      </c>
      <c r="M16" s="178">
        <v>150000</v>
      </c>
      <c r="N16" s="178">
        <v>0</v>
      </c>
      <c r="O16" s="178">
        <v>100000</v>
      </c>
      <c r="P16" s="178">
        <v>0</v>
      </c>
      <c r="Q16" s="25">
        <v>2500000</v>
      </c>
      <c r="R16" s="178">
        <v>580000</v>
      </c>
      <c r="S16" s="178">
        <f t="shared" si="0"/>
        <v>6580000</v>
      </c>
      <c r="T16" s="220">
        <f t="shared" si="1"/>
        <v>6880000</v>
      </c>
    </row>
    <row r="17" spans="1:20" s="217" customFormat="1" ht="17.25" thickBot="1" x14ac:dyDescent="0.35">
      <c r="A17" s="261"/>
      <c r="B17" s="217" t="s">
        <v>77</v>
      </c>
      <c r="C17" s="218">
        <f t="shared" si="2"/>
        <v>14030000</v>
      </c>
      <c r="D17" s="178">
        <v>0</v>
      </c>
      <c r="E17" s="176">
        <v>1500000</v>
      </c>
      <c r="F17" s="218">
        <v>420000</v>
      </c>
      <c r="G17" s="218">
        <v>200000</v>
      </c>
      <c r="H17" s="218">
        <v>100000</v>
      </c>
      <c r="I17" s="218">
        <v>200000</v>
      </c>
      <c r="J17" s="218">
        <v>100000</v>
      </c>
      <c r="K17" s="218">
        <v>630000</v>
      </c>
      <c r="L17" s="218">
        <v>100000</v>
      </c>
      <c r="M17" s="218">
        <v>150000</v>
      </c>
      <c r="N17" s="218">
        <v>0</v>
      </c>
      <c r="O17" s="218">
        <v>100000</v>
      </c>
      <c r="P17" s="218">
        <v>0</v>
      </c>
      <c r="Q17" s="25">
        <v>2500000</v>
      </c>
      <c r="R17" s="218">
        <f xml:space="preserve"> 580000 + 5400000</f>
        <v>5980000</v>
      </c>
      <c r="S17" s="218">
        <f t="shared" si="0"/>
        <v>11980000</v>
      </c>
      <c r="T17" s="219">
        <f t="shared" si="1"/>
        <v>2050000</v>
      </c>
    </row>
    <row r="18" spans="1:20" s="108" customFormat="1" ht="17.25" thickBot="1" x14ac:dyDescent="0.35">
      <c r="A18" s="261"/>
      <c r="B18" s="108" t="s">
        <v>78</v>
      </c>
      <c r="C18" s="218">
        <f t="shared" si="2"/>
        <v>9200000</v>
      </c>
      <c r="D18" s="178">
        <v>0</v>
      </c>
      <c r="E18" s="176">
        <v>1500000</v>
      </c>
      <c r="F18" s="107">
        <v>420000</v>
      </c>
      <c r="G18" s="107">
        <v>200000</v>
      </c>
      <c r="H18" s="176">
        <v>100000</v>
      </c>
      <c r="I18" s="107">
        <v>200000</v>
      </c>
      <c r="J18" s="107">
        <v>100000</v>
      </c>
      <c r="K18" s="107">
        <v>630000</v>
      </c>
      <c r="L18" s="107">
        <v>100000</v>
      </c>
      <c r="M18" s="109">
        <v>150000</v>
      </c>
      <c r="N18" s="107">
        <v>0</v>
      </c>
      <c r="O18" s="107">
        <v>100000</v>
      </c>
      <c r="P18" s="107">
        <v>0</v>
      </c>
      <c r="Q18" s="25">
        <v>2500000</v>
      </c>
      <c r="R18" s="184">
        <v>580000</v>
      </c>
      <c r="S18" s="107">
        <f t="shared" si="0"/>
        <v>6580000</v>
      </c>
      <c r="T18" s="18">
        <f t="shared" si="1"/>
        <v>2620000</v>
      </c>
    </row>
    <row r="19" spans="1:20" s="108" customFormat="1" ht="17.25" thickBot="1" x14ac:dyDescent="0.35">
      <c r="A19" s="261"/>
      <c r="B19" s="108" t="s">
        <v>79</v>
      </c>
      <c r="C19" s="218">
        <f t="shared" si="2"/>
        <v>9770000</v>
      </c>
      <c r="D19" s="178">
        <v>0</v>
      </c>
      <c r="E19" s="176">
        <v>1500000</v>
      </c>
      <c r="F19" s="107">
        <v>420000</v>
      </c>
      <c r="G19" s="107">
        <v>200000</v>
      </c>
      <c r="H19" s="176">
        <v>100000</v>
      </c>
      <c r="I19" s="107">
        <v>200000</v>
      </c>
      <c r="J19" s="107">
        <v>100000</v>
      </c>
      <c r="K19" s="107">
        <v>630000</v>
      </c>
      <c r="L19" s="107">
        <v>100000</v>
      </c>
      <c r="M19" s="109">
        <v>150000</v>
      </c>
      <c r="N19" s="107">
        <v>0</v>
      </c>
      <c r="O19" s="107">
        <v>100000</v>
      </c>
      <c r="P19" s="107">
        <v>0</v>
      </c>
      <c r="Q19" s="25">
        <v>2500000</v>
      </c>
      <c r="R19" s="184">
        <v>580000</v>
      </c>
      <c r="S19" s="107">
        <f t="shared" si="0"/>
        <v>6580000</v>
      </c>
      <c r="T19" s="18">
        <f t="shared" si="1"/>
        <v>3190000</v>
      </c>
    </row>
    <row r="20" spans="1:20" s="108" customFormat="1" ht="17.25" thickBot="1" x14ac:dyDescent="0.35">
      <c r="A20" s="261"/>
      <c r="B20" s="108" t="s">
        <v>80</v>
      </c>
      <c r="C20" s="218">
        <f t="shared" si="2"/>
        <v>10340000</v>
      </c>
      <c r="D20" s="178">
        <v>0</v>
      </c>
      <c r="E20" s="176">
        <v>1500000</v>
      </c>
      <c r="F20" s="107">
        <v>420000</v>
      </c>
      <c r="G20" s="107">
        <v>200000</v>
      </c>
      <c r="H20" s="176">
        <v>100000</v>
      </c>
      <c r="I20" s="107">
        <v>200000</v>
      </c>
      <c r="J20" s="107">
        <v>100000</v>
      </c>
      <c r="K20" s="107">
        <v>630000</v>
      </c>
      <c r="L20" s="107">
        <v>100000</v>
      </c>
      <c r="M20" s="109">
        <v>150000</v>
      </c>
      <c r="N20" s="107">
        <v>0</v>
      </c>
      <c r="O20" s="107">
        <v>100000</v>
      </c>
      <c r="P20" s="107">
        <v>0</v>
      </c>
      <c r="Q20" s="25">
        <v>2500000</v>
      </c>
      <c r="R20" s="184">
        <v>580000</v>
      </c>
      <c r="S20" s="107">
        <f t="shared" si="0"/>
        <v>6580000</v>
      </c>
      <c r="T20" s="18">
        <f t="shared" si="1"/>
        <v>3760000</v>
      </c>
    </row>
    <row r="21" spans="1:20" s="217" customFormat="1" ht="17.25" thickBot="1" x14ac:dyDescent="0.35">
      <c r="A21" s="261"/>
      <c r="B21" s="217" t="s">
        <v>81</v>
      </c>
      <c r="C21" s="218">
        <f t="shared" si="2"/>
        <v>10910000</v>
      </c>
      <c r="D21" s="178">
        <v>0</v>
      </c>
      <c r="E21" s="176">
        <v>1500000</v>
      </c>
      <c r="F21" s="218">
        <v>420000</v>
      </c>
      <c r="G21" s="218">
        <v>200000</v>
      </c>
      <c r="H21" s="218">
        <v>100000</v>
      </c>
      <c r="I21" s="218">
        <v>200000</v>
      </c>
      <c r="J21" s="218">
        <v>100000</v>
      </c>
      <c r="K21" s="218">
        <v>630000</v>
      </c>
      <c r="L21" s="218">
        <v>100000</v>
      </c>
      <c r="M21" s="218">
        <v>150000</v>
      </c>
      <c r="N21" s="218">
        <v>0</v>
      </c>
      <c r="O21" s="218">
        <v>100000</v>
      </c>
      <c r="P21" s="218">
        <v>0</v>
      </c>
      <c r="Q21" s="25">
        <v>2500000</v>
      </c>
      <c r="R21" s="218">
        <f xml:space="preserve"> 580000 + 5400000</f>
        <v>5980000</v>
      </c>
      <c r="S21" s="218">
        <f t="shared" si="0"/>
        <v>11980000</v>
      </c>
      <c r="T21" s="219">
        <f t="shared" si="1"/>
        <v>-1070000</v>
      </c>
    </row>
    <row r="22" spans="1:20" s="108" customFormat="1" ht="17.25" thickBot="1" x14ac:dyDescent="0.35">
      <c r="A22" s="261"/>
      <c r="B22" s="108" t="s">
        <v>82</v>
      </c>
      <c r="C22" s="218">
        <f t="shared" si="2"/>
        <v>6080000</v>
      </c>
      <c r="D22" s="178">
        <v>0</v>
      </c>
      <c r="E22" s="176">
        <v>1500000</v>
      </c>
      <c r="F22" s="107">
        <v>420000</v>
      </c>
      <c r="G22" s="107">
        <v>200000</v>
      </c>
      <c r="H22" s="176">
        <v>100000</v>
      </c>
      <c r="I22" s="107">
        <v>200000</v>
      </c>
      <c r="J22" s="107">
        <v>100000</v>
      </c>
      <c r="K22" s="107">
        <v>630000</v>
      </c>
      <c r="L22" s="107">
        <v>100000</v>
      </c>
      <c r="M22" s="109">
        <v>150000</v>
      </c>
      <c r="N22" s="107">
        <v>0</v>
      </c>
      <c r="O22" s="107">
        <v>100000</v>
      </c>
      <c r="P22" s="107">
        <v>0</v>
      </c>
      <c r="Q22" s="25">
        <v>2500000</v>
      </c>
      <c r="R22" s="184">
        <v>580000</v>
      </c>
      <c r="S22" s="107">
        <f t="shared" si="0"/>
        <v>6580000</v>
      </c>
      <c r="T22" s="18">
        <f t="shared" si="1"/>
        <v>-500000</v>
      </c>
    </row>
    <row r="23" spans="1:20" s="108" customFormat="1" ht="17.25" thickBot="1" x14ac:dyDescent="0.35">
      <c r="A23" s="261"/>
      <c r="B23" s="108" t="s">
        <v>83</v>
      </c>
      <c r="C23" s="218">
        <f t="shared" si="2"/>
        <v>6650000</v>
      </c>
      <c r="D23" s="178">
        <v>0</v>
      </c>
      <c r="E23" s="176">
        <v>1500000</v>
      </c>
      <c r="F23" s="107">
        <v>420000</v>
      </c>
      <c r="G23" s="107">
        <v>200000</v>
      </c>
      <c r="H23" s="176">
        <v>100000</v>
      </c>
      <c r="I23" s="107">
        <v>200000</v>
      </c>
      <c r="J23" s="107">
        <v>100000</v>
      </c>
      <c r="K23" s="107">
        <v>630000</v>
      </c>
      <c r="L23" s="107">
        <v>100000</v>
      </c>
      <c r="M23" s="109">
        <v>150000</v>
      </c>
      <c r="N23" s="107">
        <v>0</v>
      </c>
      <c r="O23" s="107">
        <v>100000</v>
      </c>
      <c r="P23" s="107">
        <v>0</v>
      </c>
      <c r="Q23" s="25">
        <v>2500000</v>
      </c>
      <c r="R23" s="184">
        <v>580000</v>
      </c>
      <c r="S23" s="107">
        <f t="shared" si="0"/>
        <v>6580000</v>
      </c>
      <c r="T23" s="18">
        <f t="shared" si="1"/>
        <v>70000</v>
      </c>
    </row>
    <row r="24" spans="1:20" s="108" customFormat="1" x14ac:dyDescent="0.3">
      <c r="A24" s="261"/>
      <c r="B24" s="108" t="s">
        <v>84</v>
      </c>
      <c r="C24" s="218">
        <f t="shared" si="2"/>
        <v>7220000</v>
      </c>
      <c r="D24" s="178">
        <v>0</v>
      </c>
      <c r="E24" s="176">
        <v>1500000</v>
      </c>
      <c r="F24" s="107">
        <v>420000</v>
      </c>
      <c r="G24" s="107">
        <v>200000</v>
      </c>
      <c r="H24" s="176">
        <v>100000</v>
      </c>
      <c r="I24" s="107">
        <v>200000</v>
      </c>
      <c r="J24" s="107">
        <v>100000</v>
      </c>
      <c r="K24" s="107">
        <v>630000</v>
      </c>
      <c r="L24" s="107">
        <v>100000</v>
      </c>
      <c r="M24" s="109">
        <v>150000</v>
      </c>
      <c r="N24" s="107">
        <v>0</v>
      </c>
      <c r="O24" s="107">
        <v>100000</v>
      </c>
      <c r="P24" s="107">
        <v>0</v>
      </c>
      <c r="Q24" s="107">
        <v>2000000</v>
      </c>
      <c r="R24" s="184">
        <v>580000</v>
      </c>
      <c r="S24" s="107">
        <f t="shared" si="0"/>
        <v>6080000</v>
      </c>
      <c r="T24" s="18">
        <f t="shared" si="1"/>
        <v>1140000</v>
      </c>
    </row>
    <row r="25" spans="1:20" s="108" customFormat="1" x14ac:dyDescent="0.3">
      <c r="A25" s="261"/>
      <c r="B25" s="108" t="s">
        <v>85</v>
      </c>
      <c r="C25" s="218">
        <f t="shared" si="2"/>
        <v>8290000</v>
      </c>
      <c r="D25" s="178">
        <v>0</v>
      </c>
      <c r="E25" s="176">
        <v>1500000</v>
      </c>
      <c r="F25" s="107">
        <v>420000</v>
      </c>
      <c r="G25" s="107">
        <v>200000</v>
      </c>
      <c r="H25" s="176">
        <v>100000</v>
      </c>
      <c r="I25" s="107">
        <v>200000</v>
      </c>
      <c r="J25" s="107">
        <v>100000</v>
      </c>
      <c r="K25" s="107">
        <v>630000</v>
      </c>
      <c r="L25" s="107">
        <v>100000</v>
      </c>
      <c r="M25" s="109">
        <v>150000</v>
      </c>
      <c r="N25" s="107">
        <v>0</v>
      </c>
      <c r="O25" s="107">
        <v>100000</v>
      </c>
      <c r="P25" s="107">
        <v>0</v>
      </c>
      <c r="Q25" s="107">
        <v>2000000</v>
      </c>
      <c r="R25" s="184">
        <v>580000</v>
      </c>
      <c r="S25" s="107">
        <f t="shared" si="0"/>
        <v>6080000</v>
      </c>
      <c r="T25" s="18">
        <f t="shared" si="1"/>
        <v>2210000</v>
      </c>
    </row>
    <row r="26" spans="1:20" s="110" customFormat="1" ht="17.25" thickBot="1" x14ac:dyDescent="0.35">
      <c r="A26" s="262"/>
      <c r="B26" s="24" t="s">
        <v>86</v>
      </c>
      <c r="C26" s="218">
        <f t="shared" si="2"/>
        <v>9360000</v>
      </c>
      <c r="D26" s="178">
        <v>0</v>
      </c>
      <c r="E26" s="176">
        <v>1500000</v>
      </c>
      <c r="F26" s="25">
        <v>420000</v>
      </c>
      <c r="G26" s="107">
        <v>200000</v>
      </c>
      <c r="H26" s="176">
        <v>100000</v>
      </c>
      <c r="I26" s="107">
        <v>200000</v>
      </c>
      <c r="J26" s="25">
        <v>100000</v>
      </c>
      <c r="K26" s="25">
        <v>630000</v>
      </c>
      <c r="L26" s="25">
        <v>100000</v>
      </c>
      <c r="M26" s="109">
        <v>150000</v>
      </c>
      <c r="N26" s="25">
        <v>0</v>
      </c>
      <c r="O26" s="25">
        <v>100000</v>
      </c>
      <c r="P26" s="25">
        <v>0</v>
      </c>
      <c r="Q26" s="107">
        <v>2000000</v>
      </c>
      <c r="R26" s="184">
        <v>580000</v>
      </c>
      <c r="S26" s="25">
        <f t="shared" si="0"/>
        <v>6080000</v>
      </c>
      <c r="T26" s="19">
        <f t="shared" si="1"/>
        <v>3280000</v>
      </c>
    </row>
    <row r="27" spans="1:20" x14ac:dyDescent="0.3">
      <c r="A27" s="260">
        <v>2025</v>
      </c>
      <c r="B27" t="s">
        <v>75</v>
      </c>
      <c r="C27" s="218">
        <f t="shared" si="2"/>
        <v>10430000</v>
      </c>
      <c r="D27" s="178">
        <v>0</v>
      </c>
      <c r="E27" s="176">
        <v>1500000</v>
      </c>
      <c r="F27" s="107">
        <v>420000</v>
      </c>
      <c r="G27" s="107">
        <v>200000</v>
      </c>
      <c r="H27" s="176">
        <v>100000</v>
      </c>
      <c r="I27" s="107">
        <v>200000</v>
      </c>
      <c r="J27" s="1">
        <v>100000</v>
      </c>
      <c r="K27" s="107">
        <v>630000</v>
      </c>
      <c r="L27" s="1">
        <v>100000</v>
      </c>
      <c r="M27" s="109">
        <v>150000</v>
      </c>
      <c r="N27" s="1">
        <v>0</v>
      </c>
      <c r="O27" s="1">
        <v>100000</v>
      </c>
      <c r="P27" s="1">
        <v>0</v>
      </c>
      <c r="Q27" s="107">
        <v>2000000</v>
      </c>
      <c r="R27" s="184">
        <v>580000</v>
      </c>
      <c r="S27" s="1">
        <f t="shared" si="0"/>
        <v>6080000</v>
      </c>
      <c r="T27" s="23">
        <f t="shared" si="1"/>
        <v>4350000</v>
      </c>
    </row>
    <row r="28" spans="1:20" x14ac:dyDescent="0.3">
      <c r="A28" s="261"/>
      <c r="B28" t="s">
        <v>76</v>
      </c>
      <c r="C28" s="218">
        <f t="shared" si="2"/>
        <v>11500000</v>
      </c>
      <c r="D28" s="178">
        <v>0</v>
      </c>
      <c r="E28" s="176">
        <v>1500000</v>
      </c>
      <c r="F28" s="107">
        <v>420000</v>
      </c>
      <c r="G28" s="107">
        <v>200000</v>
      </c>
      <c r="H28" s="176">
        <v>100000</v>
      </c>
      <c r="I28" s="107">
        <v>200000</v>
      </c>
      <c r="J28" s="1">
        <v>100000</v>
      </c>
      <c r="K28" s="107">
        <v>630000</v>
      </c>
      <c r="L28" s="1">
        <v>100000</v>
      </c>
      <c r="M28" s="109">
        <v>150000</v>
      </c>
      <c r="N28" s="1">
        <v>0</v>
      </c>
      <c r="O28" s="1">
        <v>100000</v>
      </c>
      <c r="P28" s="1">
        <v>0</v>
      </c>
      <c r="Q28" s="107">
        <v>2000000</v>
      </c>
      <c r="R28" s="184">
        <v>580000</v>
      </c>
      <c r="S28" s="1">
        <f t="shared" si="0"/>
        <v>6080000</v>
      </c>
      <c r="T28" s="18">
        <f t="shared" si="1"/>
        <v>5420000</v>
      </c>
    </row>
    <row r="29" spans="1:20" x14ac:dyDescent="0.3">
      <c r="A29" s="261"/>
      <c r="B29" t="s">
        <v>77</v>
      </c>
      <c r="C29" s="218">
        <f t="shared" si="2"/>
        <v>12570000</v>
      </c>
      <c r="D29" s="178">
        <v>0</v>
      </c>
      <c r="E29" s="176">
        <v>1500000</v>
      </c>
      <c r="F29" s="107">
        <v>420000</v>
      </c>
      <c r="G29" s="107">
        <v>200000</v>
      </c>
      <c r="H29" s="176">
        <v>100000</v>
      </c>
      <c r="I29" s="107">
        <v>200000</v>
      </c>
      <c r="J29" s="1">
        <v>100000</v>
      </c>
      <c r="K29" s="107">
        <v>630000</v>
      </c>
      <c r="L29" s="1">
        <v>100000</v>
      </c>
      <c r="M29" s="109">
        <v>150000</v>
      </c>
      <c r="N29" s="1">
        <v>0</v>
      </c>
      <c r="O29" s="1">
        <v>100000</v>
      </c>
      <c r="P29" s="1">
        <v>0</v>
      </c>
      <c r="Q29" s="107">
        <v>2000000</v>
      </c>
      <c r="R29" s="184">
        <v>580000</v>
      </c>
      <c r="S29" s="1">
        <f t="shared" si="0"/>
        <v>6080000</v>
      </c>
      <c r="T29" s="18">
        <f t="shared" si="1"/>
        <v>6490000</v>
      </c>
    </row>
    <row r="30" spans="1:20" x14ac:dyDescent="0.3">
      <c r="A30" s="261"/>
      <c r="B30" t="s">
        <v>78</v>
      </c>
      <c r="C30" s="218">
        <f t="shared" si="2"/>
        <v>13640000</v>
      </c>
      <c r="D30" s="178">
        <v>0</v>
      </c>
      <c r="E30" s="176">
        <v>1500000</v>
      </c>
      <c r="F30" s="107">
        <v>420000</v>
      </c>
      <c r="G30" s="107">
        <v>200000</v>
      </c>
      <c r="H30" s="176">
        <v>100000</v>
      </c>
      <c r="I30" s="107">
        <v>200000</v>
      </c>
      <c r="J30" s="1">
        <v>100000</v>
      </c>
      <c r="K30" s="107">
        <v>630000</v>
      </c>
      <c r="L30" s="1">
        <v>100000</v>
      </c>
      <c r="M30" s="109">
        <v>150000</v>
      </c>
      <c r="N30" s="1">
        <v>0</v>
      </c>
      <c r="O30" s="1">
        <v>100000</v>
      </c>
      <c r="P30" s="1">
        <v>0</v>
      </c>
      <c r="Q30" s="107">
        <v>2000000</v>
      </c>
      <c r="R30" s="184">
        <v>580000</v>
      </c>
      <c r="S30" s="1">
        <f t="shared" si="0"/>
        <v>6080000</v>
      </c>
      <c r="T30" s="18">
        <f t="shared" si="1"/>
        <v>7560000</v>
      </c>
    </row>
    <row r="31" spans="1:20" x14ac:dyDescent="0.3">
      <c r="A31" s="261"/>
      <c r="B31" t="s">
        <v>79</v>
      </c>
      <c r="C31" s="218">
        <f t="shared" si="2"/>
        <v>14710000</v>
      </c>
      <c r="D31" s="178">
        <v>0</v>
      </c>
      <c r="E31" s="176">
        <v>1500000</v>
      </c>
      <c r="F31" s="107">
        <v>420000</v>
      </c>
      <c r="G31" s="107">
        <v>200000</v>
      </c>
      <c r="H31" s="176">
        <v>100000</v>
      </c>
      <c r="I31" s="107">
        <v>200000</v>
      </c>
      <c r="J31" s="1">
        <v>100000</v>
      </c>
      <c r="K31" s="107">
        <v>630000</v>
      </c>
      <c r="L31" s="1">
        <v>100000</v>
      </c>
      <c r="M31" s="109">
        <v>150000</v>
      </c>
      <c r="N31" s="1">
        <v>0</v>
      </c>
      <c r="O31" s="1">
        <v>100000</v>
      </c>
      <c r="P31" s="1">
        <v>0</v>
      </c>
      <c r="Q31" s="107">
        <v>2000000</v>
      </c>
      <c r="R31" s="184">
        <v>580000</v>
      </c>
      <c r="S31" s="1">
        <f t="shared" si="0"/>
        <v>6080000</v>
      </c>
      <c r="T31" s="18">
        <f t="shared" si="1"/>
        <v>8630000</v>
      </c>
    </row>
    <row r="32" spans="1:20" x14ac:dyDescent="0.3">
      <c r="A32" s="261"/>
      <c r="B32" t="s">
        <v>80</v>
      </c>
      <c r="C32" s="218">
        <f t="shared" si="2"/>
        <v>15780000</v>
      </c>
      <c r="D32" s="178">
        <v>0</v>
      </c>
      <c r="E32" s="176">
        <v>1500000</v>
      </c>
      <c r="F32" s="107">
        <v>420000</v>
      </c>
      <c r="G32" s="107">
        <v>200000</v>
      </c>
      <c r="H32" s="176">
        <v>100000</v>
      </c>
      <c r="I32" s="107">
        <v>200000</v>
      </c>
      <c r="J32" s="1">
        <v>100000</v>
      </c>
      <c r="K32" s="107">
        <v>630000</v>
      </c>
      <c r="L32" s="1">
        <v>100000</v>
      </c>
      <c r="M32" s="109">
        <v>150000</v>
      </c>
      <c r="N32" s="1">
        <v>0</v>
      </c>
      <c r="O32" s="1">
        <v>100000</v>
      </c>
      <c r="P32" s="1">
        <v>0</v>
      </c>
      <c r="Q32" s="107">
        <v>2000000</v>
      </c>
      <c r="R32" s="184">
        <v>580000</v>
      </c>
      <c r="S32" s="1">
        <f t="shared" si="0"/>
        <v>6080000</v>
      </c>
      <c r="T32" s="18">
        <f t="shared" si="1"/>
        <v>9700000</v>
      </c>
    </row>
    <row r="33" spans="1:20" x14ac:dyDescent="0.3">
      <c r="A33" s="261"/>
      <c r="B33" t="s">
        <v>81</v>
      </c>
      <c r="C33" s="218">
        <f t="shared" si="2"/>
        <v>16850000</v>
      </c>
      <c r="D33" s="178">
        <v>0</v>
      </c>
      <c r="E33" s="176">
        <v>1500000</v>
      </c>
      <c r="F33" s="107">
        <v>420000</v>
      </c>
      <c r="G33" s="107">
        <v>200000</v>
      </c>
      <c r="H33" s="176">
        <v>100000</v>
      </c>
      <c r="I33" s="107">
        <v>200000</v>
      </c>
      <c r="J33" s="1">
        <v>100000</v>
      </c>
      <c r="K33" s="107">
        <v>630000</v>
      </c>
      <c r="L33" s="1">
        <v>100000</v>
      </c>
      <c r="M33" s="109">
        <v>150000</v>
      </c>
      <c r="N33" s="1">
        <v>0</v>
      </c>
      <c r="O33" s="1">
        <v>100000</v>
      </c>
      <c r="P33" s="1">
        <v>0</v>
      </c>
      <c r="Q33" s="107">
        <v>2000000</v>
      </c>
      <c r="R33" s="184">
        <v>580000</v>
      </c>
      <c r="S33" s="1">
        <f t="shared" si="0"/>
        <v>6080000</v>
      </c>
      <c r="T33" s="18">
        <f t="shared" si="1"/>
        <v>10770000</v>
      </c>
    </row>
    <row r="34" spans="1:20" x14ac:dyDescent="0.3">
      <c r="A34" s="261"/>
      <c r="B34" t="s">
        <v>82</v>
      </c>
      <c r="C34" s="218">
        <f t="shared" si="2"/>
        <v>17920000</v>
      </c>
      <c r="D34" s="178">
        <v>0</v>
      </c>
      <c r="E34" s="176">
        <v>1500000</v>
      </c>
      <c r="F34" s="107">
        <v>420000</v>
      </c>
      <c r="G34" s="107">
        <v>200000</v>
      </c>
      <c r="H34" s="176">
        <v>100000</v>
      </c>
      <c r="I34" s="107">
        <v>200000</v>
      </c>
      <c r="J34" s="1">
        <v>100000</v>
      </c>
      <c r="K34" s="107">
        <v>630000</v>
      </c>
      <c r="L34" s="1">
        <v>100000</v>
      </c>
      <c r="M34" s="109">
        <v>150000</v>
      </c>
      <c r="N34" s="1">
        <v>0</v>
      </c>
      <c r="O34" s="1">
        <v>100000</v>
      </c>
      <c r="P34" s="1">
        <v>0</v>
      </c>
      <c r="Q34" s="107">
        <v>2000000</v>
      </c>
      <c r="R34" s="184">
        <v>580000</v>
      </c>
      <c r="S34" s="1">
        <f t="shared" si="0"/>
        <v>6080000</v>
      </c>
      <c r="T34" s="18">
        <f t="shared" si="1"/>
        <v>11840000</v>
      </c>
    </row>
    <row r="35" spans="1:20" s="111" customFormat="1" x14ac:dyDescent="0.3">
      <c r="A35" s="261"/>
      <c r="B35" s="111" t="s">
        <v>83</v>
      </c>
      <c r="C35" s="218">
        <f t="shared" si="2"/>
        <v>18990000</v>
      </c>
      <c r="D35" s="178">
        <v>0</v>
      </c>
      <c r="E35" s="176">
        <v>1500000</v>
      </c>
      <c r="F35" s="113">
        <v>420000</v>
      </c>
      <c r="G35" s="107">
        <v>200000</v>
      </c>
      <c r="H35" s="176">
        <v>100000</v>
      </c>
      <c r="I35" s="107">
        <v>200000</v>
      </c>
      <c r="J35" s="112">
        <v>100000</v>
      </c>
      <c r="K35" s="113">
        <v>630000</v>
      </c>
      <c r="L35" s="112">
        <v>100000</v>
      </c>
      <c r="M35" s="109">
        <v>150000</v>
      </c>
      <c r="N35" s="112">
        <v>0</v>
      </c>
      <c r="O35" s="112">
        <v>100000</v>
      </c>
      <c r="P35" s="112">
        <v>0</v>
      </c>
      <c r="Q35" s="107">
        <v>2000000</v>
      </c>
      <c r="R35" s="184">
        <v>580000</v>
      </c>
      <c r="S35" s="112">
        <f t="shared" ref="S35:S66" si="3">SUM(D35:R35)</f>
        <v>6080000</v>
      </c>
      <c r="T35" s="114">
        <f t="shared" si="1"/>
        <v>12910000</v>
      </c>
    </row>
    <row r="36" spans="1:20" x14ac:dyDescent="0.3">
      <c r="A36" s="261"/>
      <c r="B36" t="s">
        <v>84</v>
      </c>
      <c r="C36" s="218">
        <f t="shared" si="2"/>
        <v>20060000</v>
      </c>
      <c r="D36" s="178">
        <v>0</v>
      </c>
      <c r="E36" s="176">
        <v>1500000</v>
      </c>
      <c r="F36" s="107">
        <v>420000</v>
      </c>
      <c r="G36" s="107">
        <v>200000</v>
      </c>
      <c r="H36" s="176">
        <v>100000</v>
      </c>
      <c r="I36" s="107">
        <v>200000</v>
      </c>
      <c r="J36" s="1">
        <v>100000</v>
      </c>
      <c r="K36" s="107">
        <v>630000</v>
      </c>
      <c r="L36" s="1">
        <v>100000</v>
      </c>
      <c r="M36" s="109">
        <v>150000</v>
      </c>
      <c r="N36" s="1">
        <v>0</v>
      </c>
      <c r="O36" s="1">
        <v>100000</v>
      </c>
      <c r="P36" s="1">
        <v>0</v>
      </c>
      <c r="Q36" s="107">
        <v>2000000</v>
      </c>
      <c r="R36" s="184">
        <v>580000</v>
      </c>
      <c r="S36" s="1">
        <f t="shared" si="3"/>
        <v>6080000</v>
      </c>
      <c r="T36" s="18">
        <f t="shared" si="1"/>
        <v>13980000</v>
      </c>
    </row>
    <row r="37" spans="1:20" x14ac:dyDescent="0.3">
      <c r="A37" s="261"/>
      <c r="B37" t="s">
        <v>85</v>
      </c>
      <c r="C37" s="218">
        <f t="shared" si="2"/>
        <v>21130000</v>
      </c>
      <c r="D37" s="178">
        <v>0</v>
      </c>
      <c r="E37" s="176">
        <v>1500000</v>
      </c>
      <c r="F37" s="107">
        <v>420000</v>
      </c>
      <c r="G37" s="107">
        <v>200000</v>
      </c>
      <c r="H37" s="176">
        <v>100000</v>
      </c>
      <c r="I37" s="107">
        <v>200000</v>
      </c>
      <c r="J37" s="1">
        <v>100000</v>
      </c>
      <c r="K37" s="107">
        <v>630000</v>
      </c>
      <c r="L37" s="1">
        <v>100000</v>
      </c>
      <c r="M37" s="109">
        <v>150000</v>
      </c>
      <c r="N37" s="1">
        <v>0</v>
      </c>
      <c r="O37" s="1">
        <v>100000</v>
      </c>
      <c r="P37" s="1">
        <v>0</v>
      </c>
      <c r="Q37" s="107">
        <v>2000000</v>
      </c>
      <c r="R37" s="184">
        <v>580000</v>
      </c>
      <c r="S37" s="1">
        <f t="shared" si="3"/>
        <v>6080000</v>
      </c>
      <c r="T37" s="18">
        <f t="shared" si="1"/>
        <v>15050000</v>
      </c>
    </row>
    <row r="38" spans="1:20" ht="17.25" thickBot="1" x14ac:dyDescent="0.35">
      <c r="A38" s="262"/>
      <c r="B38" s="24" t="s">
        <v>86</v>
      </c>
      <c r="C38" s="218">
        <f t="shared" si="2"/>
        <v>22200000</v>
      </c>
      <c r="D38" s="178">
        <v>0</v>
      </c>
      <c r="E38" s="176">
        <v>1500000</v>
      </c>
      <c r="F38" s="107">
        <v>420000</v>
      </c>
      <c r="G38" s="107">
        <v>200000</v>
      </c>
      <c r="H38" s="176">
        <v>100000</v>
      </c>
      <c r="I38" s="107">
        <v>200000</v>
      </c>
      <c r="J38" s="25">
        <v>100000</v>
      </c>
      <c r="K38" s="107">
        <v>630000</v>
      </c>
      <c r="L38" s="25">
        <v>100000</v>
      </c>
      <c r="M38" s="109">
        <v>150000</v>
      </c>
      <c r="N38" s="25">
        <v>0</v>
      </c>
      <c r="O38" s="25">
        <v>100000</v>
      </c>
      <c r="P38" s="25">
        <v>0</v>
      </c>
      <c r="Q38" s="107">
        <v>2000000</v>
      </c>
      <c r="R38" s="184">
        <v>580000</v>
      </c>
      <c r="S38" s="25">
        <f t="shared" si="3"/>
        <v>6080000</v>
      </c>
      <c r="T38" s="19">
        <f t="shared" si="1"/>
        <v>16120000</v>
      </c>
    </row>
    <row r="39" spans="1:20" x14ac:dyDescent="0.3">
      <c r="A39" s="260">
        <v>2026</v>
      </c>
      <c r="B39" t="s">
        <v>75</v>
      </c>
      <c r="C39" s="218">
        <f t="shared" si="2"/>
        <v>23270000</v>
      </c>
      <c r="D39" s="178">
        <v>0</v>
      </c>
      <c r="E39" s="176">
        <v>1500000</v>
      </c>
      <c r="F39" s="107">
        <v>420000</v>
      </c>
      <c r="G39" s="107">
        <v>200000</v>
      </c>
      <c r="H39" s="176">
        <v>100000</v>
      </c>
      <c r="I39" s="107">
        <v>200000</v>
      </c>
      <c r="J39" s="1">
        <v>100000</v>
      </c>
      <c r="K39" s="107">
        <v>630000</v>
      </c>
      <c r="L39" s="1">
        <v>100000</v>
      </c>
      <c r="M39" s="109">
        <v>150000</v>
      </c>
      <c r="N39" s="1">
        <v>0</v>
      </c>
      <c r="O39" s="1">
        <v>100000</v>
      </c>
      <c r="P39" s="1">
        <v>0</v>
      </c>
      <c r="Q39" s="107">
        <v>2000000</v>
      </c>
      <c r="R39" s="107">
        <v>0</v>
      </c>
      <c r="S39" s="1">
        <f t="shared" si="3"/>
        <v>5500000</v>
      </c>
      <c r="T39" s="23">
        <f t="shared" si="1"/>
        <v>17770000</v>
      </c>
    </row>
    <row r="40" spans="1:20" s="20" customFormat="1" x14ac:dyDescent="0.3">
      <c r="A40" s="261"/>
      <c r="B40" s="20" t="s">
        <v>76</v>
      </c>
      <c r="C40" s="218">
        <f t="shared" si="2"/>
        <v>24920000</v>
      </c>
      <c r="D40" s="178">
        <v>0</v>
      </c>
      <c r="E40" s="176">
        <v>1500000</v>
      </c>
      <c r="F40" s="107">
        <v>420000</v>
      </c>
      <c r="G40" s="107">
        <v>200000</v>
      </c>
      <c r="H40" s="176">
        <v>100000</v>
      </c>
      <c r="I40" s="107">
        <v>200000</v>
      </c>
      <c r="J40" s="21">
        <v>100000</v>
      </c>
      <c r="K40" s="107">
        <v>630000</v>
      </c>
      <c r="L40" s="21">
        <v>100000</v>
      </c>
      <c r="M40" s="109">
        <v>150000</v>
      </c>
      <c r="N40" s="21">
        <v>0</v>
      </c>
      <c r="O40" s="21">
        <v>100000</v>
      </c>
      <c r="P40" s="21">
        <v>0</v>
      </c>
      <c r="Q40" s="107">
        <v>2000000</v>
      </c>
      <c r="R40" s="107">
        <v>0</v>
      </c>
      <c r="S40" s="21">
        <f t="shared" si="3"/>
        <v>5500000</v>
      </c>
      <c r="T40" s="22">
        <f t="shared" si="1"/>
        <v>19420000</v>
      </c>
    </row>
    <row r="41" spans="1:20" s="79" customFormat="1" x14ac:dyDescent="0.3">
      <c r="A41" s="261"/>
      <c r="B41" s="79" t="s">
        <v>77</v>
      </c>
      <c r="C41" s="218">
        <f t="shared" si="2"/>
        <v>26570000</v>
      </c>
      <c r="D41" s="178">
        <v>0</v>
      </c>
      <c r="E41" s="176">
        <v>1500000</v>
      </c>
      <c r="F41" s="107">
        <v>420000</v>
      </c>
      <c r="G41" s="107">
        <v>200000</v>
      </c>
      <c r="H41" s="176">
        <v>100000</v>
      </c>
      <c r="I41" s="107">
        <v>200000</v>
      </c>
      <c r="J41" s="80">
        <v>100000</v>
      </c>
      <c r="K41" s="107">
        <v>630000</v>
      </c>
      <c r="L41" s="80">
        <v>100000</v>
      </c>
      <c r="M41" s="109">
        <v>150000</v>
      </c>
      <c r="N41" s="80">
        <v>0</v>
      </c>
      <c r="O41" s="80">
        <v>100000</v>
      </c>
      <c r="P41" s="80">
        <v>0</v>
      </c>
      <c r="Q41" s="107">
        <v>2000000</v>
      </c>
      <c r="R41" s="107">
        <v>0</v>
      </c>
      <c r="S41" s="80">
        <f t="shared" si="3"/>
        <v>5500000</v>
      </c>
      <c r="T41" s="81">
        <f t="shared" si="1"/>
        <v>21070000</v>
      </c>
    </row>
    <row r="42" spans="1:20" s="79" customFormat="1" x14ac:dyDescent="0.3">
      <c r="A42" s="261"/>
      <c r="B42" s="79" t="s">
        <v>78</v>
      </c>
      <c r="C42" s="218">
        <f t="shared" si="2"/>
        <v>28220000</v>
      </c>
      <c r="D42" s="178">
        <v>0</v>
      </c>
      <c r="E42" s="176">
        <v>1500000</v>
      </c>
      <c r="F42" s="107">
        <v>420000</v>
      </c>
      <c r="G42" s="107">
        <v>200000</v>
      </c>
      <c r="H42" s="176">
        <v>100000</v>
      </c>
      <c r="I42" s="107">
        <v>200000</v>
      </c>
      <c r="J42" s="80">
        <v>100000</v>
      </c>
      <c r="K42" s="107">
        <v>630000</v>
      </c>
      <c r="L42" s="80">
        <v>100000</v>
      </c>
      <c r="M42" s="109">
        <v>150000</v>
      </c>
      <c r="N42" s="80">
        <v>0</v>
      </c>
      <c r="O42" s="80">
        <v>100000</v>
      </c>
      <c r="P42" s="80">
        <v>0</v>
      </c>
      <c r="Q42" s="107">
        <v>2000000</v>
      </c>
      <c r="R42" s="107">
        <v>0</v>
      </c>
      <c r="S42" s="80">
        <f t="shared" si="3"/>
        <v>5500000</v>
      </c>
      <c r="T42" s="81">
        <f t="shared" si="1"/>
        <v>22720000</v>
      </c>
    </row>
    <row r="43" spans="1:20" s="79" customFormat="1" x14ac:dyDescent="0.3">
      <c r="A43" s="261"/>
      <c r="B43" s="79" t="s">
        <v>79</v>
      </c>
      <c r="C43" s="218">
        <f t="shared" si="2"/>
        <v>29870000</v>
      </c>
      <c r="D43" s="178">
        <v>0</v>
      </c>
      <c r="E43" s="176">
        <v>1500000</v>
      </c>
      <c r="F43" s="107">
        <v>420000</v>
      </c>
      <c r="G43" s="107">
        <v>200000</v>
      </c>
      <c r="H43" s="176">
        <v>100000</v>
      </c>
      <c r="I43" s="107">
        <v>200000</v>
      </c>
      <c r="J43" s="80">
        <v>100000</v>
      </c>
      <c r="K43" s="107">
        <v>630000</v>
      </c>
      <c r="L43" s="80">
        <v>100000</v>
      </c>
      <c r="M43" s="109">
        <v>150000</v>
      </c>
      <c r="N43" s="80">
        <v>0</v>
      </c>
      <c r="O43" s="80">
        <v>100000</v>
      </c>
      <c r="P43" s="80">
        <v>0</v>
      </c>
      <c r="Q43" s="107">
        <v>2000000</v>
      </c>
      <c r="R43" s="107">
        <v>0</v>
      </c>
      <c r="S43" s="80">
        <f t="shared" si="3"/>
        <v>5500000</v>
      </c>
      <c r="T43" s="81">
        <f t="shared" si="1"/>
        <v>24370000</v>
      </c>
    </row>
    <row r="44" spans="1:20" s="79" customFormat="1" x14ac:dyDescent="0.3">
      <c r="A44" s="261"/>
      <c r="B44" s="79" t="s">
        <v>80</v>
      </c>
      <c r="C44" s="218">
        <f t="shared" si="2"/>
        <v>31520000</v>
      </c>
      <c r="D44" s="178">
        <v>0</v>
      </c>
      <c r="E44" s="176">
        <v>1500000</v>
      </c>
      <c r="F44" s="107">
        <v>420000</v>
      </c>
      <c r="G44" s="107">
        <v>200000</v>
      </c>
      <c r="H44" s="176">
        <v>100000</v>
      </c>
      <c r="I44" s="107">
        <v>200000</v>
      </c>
      <c r="J44" s="80">
        <v>100000</v>
      </c>
      <c r="K44" s="107">
        <v>630000</v>
      </c>
      <c r="L44" s="80">
        <v>100000</v>
      </c>
      <c r="M44" s="109">
        <v>150000</v>
      </c>
      <c r="N44" s="80">
        <v>0</v>
      </c>
      <c r="O44" s="80">
        <v>100000</v>
      </c>
      <c r="P44" s="80">
        <v>0</v>
      </c>
      <c r="Q44" s="107">
        <v>2000000</v>
      </c>
      <c r="R44" s="107">
        <v>0</v>
      </c>
      <c r="S44" s="80">
        <f t="shared" si="3"/>
        <v>5500000</v>
      </c>
      <c r="T44" s="81">
        <f t="shared" si="1"/>
        <v>26020000</v>
      </c>
    </row>
    <row r="45" spans="1:20" s="79" customFormat="1" x14ac:dyDescent="0.3">
      <c r="A45" s="261"/>
      <c r="B45" s="79" t="s">
        <v>81</v>
      </c>
      <c r="C45" s="218">
        <f t="shared" si="2"/>
        <v>33170000</v>
      </c>
      <c r="D45" s="178">
        <v>0</v>
      </c>
      <c r="E45" s="176">
        <v>1500000</v>
      </c>
      <c r="F45" s="107">
        <v>420000</v>
      </c>
      <c r="G45" s="107">
        <v>200000</v>
      </c>
      <c r="H45" s="176">
        <v>100000</v>
      </c>
      <c r="I45" s="107">
        <v>200000</v>
      </c>
      <c r="J45" s="80">
        <v>100000</v>
      </c>
      <c r="K45" s="107">
        <v>630000</v>
      </c>
      <c r="L45" s="80">
        <v>100000</v>
      </c>
      <c r="M45" s="109">
        <v>150000</v>
      </c>
      <c r="N45" s="80">
        <v>0</v>
      </c>
      <c r="O45" s="80">
        <v>100000</v>
      </c>
      <c r="P45" s="80">
        <v>0</v>
      </c>
      <c r="Q45" s="107">
        <v>2000000</v>
      </c>
      <c r="R45" s="107">
        <v>0</v>
      </c>
      <c r="S45" s="80">
        <f t="shared" si="3"/>
        <v>5500000</v>
      </c>
      <c r="T45" s="81">
        <f t="shared" ref="T45:T76" si="4" xml:space="preserve"> C45 - S45</f>
        <v>27670000</v>
      </c>
    </row>
    <row r="46" spans="1:20" s="79" customFormat="1" x14ac:dyDescent="0.3">
      <c r="A46" s="261"/>
      <c r="B46" s="79" t="s">
        <v>82</v>
      </c>
      <c r="C46" s="218">
        <f t="shared" si="2"/>
        <v>34820000</v>
      </c>
      <c r="D46" s="178">
        <v>0</v>
      </c>
      <c r="E46" s="176">
        <v>1500000</v>
      </c>
      <c r="F46" s="107">
        <v>420000</v>
      </c>
      <c r="G46" s="107">
        <v>200000</v>
      </c>
      <c r="H46" s="176">
        <v>100000</v>
      </c>
      <c r="I46" s="107">
        <v>200000</v>
      </c>
      <c r="J46" s="80">
        <v>100000</v>
      </c>
      <c r="K46" s="107">
        <v>630000</v>
      </c>
      <c r="L46" s="80">
        <v>100000</v>
      </c>
      <c r="M46" s="109">
        <v>150000</v>
      </c>
      <c r="N46" s="80">
        <v>0</v>
      </c>
      <c r="O46" s="80">
        <v>100000</v>
      </c>
      <c r="P46" s="80">
        <v>0</v>
      </c>
      <c r="Q46" s="107">
        <v>2000000</v>
      </c>
      <c r="R46" s="107">
        <v>0</v>
      </c>
      <c r="S46" s="80">
        <f t="shared" si="3"/>
        <v>5500000</v>
      </c>
      <c r="T46" s="81">
        <f t="shared" si="4"/>
        <v>29320000</v>
      </c>
    </row>
    <row r="47" spans="1:20" s="79" customFormat="1" x14ac:dyDescent="0.3">
      <c r="A47" s="261"/>
      <c r="B47" s="79" t="s">
        <v>83</v>
      </c>
      <c r="C47" s="218">
        <f t="shared" si="2"/>
        <v>36470000</v>
      </c>
      <c r="D47" s="178">
        <v>0</v>
      </c>
      <c r="E47" s="176">
        <v>1500000</v>
      </c>
      <c r="F47" s="107">
        <v>420000</v>
      </c>
      <c r="G47" s="107">
        <v>200000</v>
      </c>
      <c r="H47" s="176">
        <v>100000</v>
      </c>
      <c r="I47" s="107">
        <v>200000</v>
      </c>
      <c r="J47" s="80">
        <v>100000</v>
      </c>
      <c r="K47" s="107">
        <v>630000</v>
      </c>
      <c r="L47" s="80">
        <v>100000</v>
      </c>
      <c r="M47" s="109">
        <v>150000</v>
      </c>
      <c r="N47" s="80">
        <v>0</v>
      </c>
      <c r="O47" s="80">
        <v>100000</v>
      </c>
      <c r="P47" s="80">
        <v>0</v>
      </c>
      <c r="Q47" s="107">
        <v>2000000</v>
      </c>
      <c r="R47" s="107">
        <v>0</v>
      </c>
      <c r="S47" s="80">
        <f t="shared" si="3"/>
        <v>5500000</v>
      </c>
      <c r="T47" s="81">
        <f t="shared" si="4"/>
        <v>30970000</v>
      </c>
    </row>
    <row r="48" spans="1:20" s="79" customFormat="1" x14ac:dyDescent="0.3">
      <c r="A48" s="261"/>
      <c r="B48" s="79" t="s">
        <v>84</v>
      </c>
      <c r="C48" s="218">
        <f t="shared" si="2"/>
        <v>38120000</v>
      </c>
      <c r="D48" s="178">
        <v>0</v>
      </c>
      <c r="E48" s="176">
        <v>1500000</v>
      </c>
      <c r="F48" s="107">
        <v>420000</v>
      </c>
      <c r="G48" s="107">
        <v>200000</v>
      </c>
      <c r="H48" s="176">
        <v>100000</v>
      </c>
      <c r="I48" s="107">
        <v>200000</v>
      </c>
      <c r="J48" s="80">
        <v>100000</v>
      </c>
      <c r="K48" s="107">
        <v>630000</v>
      </c>
      <c r="L48" s="80">
        <v>100000</v>
      </c>
      <c r="M48" s="109">
        <v>150000</v>
      </c>
      <c r="N48" s="80">
        <v>0</v>
      </c>
      <c r="O48" s="80">
        <v>100000</v>
      </c>
      <c r="P48" s="80">
        <v>0</v>
      </c>
      <c r="Q48" s="107">
        <v>2000000</v>
      </c>
      <c r="R48" s="107">
        <v>0</v>
      </c>
      <c r="S48" s="80">
        <f t="shared" si="3"/>
        <v>5500000</v>
      </c>
      <c r="T48" s="81">
        <f t="shared" si="4"/>
        <v>32620000</v>
      </c>
    </row>
    <row r="49" spans="1:20" s="79" customFormat="1" x14ac:dyDescent="0.3">
      <c r="A49" s="261"/>
      <c r="B49" s="79" t="s">
        <v>85</v>
      </c>
      <c r="C49" s="218">
        <f t="shared" si="2"/>
        <v>39770000</v>
      </c>
      <c r="D49" s="178">
        <v>0</v>
      </c>
      <c r="E49" s="176">
        <v>1500000</v>
      </c>
      <c r="F49" s="107">
        <v>420000</v>
      </c>
      <c r="G49" s="107">
        <v>200000</v>
      </c>
      <c r="H49" s="176">
        <v>100000</v>
      </c>
      <c r="I49" s="107">
        <v>200000</v>
      </c>
      <c r="J49" s="80">
        <v>100000</v>
      </c>
      <c r="K49" s="107">
        <v>630000</v>
      </c>
      <c r="L49" s="80">
        <v>100000</v>
      </c>
      <c r="M49" s="109">
        <v>150000</v>
      </c>
      <c r="N49" s="80">
        <v>0</v>
      </c>
      <c r="O49" s="80">
        <v>100000</v>
      </c>
      <c r="P49" s="80">
        <v>0</v>
      </c>
      <c r="Q49" s="107">
        <v>2000000</v>
      </c>
      <c r="R49" s="107">
        <v>0</v>
      </c>
      <c r="S49" s="80">
        <f t="shared" si="3"/>
        <v>5500000</v>
      </c>
      <c r="T49" s="81">
        <f t="shared" si="4"/>
        <v>34270000</v>
      </c>
    </row>
    <row r="50" spans="1:20" s="85" customFormat="1" ht="17.25" thickBot="1" x14ac:dyDescent="0.35">
      <c r="A50" s="262"/>
      <c r="B50" s="82" t="s">
        <v>86</v>
      </c>
      <c r="C50" s="218">
        <f t="shared" si="2"/>
        <v>41420000</v>
      </c>
      <c r="D50" s="178">
        <v>0</v>
      </c>
      <c r="E50" s="176">
        <v>1500000</v>
      </c>
      <c r="F50" s="107">
        <v>420000</v>
      </c>
      <c r="G50" s="107">
        <v>200000</v>
      </c>
      <c r="H50" s="176">
        <v>100000</v>
      </c>
      <c r="I50" s="107">
        <v>200000</v>
      </c>
      <c r="J50" s="83">
        <v>100000</v>
      </c>
      <c r="K50" s="107">
        <v>630000</v>
      </c>
      <c r="L50" s="83">
        <v>100000</v>
      </c>
      <c r="M50" s="109">
        <v>150000</v>
      </c>
      <c r="N50" s="83">
        <v>0</v>
      </c>
      <c r="O50" s="83">
        <v>100000</v>
      </c>
      <c r="P50" s="83">
        <v>0</v>
      </c>
      <c r="Q50" s="107">
        <v>2000000</v>
      </c>
      <c r="R50" s="107">
        <v>0</v>
      </c>
      <c r="S50" s="83">
        <f t="shared" si="3"/>
        <v>5500000</v>
      </c>
      <c r="T50" s="84">
        <f t="shared" si="4"/>
        <v>35920000</v>
      </c>
    </row>
    <row r="51" spans="1:20" s="79" customFormat="1" x14ac:dyDescent="0.3">
      <c r="A51" s="263">
        <v>2027</v>
      </c>
      <c r="B51" s="79" t="s">
        <v>75</v>
      </c>
      <c r="C51" s="218">
        <f t="shared" si="2"/>
        <v>43070000</v>
      </c>
      <c r="D51" s="178">
        <v>0</v>
      </c>
      <c r="E51" s="176">
        <v>1500000</v>
      </c>
      <c r="F51" s="107">
        <v>420000</v>
      </c>
      <c r="G51" s="107">
        <v>200000</v>
      </c>
      <c r="H51" s="176">
        <v>100000</v>
      </c>
      <c r="I51" s="107">
        <v>200000</v>
      </c>
      <c r="J51" s="80">
        <v>100000</v>
      </c>
      <c r="K51" s="107">
        <v>630000</v>
      </c>
      <c r="L51" s="80">
        <v>100000</v>
      </c>
      <c r="M51" s="109">
        <v>150000</v>
      </c>
      <c r="N51" s="80">
        <v>0</v>
      </c>
      <c r="O51" s="80">
        <v>100000</v>
      </c>
      <c r="P51" s="80">
        <v>0</v>
      </c>
      <c r="Q51" s="107">
        <v>2000000</v>
      </c>
      <c r="R51" s="107">
        <v>0</v>
      </c>
      <c r="S51" s="80">
        <f t="shared" si="3"/>
        <v>5500000</v>
      </c>
      <c r="T51" s="86">
        <f t="shared" si="4"/>
        <v>37570000</v>
      </c>
    </row>
    <row r="52" spans="1:20" s="79" customFormat="1" x14ac:dyDescent="0.3">
      <c r="A52" s="264"/>
      <c r="B52" s="79" t="s">
        <v>76</v>
      </c>
      <c r="C52" s="218">
        <f t="shared" si="2"/>
        <v>44720000</v>
      </c>
      <c r="D52" s="178">
        <v>0</v>
      </c>
      <c r="E52" s="176">
        <v>1500000</v>
      </c>
      <c r="F52" s="107">
        <v>420000</v>
      </c>
      <c r="G52" s="107">
        <v>200000</v>
      </c>
      <c r="H52" s="176">
        <v>100000</v>
      </c>
      <c r="I52" s="107">
        <v>200000</v>
      </c>
      <c r="J52" s="80">
        <v>100000</v>
      </c>
      <c r="K52" s="107">
        <v>630000</v>
      </c>
      <c r="L52" s="80">
        <v>100000</v>
      </c>
      <c r="M52" s="109">
        <v>150000</v>
      </c>
      <c r="N52" s="80">
        <v>0</v>
      </c>
      <c r="O52" s="80">
        <v>100000</v>
      </c>
      <c r="P52" s="80">
        <v>0</v>
      </c>
      <c r="Q52" s="107">
        <v>2000000</v>
      </c>
      <c r="R52" s="107">
        <v>0</v>
      </c>
      <c r="S52" s="80">
        <f t="shared" si="3"/>
        <v>5500000</v>
      </c>
      <c r="T52" s="81">
        <f t="shared" si="4"/>
        <v>39220000</v>
      </c>
    </row>
    <row r="53" spans="1:20" s="79" customFormat="1" x14ac:dyDescent="0.3">
      <c r="A53" s="264"/>
      <c r="B53" s="79" t="s">
        <v>77</v>
      </c>
      <c r="C53" s="218">
        <f t="shared" si="2"/>
        <v>46370000</v>
      </c>
      <c r="D53" s="178">
        <v>0</v>
      </c>
      <c r="E53" s="176">
        <v>1500000</v>
      </c>
      <c r="F53" s="107">
        <v>420000</v>
      </c>
      <c r="G53" s="107">
        <v>200000</v>
      </c>
      <c r="H53" s="176">
        <v>100000</v>
      </c>
      <c r="I53" s="107">
        <v>200000</v>
      </c>
      <c r="J53" s="80">
        <v>100000</v>
      </c>
      <c r="K53" s="107">
        <v>630000</v>
      </c>
      <c r="L53" s="80">
        <v>100000</v>
      </c>
      <c r="M53" s="109">
        <v>150000</v>
      </c>
      <c r="N53" s="80">
        <v>0</v>
      </c>
      <c r="O53" s="80">
        <v>100000</v>
      </c>
      <c r="P53" s="80">
        <v>0</v>
      </c>
      <c r="Q53" s="107">
        <v>2000000</v>
      </c>
      <c r="R53" s="107">
        <v>0</v>
      </c>
      <c r="S53" s="80">
        <f t="shared" si="3"/>
        <v>5500000</v>
      </c>
      <c r="T53" s="81">
        <f t="shared" si="4"/>
        <v>40870000</v>
      </c>
    </row>
    <row r="54" spans="1:20" s="79" customFormat="1" x14ac:dyDescent="0.3">
      <c r="A54" s="264"/>
      <c r="B54" s="79" t="s">
        <v>78</v>
      </c>
      <c r="C54" s="218">
        <f t="shared" si="2"/>
        <v>48020000</v>
      </c>
      <c r="D54" s="178">
        <v>0</v>
      </c>
      <c r="E54" s="176">
        <v>1500000</v>
      </c>
      <c r="F54" s="107">
        <v>420000</v>
      </c>
      <c r="G54" s="107">
        <v>200000</v>
      </c>
      <c r="H54" s="176">
        <v>100000</v>
      </c>
      <c r="I54" s="107">
        <v>200000</v>
      </c>
      <c r="J54" s="80">
        <v>100000</v>
      </c>
      <c r="K54" s="107">
        <v>630000</v>
      </c>
      <c r="L54" s="80">
        <v>100000</v>
      </c>
      <c r="M54" s="109">
        <v>150000</v>
      </c>
      <c r="N54" s="80">
        <v>0</v>
      </c>
      <c r="O54" s="80">
        <v>100000</v>
      </c>
      <c r="P54" s="80">
        <v>0</v>
      </c>
      <c r="Q54" s="107">
        <v>2000000</v>
      </c>
      <c r="R54" s="107">
        <v>0</v>
      </c>
      <c r="S54" s="80">
        <f t="shared" si="3"/>
        <v>5500000</v>
      </c>
      <c r="T54" s="81">
        <f t="shared" si="4"/>
        <v>42520000</v>
      </c>
    </row>
    <row r="55" spans="1:20" s="79" customFormat="1" x14ac:dyDescent="0.3">
      <c r="A55" s="264"/>
      <c r="B55" s="79" t="s">
        <v>79</v>
      </c>
      <c r="C55" s="218">
        <f t="shared" si="2"/>
        <v>49670000</v>
      </c>
      <c r="D55" s="178">
        <v>0</v>
      </c>
      <c r="E55" s="176">
        <v>1500000</v>
      </c>
      <c r="F55" s="107">
        <v>420000</v>
      </c>
      <c r="G55" s="107">
        <v>200000</v>
      </c>
      <c r="H55" s="176">
        <v>100000</v>
      </c>
      <c r="I55" s="107">
        <v>200000</v>
      </c>
      <c r="J55" s="80">
        <v>100000</v>
      </c>
      <c r="K55" s="107">
        <v>630000</v>
      </c>
      <c r="L55" s="80">
        <v>100000</v>
      </c>
      <c r="M55" s="109">
        <v>150000</v>
      </c>
      <c r="N55" s="80">
        <v>0</v>
      </c>
      <c r="O55" s="80">
        <v>100000</v>
      </c>
      <c r="P55" s="80">
        <v>0</v>
      </c>
      <c r="Q55" s="107">
        <v>2000000</v>
      </c>
      <c r="R55" s="107">
        <v>0</v>
      </c>
      <c r="S55" s="80">
        <f t="shared" si="3"/>
        <v>5500000</v>
      </c>
      <c r="T55" s="81">
        <f t="shared" si="4"/>
        <v>44170000</v>
      </c>
    </row>
    <row r="56" spans="1:20" s="79" customFormat="1" x14ac:dyDescent="0.3">
      <c r="A56" s="264"/>
      <c r="B56" s="79" t="s">
        <v>80</v>
      </c>
      <c r="C56" s="218">
        <f t="shared" si="2"/>
        <v>51320000</v>
      </c>
      <c r="D56" s="178">
        <v>0</v>
      </c>
      <c r="E56" s="176">
        <v>1500000</v>
      </c>
      <c r="F56" s="107">
        <v>420000</v>
      </c>
      <c r="G56" s="107">
        <v>200000</v>
      </c>
      <c r="H56" s="176">
        <v>100000</v>
      </c>
      <c r="I56" s="107">
        <v>200000</v>
      </c>
      <c r="J56" s="80">
        <v>100000</v>
      </c>
      <c r="K56" s="107">
        <v>630000</v>
      </c>
      <c r="L56" s="80">
        <v>100000</v>
      </c>
      <c r="M56" s="109">
        <v>150000</v>
      </c>
      <c r="N56" s="80">
        <v>0</v>
      </c>
      <c r="O56" s="80">
        <v>100000</v>
      </c>
      <c r="P56" s="80">
        <v>0</v>
      </c>
      <c r="Q56" s="107">
        <v>2000000</v>
      </c>
      <c r="R56" s="107">
        <v>0</v>
      </c>
      <c r="S56" s="80">
        <f t="shared" si="3"/>
        <v>5500000</v>
      </c>
      <c r="T56" s="81">
        <f t="shared" si="4"/>
        <v>45820000</v>
      </c>
    </row>
    <row r="57" spans="1:20" s="79" customFormat="1" x14ac:dyDescent="0.3">
      <c r="A57" s="264"/>
      <c r="B57" s="79" t="s">
        <v>81</v>
      </c>
      <c r="C57" s="218">
        <f t="shared" si="2"/>
        <v>52970000</v>
      </c>
      <c r="D57" s="178">
        <v>0</v>
      </c>
      <c r="E57" s="176">
        <v>1500000</v>
      </c>
      <c r="F57" s="107">
        <v>420000</v>
      </c>
      <c r="G57" s="107">
        <v>200000</v>
      </c>
      <c r="H57" s="176">
        <v>100000</v>
      </c>
      <c r="I57" s="107">
        <v>200000</v>
      </c>
      <c r="J57" s="80">
        <v>100000</v>
      </c>
      <c r="K57" s="107">
        <v>630000</v>
      </c>
      <c r="L57" s="80">
        <v>100000</v>
      </c>
      <c r="M57" s="109">
        <v>150000</v>
      </c>
      <c r="N57" s="80">
        <v>0</v>
      </c>
      <c r="O57" s="80">
        <v>100000</v>
      </c>
      <c r="P57" s="80">
        <v>0</v>
      </c>
      <c r="Q57" s="107">
        <v>2000000</v>
      </c>
      <c r="R57" s="107">
        <v>0</v>
      </c>
      <c r="S57" s="80">
        <f t="shared" si="3"/>
        <v>5500000</v>
      </c>
      <c r="T57" s="81">
        <f t="shared" si="4"/>
        <v>47470000</v>
      </c>
    </row>
    <row r="58" spans="1:20" s="79" customFormat="1" x14ac:dyDescent="0.3">
      <c r="A58" s="264"/>
      <c r="B58" s="79" t="s">
        <v>82</v>
      </c>
      <c r="C58" s="218">
        <f t="shared" si="2"/>
        <v>54620000</v>
      </c>
      <c r="D58" s="178">
        <v>0</v>
      </c>
      <c r="E58" s="176">
        <v>1500000</v>
      </c>
      <c r="F58" s="107">
        <v>420000</v>
      </c>
      <c r="G58" s="107">
        <v>200000</v>
      </c>
      <c r="H58" s="176">
        <v>100000</v>
      </c>
      <c r="I58" s="107">
        <v>200000</v>
      </c>
      <c r="J58" s="80">
        <v>100000</v>
      </c>
      <c r="K58" s="107">
        <v>630000</v>
      </c>
      <c r="L58" s="80">
        <v>100000</v>
      </c>
      <c r="M58" s="109">
        <v>150000</v>
      </c>
      <c r="N58" s="80">
        <v>0</v>
      </c>
      <c r="O58" s="80">
        <v>100000</v>
      </c>
      <c r="P58" s="80">
        <v>0</v>
      </c>
      <c r="Q58" s="107">
        <v>2000000</v>
      </c>
      <c r="R58" s="107">
        <v>0</v>
      </c>
      <c r="S58" s="80">
        <f t="shared" si="3"/>
        <v>5500000</v>
      </c>
      <c r="T58" s="81">
        <f t="shared" si="4"/>
        <v>49120000</v>
      </c>
    </row>
    <row r="59" spans="1:20" s="79" customFormat="1" x14ac:dyDescent="0.3">
      <c r="A59" s="264"/>
      <c r="B59" s="79" t="s">
        <v>83</v>
      </c>
      <c r="C59" s="218">
        <f t="shared" si="2"/>
        <v>56270000</v>
      </c>
      <c r="D59" s="178">
        <v>0</v>
      </c>
      <c r="E59" s="176">
        <v>1500000</v>
      </c>
      <c r="F59" s="107">
        <v>420000</v>
      </c>
      <c r="G59" s="107">
        <v>200000</v>
      </c>
      <c r="H59" s="176">
        <v>100000</v>
      </c>
      <c r="I59" s="107">
        <v>200000</v>
      </c>
      <c r="J59" s="80">
        <v>100000</v>
      </c>
      <c r="K59" s="107">
        <v>630000</v>
      </c>
      <c r="L59" s="80">
        <v>100000</v>
      </c>
      <c r="M59" s="109">
        <v>150000</v>
      </c>
      <c r="N59" s="80">
        <v>0</v>
      </c>
      <c r="O59" s="80">
        <v>100000</v>
      </c>
      <c r="P59" s="80">
        <v>0</v>
      </c>
      <c r="Q59" s="107">
        <v>2000000</v>
      </c>
      <c r="R59" s="107">
        <v>0</v>
      </c>
      <c r="S59" s="80">
        <f t="shared" si="3"/>
        <v>5500000</v>
      </c>
      <c r="T59" s="81">
        <f t="shared" si="4"/>
        <v>50770000</v>
      </c>
    </row>
    <row r="60" spans="1:20" s="79" customFormat="1" x14ac:dyDescent="0.3">
      <c r="A60" s="264"/>
      <c r="B60" s="79" t="s">
        <v>84</v>
      </c>
      <c r="C60" s="218">
        <f t="shared" si="2"/>
        <v>57920000</v>
      </c>
      <c r="D60" s="178">
        <v>0</v>
      </c>
      <c r="E60" s="176">
        <v>1500000</v>
      </c>
      <c r="F60" s="107">
        <v>420000</v>
      </c>
      <c r="G60" s="107">
        <v>200000</v>
      </c>
      <c r="H60" s="176">
        <v>100000</v>
      </c>
      <c r="I60" s="107">
        <v>200000</v>
      </c>
      <c r="J60" s="80">
        <v>100000</v>
      </c>
      <c r="K60" s="107">
        <v>630000</v>
      </c>
      <c r="L60" s="80">
        <v>100000</v>
      </c>
      <c r="M60" s="109">
        <v>150000</v>
      </c>
      <c r="N60" s="80">
        <v>0</v>
      </c>
      <c r="O60" s="80">
        <v>100000</v>
      </c>
      <c r="P60" s="80">
        <v>0</v>
      </c>
      <c r="Q60" s="107">
        <v>2000000</v>
      </c>
      <c r="R60" s="107">
        <v>0</v>
      </c>
      <c r="S60" s="80">
        <f t="shared" si="3"/>
        <v>5500000</v>
      </c>
      <c r="T60" s="81">
        <f t="shared" si="4"/>
        <v>52420000</v>
      </c>
    </row>
    <row r="61" spans="1:20" s="79" customFormat="1" x14ac:dyDescent="0.3">
      <c r="A61" s="264"/>
      <c r="B61" s="79" t="s">
        <v>85</v>
      </c>
      <c r="C61" s="218">
        <f t="shared" si="2"/>
        <v>59570000</v>
      </c>
      <c r="D61" s="178">
        <v>0</v>
      </c>
      <c r="E61" s="176">
        <v>1500000</v>
      </c>
      <c r="F61" s="107">
        <v>420000</v>
      </c>
      <c r="G61" s="107">
        <v>200000</v>
      </c>
      <c r="H61" s="176">
        <v>100000</v>
      </c>
      <c r="I61" s="107">
        <v>200000</v>
      </c>
      <c r="J61" s="80">
        <v>100000</v>
      </c>
      <c r="K61" s="107">
        <v>630000</v>
      </c>
      <c r="L61" s="80">
        <v>100000</v>
      </c>
      <c r="M61" s="109">
        <v>150000</v>
      </c>
      <c r="N61" s="80">
        <v>0</v>
      </c>
      <c r="O61" s="80">
        <v>100000</v>
      </c>
      <c r="P61" s="80">
        <v>0</v>
      </c>
      <c r="Q61" s="107">
        <v>2000000</v>
      </c>
      <c r="R61" s="107">
        <v>0</v>
      </c>
      <c r="S61" s="80">
        <f t="shared" si="3"/>
        <v>5500000</v>
      </c>
      <c r="T61" s="81">
        <f t="shared" si="4"/>
        <v>54070000</v>
      </c>
    </row>
    <row r="62" spans="1:20" s="85" customFormat="1" ht="17.25" thickBot="1" x14ac:dyDescent="0.35">
      <c r="A62" s="265"/>
      <c r="B62" s="82" t="s">
        <v>86</v>
      </c>
      <c r="C62" s="218">
        <f t="shared" si="2"/>
        <v>61220000</v>
      </c>
      <c r="D62" s="178">
        <v>0</v>
      </c>
      <c r="E62" s="176">
        <v>1500000</v>
      </c>
      <c r="F62" s="107">
        <v>420000</v>
      </c>
      <c r="G62" s="107">
        <v>200000</v>
      </c>
      <c r="H62" s="176">
        <v>100000</v>
      </c>
      <c r="I62" s="107">
        <v>200000</v>
      </c>
      <c r="J62" s="83">
        <v>100000</v>
      </c>
      <c r="K62" s="107">
        <v>630000</v>
      </c>
      <c r="L62" s="83">
        <v>100000</v>
      </c>
      <c r="M62" s="109">
        <v>150000</v>
      </c>
      <c r="N62" s="83">
        <v>0</v>
      </c>
      <c r="O62" s="83">
        <v>100000</v>
      </c>
      <c r="P62" s="83">
        <v>0</v>
      </c>
      <c r="Q62" s="107">
        <v>2000000</v>
      </c>
      <c r="R62" s="107">
        <v>0</v>
      </c>
      <c r="S62" s="83">
        <f t="shared" si="3"/>
        <v>5500000</v>
      </c>
      <c r="T62" s="84">
        <f t="shared" si="4"/>
        <v>55720000</v>
      </c>
    </row>
    <row r="63" spans="1:20" s="79" customFormat="1" x14ac:dyDescent="0.3">
      <c r="A63" s="263">
        <v>2028</v>
      </c>
      <c r="B63" s="79" t="s">
        <v>75</v>
      </c>
      <c r="C63" s="218">
        <f t="shared" si="2"/>
        <v>62870000</v>
      </c>
      <c r="D63" s="178">
        <v>0</v>
      </c>
      <c r="E63" s="176">
        <v>1500000</v>
      </c>
      <c r="F63" s="107">
        <v>420000</v>
      </c>
      <c r="G63" s="107">
        <v>200000</v>
      </c>
      <c r="H63" s="176">
        <v>100000</v>
      </c>
      <c r="I63" s="107">
        <v>200000</v>
      </c>
      <c r="J63" s="80">
        <v>100000</v>
      </c>
      <c r="K63" s="107">
        <v>630000</v>
      </c>
      <c r="L63" s="80">
        <v>100000</v>
      </c>
      <c r="M63" s="109">
        <v>150000</v>
      </c>
      <c r="N63" s="80">
        <v>0</v>
      </c>
      <c r="O63" s="80">
        <v>100000</v>
      </c>
      <c r="P63" s="80">
        <v>0</v>
      </c>
      <c r="Q63" s="107">
        <v>2000000</v>
      </c>
      <c r="R63" s="107">
        <v>0</v>
      </c>
      <c r="S63" s="80">
        <f t="shared" si="3"/>
        <v>5500000</v>
      </c>
      <c r="T63" s="86">
        <f t="shared" si="4"/>
        <v>57370000</v>
      </c>
    </row>
    <row r="64" spans="1:20" s="79" customFormat="1" x14ac:dyDescent="0.3">
      <c r="A64" s="264"/>
      <c r="B64" s="79" t="s">
        <v>76</v>
      </c>
      <c r="C64" s="218">
        <f t="shared" si="2"/>
        <v>64520000</v>
      </c>
      <c r="D64" s="178">
        <v>0</v>
      </c>
      <c r="E64" s="176">
        <v>1500000</v>
      </c>
      <c r="F64" s="107">
        <v>420000</v>
      </c>
      <c r="G64" s="107">
        <v>200000</v>
      </c>
      <c r="H64" s="176">
        <v>100000</v>
      </c>
      <c r="I64" s="107">
        <v>200000</v>
      </c>
      <c r="J64" s="80">
        <v>100000</v>
      </c>
      <c r="K64" s="107">
        <v>630000</v>
      </c>
      <c r="L64" s="80">
        <v>100000</v>
      </c>
      <c r="M64" s="109">
        <v>150000</v>
      </c>
      <c r="N64" s="80">
        <v>0</v>
      </c>
      <c r="O64" s="80">
        <v>100000</v>
      </c>
      <c r="P64" s="80">
        <v>0</v>
      </c>
      <c r="Q64" s="107">
        <v>2000000</v>
      </c>
      <c r="R64" s="107">
        <v>0</v>
      </c>
      <c r="S64" s="80">
        <f t="shared" si="3"/>
        <v>5500000</v>
      </c>
      <c r="T64" s="81">
        <f t="shared" si="4"/>
        <v>59020000</v>
      </c>
    </row>
    <row r="65" spans="1:20" s="79" customFormat="1" x14ac:dyDescent="0.3">
      <c r="A65" s="264"/>
      <c r="B65" s="79" t="s">
        <v>77</v>
      </c>
      <c r="C65" s="218">
        <f t="shared" si="2"/>
        <v>66170000</v>
      </c>
      <c r="D65" s="178">
        <v>0</v>
      </c>
      <c r="E65" s="176">
        <v>1500000</v>
      </c>
      <c r="F65" s="107">
        <v>420000</v>
      </c>
      <c r="G65" s="107">
        <v>200000</v>
      </c>
      <c r="H65" s="176">
        <v>100000</v>
      </c>
      <c r="I65" s="107">
        <v>200000</v>
      </c>
      <c r="J65" s="80">
        <v>100000</v>
      </c>
      <c r="K65" s="107">
        <v>630000</v>
      </c>
      <c r="L65" s="80">
        <v>100000</v>
      </c>
      <c r="M65" s="109">
        <v>150000</v>
      </c>
      <c r="N65" s="80">
        <v>0</v>
      </c>
      <c r="O65" s="80">
        <v>100000</v>
      </c>
      <c r="P65" s="80">
        <v>0</v>
      </c>
      <c r="Q65" s="107">
        <v>2000000</v>
      </c>
      <c r="R65" s="107">
        <v>0</v>
      </c>
      <c r="S65" s="80">
        <f t="shared" si="3"/>
        <v>5500000</v>
      </c>
      <c r="T65" s="81">
        <f t="shared" si="4"/>
        <v>60670000</v>
      </c>
    </row>
    <row r="66" spans="1:20" s="79" customFormat="1" x14ac:dyDescent="0.3">
      <c r="A66" s="264"/>
      <c r="B66" s="79" t="s">
        <v>78</v>
      </c>
      <c r="C66" s="218">
        <f t="shared" si="2"/>
        <v>67820000</v>
      </c>
      <c r="D66" s="178">
        <v>0</v>
      </c>
      <c r="E66" s="176">
        <v>1500000</v>
      </c>
      <c r="F66" s="107">
        <v>420000</v>
      </c>
      <c r="G66" s="107">
        <v>200000</v>
      </c>
      <c r="H66" s="176">
        <v>100000</v>
      </c>
      <c r="I66" s="107">
        <v>200000</v>
      </c>
      <c r="J66" s="80">
        <v>100000</v>
      </c>
      <c r="K66" s="107">
        <v>630000</v>
      </c>
      <c r="L66" s="80">
        <v>100000</v>
      </c>
      <c r="M66" s="109">
        <v>150000</v>
      </c>
      <c r="N66" s="80">
        <v>0</v>
      </c>
      <c r="O66" s="80">
        <v>100000</v>
      </c>
      <c r="P66" s="80">
        <v>0</v>
      </c>
      <c r="Q66" s="107">
        <v>2000000</v>
      </c>
      <c r="R66" s="107">
        <v>0</v>
      </c>
      <c r="S66" s="80">
        <f t="shared" si="3"/>
        <v>5500000</v>
      </c>
      <c r="T66" s="81">
        <f t="shared" si="4"/>
        <v>62320000</v>
      </c>
    </row>
    <row r="67" spans="1:20" s="79" customFormat="1" x14ac:dyDescent="0.3">
      <c r="A67" s="264"/>
      <c r="B67" s="79" t="s">
        <v>79</v>
      </c>
      <c r="C67" s="218">
        <f t="shared" si="2"/>
        <v>69470000</v>
      </c>
      <c r="D67" s="178">
        <v>0</v>
      </c>
      <c r="E67" s="176">
        <v>1500000</v>
      </c>
      <c r="F67" s="107">
        <v>420000</v>
      </c>
      <c r="G67" s="107">
        <v>200000</v>
      </c>
      <c r="H67" s="176">
        <v>100000</v>
      </c>
      <c r="I67" s="107">
        <v>200000</v>
      </c>
      <c r="J67" s="80">
        <v>100000</v>
      </c>
      <c r="K67" s="107">
        <v>630000</v>
      </c>
      <c r="L67" s="80">
        <v>100000</v>
      </c>
      <c r="M67" s="109">
        <v>150000</v>
      </c>
      <c r="N67" s="80">
        <v>0</v>
      </c>
      <c r="O67" s="80">
        <v>100000</v>
      </c>
      <c r="P67" s="80">
        <v>0</v>
      </c>
      <c r="Q67" s="107">
        <v>2000000</v>
      </c>
      <c r="R67" s="107">
        <v>0</v>
      </c>
      <c r="S67" s="80">
        <f t="shared" ref="S67:S98" si="5">SUM(D67:R67)</f>
        <v>5500000</v>
      </c>
      <c r="T67" s="81">
        <f t="shared" si="4"/>
        <v>63970000</v>
      </c>
    </row>
    <row r="68" spans="1:20" s="79" customFormat="1" x14ac:dyDescent="0.3">
      <c r="A68" s="264"/>
      <c r="B68" s="79" t="s">
        <v>80</v>
      </c>
      <c r="C68" s="218">
        <f t="shared" si="2"/>
        <v>71120000</v>
      </c>
      <c r="D68" s="178">
        <v>0</v>
      </c>
      <c r="E68" s="176">
        <v>1500000</v>
      </c>
      <c r="F68" s="107">
        <v>420000</v>
      </c>
      <c r="G68" s="107">
        <v>200000</v>
      </c>
      <c r="H68" s="176">
        <v>100000</v>
      </c>
      <c r="I68" s="107">
        <v>200000</v>
      </c>
      <c r="J68" s="80">
        <v>100000</v>
      </c>
      <c r="K68" s="107">
        <v>630000</v>
      </c>
      <c r="L68" s="80">
        <v>100000</v>
      </c>
      <c r="M68" s="109">
        <v>150000</v>
      </c>
      <c r="N68" s="80">
        <v>0</v>
      </c>
      <c r="O68" s="80">
        <v>100000</v>
      </c>
      <c r="P68" s="80">
        <v>0</v>
      </c>
      <c r="Q68" s="107">
        <v>2000000</v>
      </c>
      <c r="R68" s="107">
        <v>0</v>
      </c>
      <c r="S68" s="80">
        <f t="shared" si="5"/>
        <v>5500000</v>
      </c>
      <c r="T68" s="81">
        <f t="shared" si="4"/>
        <v>65620000</v>
      </c>
    </row>
    <row r="69" spans="1:20" s="79" customFormat="1" x14ac:dyDescent="0.3">
      <c r="A69" s="264"/>
      <c r="B69" s="79" t="s">
        <v>81</v>
      </c>
      <c r="C69" s="218">
        <f t="shared" si="2"/>
        <v>72770000</v>
      </c>
      <c r="D69" s="178">
        <v>0</v>
      </c>
      <c r="E69" s="176">
        <v>1500000</v>
      </c>
      <c r="F69" s="107">
        <v>420000</v>
      </c>
      <c r="G69" s="107">
        <v>200000</v>
      </c>
      <c r="H69" s="176">
        <v>100000</v>
      </c>
      <c r="I69" s="107">
        <v>200000</v>
      </c>
      <c r="J69" s="80">
        <v>100000</v>
      </c>
      <c r="K69" s="107">
        <v>630000</v>
      </c>
      <c r="L69" s="80">
        <v>100000</v>
      </c>
      <c r="M69" s="109">
        <v>150000</v>
      </c>
      <c r="N69" s="80">
        <v>0</v>
      </c>
      <c r="O69" s="80">
        <v>100000</v>
      </c>
      <c r="P69" s="80">
        <v>0</v>
      </c>
      <c r="Q69" s="107">
        <v>2000000</v>
      </c>
      <c r="R69" s="107">
        <v>0</v>
      </c>
      <c r="S69" s="80">
        <f t="shared" si="5"/>
        <v>5500000</v>
      </c>
      <c r="T69" s="81">
        <f t="shared" si="4"/>
        <v>67270000</v>
      </c>
    </row>
    <row r="70" spans="1:20" s="79" customFormat="1" x14ac:dyDescent="0.3">
      <c r="A70" s="264"/>
      <c r="B70" s="79" t="s">
        <v>82</v>
      </c>
      <c r="C70" s="218">
        <f t="shared" si="2"/>
        <v>74420000</v>
      </c>
      <c r="D70" s="178">
        <v>0</v>
      </c>
      <c r="E70" s="176">
        <v>1500000</v>
      </c>
      <c r="F70" s="107">
        <v>420000</v>
      </c>
      <c r="G70" s="107">
        <v>200000</v>
      </c>
      <c r="H70" s="176">
        <v>100000</v>
      </c>
      <c r="I70" s="107">
        <v>200000</v>
      </c>
      <c r="J70" s="80">
        <v>100000</v>
      </c>
      <c r="K70" s="107">
        <v>630000</v>
      </c>
      <c r="L70" s="80">
        <v>100000</v>
      </c>
      <c r="M70" s="109">
        <v>150000</v>
      </c>
      <c r="N70" s="80">
        <v>0</v>
      </c>
      <c r="O70" s="80">
        <v>100000</v>
      </c>
      <c r="P70" s="80">
        <v>0</v>
      </c>
      <c r="Q70" s="107">
        <v>2000000</v>
      </c>
      <c r="R70" s="107">
        <v>0</v>
      </c>
      <c r="S70" s="80">
        <f t="shared" si="5"/>
        <v>5500000</v>
      </c>
      <c r="T70" s="81">
        <f t="shared" si="4"/>
        <v>68920000</v>
      </c>
    </row>
    <row r="71" spans="1:20" s="79" customFormat="1" x14ac:dyDescent="0.3">
      <c r="A71" s="264"/>
      <c r="B71" s="79" t="s">
        <v>83</v>
      </c>
      <c r="C71" s="218">
        <f t="shared" si="2"/>
        <v>76070000</v>
      </c>
      <c r="D71" s="178">
        <v>0</v>
      </c>
      <c r="E71" s="176">
        <v>1500000</v>
      </c>
      <c r="F71" s="107">
        <v>420000</v>
      </c>
      <c r="G71" s="107">
        <v>200000</v>
      </c>
      <c r="H71" s="176">
        <v>100000</v>
      </c>
      <c r="I71" s="107">
        <v>200000</v>
      </c>
      <c r="J71" s="80">
        <v>100000</v>
      </c>
      <c r="K71" s="107">
        <v>630000</v>
      </c>
      <c r="L71" s="80">
        <v>100000</v>
      </c>
      <c r="M71" s="109">
        <v>150000</v>
      </c>
      <c r="N71" s="80">
        <v>0</v>
      </c>
      <c r="O71" s="80">
        <v>100000</v>
      </c>
      <c r="P71" s="80">
        <v>0</v>
      </c>
      <c r="Q71" s="107">
        <v>2000000</v>
      </c>
      <c r="R71" s="107">
        <v>0</v>
      </c>
      <c r="S71" s="80">
        <f t="shared" si="5"/>
        <v>5500000</v>
      </c>
      <c r="T71" s="81">
        <f t="shared" si="4"/>
        <v>70570000</v>
      </c>
    </row>
    <row r="72" spans="1:20" s="79" customFormat="1" x14ac:dyDescent="0.3">
      <c r="A72" s="264"/>
      <c r="B72" s="79" t="s">
        <v>84</v>
      </c>
      <c r="C72" s="218">
        <f t="shared" si="2"/>
        <v>77720000</v>
      </c>
      <c r="D72" s="178">
        <v>0</v>
      </c>
      <c r="E72" s="176">
        <v>1500000</v>
      </c>
      <c r="F72" s="107">
        <v>420000</v>
      </c>
      <c r="G72" s="107">
        <v>200000</v>
      </c>
      <c r="H72" s="176">
        <v>100000</v>
      </c>
      <c r="I72" s="107">
        <v>200000</v>
      </c>
      <c r="J72" s="80">
        <v>100000</v>
      </c>
      <c r="K72" s="107">
        <v>630000</v>
      </c>
      <c r="L72" s="80">
        <v>100000</v>
      </c>
      <c r="M72" s="109">
        <v>150000</v>
      </c>
      <c r="N72" s="80">
        <v>0</v>
      </c>
      <c r="O72" s="80">
        <v>100000</v>
      </c>
      <c r="P72" s="80">
        <v>0</v>
      </c>
      <c r="Q72" s="107">
        <v>2000000</v>
      </c>
      <c r="R72" s="107">
        <v>0</v>
      </c>
      <c r="S72" s="80">
        <f t="shared" si="5"/>
        <v>5500000</v>
      </c>
      <c r="T72" s="81">
        <f t="shared" si="4"/>
        <v>72220000</v>
      </c>
    </row>
    <row r="73" spans="1:20" s="79" customFormat="1" x14ac:dyDescent="0.3">
      <c r="A73" s="264"/>
      <c r="B73" s="79" t="s">
        <v>85</v>
      </c>
      <c r="C73" s="218">
        <f t="shared" si="2"/>
        <v>79370000</v>
      </c>
      <c r="D73" s="178">
        <v>0</v>
      </c>
      <c r="E73" s="176">
        <v>1500000</v>
      </c>
      <c r="F73" s="107">
        <v>420000</v>
      </c>
      <c r="G73" s="107">
        <v>200000</v>
      </c>
      <c r="H73" s="176">
        <v>100000</v>
      </c>
      <c r="I73" s="107">
        <v>200000</v>
      </c>
      <c r="J73" s="80">
        <v>100000</v>
      </c>
      <c r="K73" s="107">
        <v>630000</v>
      </c>
      <c r="L73" s="80">
        <v>100000</v>
      </c>
      <c r="M73" s="109">
        <v>150000</v>
      </c>
      <c r="N73" s="80">
        <v>0</v>
      </c>
      <c r="O73" s="80">
        <v>100000</v>
      </c>
      <c r="P73" s="80">
        <v>0</v>
      </c>
      <c r="Q73" s="107">
        <v>2000000</v>
      </c>
      <c r="R73" s="107">
        <v>0</v>
      </c>
      <c r="S73" s="80">
        <f t="shared" si="5"/>
        <v>5500000</v>
      </c>
      <c r="T73" s="81">
        <f t="shared" si="4"/>
        <v>73870000</v>
      </c>
    </row>
    <row r="74" spans="1:20" s="85" customFormat="1" ht="17.25" thickBot="1" x14ac:dyDescent="0.35">
      <c r="A74" s="265"/>
      <c r="B74" s="82" t="s">
        <v>86</v>
      </c>
      <c r="C74" s="218">
        <f t="shared" si="2"/>
        <v>81020000</v>
      </c>
      <c r="D74" s="178">
        <v>0</v>
      </c>
      <c r="E74" s="176">
        <v>1500000</v>
      </c>
      <c r="F74" s="107">
        <v>420000</v>
      </c>
      <c r="G74" s="107">
        <v>200000</v>
      </c>
      <c r="H74" s="176">
        <v>100000</v>
      </c>
      <c r="I74" s="107">
        <v>200000</v>
      </c>
      <c r="J74" s="83">
        <v>100000</v>
      </c>
      <c r="K74" s="107">
        <v>630000</v>
      </c>
      <c r="L74" s="83">
        <v>100000</v>
      </c>
      <c r="M74" s="109">
        <v>150000</v>
      </c>
      <c r="N74" s="83">
        <v>0</v>
      </c>
      <c r="O74" s="83">
        <v>100000</v>
      </c>
      <c r="P74" s="83">
        <v>0</v>
      </c>
      <c r="Q74" s="107">
        <v>2000000</v>
      </c>
      <c r="R74" s="107">
        <v>0</v>
      </c>
      <c r="S74" s="83">
        <f t="shared" si="5"/>
        <v>5500000</v>
      </c>
      <c r="T74" s="84">
        <f t="shared" si="4"/>
        <v>75520000</v>
      </c>
    </row>
    <row r="75" spans="1:20" s="79" customFormat="1" x14ac:dyDescent="0.3">
      <c r="A75" s="263">
        <v>2029</v>
      </c>
      <c r="B75" s="79" t="s">
        <v>75</v>
      </c>
      <c r="C75" s="218">
        <f t="shared" si="2"/>
        <v>82670000</v>
      </c>
      <c r="D75" s="178">
        <v>0</v>
      </c>
      <c r="E75" s="176">
        <v>1500000</v>
      </c>
      <c r="F75" s="107">
        <v>420000</v>
      </c>
      <c r="G75" s="107">
        <v>200000</v>
      </c>
      <c r="H75" s="176">
        <v>100000</v>
      </c>
      <c r="I75" s="107">
        <v>200000</v>
      </c>
      <c r="J75" s="80">
        <v>100000</v>
      </c>
      <c r="K75" s="107">
        <v>630000</v>
      </c>
      <c r="L75" s="80">
        <v>100000</v>
      </c>
      <c r="M75" s="109">
        <v>150000</v>
      </c>
      <c r="N75" s="80">
        <v>0</v>
      </c>
      <c r="O75" s="80">
        <v>100000</v>
      </c>
      <c r="P75" s="80">
        <v>0</v>
      </c>
      <c r="Q75" s="107">
        <v>2000000</v>
      </c>
      <c r="R75" s="107">
        <v>0</v>
      </c>
      <c r="S75" s="80">
        <f t="shared" si="5"/>
        <v>5500000</v>
      </c>
      <c r="T75" s="86">
        <f t="shared" si="4"/>
        <v>77170000</v>
      </c>
    </row>
    <row r="76" spans="1:20" s="79" customFormat="1" x14ac:dyDescent="0.3">
      <c r="A76" s="264"/>
      <c r="B76" s="79" t="s">
        <v>76</v>
      </c>
      <c r="C76" s="218">
        <f t="shared" si="2"/>
        <v>84320000</v>
      </c>
      <c r="D76" s="178">
        <v>0</v>
      </c>
      <c r="E76" s="176">
        <v>1500000</v>
      </c>
      <c r="F76" s="107">
        <v>420000</v>
      </c>
      <c r="G76" s="107">
        <v>200000</v>
      </c>
      <c r="H76" s="176">
        <v>100000</v>
      </c>
      <c r="I76" s="107">
        <v>200000</v>
      </c>
      <c r="J76" s="80">
        <v>100000</v>
      </c>
      <c r="K76" s="107">
        <v>630000</v>
      </c>
      <c r="L76" s="80">
        <v>100000</v>
      </c>
      <c r="M76" s="109">
        <v>150000</v>
      </c>
      <c r="N76" s="80">
        <v>0</v>
      </c>
      <c r="O76" s="80">
        <v>100000</v>
      </c>
      <c r="P76" s="80">
        <v>0</v>
      </c>
      <c r="Q76" s="107">
        <v>2000000</v>
      </c>
      <c r="R76" s="107">
        <v>0</v>
      </c>
      <c r="S76" s="80">
        <f t="shared" si="5"/>
        <v>5500000</v>
      </c>
      <c r="T76" s="81">
        <f t="shared" si="4"/>
        <v>78820000</v>
      </c>
    </row>
    <row r="77" spans="1:20" s="79" customFormat="1" x14ac:dyDescent="0.3">
      <c r="A77" s="264"/>
      <c r="B77" s="79" t="s">
        <v>77</v>
      </c>
      <c r="C77" s="218">
        <f t="shared" si="2"/>
        <v>85970000</v>
      </c>
      <c r="D77" s="178">
        <v>0</v>
      </c>
      <c r="E77" s="176">
        <v>1500000</v>
      </c>
      <c r="F77" s="107">
        <v>420000</v>
      </c>
      <c r="G77" s="107">
        <v>200000</v>
      </c>
      <c r="H77" s="176">
        <v>100000</v>
      </c>
      <c r="I77" s="107">
        <v>200000</v>
      </c>
      <c r="J77" s="80">
        <v>100000</v>
      </c>
      <c r="K77" s="107">
        <v>630000</v>
      </c>
      <c r="L77" s="80">
        <v>100000</v>
      </c>
      <c r="M77" s="109">
        <v>150000</v>
      </c>
      <c r="N77" s="80">
        <v>0</v>
      </c>
      <c r="O77" s="80">
        <v>100000</v>
      </c>
      <c r="P77" s="80">
        <v>0</v>
      </c>
      <c r="Q77" s="107">
        <v>2000000</v>
      </c>
      <c r="R77" s="107">
        <v>0</v>
      </c>
      <c r="S77" s="80">
        <f t="shared" si="5"/>
        <v>5500000</v>
      </c>
      <c r="T77" s="81">
        <f t="shared" ref="T77:T108" si="6" xml:space="preserve"> C77 - S77</f>
        <v>80470000</v>
      </c>
    </row>
    <row r="78" spans="1:20" s="79" customFormat="1" x14ac:dyDescent="0.3">
      <c r="A78" s="264"/>
      <c r="B78" s="79" t="s">
        <v>78</v>
      </c>
      <c r="C78" s="218">
        <f t="shared" si="2"/>
        <v>87620000</v>
      </c>
      <c r="D78" s="178">
        <v>0</v>
      </c>
      <c r="E78" s="176">
        <v>1500000</v>
      </c>
      <c r="F78" s="107">
        <v>420000</v>
      </c>
      <c r="G78" s="107">
        <v>200000</v>
      </c>
      <c r="H78" s="176">
        <v>100000</v>
      </c>
      <c r="I78" s="107">
        <v>200000</v>
      </c>
      <c r="J78" s="80">
        <v>100000</v>
      </c>
      <c r="K78" s="107">
        <v>630000</v>
      </c>
      <c r="L78" s="80">
        <v>100000</v>
      </c>
      <c r="M78" s="109">
        <v>150000</v>
      </c>
      <c r="N78" s="80">
        <v>0</v>
      </c>
      <c r="O78" s="80">
        <v>100000</v>
      </c>
      <c r="P78" s="80">
        <v>0</v>
      </c>
      <c r="Q78" s="107">
        <v>2000000</v>
      </c>
      <c r="R78" s="107">
        <v>0</v>
      </c>
      <c r="S78" s="80">
        <f t="shared" si="5"/>
        <v>5500000</v>
      </c>
      <c r="T78" s="81">
        <f t="shared" si="6"/>
        <v>82120000</v>
      </c>
    </row>
    <row r="79" spans="1:20" s="79" customFormat="1" x14ac:dyDescent="0.3">
      <c r="A79" s="264"/>
      <c r="B79" s="79" t="s">
        <v>79</v>
      </c>
      <c r="C79" s="218">
        <f t="shared" ref="C79:C122" si="7" xml:space="preserve"> T78 + 7150000</f>
        <v>89270000</v>
      </c>
      <c r="D79" s="178">
        <v>0</v>
      </c>
      <c r="E79" s="176">
        <v>1500000</v>
      </c>
      <c r="F79" s="107">
        <v>420000</v>
      </c>
      <c r="G79" s="107">
        <v>200000</v>
      </c>
      <c r="H79" s="176">
        <v>100000</v>
      </c>
      <c r="I79" s="107">
        <v>200000</v>
      </c>
      <c r="J79" s="80">
        <v>100000</v>
      </c>
      <c r="K79" s="107">
        <v>630000</v>
      </c>
      <c r="L79" s="80">
        <v>100000</v>
      </c>
      <c r="M79" s="109">
        <v>150000</v>
      </c>
      <c r="N79" s="80">
        <v>0</v>
      </c>
      <c r="O79" s="80">
        <v>100000</v>
      </c>
      <c r="P79" s="80">
        <v>0</v>
      </c>
      <c r="Q79" s="107">
        <v>2000000</v>
      </c>
      <c r="R79" s="107">
        <v>0</v>
      </c>
      <c r="S79" s="80">
        <f t="shared" si="5"/>
        <v>5500000</v>
      </c>
      <c r="T79" s="81">
        <f t="shared" si="6"/>
        <v>83770000</v>
      </c>
    </row>
    <row r="80" spans="1:20" s="79" customFormat="1" x14ac:dyDescent="0.3">
      <c r="A80" s="264"/>
      <c r="B80" s="79" t="s">
        <v>80</v>
      </c>
      <c r="C80" s="218">
        <f t="shared" si="7"/>
        <v>90920000</v>
      </c>
      <c r="D80" s="178">
        <v>0</v>
      </c>
      <c r="E80" s="176">
        <v>1500000</v>
      </c>
      <c r="F80" s="107">
        <v>420000</v>
      </c>
      <c r="G80" s="107">
        <v>200000</v>
      </c>
      <c r="H80" s="176">
        <v>100000</v>
      </c>
      <c r="I80" s="107">
        <v>200000</v>
      </c>
      <c r="J80" s="80">
        <v>100000</v>
      </c>
      <c r="K80" s="107">
        <v>630000</v>
      </c>
      <c r="L80" s="80">
        <v>100000</v>
      </c>
      <c r="M80" s="109">
        <v>150000</v>
      </c>
      <c r="N80" s="80">
        <v>0</v>
      </c>
      <c r="O80" s="80">
        <v>100000</v>
      </c>
      <c r="P80" s="80">
        <v>0</v>
      </c>
      <c r="Q80" s="107">
        <v>2000000</v>
      </c>
      <c r="R80" s="107">
        <v>0</v>
      </c>
      <c r="S80" s="80">
        <f t="shared" si="5"/>
        <v>5500000</v>
      </c>
      <c r="T80" s="81">
        <f t="shared" si="6"/>
        <v>85420000</v>
      </c>
    </row>
    <row r="81" spans="1:20" s="79" customFormat="1" x14ac:dyDescent="0.3">
      <c r="A81" s="264"/>
      <c r="B81" s="79" t="s">
        <v>81</v>
      </c>
      <c r="C81" s="218">
        <f t="shared" si="7"/>
        <v>92570000</v>
      </c>
      <c r="D81" s="178">
        <v>0</v>
      </c>
      <c r="E81" s="176">
        <v>1500000</v>
      </c>
      <c r="F81" s="107">
        <v>420000</v>
      </c>
      <c r="G81" s="107">
        <v>200000</v>
      </c>
      <c r="H81" s="176">
        <v>100000</v>
      </c>
      <c r="I81" s="107">
        <v>200000</v>
      </c>
      <c r="J81" s="80">
        <v>100000</v>
      </c>
      <c r="K81" s="107">
        <v>630000</v>
      </c>
      <c r="L81" s="80">
        <v>100000</v>
      </c>
      <c r="M81" s="109">
        <v>150000</v>
      </c>
      <c r="N81" s="80">
        <v>0</v>
      </c>
      <c r="O81" s="80">
        <v>100000</v>
      </c>
      <c r="P81" s="80">
        <v>0</v>
      </c>
      <c r="Q81" s="107">
        <v>2000000</v>
      </c>
      <c r="R81" s="107">
        <v>0</v>
      </c>
      <c r="S81" s="80">
        <f t="shared" si="5"/>
        <v>5500000</v>
      </c>
      <c r="T81" s="81">
        <f t="shared" si="6"/>
        <v>87070000</v>
      </c>
    </row>
    <row r="82" spans="1:20" s="79" customFormat="1" x14ac:dyDescent="0.3">
      <c r="A82" s="264"/>
      <c r="B82" s="79" t="s">
        <v>82</v>
      </c>
      <c r="C82" s="218">
        <f t="shared" si="7"/>
        <v>94220000</v>
      </c>
      <c r="D82" s="178">
        <v>0</v>
      </c>
      <c r="E82" s="176">
        <v>1500000</v>
      </c>
      <c r="F82" s="107">
        <v>420000</v>
      </c>
      <c r="G82" s="107">
        <v>200000</v>
      </c>
      <c r="H82" s="176">
        <v>100000</v>
      </c>
      <c r="I82" s="107">
        <v>200000</v>
      </c>
      <c r="J82" s="80">
        <v>100000</v>
      </c>
      <c r="K82" s="107">
        <v>630000</v>
      </c>
      <c r="L82" s="80">
        <v>100000</v>
      </c>
      <c r="M82" s="109">
        <v>150000</v>
      </c>
      <c r="N82" s="80">
        <v>0</v>
      </c>
      <c r="O82" s="80">
        <v>100000</v>
      </c>
      <c r="P82" s="80">
        <v>0</v>
      </c>
      <c r="Q82" s="107">
        <v>2000000</v>
      </c>
      <c r="R82" s="107">
        <v>0</v>
      </c>
      <c r="S82" s="80">
        <f t="shared" si="5"/>
        <v>5500000</v>
      </c>
      <c r="T82" s="81">
        <f t="shared" si="6"/>
        <v>88720000</v>
      </c>
    </row>
    <row r="83" spans="1:20" s="79" customFormat="1" x14ac:dyDescent="0.3">
      <c r="A83" s="264"/>
      <c r="B83" s="79" t="s">
        <v>83</v>
      </c>
      <c r="C83" s="218">
        <f t="shared" si="7"/>
        <v>95870000</v>
      </c>
      <c r="D83" s="178">
        <v>0</v>
      </c>
      <c r="E83" s="176">
        <v>1500000</v>
      </c>
      <c r="F83" s="107">
        <v>420000</v>
      </c>
      <c r="G83" s="107">
        <v>200000</v>
      </c>
      <c r="H83" s="176">
        <v>100000</v>
      </c>
      <c r="I83" s="107">
        <v>200000</v>
      </c>
      <c r="J83" s="80">
        <v>100000</v>
      </c>
      <c r="K83" s="107">
        <v>630000</v>
      </c>
      <c r="L83" s="80">
        <v>100000</v>
      </c>
      <c r="M83" s="109">
        <v>150000</v>
      </c>
      <c r="N83" s="80">
        <v>0</v>
      </c>
      <c r="O83" s="80">
        <v>100000</v>
      </c>
      <c r="P83" s="80">
        <v>0</v>
      </c>
      <c r="Q83" s="107">
        <v>2000000</v>
      </c>
      <c r="R83" s="107">
        <v>0</v>
      </c>
      <c r="S83" s="80">
        <f t="shared" si="5"/>
        <v>5500000</v>
      </c>
      <c r="T83" s="81">
        <f t="shared" si="6"/>
        <v>90370000</v>
      </c>
    </row>
    <row r="84" spans="1:20" s="79" customFormat="1" x14ac:dyDescent="0.3">
      <c r="A84" s="264"/>
      <c r="B84" s="79" t="s">
        <v>84</v>
      </c>
      <c r="C84" s="218">
        <f t="shared" si="7"/>
        <v>97520000</v>
      </c>
      <c r="D84" s="178">
        <v>0</v>
      </c>
      <c r="E84" s="176">
        <v>1500000</v>
      </c>
      <c r="F84" s="107">
        <v>420000</v>
      </c>
      <c r="G84" s="107">
        <v>200000</v>
      </c>
      <c r="H84" s="176">
        <v>100000</v>
      </c>
      <c r="I84" s="107">
        <v>200000</v>
      </c>
      <c r="J84" s="80">
        <v>100000</v>
      </c>
      <c r="K84" s="107">
        <v>630000</v>
      </c>
      <c r="L84" s="80">
        <v>100000</v>
      </c>
      <c r="M84" s="109">
        <v>150000</v>
      </c>
      <c r="N84" s="80">
        <v>0</v>
      </c>
      <c r="O84" s="80">
        <v>100000</v>
      </c>
      <c r="P84" s="80">
        <v>0</v>
      </c>
      <c r="Q84" s="107">
        <v>2000000</v>
      </c>
      <c r="R84" s="107">
        <v>0</v>
      </c>
      <c r="S84" s="80">
        <f t="shared" si="5"/>
        <v>5500000</v>
      </c>
      <c r="T84" s="81">
        <f t="shared" si="6"/>
        <v>92020000</v>
      </c>
    </row>
    <row r="85" spans="1:20" s="79" customFormat="1" x14ac:dyDescent="0.3">
      <c r="A85" s="264"/>
      <c r="B85" s="79" t="s">
        <v>85</v>
      </c>
      <c r="C85" s="218">
        <f t="shared" si="7"/>
        <v>99170000</v>
      </c>
      <c r="D85" s="178">
        <v>0</v>
      </c>
      <c r="E85" s="176">
        <v>1500000</v>
      </c>
      <c r="F85" s="107">
        <v>420000</v>
      </c>
      <c r="G85" s="107">
        <v>200000</v>
      </c>
      <c r="H85" s="176">
        <v>100000</v>
      </c>
      <c r="I85" s="107">
        <v>200000</v>
      </c>
      <c r="J85" s="80">
        <v>100000</v>
      </c>
      <c r="K85" s="107">
        <v>630000</v>
      </c>
      <c r="L85" s="80">
        <v>100000</v>
      </c>
      <c r="M85" s="109">
        <v>150000</v>
      </c>
      <c r="N85" s="80">
        <v>0</v>
      </c>
      <c r="O85" s="80">
        <v>100000</v>
      </c>
      <c r="P85" s="80">
        <v>0</v>
      </c>
      <c r="Q85" s="107">
        <v>2000000</v>
      </c>
      <c r="R85" s="107">
        <v>0</v>
      </c>
      <c r="S85" s="80">
        <f t="shared" si="5"/>
        <v>5500000</v>
      </c>
      <c r="T85" s="81">
        <f t="shared" si="6"/>
        <v>93670000</v>
      </c>
    </row>
    <row r="86" spans="1:20" s="85" customFormat="1" ht="17.25" thickBot="1" x14ac:dyDescent="0.35">
      <c r="A86" s="265"/>
      <c r="B86" s="82" t="s">
        <v>86</v>
      </c>
      <c r="C86" s="218">
        <f t="shared" si="7"/>
        <v>100820000</v>
      </c>
      <c r="D86" s="178">
        <v>0</v>
      </c>
      <c r="E86" s="176">
        <v>1500000</v>
      </c>
      <c r="F86" s="107">
        <v>420000</v>
      </c>
      <c r="G86" s="107">
        <v>200000</v>
      </c>
      <c r="H86" s="176">
        <v>100000</v>
      </c>
      <c r="I86" s="107">
        <v>200000</v>
      </c>
      <c r="J86" s="83">
        <v>100000</v>
      </c>
      <c r="K86" s="107">
        <v>630000</v>
      </c>
      <c r="L86" s="83">
        <v>100000</v>
      </c>
      <c r="M86" s="109">
        <v>150000</v>
      </c>
      <c r="N86" s="83">
        <v>0</v>
      </c>
      <c r="O86" s="83">
        <v>100000</v>
      </c>
      <c r="P86" s="83">
        <v>0</v>
      </c>
      <c r="Q86" s="107">
        <v>2000000</v>
      </c>
      <c r="R86" s="107">
        <v>0</v>
      </c>
      <c r="S86" s="83">
        <f t="shared" si="5"/>
        <v>5500000</v>
      </c>
      <c r="T86" s="84">
        <f t="shared" si="6"/>
        <v>95320000</v>
      </c>
    </row>
    <row r="87" spans="1:20" s="79" customFormat="1" x14ac:dyDescent="0.3">
      <c r="A87" s="263">
        <v>2030</v>
      </c>
      <c r="B87" s="79" t="s">
        <v>75</v>
      </c>
      <c r="C87" s="218">
        <f t="shared" si="7"/>
        <v>102470000</v>
      </c>
      <c r="D87" s="178">
        <v>0</v>
      </c>
      <c r="E87" s="176">
        <v>1500000</v>
      </c>
      <c r="F87" s="107">
        <v>420000</v>
      </c>
      <c r="G87" s="107">
        <v>200000</v>
      </c>
      <c r="H87" s="176">
        <v>100000</v>
      </c>
      <c r="I87" s="107">
        <v>200000</v>
      </c>
      <c r="J87" s="80">
        <v>100000</v>
      </c>
      <c r="K87" s="107">
        <v>630000</v>
      </c>
      <c r="L87" s="80">
        <v>100000</v>
      </c>
      <c r="M87" s="109">
        <v>150000</v>
      </c>
      <c r="N87" s="80">
        <v>0</v>
      </c>
      <c r="O87" s="80">
        <v>100000</v>
      </c>
      <c r="P87" s="80">
        <v>0</v>
      </c>
      <c r="Q87" s="107">
        <v>2000000</v>
      </c>
      <c r="R87" s="107">
        <v>0</v>
      </c>
      <c r="S87" s="80">
        <f t="shared" si="5"/>
        <v>5500000</v>
      </c>
      <c r="T87" s="86">
        <f t="shared" si="6"/>
        <v>96970000</v>
      </c>
    </row>
    <row r="88" spans="1:20" s="79" customFormat="1" x14ac:dyDescent="0.3">
      <c r="A88" s="264"/>
      <c r="B88" s="79" t="s">
        <v>76</v>
      </c>
      <c r="C88" s="218">
        <f t="shared" si="7"/>
        <v>104120000</v>
      </c>
      <c r="D88" s="178">
        <v>0</v>
      </c>
      <c r="E88" s="176">
        <v>1500000</v>
      </c>
      <c r="F88" s="107">
        <v>420000</v>
      </c>
      <c r="G88" s="107">
        <v>200000</v>
      </c>
      <c r="H88" s="176">
        <v>100000</v>
      </c>
      <c r="I88" s="107">
        <v>200000</v>
      </c>
      <c r="J88" s="80">
        <v>100000</v>
      </c>
      <c r="K88" s="107">
        <v>630000</v>
      </c>
      <c r="L88" s="80">
        <v>100000</v>
      </c>
      <c r="M88" s="109">
        <v>150000</v>
      </c>
      <c r="N88" s="80">
        <v>0</v>
      </c>
      <c r="O88" s="80">
        <v>100000</v>
      </c>
      <c r="P88" s="80">
        <v>0</v>
      </c>
      <c r="Q88" s="107">
        <v>2000000</v>
      </c>
      <c r="R88" s="107">
        <v>0</v>
      </c>
      <c r="S88" s="80">
        <f t="shared" si="5"/>
        <v>5500000</v>
      </c>
      <c r="T88" s="81">
        <f t="shared" si="6"/>
        <v>98620000</v>
      </c>
    </row>
    <row r="89" spans="1:20" s="79" customFormat="1" x14ac:dyDescent="0.3">
      <c r="A89" s="264"/>
      <c r="B89" s="79" t="s">
        <v>77</v>
      </c>
      <c r="C89" s="218">
        <f t="shared" si="7"/>
        <v>105770000</v>
      </c>
      <c r="D89" s="178">
        <v>0</v>
      </c>
      <c r="E89" s="176">
        <v>1500000</v>
      </c>
      <c r="F89" s="107">
        <v>420000</v>
      </c>
      <c r="G89" s="107">
        <v>200000</v>
      </c>
      <c r="H89" s="176">
        <v>100000</v>
      </c>
      <c r="I89" s="107">
        <v>200000</v>
      </c>
      <c r="J89" s="80">
        <v>100000</v>
      </c>
      <c r="K89" s="107">
        <v>630000</v>
      </c>
      <c r="L89" s="80">
        <v>100000</v>
      </c>
      <c r="M89" s="109">
        <v>150000</v>
      </c>
      <c r="N89" s="80">
        <v>0</v>
      </c>
      <c r="O89" s="80">
        <v>100000</v>
      </c>
      <c r="P89" s="80">
        <v>0</v>
      </c>
      <c r="Q89" s="107">
        <v>2000000</v>
      </c>
      <c r="R89" s="107">
        <v>0</v>
      </c>
      <c r="S89" s="80">
        <f t="shared" si="5"/>
        <v>5500000</v>
      </c>
      <c r="T89" s="81">
        <f t="shared" si="6"/>
        <v>100270000</v>
      </c>
    </row>
    <row r="90" spans="1:20" s="79" customFormat="1" x14ac:dyDescent="0.3">
      <c r="A90" s="264"/>
      <c r="B90" s="79" t="s">
        <v>78</v>
      </c>
      <c r="C90" s="218">
        <f t="shared" si="7"/>
        <v>107420000</v>
      </c>
      <c r="D90" s="178">
        <v>0</v>
      </c>
      <c r="E90" s="176">
        <v>1500000</v>
      </c>
      <c r="F90" s="107">
        <v>420000</v>
      </c>
      <c r="G90" s="107">
        <v>200000</v>
      </c>
      <c r="H90" s="176">
        <v>100000</v>
      </c>
      <c r="I90" s="107">
        <v>200000</v>
      </c>
      <c r="J90" s="80">
        <v>100000</v>
      </c>
      <c r="K90" s="107">
        <v>630000</v>
      </c>
      <c r="L90" s="80">
        <v>100000</v>
      </c>
      <c r="M90" s="109">
        <v>150000</v>
      </c>
      <c r="N90" s="80">
        <v>0</v>
      </c>
      <c r="O90" s="80">
        <v>100000</v>
      </c>
      <c r="P90" s="80">
        <v>0</v>
      </c>
      <c r="Q90" s="107">
        <v>2000000</v>
      </c>
      <c r="R90" s="107">
        <v>0</v>
      </c>
      <c r="S90" s="80">
        <f t="shared" si="5"/>
        <v>5500000</v>
      </c>
      <c r="T90" s="81">
        <f t="shared" si="6"/>
        <v>101920000</v>
      </c>
    </row>
    <row r="91" spans="1:20" s="79" customFormat="1" x14ac:dyDescent="0.3">
      <c r="A91" s="264"/>
      <c r="B91" s="79" t="s">
        <v>79</v>
      </c>
      <c r="C91" s="218">
        <f t="shared" si="7"/>
        <v>109070000</v>
      </c>
      <c r="D91" s="178">
        <v>0</v>
      </c>
      <c r="E91" s="176">
        <v>1500000</v>
      </c>
      <c r="F91" s="107">
        <v>420000</v>
      </c>
      <c r="G91" s="107">
        <v>200000</v>
      </c>
      <c r="H91" s="176">
        <v>100000</v>
      </c>
      <c r="I91" s="107">
        <v>200000</v>
      </c>
      <c r="J91" s="80">
        <v>100000</v>
      </c>
      <c r="K91" s="107">
        <v>630000</v>
      </c>
      <c r="L91" s="80">
        <v>100000</v>
      </c>
      <c r="M91" s="109">
        <v>150000</v>
      </c>
      <c r="N91" s="80">
        <v>0</v>
      </c>
      <c r="O91" s="80">
        <v>100000</v>
      </c>
      <c r="P91" s="80">
        <v>0</v>
      </c>
      <c r="Q91" s="107">
        <v>2000000</v>
      </c>
      <c r="R91" s="107">
        <v>0</v>
      </c>
      <c r="S91" s="80">
        <f t="shared" si="5"/>
        <v>5500000</v>
      </c>
      <c r="T91" s="81">
        <f t="shared" si="6"/>
        <v>103570000</v>
      </c>
    </row>
    <row r="92" spans="1:20" s="79" customFormat="1" x14ac:dyDescent="0.3">
      <c r="A92" s="264"/>
      <c r="B92" s="79" t="s">
        <v>80</v>
      </c>
      <c r="C92" s="218">
        <f t="shared" si="7"/>
        <v>110720000</v>
      </c>
      <c r="D92" s="178">
        <v>0</v>
      </c>
      <c r="E92" s="176">
        <v>1500000</v>
      </c>
      <c r="F92" s="107">
        <v>420000</v>
      </c>
      <c r="G92" s="107">
        <v>200000</v>
      </c>
      <c r="H92" s="176">
        <v>100000</v>
      </c>
      <c r="I92" s="107">
        <v>200000</v>
      </c>
      <c r="J92" s="80">
        <v>100000</v>
      </c>
      <c r="K92" s="107">
        <v>630000</v>
      </c>
      <c r="L92" s="80">
        <v>100000</v>
      </c>
      <c r="M92" s="109">
        <v>150000</v>
      </c>
      <c r="N92" s="80">
        <v>0</v>
      </c>
      <c r="O92" s="80">
        <v>100000</v>
      </c>
      <c r="P92" s="80">
        <v>0</v>
      </c>
      <c r="Q92" s="107">
        <v>2000000</v>
      </c>
      <c r="R92" s="107">
        <v>0</v>
      </c>
      <c r="S92" s="80">
        <f t="shared" si="5"/>
        <v>5500000</v>
      </c>
      <c r="T92" s="81">
        <f t="shared" si="6"/>
        <v>105220000</v>
      </c>
    </row>
    <row r="93" spans="1:20" s="79" customFormat="1" x14ac:dyDescent="0.3">
      <c r="A93" s="264"/>
      <c r="B93" s="79" t="s">
        <v>81</v>
      </c>
      <c r="C93" s="218">
        <f t="shared" si="7"/>
        <v>112370000</v>
      </c>
      <c r="D93" s="178">
        <v>0</v>
      </c>
      <c r="E93" s="176">
        <v>1500000</v>
      </c>
      <c r="F93" s="107">
        <v>420000</v>
      </c>
      <c r="G93" s="107">
        <v>200000</v>
      </c>
      <c r="H93" s="176">
        <v>100000</v>
      </c>
      <c r="I93" s="107">
        <v>200000</v>
      </c>
      <c r="J93" s="80">
        <v>100000</v>
      </c>
      <c r="K93" s="107">
        <v>630000</v>
      </c>
      <c r="L93" s="80">
        <v>100000</v>
      </c>
      <c r="M93" s="109">
        <v>150000</v>
      </c>
      <c r="N93" s="80">
        <v>0</v>
      </c>
      <c r="O93" s="80">
        <v>100000</v>
      </c>
      <c r="P93" s="80">
        <v>0</v>
      </c>
      <c r="Q93" s="107">
        <v>2000000</v>
      </c>
      <c r="R93" s="107">
        <v>0</v>
      </c>
      <c r="S93" s="80">
        <f t="shared" si="5"/>
        <v>5500000</v>
      </c>
      <c r="T93" s="81">
        <f t="shared" si="6"/>
        <v>106870000</v>
      </c>
    </row>
    <row r="94" spans="1:20" s="79" customFormat="1" x14ac:dyDescent="0.3">
      <c r="A94" s="264"/>
      <c r="B94" s="79" t="s">
        <v>82</v>
      </c>
      <c r="C94" s="218">
        <f t="shared" si="7"/>
        <v>114020000</v>
      </c>
      <c r="D94" s="178">
        <v>0</v>
      </c>
      <c r="E94" s="176">
        <v>1500000</v>
      </c>
      <c r="F94" s="107">
        <v>420000</v>
      </c>
      <c r="G94" s="107">
        <v>200000</v>
      </c>
      <c r="H94" s="176">
        <v>100000</v>
      </c>
      <c r="I94" s="107">
        <v>200000</v>
      </c>
      <c r="J94" s="80">
        <v>100000</v>
      </c>
      <c r="K94" s="107">
        <v>630000</v>
      </c>
      <c r="L94" s="80">
        <v>100000</v>
      </c>
      <c r="M94" s="109">
        <v>150000</v>
      </c>
      <c r="N94" s="80">
        <v>0</v>
      </c>
      <c r="O94" s="80">
        <v>100000</v>
      </c>
      <c r="P94" s="80">
        <v>0</v>
      </c>
      <c r="Q94" s="107">
        <v>2000000</v>
      </c>
      <c r="R94" s="107">
        <v>0</v>
      </c>
      <c r="S94" s="80">
        <f t="shared" si="5"/>
        <v>5500000</v>
      </c>
      <c r="T94" s="81">
        <f t="shared" si="6"/>
        <v>108520000</v>
      </c>
    </row>
    <row r="95" spans="1:20" s="79" customFormat="1" x14ac:dyDescent="0.3">
      <c r="A95" s="264"/>
      <c r="B95" s="79" t="s">
        <v>83</v>
      </c>
      <c r="C95" s="218">
        <f t="shared" si="7"/>
        <v>115670000</v>
      </c>
      <c r="D95" s="178">
        <v>0</v>
      </c>
      <c r="E95" s="176">
        <v>1500000</v>
      </c>
      <c r="F95" s="107">
        <v>420000</v>
      </c>
      <c r="G95" s="107">
        <v>200000</v>
      </c>
      <c r="H95" s="176">
        <v>100000</v>
      </c>
      <c r="I95" s="107">
        <v>200000</v>
      </c>
      <c r="J95" s="80">
        <v>100000</v>
      </c>
      <c r="K95" s="107">
        <v>630000</v>
      </c>
      <c r="L95" s="80">
        <v>100000</v>
      </c>
      <c r="M95" s="109">
        <v>150000</v>
      </c>
      <c r="N95" s="80">
        <v>0</v>
      </c>
      <c r="O95" s="80">
        <v>100000</v>
      </c>
      <c r="P95" s="80">
        <v>0</v>
      </c>
      <c r="Q95" s="107">
        <v>2000000</v>
      </c>
      <c r="R95" s="107">
        <v>0</v>
      </c>
      <c r="S95" s="80">
        <f t="shared" si="5"/>
        <v>5500000</v>
      </c>
      <c r="T95" s="81">
        <f t="shared" si="6"/>
        <v>110170000</v>
      </c>
    </row>
    <row r="96" spans="1:20" s="79" customFormat="1" x14ac:dyDescent="0.3">
      <c r="A96" s="264"/>
      <c r="B96" s="79" t="s">
        <v>84</v>
      </c>
      <c r="C96" s="218">
        <f t="shared" si="7"/>
        <v>117320000</v>
      </c>
      <c r="D96" s="178">
        <v>0</v>
      </c>
      <c r="E96" s="176">
        <v>1500000</v>
      </c>
      <c r="F96" s="107">
        <v>420000</v>
      </c>
      <c r="G96" s="107">
        <v>200000</v>
      </c>
      <c r="H96" s="176">
        <v>100000</v>
      </c>
      <c r="I96" s="107">
        <v>200000</v>
      </c>
      <c r="J96" s="80">
        <v>100000</v>
      </c>
      <c r="K96" s="107">
        <v>630000</v>
      </c>
      <c r="L96" s="80">
        <v>100000</v>
      </c>
      <c r="M96" s="109">
        <v>150000</v>
      </c>
      <c r="N96" s="80">
        <v>0</v>
      </c>
      <c r="O96" s="80">
        <v>100000</v>
      </c>
      <c r="P96" s="80">
        <v>0</v>
      </c>
      <c r="Q96" s="107">
        <v>2000000</v>
      </c>
      <c r="R96" s="107">
        <v>0</v>
      </c>
      <c r="S96" s="80">
        <f t="shared" si="5"/>
        <v>5500000</v>
      </c>
      <c r="T96" s="81">
        <f t="shared" si="6"/>
        <v>111820000</v>
      </c>
    </row>
    <row r="97" spans="1:20" s="79" customFormat="1" x14ac:dyDescent="0.3">
      <c r="A97" s="264"/>
      <c r="B97" s="79" t="s">
        <v>85</v>
      </c>
      <c r="C97" s="218">
        <f t="shared" si="7"/>
        <v>118970000</v>
      </c>
      <c r="D97" s="178">
        <v>0</v>
      </c>
      <c r="E97" s="176">
        <v>1500000</v>
      </c>
      <c r="F97" s="107">
        <v>420000</v>
      </c>
      <c r="G97" s="107">
        <v>200000</v>
      </c>
      <c r="H97" s="176">
        <v>100000</v>
      </c>
      <c r="I97" s="107">
        <v>200000</v>
      </c>
      <c r="J97" s="80">
        <v>100000</v>
      </c>
      <c r="K97" s="107">
        <v>630000</v>
      </c>
      <c r="L97" s="80">
        <v>100000</v>
      </c>
      <c r="M97" s="109">
        <v>150000</v>
      </c>
      <c r="N97" s="80">
        <v>0</v>
      </c>
      <c r="O97" s="80">
        <v>100000</v>
      </c>
      <c r="P97" s="80">
        <v>0</v>
      </c>
      <c r="Q97" s="107">
        <v>2000000</v>
      </c>
      <c r="R97" s="107">
        <v>0</v>
      </c>
      <c r="S97" s="80">
        <f t="shared" si="5"/>
        <v>5500000</v>
      </c>
      <c r="T97" s="81">
        <f t="shared" si="6"/>
        <v>113470000</v>
      </c>
    </row>
    <row r="98" spans="1:20" s="85" customFormat="1" ht="17.25" thickBot="1" x14ac:dyDescent="0.35">
      <c r="A98" s="265"/>
      <c r="B98" s="82" t="s">
        <v>86</v>
      </c>
      <c r="C98" s="218">
        <f t="shared" si="7"/>
        <v>120620000</v>
      </c>
      <c r="D98" s="178">
        <v>0</v>
      </c>
      <c r="E98" s="176">
        <v>1500000</v>
      </c>
      <c r="F98" s="107">
        <v>420000</v>
      </c>
      <c r="G98" s="107">
        <v>200000</v>
      </c>
      <c r="H98" s="176">
        <v>100000</v>
      </c>
      <c r="I98" s="107">
        <v>200000</v>
      </c>
      <c r="J98" s="83">
        <v>100000</v>
      </c>
      <c r="K98" s="107">
        <v>630000</v>
      </c>
      <c r="L98" s="83">
        <v>100000</v>
      </c>
      <c r="M98" s="109">
        <v>150000</v>
      </c>
      <c r="N98" s="83">
        <v>0</v>
      </c>
      <c r="O98" s="83">
        <v>100000</v>
      </c>
      <c r="P98" s="83">
        <v>0</v>
      </c>
      <c r="Q98" s="107">
        <v>2000000</v>
      </c>
      <c r="R98" s="107">
        <v>0</v>
      </c>
      <c r="S98" s="83">
        <f t="shared" si="5"/>
        <v>5500000</v>
      </c>
      <c r="T98" s="84">
        <f t="shared" si="6"/>
        <v>115120000</v>
      </c>
    </row>
    <row r="99" spans="1:20" s="79" customFormat="1" x14ac:dyDescent="0.3">
      <c r="A99" s="263">
        <v>2031</v>
      </c>
      <c r="B99" s="79" t="s">
        <v>75</v>
      </c>
      <c r="C99" s="218">
        <f t="shared" si="7"/>
        <v>122270000</v>
      </c>
      <c r="D99" s="178">
        <v>0</v>
      </c>
      <c r="E99" s="176">
        <v>1500000</v>
      </c>
      <c r="F99" s="107">
        <v>420000</v>
      </c>
      <c r="G99" s="107">
        <v>200000</v>
      </c>
      <c r="H99" s="176">
        <v>100000</v>
      </c>
      <c r="I99" s="107">
        <v>200000</v>
      </c>
      <c r="J99" s="80">
        <v>100000</v>
      </c>
      <c r="K99" s="107">
        <v>630000</v>
      </c>
      <c r="L99" s="80">
        <v>100000</v>
      </c>
      <c r="M99" s="109">
        <v>150000</v>
      </c>
      <c r="N99" s="80">
        <v>0</v>
      </c>
      <c r="O99" s="80">
        <v>100000</v>
      </c>
      <c r="P99" s="80">
        <v>0</v>
      </c>
      <c r="Q99" s="107">
        <v>2000000</v>
      </c>
      <c r="R99" s="107">
        <v>0</v>
      </c>
      <c r="S99" s="80">
        <f t="shared" ref="S99:S122" si="8">SUM(D99:R99)</f>
        <v>5500000</v>
      </c>
      <c r="T99" s="86">
        <f t="shared" si="6"/>
        <v>116770000</v>
      </c>
    </row>
    <row r="100" spans="1:20" s="79" customFormat="1" x14ac:dyDescent="0.3">
      <c r="A100" s="264"/>
      <c r="B100" s="79" t="s">
        <v>76</v>
      </c>
      <c r="C100" s="218">
        <f t="shared" si="7"/>
        <v>123920000</v>
      </c>
      <c r="D100" s="178">
        <v>0</v>
      </c>
      <c r="E100" s="176">
        <v>1500000</v>
      </c>
      <c r="F100" s="107">
        <v>420000</v>
      </c>
      <c r="G100" s="107">
        <v>200000</v>
      </c>
      <c r="H100" s="176">
        <v>100000</v>
      </c>
      <c r="I100" s="107">
        <v>200000</v>
      </c>
      <c r="J100" s="80">
        <v>100000</v>
      </c>
      <c r="K100" s="107">
        <v>630000</v>
      </c>
      <c r="L100" s="80">
        <v>100000</v>
      </c>
      <c r="M100" s="109">
        <v>150000</v>
      </c>
      <c r="N100" s="80">
        <v>0</v>
      </c>
      <c r="O100" s="80">
        <v>100000</v>
      </c>
      <c r="P100" s="80">
        <v>0</v>
      </c>
      <c r="Q100" s="107">
        <v>2000000</v>
      </c>
      <c r="R100" s="107">
        <v>0</v>
      </c>
      <c r="S100" s="80">
        <f t="shared" si="8"/>
        <v>5500000</v>
      </c>
      <c r="T100" s="81">
        <f t="shared" si="6"/>
        <v>118420000</v>
      </c>
    </row>
    <row r="101" spans="1:20" s="79" customFormat="1" x14ac:dyDescent="0.3">
      <c r="A101" s="264"/>
      <c r="B101" s="79" t="s">
        <v>77</v>
      </c>
      <c r="C101" s="218">
        <f t="shared" si="7"/>
        <v>125570000</v>
      </c>
      <c r="D101" s="178">
        <v>0</v>
      </c>
      <c r="E101" s="176">
        <v>1500000</v>
      </c>
      <c r="F101" s="107">
        <v>420000</v>
      </c>
      <c r="G101" s="107">
        <v>200000</v>
      </c>
      <c r="H101" s="176">
        <v>100000</v>
      </c>
      <c r="I101" s="107">
        <v>200000</v>
      </c>
      <c r="J101" s="80">
        <v>100000</v>
      </c>
      <c r="K101" s="107">
        <v>630000</v>
      </c>
      <c r="L101" s="80">
        <v>100000</v>
      </c>
      <c r="M101" s="109">
        <v>150000</v>
      </c>
      <c r="N101" s="80">
        <v>0</v>
      </c>
      <c r="O101" s="80">
        <v>100000</v>
      </c>
      <c r="P101" s="80">
        <v>0</v>
      </c>
      <c r="Q101" s="107">
        <v>2000000</v>
      </c>
      <c r="R101" s="107">
        <v>0</v>
      </c>
      <c r="S101" s="80">
        <f t="shared" si="8"/>
        <v>5500000</v>
      </c>
      <c r="T101" s="81">
        <f t="shared" si="6"/>
        <v>120070000</v>
      </c>
    </row>
    <row r="102" spans="1:20" s="79" customFormat="1" x14ac:dyDescent="0.3">
      <c r="A102" s="264"/>
      <c r="B102" s="79" t="s">
        <v>78</v>
      </c>
      <c r="C102" s="218">
        <f t="shared" si="7"/>
        <v>127220000</v>
      </c>
      <c r="D102" s="178">
        <v>0</v>
      </c>
      <c r="E102" s="176">
        <v>1500000</v>
      </c>
      <c r="F102" s="107">
        <v>420000</v>
      </c>
      <c r="G102" s="107">
        <v>200000</v>
      </c>
      <c r="H102" s="176">
        <v>100000</v>
      </c>
      <c r="I102" s="107">
        <v>200000</v>
      </c>
      <c r="J102" s="80">
        <v>100000</v>
      </c>
      <c r="K102" s="107">
        <v>630000</v>
      </c>
      <c r="L102" s="80">
        <v>100000</v>
      </c>
      <c r="M102" s="109">
        <v>150000</v>
      </c>
      <c r="N102" s="80">
        <v>0</v>
      </c>
      <c r="O102" s="80">
        <v>100000</v>
      </c>
      <c r="P102" s="80">
        <v>0</v>
      </c>
      <c r="Q102" s="107">
        <v>2000000</v>
      </c>
      <c r="R102" s="107">
        <v>0</v>
      </c>
      <c r="S102" s="80">
        <f t="shared" si="8"/>
        <v>5500000</v>
      </c>
      <c r="T102" s="81">
        <f t="shared" si="6"/>
        <v>121720000</v>
      </c>
    </row>
    <row r="103" spans="1:20" s="79" customFormat="1" x14ac:dyDescent="0.3">
      <c r="A103" s="264"/>
      <c r="B103" s="79" t="s">
        <v>79</v>
      </c>
      <c r="C103" s="218">
        <f t="shared" si="7"/>
        <v>128870000</v>
      </c>
      <c r="D103" s="178">
        <v>0</v>
      </c>
      <c r="E103" s="176">
        <v>1500000</v>
      </c>
      <c r="F103" s="107">
        <v>420000</v>
      </c>
      <c r="G103" s="107">
        <v>200000</v>
      </c>
      <c r="H103" s="176">
        <v>100000</v>
      </c>
      <c r="I103" s="107">
        <v>200000</v>
      </c>
      <c r="J103" s="80">
        <v>100000</v>
      </c>
      <c r="K103" s="107">
        <v>630000</v>
      </c>
      <c r="L103" s="80">
        <v>100000</v>
      </c>
      <c r="M103" s="109">
        <v>150000</v>
      </c>
      <c r="N103" s="80">
        <v>0</v>
      </c>
      <c r="O103" s="80">
        <v>100000</v>
      </c>
      <c r="P103" s="80">
        <v>0</v>
      </c>
      <c r="Q103" s="107">
        <v>2000000</v>
      </c>
      <c r="R103" s="107">
        <v>0</v>
      </c>
      <c r="S103" s="80">
        <f t="shared" si="8"/>
        <v>5500000</v>
      </c>
      <c r="T103" s="81">
        <f t="shared" si="6"/>
        <v>123370000</v>
      </c>
    </row>
    <row r="104" spans="1:20" s="79" customFormat="1" x14ac:dyDescent="0.3">
      <c r="A104" s="264"/>
      <c r="B104" s="79" t="s">
        <v>80</v>
      </c>
      <c r="C104" s="218">
        <f t="shared" si="7"/>
        <v>130520000</v>
      </c>
      <c r="D104" s="178">
        <v>0</v>
      </c>
      <c r="E104" s="176">
        <v>1500000</v>
      </c>
      <c r="F104" s="107">
        <v>420000</v>
      </c>
      <c r="G104" s="107">
        <v>200000</v>
      </c>
      <c r="H104" s="176">
        <v>100000</v>
      </c>
      <c r="I104" s="107">
        <v>200000</v>
      </c>
      <c r="J104" s="80">
        <v>100000</v>
      </c>
      <c r="K104" s="107">
        <v>630000</v>
      </c>
      <c r="L104" s="80">
        <v>100000</v>
      </c>
      <c r="M104" s="109">
        <v>150000</v>
      </c>
      <c r="N104" s="80">
        <v>0</v>
      </c>
      <c r="O104" s="80">
        <v>100000</v>
      </c>
      <c r="P104" s="80">
        <v>0</v>
      </c>
      <c r="Q104" s="107">
        <v>2000000</v>
      </c>
      <c r="R104" s="107">
        <v>0</v>
      </c>
      <c r="S104" s="80">
        <f t="shared" si="8"/>
        <v>5500000</v>
      </c>
      <c r="T104" s="81">
        <f t="shared" si="6"/>
        <v>125020000</v>
      </c>
    </row>
    <row r="105" spans="1:20" s="79" customFormat="1" x14ac:dyDescent="0.3">
      <c r="A105" s="264"/>
      <c r="B105" s="79" t="s">
        <v>81</v>
      </c>
      <c r="C105" s="218">
        <f t="shared" si="7"/>
        <v>132170000</v>
      </c>
      <c r="D105" s="178">
        <v>0</v>
      </c>
      <c r="E105" s="176">
        <v>1500000</v>
      </c>
      <c r="F105" s="107">
        <v>420000</v>
      </c>
      <c r="G105" s="107">
        <v>200000</v>
      </c>
      <c r="H105" s="176">
        <v>100000</v>
      </c>
      <c r="I105" s="107">
        <v>200000</v>
      </c>
      <c r="J105" s="80">
        <v>100000</v>
      </c>
      <c r="K105" s="107">
        <v>630000</v>
      </c>
      <c r="L105" s="80">
        <v>100000</v>
      </c>
      <c r="M105" s="109">
        <v>150000</v>
      </c>
      <c r="N105" s="80">
        <v>0</v>
      </c>
      <c r="O105" s="80">
        <v>100000</v>
      </c>
      <c r="P105" s="80">
        <v>0</v>
      </c>
      <c r="Q105" s="107">
        <v>2000000</v>
      </c>
      <c r="R105" s="107">
        <v>0</v>
      </c>
      <c r="S105" s="80">
        <f t="shared" si="8"/>
        <v>5500000</v>
      </c>
      <c r="T105" s="81">
        <f t="shared" si="6"/>
        <v>126670000</v>
      </c>
    </row>
    <row r="106" spans="1:20" s="79" customFormat="1" x14ac:dyDescent="0.3">
      <c r="A106" s="264"/>
      <c r="B106" s="79" t="s">
        <v>82</v>
      </c>
      <c r="C106" s="218">
        <f t="shared" si="7"/>
        <v>133820000</v>
      </c>
      <c r="D106" s="178">
        <v>0</v>
      </c>
      <c r="E106" s="176">
        <v>1500000</v>
      </c>
      <c r="F106" s="107">
        <v>420000</v>
      </c>
      <c r="G106" s="107">
        <v>200000</v>
      </c>
      <c r="H106" s="176">
        <v>100000</v>
      </c>
      <c r="I106" s="107">
        <v>200000</v>
      </c>
      <c r="J106" s="80">
        <v>100000</v>
      </c>
      <c r="K106" s="107">
        <v>630000</v>
      </c>
      <c r="L106" s="80">
        <v>100000</v>
      </c>
      <c r="M106" s="109">
        <v>150000</v>
      </c>
      <c r="N106" s="80">
        <v>0</v>
      </c>
      <c r="O106" s="80">
        <v>100000</v>
      </c>
      <c r="P106" s="80">
        <v>0</v>
      </c>
      <c r="Q106" s="107">
        <v>2000000</v>
      </c>
      <c r="R106" s="107">
        <v>0</v>
      </c>
      <c r="S106" s="80">
        <f t="shared" si="8"/>
        <v>5500000</v>
      </c>
      <c r="T106" s="81">
        <f t="shared" si="6"/>
        <v>128320000</v>
      </c>
    </row>
    <row r="107" spans="1:20" s="79" customFormat="1" x14ac:dyDescent="0.3">
      <c r="A107" s="264"/>
      <c r="B107" s="79" t="s">
        <v>83</v>
      </c>
      <c r="C107" s="218">
        <f t="shared" si="7"/>
        <v>135470000</v>
      </c>
      <c r="D107" s="178">
        <v>0</v>
      </c>
      <c r="E107" s="176">
        <v>1500000</v>
      </c>
      <c r="F107" s="107">
        <v>420000</v>
      </c>
      <c r="G107" s="107">
        <v>200000</v>
      </c>
      <c r="H107" s="176">
        <v>100000</v>
      </c>
      <c r="I107" s="107">
        <v>200000</v>
      </c>
      <c r="J107" s="80">
        <v>100000</v>
      </c>
      <c r="K107" s="107">
        <v>630000</v>
      </c>
      <c r="L107" s="80">
        <v>100000</v>
      </c>
      <c r="M107" s="109">
        <v>150000</v>
      </c>
      <c r="N107" s="80">
        <v>0</v>
      </c>
      <c r="O107" s="80">
        <v>100000</v>
      </c>
      <c r="P107" s="80">
        <v>0</v>
      </c>
      <c r="Q107" s="107">
        <v>2000000</v>
      </c>
      <c r="R107" s="107">
        <v>0</v>
      </c>
      <c r="S107" s="80">
        <f t="shared" si="8"/>
        <v>5500000</v>
      </c>
      <c r="T107" s="81">
        <f t="shared" si="6"/>
        <v>129970000</v>
      </c>
    </row>
    <row r="108" spans="1:20" s="79" customFormat="1" x14ac:dyDescent="0.3">
      <c r="A108" s="264"/>
      <c r="B108" s="79" t="s">
        <v>84</v>
      </c>
      <c r="C108" s="218">
        <f t="shared" si="7"/>
        <v>137120000</v>
      </c>
      <c r="D108" s="178">
        <v>0</v>
      </c>
      <c r="E108" s="176">
        <v>1500000</v>
      </c>
      <c r="F108" s="107">
        <v>420000</v>
      </c>
      <c r="G108" s="107">
        <v>200000</v>
      </c>
      <c r="H108" s="176">
        <v>100000</v>
      </c>
      <c r="I108" s="107">
        <v>200000</v>
      </c>
      <c r="J108" s="80">
        <v>100000</v>
      </c>
      <c r="K108" s="107">
        <v>630000</v>
      </c>
      <c r="L108" s="80">
        <v>100000</v>
      </c>
      <c r="M108" s="109">
        <v>150000</v>
      </c>
      <c r="N108" s="80">
        <v>0</v>
      </c>
      <c r="O108" s="80">
        <v>100000</v>
      </c>
      <c r="P108" s="80">
        <v>0</v>
      </c>
      <c r="Q108" s="107">
        <v>2000000</v>
      </c>
      <c r="R108" s="107">
        <v>0</v>
      </c>
      <c r="S108" s="80">
        <f t="shared" si="8"/>
        <v>5500000</v>
      </c>
      <c r="T108" s="81">
        <f t="shared" si="6"/>
        <v>131620000</v>
      </c>
    </row>
    <row r="109" spans="1:20" s="79" customFormat="1" x14ac:dyDescent="0.3">
      <c r="A109" s="264"/>
      <c r="B109" s="79" t="s">
        <v>85</v>
      </c>
      <c r="C109" s="218">
        <f t="shared" si="7"/>
        <v>138770000</v>
      </c>
      <c r="D109" s="178">
        <v>0</v>
      </c>
      <c r="E109" s="176">
        <v>1500000</v>
      </c>
      <c r="F109" s="107">
        <v>420000</v>
      </c>
      <c r="G109" s="107">
        <v>200000</v>
      </c>
      <c r="H109" s="176">
        <v>100000</v>
      </c>
      <c r="I109" s="107">
        <v>200000</v>
      </c>
      <c r="J109" s="80">
        <v>100000</v>
      </c>
      <c r="K109" s="107">
        <v>630000</v>
      </c>
      <c r="L109" s="80">
        <v>100000</v>
      </c>
      <c r="M109" s="109">
        <v>150000</v>
      </c>
      <c r="N109" s="80">
        <v>0</v>
      </c>
      <c r="O109" s="80">
        <v>100000</v>
      </c>
      <c r="P109" s="80">
        <v>0</v>
      </c>
      <c r="Q109" s="107">
        <v>2000000</v>
      </c>
      <c r="R109" s="107">
        <v>0</v>
      </c>
      <c r="S109" s="80">
        <f t="shared" si="8"/>
        <v>5500000</v>
      </c>
      <c r="T109" s="81">
        <f t="shared" ref="T109:T122" si="9" xml:space="preserve"> C109 - S109</f>
        <v>133270000</v>
      </c>
    </row>
    <row r="110" spans="1:20" s="85" customFormat="1" ht="17.25" thickBot="1" x14ac:dyDescent="0.35">
      <c r="A110" s="265"/>
      <c r="B110" s="82" t="s">
        <v>86</v>
      </c>
      <c r="C110" s="218">
        <f t="shared" si="7"/>
        <v>140420000</v>
      </c>
      <c r="D110" s="178">
        <v>0</v>
      </c>
      <c r="E110" s="176">
        <v>1500000</v>
      </c>
      <c r="F110" s="107">
        <v>420000</v>
      </c>
      <c r="G110" s="107">
        <v>200000</v>
      </c>
      <c r="H110" s="176">
        <v>100000</v>
      </c>
      <c r="I110" s="107">
        <v>200000</v>
      </c>
      <c r="J110" s="83">
        <v>100000</v>
      </c>
      <c r="K110" s="107">
        <v>630000</v>
      </c>
      <c r="L110" s="83">
        <v>100000</v>
      </c>
      <c r="M110" s="109">
        <v>150000</v>
      </c>
      <c r="N110" s="83">
        <v>0</v>
      </c>
      <c r="O110" s="83">
        <v>100000</v>
      </c>
      <c r="P110" s="83">
        <v>0</v>
      </c>
      <c r="Q110" s="107">
        <v>2000000</v>
      </c>
      <c r="R110" s="107">
        <v>0</v>
      </c>
      <c r="S110" s="83">
        <f t="shared" si="8"/>
        <v>5500000</v>
      </c>
      <c r="T110" s="84">
        <f t="shared" si="9"/>
        <v>134920000</v>
      </c>
    </row>
    <row r="111" spans="1:20" s="79" customFormat="1" x14ac:dyDescent="0.3">
      <c r="A111" s="263">
        <v>2032</v>
      </c>
      <c r="B111" s="79" t="s">
        <v>75</v>
      </c>
      <c r="C111" s="218">
        <f t="shared" si="7"/>
        <v>142070000</v>
      </c>
      <c r="D111" s="178">
        <v>0</v>
      </c>
      <c r="E111" s="176">
        <v>1500000</v>
      </c>
      <c r="F111" s="107">
        <v>420000</v>
      </c>
      <c r="G111" s="107">
        <v>200000</v>
      </c>
      <c r="H111" s="176">
        <v>100000</v>
      </c>
      <c r="I111" s="107">
        <v>200000</v>
      </c>
      <c r="J111" s="80">
        <v>100000</v>
      </c>
      <c r="K111" s="107">
        <v>630000</v>
      </c>
      <c r="L111" s="80">
        <v>100000</v>
      </c>
      <c r="M111" s="109">
        <v>150000</v>
      </c>
      <c r="N111" s="80">
        <v>0</v>
      </c>
      <c r="O111" s="80">
        <v>100000</v>
      </c>
      <c r="P111" s="80">
        <v>0</v>
      </c>
      <c r="Q111" s="107">
        <v>2000000</v>
      </c>
      <c r="R111" s="107">
        <v>0</v>
      </c>
      <c r="S111" s="80">
        <f t="shared" si="8"/>
        <v>5500000</v>
      </c>
      <c r="T111" s="86">
        <f t="shared" si="9"/>
        <v>136570000</v>
      </c>
    </row>
    <row r="112" spans="1:20" s="79" customFormat="1" x14ac:dyDescent="0.3">
      <c r="A112" s="264"/>
      <c r="B112" s="79" t="s">
        <v>76</v>
      </c>
      <c r="C112" s="218">
        <f t="shared" si="7"/>
        <v>143720000</v>
      </c>
      <c r="D112" s="178">
        <v>0</v>
      </c>
      <c r="E112" s="176">
        <v>1500000</v>
      </c>
      <c r="F112" s="107">
        <v>420000</v>
      </c>
      <c r="G112" s="107">
        <v>200000</v>
      </c>
      <c r="H112" s="176">
        <v>100000</v>
      </c>
      <c r="I112" s="107">
        <v>200000</v>
      </c>
      <c r="J112" s="80">
        <v>100000</v>
      </c>
      <c r="K112" s="107">
        <v>630000</v>
      </c>
      <c r="L112" s="80">
        <v>100000</v>
      </c>
      <c r="M112" s="109">
        <v>150000</v>
      </c>
      <c r="N112" s="80">
        <v>0</v>
      </c>
      <c r="O112" s="80">
        <v>100000</v>
      </c>
      <c r="P112" s="80">
        <v>0</v>
      </c>
      <c r="Q112" s="107">
        <v>2000000</v>
      </c>
      <c r="R112" s="107">
        <v>0</v>
      </c>
      <c r="S112" s="80">
        <f t="shared" si="8"/>
        <v>5500000</v>
      </c>
      <c r="T112" s="81">
        <f t="shared" si="9"/>
        <v>138220000</v>
      </c>
    </row>
    <row r="113" spans="1:20" s="79" customFormat="1" x14ac:dyDescent="0.3">
      <c r="A113" s="264"/>
      <c r="B113" s="79" t="s">
        <v>77</v>
      </c>
      <c r="C113" s="218">
        <f t="shared" si="7"/>
        <v>145370000</v>
      </c>
      <c r="D113" s="178">
        <v>0</v>
      </c>
      <c r="E113" s="176">
        <v>1500000</v>
      </c>
      <c r="F113" s="107">
        <v>420000</v>
      </c>
      <c r="G113" s="107">
        <v>200000</v>
      </c>
      <c r="H113" s="176">
        <v>100000</v>
      </c>
      <c r="I113" s="107">
        <v>200000</v>
      </c>
      <c r="J113" s="80">
        <v>100000</v>
      </c>
      <c r="K113" s="107">
        <v>630000</v>
      </c>
      <c r="L113" s="80">
        <v>100000</v>
      </c>
      <c r="M113" s="109">
        <v>150000</v>
      </c>
      <c r="N113" s="80">
        <v>0</v>
      </c>
      <c r="O113" s="80">
        <v>100000</v>
      </c>
      <c r="P113" s="80">
        <v>0</v>
      </c>
      <c r="Q113" s="107">
        <v>2000000</v>
      </c>
      <c r="R113" s="107">
        <v>0</v>
      </c>
      <c r="S113" s="80">
        <f t="shared" si="8"/>
        <v>5500000</v>
      </c>
      <c r="T113" s="81">
        <f t="shared" si="9"/>
        <v>139870000</v>
      </c>
    </row>
    <row r="114" spans="1:20" s="79" customFormat="1" x14ac:dyDescent="0.3">
      <c r="A114" s="264"/>
      <c r="B114" s="79" t="s">
        <v>78</v>
      </c>
      <c r="C114" s="218">
        <f t="shared" si="7"/>
        <v>147020000</v>
      </c>
      <c r="D114" s="178">
        <v>0</v>
      </c>
      <c r="E114" s="176">
        <v>1500000</v>
      </c>
      <c r="F114" s="107">
        <v>420000</v>
      </c>
      <c r="G114" s="107">
        <v>200000</v>
      </c>
      <c r="H114" s="176">
        <v>100000</v>
      </c>
      <c r="I114" s="107">
        <v>200000</v>
      </c>
      <c r="J114" s="80">
        <v>100000</v>
      </c>
      <c r="K114" s="107">
        <v>630000</v>
      </c>
      <c r="L114" s="80">
        <v>100000</v>
      </c>
      <c r="M114" s="109">
        <v>150000</v>
      </c>
      <c r="N114" s="80">
        <v>0</v>
      </c>
      <c r="O114" s="80">
        <v>100000</v>
      </c>
      <c r="P114" s="80">
        <v>0</v>
      </c>
      <c r="Q114" s="107">
        <v>2000000</v>
      </c>
      <c r="R114" s="107">
        <v>0</v>
      </c>
      <c r="S114" s="80">
        <f t="shared" si="8"/>
        <v>5500000</v>
      </c>
      <c r="T114" s="81">
        <f t="shared" si="9"/>
        <v>141520000</v>
      </c>
    </row>
    <row r="115" spans="1:20" s="79" customFormat="1" x14ac:dyDescent="0.3">
      <c r="A115" s="264"/>
      <c r="B115" s="79" t="s">
        <v>79</v>
      </c>
      <c r="C115" s="218">
        <f t="shared" si="7"/>
        <v>148670000</v>
      </c>
      <c r="D115" s="178">
        <v>0</v>
      </c>
      <c r="E115" s="176">
        <v>1500000</v>
      </c>
      <c r="F115" s="107">
        <v>420000</v>
      </c>
      <c r="G115" s="107">
        <v>200000</v>
      </c>
      <c r="H115" s="176">
        <v>100000</v>
      </c>
      <c r="I115" s="107">
        <v>200000</v>
      </c>
      <c r="J115" s="80">
        <v>100000</v>
      </c>
      <c r="K115" s="107">
        <v>630000</v>
      </c>
      <c r="L115" s="80">
        <v>100000</v>
      </c>
      <c r="M115" s="109">
        <v>150000</v>
      </c>
      <c r="N115" s="80">
        <v>0</v>
      </c>
      <c r="O115" s="80">
        <v>100000</v>
      </c>
      <c r="P115" s="80">
        <v>0</v>
      </c>
      <c r="Q115" s="107">
        <v>2000000</v>
      </c>
      <c r="R115" s="107">
        <v>0</v>
      </c>
      <c r="S115" s="80">
        <f t="shared" si="8"/>
        <v>5500000</v>
      </c>
      <c r="T115" s="81">
        <f t="shared" si="9"/>
        <v>143170000</v>
      </c>
    </row>
    <row r="116" spans="1:20" s="79" customFormat="1" x14ac:dyDescent="0.3">
      <c r="A116" s="264"/>
      <c r="B116" s="79" t="s">
        <v>80</v>
      </c>
      <c r="C116" s="218">
        <f t="shared" si="7"/>
        <v>150320000</v>
      </c>
      <c r="D116" s="178">
        <v>0</v>
      </c>
      <c r="E116" s="176">
        <v>1500000</v>
      </c>
      <c r="F116" s="107">
        <v>420000</v>
      </c>
      <c r="G116" s="107">
        <v>200000</v>
      </c>
      <c r="H116" s="176">
        <v>100000</v>
      </c>
      <c r="I116" s="107">
        <v>200000</v>
      </c>
      <c r="J116" s="80">
        <v>100000</v>
      </c>
      <c r="K116" s="107">
        <v>630000</v>
      </c>
      <c r="L116" s="80">
        <v>100000</v>
      </c>
      <c r="M116" s="109">
        <v>150000</v>
      </c>
      <c r="N116" s="80">
        <v>0</v>
      </c>
      <c r="O116" s="80">
        <v>100000</v>
      </c>
      <c r="P116" s="80">
        <v>0</v>
      </c>
      <c r="Q116" s="107">
        <v>2000000</v>
      </c>
      <c r="R116" s="107">
        <v>0</v>
      </c>
      <c r="S116" s="80">
        <f t="shared" si="8"/>
        <v>5500000</v>
      </c>
      <c r="T116" s="81">
        <f t="shared" si="9"/>
        <v>144820000</v>
      </c>
    </row>
    <row r="117" spans="1:20" s="79" customFormat="1" x14ac:dyDescent="0.3">
      <c r="A117" s="264"/>
      <c r="B117" s="79" t="s">
        <v>81</v>
      </c>
      <c r="C117" s="218">
        <f t="shared" si="7"/>
        <v>151970000</v>
      </c>
      <c r="D117" s="178">
        <v>0</v>
      </c>
      <c r="E117" s="176">
        <v>1500000</v>
      </c>
      <c r="F117" s="107">
        <v>420000</v>
      </c>
      <c r="G117" s="107">
        <v>200000</v>
      </c>
      <c r="H117" s="176">
        <v>100000</v>
      </c>
      <c r="I117" s="107">
        <v>200000</v>
      </c>
      <c r="J117" s="80">
        <v>100000</v>
      </c>
      <c r="K117" s="107">
        <v>630000</v>
      </c>
      <c r="L117" s="80">
        <v>100000</v>
      </c>
      <c r="M117" s="109">
        <v>150000</v>
      </c>
      <c r="N117" s="80">
        <v>0</v>
      </c>
      <c r="O117" s="80">
        <v>100000</v>
      </c>
      <c r="P117" s="80">
        <v>0</v>
      </c>
      <c r="Q117" s="107">
        <v>2000000</v>
      </c>
      <c r="R117" s="107">
        <v>0</v>
      </c>
      <c r="S117" s="80">
        <f t="shared" si="8"/>
        <v>5500000</v>
      </c>
      <c r="T117" s="81">
        <f t="shared" si="9"/>
        <v>146470000</v>
      </c>
    </row>
    <row r="118" spans="1:20" s="79" customFormat="1" x14ac:dyDescent="0.3">
      <c r="A118" s="264"/>
      <c r="B118" s="79" t="s">
        <v>82</v>
      </c>
      <c r="C118" s="218">
        <f t="shared" si="7"/>
        <v>153620000</v>
      </c>
      <c r="D118" s="178">
        <v>0</v>
      </c>
      <c r="E118" s="176">
        <v>1500000</v>
      </c>
      <c r="F118" s="107">
        <v>420000</v>
      </c>
      <c r="G118" s="107">
        <v>200000</v>
      </c>
      <c r="H118" s="176">
        <v>100000</v>
      </c>
      <c r="I118" s="107">
        <v>200000</v>
      </c>
      <c r="J118" s="80">
        <v>100000</v>
      </c>
      <c r="K118" s="107">
        <v>630000</v>
      </c>
      <c r="L118" s="80">
        <v>100000</v>
      </c>
      <c r="M118" s="109">
        <v>150000</v>
      </c>
      <c r="N118" s="80">
        <v>0</v>
      </c>
      <c r="O118" s="80">
        <v>100000</v>
      </c>
      <c r="P118" s="80">
        <v>0</v>
      </c>
      <c r="Q118" s="107">
        <v>2000000</v>
      </c>
      <c r="R118" s="107">
        <v>0</v>
      </c>
      <c r="S118" s="80">
        <f t="shared" si="8"/>
        <v>5500000</v>
      </c>
      <c r="T118" s="81">
        <f t="shared" si="9"/>
        <v>148120000</v>
      </c>
    </row>
    <row r="119" spans="1:20" s="79" customFormat="1" x14ac:dyDescent="0.3">
      <c r="A119" s="264"/>
      <c r="B119" s="79" t="s">
        <v>83</v>
      </c>
      <c r="C119" s="218">
        <f t="shared" si="7"/>
        <v>155270000</v>
      </c>
      <c r="D119" s="178">
        <v>0</v>
      </c>
      <c r="E119" s="176">
        <v>1500000</v>
      </c>
      <c r="F119" s="107">
        <v>420000</v>
      </c>
      <c r="G119" s="107">
        <v>200000</v>
      </c>
      <c r="H119" s="176">
        <v>100000</v>
      </c>
      <c r="I119" s="107">
        <v>200000</v>
      </c>
      <c r="J119" s="80">
        <v>100000</v>
      </c>
      <c r="K119" s="107">
        <v>630000</v>
      </c>
      <c r="L119" s="80">
        <v>100000</v>
      </c>
      <c r="M119" s="109">
        <v>150000</v>
      </c>
      <c r="N119" s="80">
        <v>0</v>
      </c>
      <c r="O119" s="80">
        <v>100000</v>
      </c>
      <c r="P119" s="80">
        <v>0</v>
      </c>
      <c r="Q119" s="107">
        <v>2000000</v>
      </c>
      <c r="R119" s="107">
        <v>0</v>
      </c>
      <c r="S119" s="80">
        <f t="shared" si="8"/>
        <v>5500000</v>
      </c>
      <c r="T119" s="81">
        <f t="shared" si="9"/>
        <v>149770000</v>
      </c>
    </row>
    <row r="120" spans="1:20" s="79" customFormat="1" x14ac:dyDescent="0.3">
      <c r="A120" s="264"/>
      <c r="B120" s="79" t="s">
        <v>84</v>
      </c>
      <c r="C120" s="218">
        <f t="shared" si="7"/>
        <v>156920000</v>
      </c>
      <c r="D120" s="178">
        <v>0</v>
      </c>
      <c r="E120" s="176">
        <v>1500000</v>
      </c>
      <c r="F120" s="107">
        <v>420000</v>
      </c>
      <c r="G120" s="107">
        <v>200000</v>
      </c>
      <c r="H120" s="176">
        <v>100000</v>
      </c>
      <c r="I120" s="107">
        <v>200000</v>
      </c>
      <c r="J120" s="80">
        <v>100000</v>
      </c>
      <c r="K120" s="107">
        <v>630000</v>
      </c>
      <c r="L120" s="80">
        <v>100000</v>
      </c>
      <c r="M120" s="109">
        <v>150000</v>
      </c>
      <c r="N120" s="80">
        <v>0</v>
      </c>
      <c r="O120" s="80">
        <v>100000</v>
      </c>
      <c r="P120" s="80">
        <v>0</v>
      </c>
      <c r="Q120" s="107">
        <v>2000000</v>
      </c>
      <c r="R120" s="107">
        <v>0</v>
      </c>
      <c r="S120" s="80">
        <f t="shared" si="8"/>
        <v>5500000</v>
      </c>
      <c r="T120" s="81">
        <f t="shared" si="9"/>
        <v>151420000</v>
      </c>
    </row>
    <row r="121" spans="1:20" s="79" customFormat="1" x14ac:dyDescent="0.3">
      <c r="A121" s="264"/>
      <c r="B121" s="79" t="s">
        <v>85</v>
      </c>
      <c r="C121" s="218">
        <f t="shared" si="7"/>
        <v>158570000</v>
      </c>
      <c r="D121" s="178">
        <v>0</v>
      </c>
      <c r="E121" s="176">
        <v>1500000</v>
      </c>
      <c r="F121" s="107">
        <v>420000</v>
      </c>
      <c r="G121" s="107">
        <v>200000</v>
      </c>
      <c r="H121" s="176">
        <v>100000</v>
      </c>
      <c r="I121" s="107">
        <v>200000</v>
      </c>
      <c r="J121" s="80">
        <v>100000</v>
      </c>
      <c r="K121" s="107">
        <v>630000</v>
      </c>
      <c r="L121" s="80">
        <v>100000</v>
      </c>
      <c r="M121" s="109">
        <v>150000</v>
      </c>
      <c r="N121" s="80">
        <v>0</v>
      </c>
      <c r="O121" s="80">
        <v>100000</v>
      </c>
      <c r="P121" s="80">
        <v>0</v>
      </c>
      <c r="Q121" s="107">
        <v>2000000</v>
      </c>
      <c r="R121" s="107">
        <v>0</v>
      </c>
      <c r="S121" s="80">
        <f t="shared" si="8"/>
        <v>5500000</v>
      </c>
      <c r="T121" s="81">
        <f t="shared" si="9"/>
        <v>153070000</v>
      </c>
    </row>
    <row r="122" spans="1:20" s="85" customFormat="1" ht="17.25" thickBot="1" x14ac:dyDescent="0.35">
      <c r="A122" s="265"/>
      <c r="B122" s="82" t="s">
        <v>86</v>
      </c>
      <c r="C122" s="218">
        <f t="shared" si="7"/>
        <v>160220000</v>
      </c>
      <c r="D122" s="178">
        <v>0</v>
      </c>
      <c r="E122" s="176">
        <v>1500000</v>
      </c>
      <c r="F122" s="107">
        <v>420000</v>
      </c>
      <c r="G122" s="107">
        <v>200000</v>
      </c>
      <c r="H122" s="176">
        <v>100000</v>
      </c>
      <c r="I122" s="107">
        <v>200000</v>
      </c>
      <c r="J122" s="83">
        <v>100000</v>
      </c>
      <c r="K122" s="107">
        <v>630000</v>
      </c>
      <c r="L122" s="83">
        <v>100000</v>
      </c>
      <c r="M122" s="109">
        <v>150000</v>
      </c>
      <c r="N122" s="83">
        <v>0</v>
      </c>
      <c r="O122" s="83">
        <v>100000</v>
      </c>
      <c r="P122" s="83">
        <v>0</v>
      </c>
      <c r="Q122" s="107">
        <v>2000000</v>
      </c>
      <c r="R122" s="107">
        <v>0</v>
      </c>
      <c r="S122" s="83">
        <f t="shared" si="8"/>
        <v>5500000</v>
      </c>
      <c r="T122" s="84">
        <f t="shared" si="9"/>
        <v>154720000</v>
      </c>
    </row>
    <row r="123" spans="1:20" x14ac:dyDescent="0.3">
      <c r="F123" s="1">
        <f>SUM(F7:F122)</f>
        <v>48720000</v>
      </c>
      <c r="G123" s="1">
        <f>SUM(G7:G122)</f>
        <v>25150000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70"/>
      <c r="C1" s="270"/>
    </row>
    <row r="2" spans="2:18" x14ac:dyDescent="0.3">
      <c r="B2" s="269" t="s">
        <v>74</v>
      </c>
      <c r="C2" s="269"/>
      <c r="E2" s="266" t="s">
        <v>74</v>
      </c>
      <c r="F2" s="267"/>
      <c r="G2" s="267"/>
      <c r="H2" s="268"/>
      <c r="J2" s="266" t="s">
        <v>98</v>
      </c>
      <c r="K2" s="267"/>
      <c r="L2" s="267"/>
      <c r="M2" s="268"/>
      <c r="O2" s="266" t="s">
        <v>99</v>
      </c>
      <c r="P2" s="267"/>
      <c r="Q2" s="267"/>
      <c r="R2" s="268"/>
    </row>
    <row r="3" spans="2:18" x14ac:dyDescent="0.3">
      <c r="B3" s="6" t="s">
        <v>16</v>
      </c>
      <c r="C3" s="6" t="s">
        <v>17</v>
      </c>
      <c r="E3" s="6" t="s">
        <v>16</v>
      </c>
      <c r="F3" s="6" t="s">
        <v>13</v>
      </c>
      <c r="G3" s="6" t="s">
        <v>17</v>
      </c>
      <c r="H3" s="6" t="s">
        <v>20</v>
      </c>
      <c r="J3" s="6" t="s">
        <v>16</v>
      </c>
      <c r="K3" s="6" t="s">
        <v>13</v>
      </c>
      <c r="L3" s="6" t="s">
        <v>17</v>
      </c>
      <c r="M3" s="6" t="s">
        <v>20</v>
      </c>
      <c r="O3" s="6" t="s">
        <v>16</v>
      </c>
      <c r="P3" s="6" t="s">
        <v>13</v>
      </c>
      <c r="Q3" s="6" t="s">
        <v>17</v>
      </c>
      <c r="R3" s="6" t="s">
        <v>20</v>
      </c>
    </row>
    <row r="4" spans="2:18" x14ac:dyDescent="0.3">
      <c r="B4" s="5">
        <v>1</v>
      </c>
      <c r="C4" s="9">
        <v>85421</v>
      </c>
      <c r="E4" s="5">
        <v>1</v>
      </c>
      <c r="F4" s="66">
        <v>6895968</v>
      </c>
      <c r="G4" s="66">
        <v>20436</v>
      </c>
      <c r="H4" s="2">
        <f t="shared" ref="H4:H14" si="0">ROUND((G4/IF(F4=0,1,F4))*100,2)</f>
        <v>0.3</v>
      </c>
      <c r="J4" s="5">
        <v>1</v>
      </c>
      <c r="K4" s="66">
        <v>7800000</v>
      </c>
      <c r="L4" s="66">
        <v>-370000</v>
      </c>
      <c r="M4" s="2">
        <f t="shared" ref="M4:M14" si="1">ROUND((L4/IF(K4=0,1,K4))*100,2)</f>
        <v>-4.74</v>
      </c>
      <c r="O4" s="5">
        <v>1</v>
      </c>
      <c r="P4" s="66">
        <v>0</v>
      </c>
      <c r="Q4" s="66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6">
        <v>2840710</v>
      </c>
      <c r="G5" s="66">
        <v>-263661</v>
      </c>
      <c r="H5" s="2">
        <f t="shared" si="0"/>
        <v>-9.2799999999999994</v>
      </c>
      <c r="J5" s="5">
        <v>2</v>
      </c>
      <c r="K5" s="66">
        <v>5700000</v>
      </c>
      <c r="L5" s="66">
        <v>56335</v>
      </c>
      <c r="M5" s="2">
        <f t="shared" si="1"/>
        <v>0.99</v>
      </c>
      <c r="O5" s="5">
        <v>2</v>
      </c>
      <c r="P5" s="66">
        <v>0</v>
      </c>
      <c r="Q5" s="66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6">
        <v>6714000</v>
      </c>
      <c r="G6" s="66">
        <v>-70497</v>
      </c>
      <c r="H6" s="2">
        <f t="shared" si="0"/>
        <v>-1.05</v>
      </c>
      <c r="J6" s="5">
        <v>3</v>
      </c>
      <c r="K6" s="66">
        <v>1271879</v>
      </c>
      <c r="L6" s="66">
        <v>-55655</v>
      </c>
      <c r="M6" s="2">
        <f t="shared" si="1"/>
        <v>-4.38</v>
      </c>
      <c r="O6" s="5">
        <v>3</v>
      </c>
      <c r="P6" s="66">
        <v>0</v>
      </c>
      <c r="Q6" s="66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6">
        <v>3403333</v>
      </c>
      <c r="G7" s="3">
        <v>-11231</v>
      </c>
      <c r="H7" s="2">
        <f t="shared" si="0"/>
        <v>-0.33</v>
      </c>
      <c r="J7" s="5">
        <v>4</v>
      </c>
      <c r="K7" s="66">
        <v>2876888</v>
      </c>
      <c r="L7" s="3">
        <v>-12946</v>
      </c>
      <c r="M7" s="2">
        <f t="shared" si="1"/>
        <v>-0.45</v>
      </c>
      <c r="O7" s="5">
        <v>4</v>
      </c>
      <c r="P7" s="66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6">
        <v>6778491</v>
      </c>
      <c r="G8" s="3">
        <v>156448</v>
      </c>
      <c r="H8" s="2">
        <f t="shared" si="0"/>
        <v>2.31</v>
      </c>
      <c r="J8" s="5">
        <v>5</v>
      </c>
      <c r="K8" s="66">
        <v>0</v>
      </c>
      <c r="L8" s="3">
        <v>0</v>
      </c>
      <c r="M8" s="2">
        <f t="shared" si="1"/>
        <v>0</v>
      </c>
      <c r="O8" s="5">
        <v>5</v>
      </c>
      <c r="P8" s="66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6">
        <v>0</v>
      </c>
      <c r="G9" s="66">
        <v>0</v>
      </c>
      <c r="H9" s="2">
        <f t="shared" si="0"/>
        <v>0</v>
      </c>
      <c r="J9" s="5">
        <v>6</v>
      </c>
      <c r="K9" s="66">
        <v>0</v>
      </c>
      <c r="L9" s="66">
        <v>0</v>
      </c>
      <c r="M9" s="2">
        <f t="shared" si="1"/>
        <v>0</v>
      </c>
      <c r="O9" s="5">
        <v>6</v>
      </c>
      <c r="P9" s="66">
        <v>0</v>
      </c>
      <c r="Q9" s="66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6">
        <v>0</v>
      </c>
      <c r="G10" s="3">
        <v>0</v>
      </c>
      <c r="H10" s="2">
        <f t="shared" si="0"/>
        <v>0</v>
      </c>
      <c r="J10" s="5">
        <v>7</v>
      </c>
      <c r="K10" s="66">
        <v>0</v>
      </c>
      <c r="L10" s="3">
        <v>0</v>
      </c>
      <c r="M10" s="2">
        <f t="shared" si="1"/>
        <v>0</v>
      </c>
      <c r="O10" s="5">
        <v>7</v>
      </c>
      <c r="P10" s="66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6">
        <v>0</v>
      </c>
      <c r="G11" s="3">
        <v>0</v>
      </c>
      <c r="H11" s="2">
        <f t="shared" si="0"/>
        <v>0</v>
      </c>
      <c r="J11" s="5">
        <v>8</v>
      </c>
      <c r="K11" s="66">
        <v>0</v>
      </c>
      <c r="L11" s="3">
        <v>0</v>
      </c>
      <c r="M11" s="2">
        <f t="shared" si="1"/>
        <v>0</v>
      </c>
      <c r="O11" s="5">
        <v>8</v>
      </c>
      <c r="P11" s="66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6">
        <v>0</v>
      </c>
      <c r="G12" s="66">
        <v>0</v>
      </c>
      <c r="H12" s="2">
        <f t="shared" si="0"/>
        <v>0</v>
      </c>
      <c r="J12" s="8">
        <v>9</v>
      </c>
      <c r="K12" s="66">
        <v>0</v>
      </c>
      <c r="L12" s="66">
        <v>0</v>
      </c>
      <c r="M12" s="2">
        <f t="shared" si="1"/>
        <v>0</v>
      </c>
      <c r="O12" s="8">
        <v>9</v>
      </c>
      <c r="P12" s="66">
        <v>0</v>
      </c>
      <c r="Q12" s="66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6">
        <v>0</v>
      </c>
      <c r="G13" s="3">
        <v>0</v>
      </c>
      <c r="H13" s="2">
        <f t="shared" si="0"/>
        <v>0</v>
      </c>
      <c r="J13" s="5">
        <v>10</v>
      </c>
      <c r="K13" s="66">
        <v>0</v>
      </c>
      <c r="L13" s="3">
        <v>0</v>
      </c>
      <c r="M13" s="2">
        <f t="shared" si="1"/>
        <v>0</v>
      </c>
      <c r="O13" s="5">
        <v>10</v>
      </c>
      <c r="P13" s="66">
        <v>0</v>
      </c>
      <c r="Q13" s="3">
        <v>0</v>
      </c>
      <c r="R13" s="2">
        <f t="shared" si="2"/>
        <v>0</v>
      </c>
    </row>
    <row r="14" spans="2:18" x14ac:dyDescent="0.3">
      <c r="B14" s="6" t="s">
        <v>18</v>
      </c>
      <c r="C14" s="7">
        <f>SUM(C4:C13)</f>
        <v>244055</v>
      </c>
      <c r="E14" s="6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13</v>
      </c>
      <c r="C15" s="7">
        <v>1342771</v>
      </c>
    </row>
    <row r="16" spans="2:18" x14ac:dyDescent="0.3">
      <c r="B16" s="6" t="s">
        <v>20</v>
      </c>
      <c r="C16" s="5">
        <f xml:space="preserve">  ROUND( (C14 / C15) * 100, 2 )</f>
        <v>18.18</v>
      </c>
    </row>
    <row r="17" spans="1:8" x14ac:dyDescent="0.3">
      <c r="B17" s="6" t="s">
        <v>21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124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51" t="s">
        <v>175</v>
      </c>
      <c r="C25" s="151">
        <v>16696980</v>
      </c>
      <c r="E25" s="266" t="s">
        <v>176</v>
      </c>
      <c r="F25" s="267"/>
      <c r="G25" s="267"/>
      <c r="H25" s="268"/>
    </row>
    <row r="26" spans="1:8" x14ac:dyDescent="0.3">
      <c r="B26" s="153">
        <v>45301</v>
      </c>
      <c r="C26" s="2">
        <f xml:space="preserve"> C25 / 2</f>
        <v>8348490</v>
      </c>
      <c r="E26" s="152" t="s">
        <v>16</v>
      </c>
      <c r="F26" s="152" t="s">
        <v>13</v>
      </c>
      <c r="G26" s="152" t="s">
        <v>17</v>
      </c>
      <c r="H26" s="152" t="s">
        <v>20</v>
      </c>
    </row>
    <row r="27" spans="1:8" x14ac:dyDescent="0.3">
      <c r="B27" s="153">
        <v>45422</v>
      </c>
      <c r="C27" s="2">
        <f xml:space="preserve"> C25 / 2</f>
        <v>8348490</v>
      </c>
      <c r="E27" s="151">
        <v>1</v>
      </c>
      <c r="F27" s="66">
        <v>0</v>
      </c>
      <c r="G27" s="66">
        <v>0</v>
      </c>
      <c r="H27" s="2">
        <f t="shared" ref="H27:H37" si="3">ROUND((G27/IF(F27=0,1,F27))*100,2)</f>
        <v>0</v>
      </c>
    </row>
    <row r="28" spans="1:8" x14ac:dyDescent="0.3">
      <c r="E28" s="151">
        <v>2</v>
      </c>
      <c r="F28" s="66">
        <v>0</v>
      </c>
      <c r="G28" s="66">
        <v>0</v>
      </c>
      <c r="H28" s="2">
        <f t="shared" si="3"/>
        <v>0</v>
      </c>
    </row>
    <row r="29" spans="1:8" x14ac:dyDescent="0.3">
      <c r="E29" s="151">
        <v>3</v>
      </c>
      <c r="F29" s="66">
        <v>0</v>
      </c>
      <c r="G29" s="66">
        <v>0</v>
      </c>
      <c r="H29" s="2">
        <f t="shared" si="3"/>
        <v>0</v>
      </c>
    </row>
    <row r="30" spans="1:8" x14ac:dyDescent="0.3">
      <c r="E30" s="151">
        <v>4</v>
      </c>
      <c r="F30" s="66">
        <v>0</v>
      </c>
      <c r="G30" s="3">
        <v>0</v>
      </c>
      <c r="H30" s="2">
        <f t="shared" si="3"/>
        <v>0</v>
      </c>
    </row>
    <row r="31" spans="1:8" x14ac:dyDescent="0.3">
      <c r="E31" s="151">
        <v>5</v>
      </c>
      <c r="F31" s="66">
        <v>0</v>
      </c>
      <c r="G31" s="3">
        <v>0</v>
      </c>
      <c r="H31" s="2">
        <f t="shared" si="3"/>
        <v>0</v>
      </c>
    </row>
    <row r="32" spans="1:8" x14ac:dyDescent="0.3">
      <c r="E32" s="151">
        <v>6</v>
      </c>
      <c r="F32" s="66">
        <v>0</v>
      </c>
      <c r="G32" s="66">
        <v>0</v>
      </c>
      <c r="H32" s="2">
        <f t="shared" si="3"/>
        <v>0</v>
      </c>
    </row>
    <row r="33" spans="5:8" x14ac:dyDescent="0.3">
      <c r="E33" s="151">
        <v>7</v>
      </c>
      <c r="F33" s="66">
        <v>0</v>
      </c>
      <c r="G33" s="3">
        <v>0</v>
      </c>
      <c r="H33" s="2">
        <f t="shared" si="3"/>
        <v>0</v>
      </c>
    </row>
    <row r="34" spans="5:8" x14ac:dyDescent="0.3">
      <c r="E34" s="151">
        <v>8</v>
      </c>
      <c r="F34" s="66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6">
        <v>0</v>
      </c>
      <c r="G35" s="66">
        <v>0</v>
      </c>
      <c r="H35" s="2">
        <f t="shared" si="3"/>
        <v>0</v>
      </c>
    </row>
    <row r="36" spans="5:8" x14ac:dyDescent="0.3">
      <c r="E36" s="151">
        <v>10</v>
      </c>
      <c r="F36" s="66">
        <v>0</v>
      </c>
      <c r="G36" s="3">
        <v>0</v>
      </c>
      <c r="H36" s="2">
        <f t="shared" si="3"/>
        <v>0</v>
      </c>
    </row>
    <row r="37" spans="5:8" x14ac:dyDescent="0.3">
      <c r="E37" s="65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4"/>
  <sheetViews>
    <sheetView topLeftCell="A50" workbookViewId="0">
      <selection activeCell="D53" sqref="D53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1" t="s">
        <v>39</v>
      </c>
      <c r="E3" s="251"/>
      <c r="F3" s="251"/>
      <c r="G3" s="251"/>
      <c r="H3" s="251"/>
      <c r="I3" s="251"/>
      <c r="J3" s="251"/>
      <c r="K3" s="251"/>
      <c r="L3" s="251"/>
      <c r="M3" s="251"/>
      <c r="N3" s="251"/>
    </row>
    <row r="4" spans="3:14" x14ac:dyDescent="0.3"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</row>
    <row r="5" spans="3:14" x14ac:dyDescent="0.3">
      <c r="C5" t="s">
        <v>40</v>
      </c>
      <c r="D5" s="13" t="s">
        <v>42</v>
      </c>
      <c r="G5" t="s">
        <v>41</v>
      </c>
    </row>
    <row r="7" spans="3:14" x14ac:dyDescent="0.3">
      <c r="C7" s="15" t="s">
        <v>43</v>
      </c>
    </row>
    <row r="8" spans="3:14" x14ac:dyDescent="0.3"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I8" s="16" t="s">
        <v>50</v>
      </c>
      <c r="J8" s="16" t="s">
        <v>51</v>
      </c>
      <c r="K8" s="16" t="s">
        <v>52</v>
      </c>
    </row>
    <row r="9" spans="3:14" ht="17.25" thickBot="1" x14ac:dyDescent="0.35">
      <c r="C9" s="50" t="s">
        <v>53</v>
      </c>
      <c r="D9" s="50">
        <v>3.46</v>
      </c>
      <c r="E9" s="50">
        <v>3.49</v>
      </c>
      <c r="F9" s="50">
        <v>3.52</v>
      </c>
      <c r="G9" s="50">
        <v>3.51</v>
      </c>
      <c r="H9" s="50">
        <v>3.44</v>
      </c>
      <c r="I9" s="50">
        <v>3.36</v>
      </c>
      <c r="J9" s="50">
        <v>3.27</v>
      </c>
      <c r="K9" s="50">
        <v>3.23</v>
      </c>
    </row>
    <row r="10" spans="3:14" ht="17.25" thickBot="1" x14ac:dyDescent="0.35">
      <c r="C10" s="50" t="s">
        <v>54</v>
      </c>
      <c r="D10" s="50">
        <v>3.94</v>
      </c>
      <c r="E10" s="50">
        <v>4.0599999999999996</v>
      </c>
      <c r="F10" s="50">
        <v>4.08</v>
      </c>
      <c r="G10" s="50">
        <v>4.09</v>
      </c>
      <c r="H10" s="50">
        <v>4.0999999999999996</v>
      </c>
      <c r="I10" s="50">
        <v>4.1100000000000003</v>
      </c>
      <c r="J10" s="50">
        <v>4.12</v>
      </c>
      <c r="K10" s="50">
        <v>4.28</v>
      </c>
    </row>
    <row r="11" spans="3:14" ht="17.25" thickBot="1" x14ac:dyDescent="0.35">
      <c r="C11" s="50" t="s">
        <v>55</v>
      </c>
      <c r="D11" s="50">
        <v>4.03</v>
      </c>
      <c r="E11" s="50">
        <v>4.17</v>
      </c>
      <c r="F11" s="50">
        <v>4.17</v>
      </c>
      <c r="G11" s="50">
        <v>4.18</v>
      </c>
      <c r="H11" s="50">
        <v>4.1900000000000004</v>
      </c>
      <c r="I11" s="50">
        <v>4.21</v>
      </c>
      <c r="J11" s="50">
        <v>4.24</v>
      </c>
      <c r="K11" s="50">
        <v>4.4000000000000004</v>
      </c>
    </row>
    <row r="12" spans="3:14" ht="17.25" thickBot="1" x14ac:dyDescent="0.35">
      <c r="C12" s="50" t="s">
        <v>56</v>
      </c>
      <c r="D12" s="50">
        <v>4.08</v>
      </c>
      <c r="E12" s="50">
        <v>4.21</v>
      </c>
      <c r="F12" s="50">
        <v>4.22</v>
      </c>
      <c r="G12" s="50">
        <v>4.22</v>
      </c>
      <c r="H12" s="50">
        <v>4.2300000000000004</v>
      </c>
      <c r="I12" s="50">
        <v>4.24</v>
      </c>
      <c r="J12" s="50">
        <v>4.28</v>
      </c>
      <c r="K12" s="50">
        <v>4.46</v>
      </c>
    </row>
    <row r="13" spans="3:14" ht="17.25" thickBot="1" x14ac:dyDescent="0.35">
      <c r="C13" s="50" t="s">
        <v>57</v>
      </c>
      <c r="D13" s="50">
        <v>4.0999999999999996</v>
      </c>
      <c r="E13" s="50">
        <v>4.2300000000000004</v>
      </c>
      <c r="F13" s="50">
        <v>4.24</v>
      </c>
      <c r="G13" s="50">
        <v>4.25</v>
      </c>
      <c r="H13" s="50">
        <v>4.2699999999999996</v>
      </c>
      <c r="I13" s="50">
        <v>4.29</v>
      </c>
      <c r="J13" s="50">
        <v>4.33</v>
      </c>
      <c r="K13" s="50">
        <v>4.55</v>
      </c>
    </row>
    <row r="14" spans="3:14" ht="17.25" thickBot="1" x14ac:dyDescent="0.35">
      <c r="C14" s="50" t="s">
        <v>58</v>
      </c>
      <c r="D14" s="50">
        <v>4.59</v>
      </c>
      <c r="E14" s="50">
        <v>4.8</v>
      </c>
      <c r="F14" s="50">
        <v>4.8</v>
      </c>
      <c r="G14" s="50">
        <v>4.8099999999999996</v>
      </c>
      <c r="H14" s="50">
        <v>4.83</v>
      </c>
      <c r="I14" s="50">
        <v>4.84</v>
      </c>
      <c r="J14" s="50">
        <v>4.8899999999999997</v>
      </c>
      <c r="K14" s="50">
        <v>5.19</v>
      </c>
    </row>
    <row r="15" spans="3:14" ht="17.25" thickBot="1" x14ac:dyDescent="0.35">
      <c r="C15" s="50" t="s">
        <v>59</v>
      </c>
      <c r="D15" s="50">
        <v>4.7300000000000004</v>
      </c>
      <c r="E15" s="50">
        <v>4.96</v>
      </c>
      <c r="F15" s="50">
        <v>4.96</v>
      </c>
      <c r="G15" s="50">
        <v>4.97</v>
      </c>
      <c r="H15" s="50">
        <v>5</v>
      </c>
      <c r="I15" s="50">
        <v>5.01</v>
      </c>
      <c r="J15" s="50">
        <v>5.16</v>
      </c>
      <c r="K15" s="50">
        <v>5.65</v>
      </c>
    </row>
    <row r="16" spans="3:14" ht="17.25" thickBot="1" x14ac:dyDescent="0.35">
      <c r="C16" s="50" t="s">
        <v>60</v>
      </c>
      <c r="D16" s="50">
        <v>4.9400000000000004</v>
      </c>
      <c r="E16" s="50">
        <v>5.18</v>
      </c>
      <c r="F16" s="50">
        <v>5.21</v>
      </c>
      <c r="G16" s="50">
        <v>5.23</v>
      </c>
      <c r="H16" s="50">
        <v>5.3</v>
      </c>
      <c r="I16" s="50">
        <v>5.35</v>
      </c>
      <c r="J16" s="50">
        <v>5.61</v>
      </c>
      <c r="K16" s="50">
        <v>6.25</v>
      </c>
    </row>
    <row r="17" spans="2:12" ht="17.25" thickBot="1" x14ac:dyDescent="0.35">
      <c r="C17" s="50" t="s">
        <v>61</v>
      </c>
      <c r="D17" s="50">
        <v>5.6</v>
      </c>
      <c r="E17" s="50">
        <v>6.16</v>
      </c>
      <c r="F17" s="50">
        <v>6.5</v>
      </c>
      <c r="G17" s="50">
        <v>6.71</v>
      </c>
      <c r="H17" s="50">
        <v>7.07</v>
      </c>
      <c r="I17" s="50">
        <v>7.59</v>
      </c>
      <c r="J17" s="50">
        <v>8.1300000000000008</v>
      </c>
      <c r="K17" s="50">
        <v>8.34</v>
      </c>
    </row>
    <row r="18" spans="2:12" ht="17.25" thickBot="1" x14ac:dyDescent="0.35">
      <c r="C18" s="50" t="s">
        <v>62</v>
      </c>
      <c r="D18" s="50">
        <v>5.98</v>
      </c>
      <c r="E18" s="50">
        <v>6.66</v>
      </c>
      <c r="F18" s="50">
        <v>7.08</v>
      </c>
      <c r="G18" s="50">
        <v>7.38</v>
      </c>
      <c r="H18" s="50">
        <v>7.88</v>
      </c>
      <c r="I18" s="50">
        <v>8.5299999999999994</v>
      </c>
      <c r="J18" s="50">
        <v>9.18</v>
      </c>
      <c r="K18" s="50">
        <v>9.39</v>
      </c>
    </row>
    <row r="19" spans="2:12" ht="17.25" thickBot="1" x14ac:dyDescent="0.35">
      <c r="C19" s="50" t="s">
        <v>63</v>
      </c>
      <c r="D19" s="50">
        <v>6.66</v>
      </c>
      <c r="E19" s="50">
        <v>7.45</v>
      </c>
      <c r="F19" s="50">
        <v>8.02</v>
      </c>
      <c r="G19" s="50">
        <v>8.36</v>
      </c>
      <c r="H19" s="50">
        <v>8.99</v>
      </c>
      <c r="I19" s="50">
        <v>9.68</v>
      </c>
      <c r="J19" s="50">
        <v>10.55</v>
      </c>
      <c r="K19" s="50">
        <v>10.81</v>
      </c>
      <c r="L19" s="14">
        <f xml:space="preserve"> K19 / 100</f>
        <v>0.1081</v>
      </c>
    </row>
    <row r="21" spans="2:12" x14ac:dyDescent="0.3">
      <c r="C21" s="52" t="s">
        <v>91</v>
      </c>
      <c r="D21" s="52" t="s">
        <v>93</v>
      </c>
      <c r="E21" s="52" t="s">
        <v>94</v>
      </c>
      <c r="F21" s="52" t="s">
        <v>96</v>
      </c>
      <c r="G21" s="52" t="s">
        <v>95</v>
      </c>
      <c r="H21" s="52" t="s">
        <v>92</v>
      </c>
      <c r="I21" s="52" t="s">
        <v>97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71">
        <f xml:space="preserve"> D22 + E22 + F22 + G22</f>
        <v>18921448</v>
      </c>
      <c r="E23" s="272"/>
      <c r="F23" s="272"/>
      <c r="G23" s="272"/>
      <c r="H23" s="3">
        <v>0</v>
      </c>
      <c r="I23" s="3">
        <f xml:space="preserve"> SUM(C23:H23)</f>
        <v>22261448</v>
      </c>
    </row>
    <row r="24" spans="2:12" x14ac:dyDescent="0.3">
      <c r="C24" s="53">
        <f xml:space="preserve"> C23/ I23 * 100</f>
        <v>15.003516393003727</v>
      </c>
      <c r="D24" s="273">
        <f xml:space="preserve"> D23 / I23 * 100</f>
        <v>84.996483606996279</v>
      </c>
      <c r="E24" s="274"/>
      <c r="F24" s="274"/>
      <c r="G24" s="275"/>
      <c r="H24" s="53">
        <f xml:space="preserve"> H23 / I23 * 100</f>
        <v>0</v>
      </c>
      <c r="I24" s="53">
        <f xml:space="preserve"> SUM(C24:H24)</f>
        <v>100</v>
      </c>
    </row>
    <row r="25" spans="2:12" x14ac:dyDescent="0.3">
      <c r="C25" s="51"/>
      <c r="D25" s="54">
        <f xml:space="preserve"> D22 / D23 * 100</f>
        <v>27.587740642259512</v>
      </c>
      <c r="E25" s="54">
        <f xml:space="preserve"> E22 / D23 * 100</f>
        <v>4.1073495009472847</v>
      </c>
      <c r="F25" s="54">
        <f xml:space="preserve"> F22 / D23 * 100</f>
        <v>19.808922657504858</v>
      </c>
      <c r="G25" s="54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81" t="s">
        <v>104</v>
      </c>
      <c r="C27" s="285" t="s">
        <v>120</v>
      </c>
      <c r="D27" s="276" t="s">
        <v>102</v>
      </c>
      <c r="E27" s="277"/>
      <c r="F27" s="278"/>
      <c r="G27" s="281" t="s">
        <v>107</v>
      </c>
      <c r="H27" s="279" t="s">
        <v>123</v>
      </c>
      <c r="I27" s="282" t="s">
        <v>100</v>
      </c>
      <c r="J27" s="281" t="s">
        <v>110</v>
      </c>
      <c r="K27" s="281" t="s">
        <v>121</v>
      </c>
    </row>
    <row r="28" spans="2:12" ht="17.25" thickBot="1" x14ac:dyDescent="0.35">
      <c r="B28" s="280"/>
      <c r="C28" s="286"/>
      <c r="D28" s="281" t="s">
        <v>101</v>
      </c>
      <c r="E28" s="279" t="s">
        <v>106</v>
      </c>
      <c r="F28" s="287" t="s">
        <v>109</v>
      </c>
      <c r="G28" s="280"/>
      <c r="H28" s="280"/>
      <c r="I28" s="283"/>
      <c r="J28" s="280"/>
      <c r="K28" s="280"/>
    </row>
    <row r="29" spans="2:12" ht="37.5" customHeight="1" thickBot="1" x14ac:dyDescent="0.35">
      <c r="B29" s="280"/>
      <c r="C29" s="286"/>
      <c r="D29" s="280"/>
      <c r="E29" s="280"/>
      <c r="F29" s="288"/>
      <c r="G29" s="280"/>
      <c r="H29" s="280"/>
      <c r="I29" s="67" t="s">
        <v>103</v>
      </c>
      <c r="J29" s="284"/>
      <c r="K29" s="284"/>
    </row>
    <row r="30" spans="2:12" x14ac:dyDescent="0.3">
      <c r="B30" s="260" t="s">
        <v>105</v>
      </c>
      <c r="C30" s="292">
        <v>521300000000</v>
      </c>
      <c r="D30" s="70">
        <v>521300000000</v>
      </c>
      <c r="E30" s="69">
        <v>0.46</v>
      </c>
      <c r="F30" s="71">
        <v>10.81</v>
      </c>
      <c r="G30" s="294">
        <f xml:space="preserve"> C30 + D31</f>
        <v>22182978723.404297</v>
      </c>
      <c r="H30" s="292">
        <v>65480000</v>
      </c>
      <c r="I30" s="295">
        <f xml:space="preserve"> G30 / H30</f>
        <v>338.77487360116521</v>
      </c>
      <c r="J30" s="298" t="s">
        <v>108</v>
      </c>
      <c r="K30" s="294">
        <f xml:space="preserve"> D30 / H30</f>
        <v>7961.2095296273674</v>
      </c>
    </row>
    <row r="31" spans="2:12" ht="17.25" thickBot="1" x14ac:dyDescent="0.35">
      <c r="B31" s="262"/>
      <c r="C31" s="293"/>
      <c r="D31" s="289">
        <f xml:space="preserve"> (D30 * (E30 - F30)) / F30</f>
        <v>-499117021276.5957</v>
      </c>
      <c r="E31" s="290"/>
      <c r="F31" s="291"/>
      <c r="G31" s="262"/>
      <c r="H31" s="293"/>
      <c r="I31" s="296"/>
      <c r="J31" s="299"/>
      <c r="K31" s="297"/>
    </row>
    <row r="32" spans="2:12" x14ac:dyDescent="0.3">
      <c r="B32" s="260" t="s">
        <v>119</v>
      </c>
      <c r="C32" s="292">
        <v>4679754000</v>
      </c>
      <c r="D32" s="70">
        <v>4679754000</v>
      </c>
      <c r="E32" s="69">
        <v>0</v>
      </c>
      <c r="F32" s="71">
        <v>10.81</v>
      </c>
      <c r="G32" s="294">
        <f xml:space="preserve"> C32 + D33</f>
        <v>0</v>
      </c>
      <c r="H32" s="292">
        <v>583000000</v>
      </c>
      <c r="I32" s="295">
        <f xml:space="preserve"> G32 / H32</f>
        <v>0</v>
      </c>
      <c r="J32" s="298" t="s">
        <v>108</v>
      </c>
      <c r="K32" s="294">
        <f xml:space="preserve"> D32 / H32</f>
        <v>8.0270222984562611</v>
      </c>
    </row>
    <row r="33" spans="1:11" ht="17.25" thickBot="1" x14ac:dyDescent="0.35">
      <c r="B33" s="262"/>
      <c r="C33" s="293"/>
      <c r="D33" s="289">
        <f xml:space="preserve"> (D32 * (E32 - F32)) / F32</f>
        <v>-4679754000</v>
      </c>
      <c r="E33" s="290"/>
      <c r="F33" s="291"/>
      <c r="G33" s="262"/>
      <c r="H33" s="293"/>
      <c r="I33" s="296"/>
      <c r="J33" s="299"/>
      <c r="K33" s="297"/>
    </row>
    <row r="34" spans="1:11" x14ac:dyDescent="0.3">
      <c r="B34" s="260" t="s">
        <v>125</v>
      </c>
      <c r="C34" s="292">
        <v>10054000000</v>
      </c>
      <c r="D34" s="70">
        <v>10054000000</v>
      </c>
      <c r="E34" s="69">
        <v>2.72</v>
      </c>
      <c r="F34" s="71">
        <v>10.81</v>
      </c>
      <c r="G34" s="294">
        <f xml:space="preserve"> C34 + D35</f>
        <v>2529776133.2099915</v>
      </c>
      <c r="H34" s="292">
        <v>1792000000</v>
      </c>
      <c r="I34" s="295">
        <f xml:space="preserve"> G34 / H34</f>
        <v>1.4117054314787898</v>
      </c>
      <c r="J34" s="298" t="s">
        <v>108</v>
      </c>
      <c r="K34" s="294">
        <f xml:space="preserve"> D34 / H34</f>
        <v>5.6104910714285712</v>
      </c>
    </row>
    <row r="35" spans="1:11" ht="17.25" thickBot="1" x14ac:dyDescent="0.35">
      <c r="B35" s="262"/>
      <c r="C35" s="293"/>
      <c r="D35" s="289">
        <f xml:space="preserve"> (D34 * (E34 - F34)) / F34</f>
        <v>-7524223866.7900085</v>
      </c>
      <c r="E35" s="290"/>
      <c r="F35" s="291"/>
      <c r="G35" s="262"/>
      <c r="H35" s="293"/>
      <c r="I35" s="296"/>
      <c r="J35" s="299"/>
      <c r="K35" s="297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78" customFormat="1" x14ac:dyDescent="0.3"/>
    <row r="41" spans="1:11" ht="17.25" thickBot="1" x14ac:dyDescent="0.35"/>
    <row r="42" spans="1:11" ht="50.25" thickBot="1" x14ac:dyDescent="0.35">
      <c r="B42" s="73" t="s">
        <v>122</v>
      </c>
      <c r="C42" s="74" t="s">
        <v>113</v>
      </c>
      <c r="D42" s="74" t="s">
        <v>111</v>
      </c>
      <c r="E42" s="75" t="s">
        <v>112</v>
      </c>
      <c r="F42" s="92"/>
    </row>
    <row r="43" spans="1:11" x14ac:dyDescent="0.3">
      <c r="A43" s="91">
        <v>2021</v>
      </c>
      <c r="B43" s="72" t="s">
        <v>114</v>
      </c>
      <c r="C43" s="68">
        <v>5950076000</v>
      </c>
      <c r="D43" s="68">
        <v>1344380000</v>
      </c>
      <c r="E43" s="68">
        <f xml:space="preserve"> C43 - D43</f>
        <v>4605696000</v>
      </c>
      <c r="F43" s="93"/>
    </row>
    <row r="44" spans="1:11" x14ac:dyDescent="0.3">
      <c r="A44" s="91">
        <v>2022</v>
      </c>
      <c r="B44" s="72" t="s">
        <v>114</v>
      </c>
      <c r="C44" s="68">
        <v>5764276000</v>
      </c>
      <c r="D44" s="68">
        <v>1704062000</v>
      </c>
      <c r="E44" s="68">
        <f xml:space="preserve"> C44 - D44</f>
        <v>4060214000</v>
      </c>
      <c r="F44" s="93"/>
    </row>
    <row r="45" spans="1:11" x14ac:dyDescent="0.3">
      <c r="A45" s="104" t="s">
        <v>164</v>
      </c>
      <c r="B45" s="72" t="s">
        <v>114</v>
      </c>
      <c r="C45" s="68">
        <v>5654093000</v>
      </c>
      <c r="D45" s="68">
        <v>1732443000</v>
      </c>
      <c r="E45" s="68">
        <f xml:space="preserve"> C45 - D45</f>
        <v>3921650000</v>
      </c>
      <c r="F45" s="93"/>
    </row>
    <row r="46" spans="1:11" x14ac:dyDescent="0.3">
      <c r="A46" s="104" t="s">
        <v>179</v>
      </c>
      <c r="B46" s="72" t="s">
        <v>114</v>
      </c>
      <c r="C46" s="68">
        <v>5583277000</v>
      </c>
      <c r="D46" s="68">
        <v>1844192000</v>
      </c>
      <c r="E46" s="68">
        <f xml:space="preserve"> C46 - D46</f>
        <v>3739085000</v>
      </c>
      <c r="F46" s="93"/>
    </row>
    <row r="47" spans="1:11" ht="17.25" thickBot="1" x14ac:dyDescent="0.35"/>
    <row r="48" spans="1:11" ht="33.75" thickBot="1" x14ac:dyDescent="0.35">
      <c r="B48" s="73" t="s">
        <v>122</v>
      </c>
      <c r="C48" s="76" t="s">
        <v>115</v>
      </c>
      <c r="D48" s="74" t="s">
        <v>116</v>
      </c>
      <c r="E48" s="74" t="s">
        <v>117</v>
      </c>
      <c r="F48" s="77" t="s">
        <v>101</v>
      </c>
    </row>
    <row r="49" spans="1:8" x14ac:dyDescent="0.3">
      <c r="A49" s="103">
        <v>2021</v>
      </c>
      <c r="B49" s="72" t="s">
        <v>114</v>
      </c>
      <c r="C49" s="68">
        <v>5947000</v>
      </c>
      <c r="D49" s="68">
        <v>7070710000</v>
      </c>
      <c r="E49" s="68">
        <v>2396903000</v>
      </c>
      <c r="F49" s="68">
        <f xml:space="preserve"> D49 + C49 - E49</f>
        <v>4679754000</v>
      </c>
    </row>
    <row r="50" spans="1:8" x14ac:dyDescent="0.3">
      <c r="A50" s="103">
        <v>2022</v>
      </c>
      <c r="B50" s="72" t="s">
        <v>114</v>
      </c>
      <c r="C50" s="68">
        <v>6084000</v>
      </c>
      <c r="D50" s="68">
        <v>7297306000</v>
      </c>
      <c r="E50" s="68">
        <v>3120911000</v>
      </c>
      <c r="F50" s="68">
        <f xml:space="preserve"> D50 + C50 - E50</f>
        <v>4182479000</v>
      </c>
    </row>
    <row r="51" spans="1:8" x14ac:dyDescent="0.3">
      <c r="A51" s="104" t="s">
        <v>164</v>
      </c>
      <c r="B51" s="72" t="s">
        <v>114</v>
      </c>
      <c r="C51" s="68">
        <v>6120000</v>
      </c>
      <c r="D51" s="68">
        <v>7360887000</v>
      </c>
      <c r="E51" s="68">
        <v>3327472000</v>
      </c>
      <c r="F51" s="68">
        <f xml:space="preserve"> D51 + C51 - E51</f>
        <v>4039535000</v>
      </c>
    </row>
    <row r="52" spans="1:8" x14ac:dyDescent="0.3">
      <c r="A52" s="104" t="s">
        <v>179</v>
      </c>
      <c r="B52" s="72" t="s">
        <v>114</v>
      </c>
      <c r="C52" s="68">
        <v>6201000</v>
      </c>
      <c r="D52" s="68">
        <v>7409733000</v>
      </c>
      <c r="E52" s="68">
        <v>3563870000</v>
      </c>
      <c r="F52" s="68">
        <f xml:space="preserve"> D52 + C52 - E52</f>
        <v>3852064000</v>
      </c>
    </row>
    <row r="53" spans="1:8" ht="17.25" thickBot="1" x14ac:dyDescent="0.35"/>
    <row r="54" spans="1:8" ht="66.75" thickBot="1" x14ac:dyDescent="0.35">
      <c r="B54" s="73" t="s">
        <v>122</v>
      </c>
      <c r="C54" s="89" t="s">
        <v>118</v>
      </c>
      <c r="D54" s="90" t="s">
        <v>126</v>
      </c>
      <c r="E54" s="94" t="s">
        <v>127</v>
      </c>
      <c r="F54" s="95" t="s">
        <v>129</v>
      </c>
      <c r="G54" s="95" t="s">
        <v>128</v>
      </c>
    </row>
    <row r="55" spans="1:8" x14ac:dyDescent="0.3">
      <c r="A55" s="91">
        <v>2021</v>
      </c>
      <c r="B55" s="72" t="s">
        <v>114</v>
      </c>
      <c r="C55" s="87">
        <f xml:space="preserve"> F49 / C43 * 100</f>
        <v>78.650323121923151</v>
      </c>
      <c r="D55" s="88">
        <f>(C49-F49)/C49 *100</f>
        <v>-78591.003867496212</v>
      </c>
      <c r="E55" s="96">
        <v>50</v>
      </c>
      <c r="F55" s="97">
        <v>594729610</v>
      </c>
      <c r="G55" s="98">
        <f xml:space="preserve"> E55 * F55</f>
        <v>29736480500</v>
      </c>
    </row>
    <row r="56" spans="1:8" x14ac:dyDescent="0.3">
      <c r="A56" s="91">
        <v>2022</v>
      </c>
      <c r="B56" s="72" t="s">
        <v>114</v>
      </c>
      <c r="C56" s="87">
        <f xml:space="preserve"> F50 / C44 * 100</f>
        <v>72.55861794265229</v>
      </c>
      <c r="D56" s="88">
        <f>(C50-F50)/C50 *100</f>
        <v>-68645.545693622611</v>
      </c>
      <c r="E56" s="2">
        <v>13.33</v>
      </c>
      <c r="F56" s="97">
        <v>608421785</v>
      </c>
      <c r="G56" s="98">
        <f xml:space="preserve"> E56 * F56</f>
        <v>8110262394.0500002</v>
      </c>
    </row>
    <row r="57" spans="1:8" x14ac:dyDescent="0.3">
      <c r="A57" s="104" t="s">
        <v>164</v>
      </c>
      <c r="B57" s="72" t="s">
        <v>114</v>
      </c>
      <c r="C57" s="87">
        <f xml:space="preserve"> F51 / C45 * 100</f>
        <v>71.444438568661667</v>
      </c>
      <c r="D57" s="88">
        <f>(C51-F51)/C51 *100</f>
        <v>-65905.473856209152</v>
      </c>
      <c r="E57" s="2">
        <v>8</v>
      </c>
      <c r="F57" s="97">
        <v>611951626</v>
      </c>
      <c r="G57" s="98">
        <f xml:space="preserve"> E57 * F57</f>
        <v>4895613008</v>
      </c>
    </row>
    <row r="58" spans="1:8" x14ac:dyDescent="0.3">
      <c r="A58" s="104" t="s">
        <v>179</v>
      </c>
      <c r="B58" s="72" t="s">
        <v>114</v>
      </c>
      <c r="C58" s="87">
        <f xml:space="preserve"> F52 / C46 * 100</f>
        <v>68.992887152115145</v>
      </c>
      <c r="D58" s="88">
        <f>(C52-F52)/C52 *100</f>
        <v>-62020.045154007414</v>
      </c>
      <c r="E58" s="2">
        <v>7.54</v>
      </c>
      <c r="F58" s="97">
        <v>620087507</v>
      </c>
      <c r="G58" s="98">
        <f xml:space="preserve"> E58 * F58</f>
        <v>4675459802.7799997</v>
      </c>
    </row>
    <row r="59" spans="1:8" ht="17.25" thickBot="1" x14ac:dyDescent="0.35"/>
    <row r="60" spans="1:8" ht="17.25" thickBot="1" x14ac:dyDescent="0.35">
      <c r="B60" s="73" t="s">
        <v>122</v>
      </c>
      <c r="C60" s="99" t="s">
        <v>130</v>
      </c>
      <c r="D60" s="101" t="s">
        <v>131</v>
      </c>
      <c r="E60" s="43" t="s">
        <v>133</v>
      </c>
      <c r="F60" s="43" t="s">
        <v>132</v>
      </c>
      <c r="G60" s="100" t="s">
        <v>134</v>
      </c>
    </row>
    <row r="61" spans="1:8" x14ac:dyDescent="0.3">
      <c r="A61" s="91">
        <v>2021</v>
      </c>
      <c r="B61" s="72" t="s">
        <v>114</v>
      </c>
      <c r="C61" s="96">
        <v>4208</v>
      </c>
      <c r="D61" s="96">
        <v>24.3</v>
      </c>
      <c r="E61" s="96"/>
      <c r="F61" s="96"/>
      <c r="G61" s="96"/>
    </row>
    <row r="62" spans="1:8" x14ac:dyDescent="0.3">
      <c r="A62" s="91">
        <v>2022</v>
      </c>
      <c r="B62" s="72" t="s">
        <v>114</v>
      </c>
      <c r="C62" s="2">
        <v>3939</v>
      </c>
      <c r="D62" s="2">
        <v>13.33</v>
      </c>
      <c r="E62" s="51">
        <f xml:space="preserve"> C56 - C55</f>
        <v>-6.0917051792708605</v>
      </c>
      <c r="F62" s="2">
        <f xml:space="preserve"> (C62 - C61) / C61 * 100</f>
        <v>-6.3925855513307983</v>
      </c>
      <c r="G62" s="102">
        <f xml:space="preserve">  D61 * ((100 + E62) / 100) * ((100 + F62) / 100)</f>
        <v>21.360945796487893</v>
      </c>
    </row>
    <row r="63" spans="1:8" x14ac:dyDescent="0.3">
      <c r="A63" s="104" t="s">
        <v>164</v>
      </c>
      <c r="B63" s="72" t="s">
        <v>114</v>
      </c>
      <c r="C63" s="2">
        <v>4119</v>
      </c>
      <c r="D63" s="2">
        <v>8</v>
      </c>
      <c r="E63" s="51">
        <f xml:space="preserve"> C57 - C56</f>
        <v>-1.1141793739906234</v>
      </c>
      <c r="F63" s="2">
        <f xml:space="preserve"> (C63 - C62) / C62 * 100</f>
        <v>4.5696877380045704</v>
      </c>
      <c r="G63" s="102">
        <f xml:space="preserve">  D62 * ((100 + E63) / 100) * ((100 + F63) / 100)</f>
        <v>13.78383235964265</v>
      </c>
      <c r="H63" s="186">
        <f xml:space="preserve"> G63 / G62</f>
        <v>0.64528193137913159</v>
      </c>
    </row>
    <row r="64" spans="1:8" x14ac:dyDescent="0.3">
      <c r="A64" s="104" t="s">
        <v>179</v>
      </c>
      <c r="B64" s="72" t="s">
        <v>114</v>
      </c>
      <c r="C64" s="2">
        <v>4377</v>
      </c>
      <c r="D64" s="2">
        <v>7.54</v>
      </c>
      <c r="E64" s="51">
        <f xml:space="preserve"> C58 - C57</f>
        <v>-2.451551416546522</v>
      </c>
      <c r="F64" s="2">
        <f xml:space="preserve"> (C64 - C63) / C63 * 100</f>
        <v>6.263656227239621</v>
      </c>
      <c r="G64" s="102">
        <f xml:space="preserve">  D63 * ((100 + E64) / 100) * ((100 + F64) / 100)</f>
        <v>8.2926838446181268</v>
      </c>
      <c r="H64" s="186">
        <f xml:space="preserve"> G64 / G63</f>
        <v>0.60162396264322504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2.25" bestFit="1" customWidth="1"/>
    <col min="3" max="3" width="16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300" t="s">
        <v>250</v>
      </c>
      <c r="B2" s="300" t="s">
        <v>251</v>
      </c>
    </row>
    <row r="3" spans="1:2" x14ac:dyDescent="0.3">
      <c r="A3" s="300" t="s">
        <v>252</v>
      </c>
      <c r="B3" s="300" t="s">
        <v>253</v>
      </c>
    </row>
    <row r="4" spans="1:2" x14ac:dyDescent="0.3">
      <c r="A4" s="300" t="s">
        <v>254</v>
      </c>
      <c r="B4" s="300" t="s">
        <v>255</v>
      </c>
    </row>
    <row r="5" spans="1:2" x14ac:dyDescent="0.3">
      <c r="A5" s="300" t="s">
        <v>256</v>
      </c>
      <c r="B5" s="300" t="s">
        <v>257</v>
      </c>
    </row>
    <row r="6" spans="1:2" x14ac:dyDescent="0.3">
      <c r="A6" s="300" t="s">
        <v>258</v>
      </c>
      <c r="B6" s="300" t="s">
        <v>259</v>
      </c>
    </row>
    <row r="7" spans="1:2" x14ac:dyDescent="0.3">
      <c r="A7" s="300" t="s">
        <v>260</v>
      </c>
      <c r="B7" s="300" t="s">
        <v>261</v>
      </c>
    </row>
    <row r="8" spans="1:2" x14ac:dyDescent="0.3">
      <c r="A8" s="300" t="s">
        <v>262</v>
      </c>
      <c r="B8" s="300" t="s">
        <v>263</v>
      </c>
    </row>
    <row r="9" spans="1:2" x14ac:dyDescent="0.3">
      <c r="A9" s="300" t="s">
        <v>264</v>
      </c>
      <c r="B9" s="300" t="s">
        <v>265</v>
      </c>
    </row>
    <row r="10" spans="1:2" x14ac:dyDescent="0.3">
      <c r="A10" s="300"/>
      <c r="B10" s="300"/>
    </row>
    <row r="11" spans="1:2" x14ac:dyDescent="0.3">
      <c r="A11" t="s">
        <v>248</v>
      </c>
      <c r="B11" t="s">
        <v>249</v>
      </c>
    </row>
    <row r="12" spans="1:2" x14ac:dyDescent="0.3">
      <c r="A12" s="300" t="s">
        <v>266</v>
      </c>
      <c r="B12" s="300" t="s">
        <v>267</v>
      </c>
    </row>
    <row r="13" spans="1:2" x14ac:dyDescent="0.3">
      <c r="A13" s="300" t="s">
        <v>268</v>
      </c>
      <c r="B13" s="300" t="s">
        <v>269</v>
      </c>
    </row>
    <row r="14" spans="1:2" x14ac:dyDescent="0.3">
      <c r="A14" s="300" t="s">
        <v>270</v>
      </c>
      <c r="B14" s="300" t="s">
        <v>271</v>
      </c>
    </row>
    <row r="15" spans="1:2" x14ac:dyDescent="0.3">
      <c r="A15" s="300" t="s">
        <v>272</v>
      </c>
      <c r="B15" s="300" t="s">
        <v>273</v>
      </c>
    </row>
    <row r="16" spans="1:2" x14ac:dyDescent="0.3">
      <c r="A16" s="300" t="s">
        <v>274</v>
      </c>
      <c r="B16" s="300" t="s">
        <v>275</v>
      </c>
    </row>
    <row r="17" spans="1:3" x14ac:dyDescent="0.3">
      <c r="A17" s="300" t="s">
        <v>276</v>
      </c>
      <c r="B17" s="300" t="s">
        <v>277</v>
      </c>
    </row>
    <row r="18" spans="1:3" x14ac:dyDescent="0.3">
      <c r="A18" s="300" t="s">
        <v>278</v>
      </c>
      <c r="B18" s="300" t="s">
        <v>271</v>
      </c>
    </row>
    <row r="19" spans="1:3" x14ac:dyDescent="0.3">
      <c r="A19" s="300" t="s">
        <v>279</v>
      </c>
      <c r="B19" s="300" t="s">
        <v>280</v>
      </c>
    </row>
    <row r="20" spans="1:3" x14ac:dyDescent="0.3">
      <c r="A20" s="300"/>
      <c r="B20" s="300"/>
    </row>
    <row r="22" spans="1:3" x14ac:dyDescent="0.3">
      <c r="A22" t="s">
        <v>189</v>
      </c>
      <c r="B22" t="s">
        <v>190</v>
      </c>
      <c r="C22" t="s">
        <v>191</v>
      </c>
    </row>
    <row r="23" spans="1:3" x14ac:dyDescent="0.3">
      <c r="A23" s="300" t="s">
        <v>189</v>
      </c>
      <c r="B23" s="300" t="s">
        <v>192</v>
      </c>
      <c r="C23" s="300" t="s">
        <v>191</v>
      </c>
    </row>
    <row r="24" spans="1:3" x14ac:dyDescent="0.3">
      <c r="A24" s="300" t="s">
        <v>214</v>
      </c>
      <c r="B24" s="300" t="s">
        <v>215</v>
      </c>
      <c r="C24" s="300" t="s">
        <v>216</v>
      </c>
    </row>
    <row r="25" spans="1:3" x14ac:dyDescent="0.3">
      <c r="A25" s="300" t="s">
        <v>217</v>
      </c>
      <c r="B25" s="300" t="s">
        <v>218</v>
      </c>
      <c r="C25" s="300" t="s">
        <v>219</v>
      </c>
    </row>
    <row r="26" spans="1:3" x14ac:dyDescent="0.3">
      <c r="A26" s="300" t="s">
        <v>220</v>
      </c>
      <c r="B26" s="300" t="s">
        <v>221</v>
      </c>
      <c r="C26" s="300" t="s">
        <v>222</v>
      </c>
    </row>
    <row r="27" spans="1:3" x14ac:dyDescent="0.3">
      <c r="A27" s="300" t="s">
        <v>223</v>
      </c>
      <c r="B27" s="300" t="s">
        <v>224</v>
      </c>
      <c r="C27" s="300" t="s">
        <v>213</v>
      </c>
    </row>
    <row r="28" spans="1:3" x14ac:dyDescent="0.3">
      <c r="A28" s="300" t="s">
        <v>225</v>
      </c>
      <c r="B28" s="300" t="s">
        <v>226</v>
      </c>
      <c r="C28" s="300" t="s">
        <v>213</v>
      </c>
    </row>
    <row r="29" spans="1:3" x14ac:dyDescent="0.3">
      <c r="A29" s="300" t="s">
        <v>227</v>
      </c>
      <c r="B29" s="300" t="s">
        <v>228</v>
      </c>
      <c r="C29" s="300" t="s">
        <v>213</v>
      </c>
    </row>
    <row r="30" spans="1:3" x14ac:dyDescent="0.3">
      <c r="A30" s="300" t="s">
        <v>229</v>
      </c>
      <c r="B30" s="300" t="s">
        <v>230</v>
      </c>
      <c r="C30" s="300" t="s">
        <v>213</v>
      </c>
    </row>
    <row r="31" spans="1:3" x14ac:dyDescent="0.3">
      <c r="A31" s="300" t="s">
        <v>231</v>
      </c>
      <c r="B31" s="300" t="s">
        <v>232</v>
      </c>
      <c r="C31" s="300" t="s">
        <v>213</v>
      </c>
    </row>
    <row r="33" spans="1:3" x14ac:dyDescent="0.3">
      <c r="A33" t="s">
        <v>189</v>
      </c>
      <c r="B33" t="s">
        <v>190</v>
      </c>
      <c r="C33" t="s">
        <v>191</v>
      </c>
    </row>
    <row r="34" spans="1:3" x14ac:dyDescent="0.3">
      <c r="A34" s="300" t="s">
        <v>189</v>
      </c>
      <c r="B34" s="300" t="s">
        <v>192</v>
      </c>
      <c r="C34" s="300" t="s">
        <v>191</v>
      </c>
    </row>
    <row r="35" spans="1:3" x14ac:dyDescent="0.3">
      <c r="A35" s="300" t="s">
        <v>193</v>
      </c>
      <c r="B35" s="300" t="s">
        <v>194</v>
      </c>
      <c r="C35" s="300" t="s">
        <v>195</v>
      </c>
    </row>
    <row r="36" spans="1:3" x14ac:dyDescent="0.3">
      <c r="A36" s="300" t="s">
        <v>196</v>
      </c>
      <c r="B36" s="300" t="s">
        <v>197</v>
      </c>
      <c r="C36" s="300" t="s">
        <v>198</v>
      </c>
    </row>
    <row r="37" spans="1:3" x14ac:dyDescent="0.3">
      <c r="A37" s="300" t="s">
        <v>199</v>
      </c>
      <c r="B37" s="300" t="s">
        <v>200</v>
      </c>
      <c r="C37" s="300" t="s">
        <v>201</v>
      </c>
    </row>
    <row r="38" spans="1:3" x14ac:dyDescent="0.3">
      <c r="A38" s="300" t="s">
        <v>202</v>
      </c>
      <c r="B38" s="300" t="s">
        <v>203</v>
      </c>
      <c r="C38" s="300" t="s">
        <v>204</v>
      </c>
    </row>
    <row r="39" spans="1:3" x14ac:dyDescent="0.3">
      <c r="A39" s="300" t="s">
        <v>205</v>
      </c>
      <c r="B39" s="300" t="s">
        <v>206</v>
      </c>
      <c r="C39" s="300" t="s">
        <v>207</v>
      </c>
    </row>
    <row r="40" spans="1:3" x14ac:dyDescent="0.3">
      <c r="A40" s="300" t="s">
        <v>208</v>
      </c>
      <c r="B40" s="300" t="s">
        <v>209</v>
      </c>
      <c r="C40" s="300" t="s">
        <v>210</v>
      </c>
    </row>
    <row r="41" spans="1:3" x14ac:dyDescent="0.3">
      <c r="A41" s="300" t="s">
        <v>211</v>
      </c>
      <c r="B41" s="300" t="s">
        <v>212</v>
      </c>
      <c r="C41" s="300" t="s">
        <v>213</v>
      </c>
    </row>
    <row r="43" spans="1:3" x14ac:dyDescent="0.3">
      <c r="A43" t="s">
        <v>189</v>
      </c>
      <c r="B43" t="s">
        <v>190</v>
      </c>
      <c r="C43" t="s">
        <v>191</v>
      </c>
    </row>
    <row r="44" spans="1:3" x14ac:dyDescent="0.3">
      <c r="A44" s="300" t="s">
        <v>189</v>
      </c>
      <c r="B44" s="300" t="s">
        <v>192</v>
      </c>
      <c r="C44" s="300" t="s">
        <v>191</v>
      </c>
    </row>
    <row r="45" spans="1:3" x14ac:dyDescent="0.3">
      <c r="A45" s="300" t="s">
        <v>199</v>
      </c>
      <c r="B45" s="300" t="s">
        <v>200</v>
      </c>
      <c r="C45" s="300" t="s">
        <v>201</v>
      </c>
    </row>
    <row r="46" spans="1:3" x14ac:dyDescent="0.3">
      <c r="A46" s="300" t="s">
        <v>233</v>
      </c>
      <c r="B46" s="300" t="s">
        <v>234</v>
      </c>
      <c r="C46" s="300" t="s">
        <v>235</v>
      </c>
    </row>
    <row r="47" spans="1:3" x14ac:dyDescent="0.3">
      <c r="A47" s="300" t="s">
        <v>236</v>
      </c>
      <c r="B47" s="300" t="s">
        <v>237</v>
      </c>
      <c r="C47" s="300" t="s">
        <v>238</v>
      </c>
    </row>
    <row r="48" spans="1:3" x14ac:dyDescent="0.3">
      <c r="A48" s="300" t="s">
        <v>239</v>
      </c>
      <c r="B48" s="300" t="s">
        <v>240</v>
      </c>
      <c r="C48" s="300" t="s">
        <v>241</v>
      </c>
    </row>
    <row r="49" spans="1:3" x14ac:dyDescent="0.3">
      <c r="A49" s="300" t="s">
        <v>242</v>
      </c>
      <c r="B49" s="300" t="s">
        <v>243</v>
      </c>
      <c r="C49" s="300" t="s">
        <v>244</v>
      </c>
    </row>
    <row r="50" spans="1:3" x14ac:dyDescent="0.3">
      <c r="A50" s="300" t="s">
        <v>245</v>
      </c>
      <c r="B50" s="300" t="s">
        <v>246</v>
      </c>
      <c r="C50" s="300" t="s">
        <v>247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3" t="s">
        <v>122</v>
      </c>
      <c r="C2" s="74" t="s">
        <v>113</v>
      </c>
      <c r="D2" s="74" t="s">
        <v>111</v>
      </c>
      <c r="E2" s="75" t="s">
        <v>112</v>
      </c>
      <c r="F2" s="92"/>
    </row>
    <row r="3" spans="1:7" x14ac:dyDescent="0.3">
      <c r="A3" s="91">
        <v>2022</v>
      </c>
      <c r="B3" s="72" t="s">
        <v>139</v>
      </c>
      <c r="C3" s="68">
        <v>904912596</v>
      </c>
      <c r="D3" s="68">
        <v>380745977</v>
      </c>
      <c r="E3" s="68">
        <f xml:space="preserve"> C3 - D3</f>
        <v>524166619</v>
      </c>
      <c r="F3" s="93"/>
    </row>
    <row r="4" spans="1:7" ht="17.25" thickBot="1" x14ac:dyDescent="0.35"/>
    <row r="5" spans="1:7" ht="66.75" thickBot="1" x14ac:dyDescent="0.35">
      <c r="B5" s="73" t="s">
        <v>122</v>
      </c>
      <c r="C5" s="76" t="s">
        <v>115</v>
      </c>
      <c r="D5" s="74" t="s">
        <v>116</v>
      </c>
      <c r="E5" s="74" t="s">
        <v>117</v>
      </c>
      <c r="F5" s="77" t="s">
        <v>101</v>
      </c>
    </row>
    <row r="6" spans="1:7" x14ac:dyDescent="0.3">
      <c r="A6" s="91">
        <v>2022</v>
      </c>
      <c r="B6" s="72" t="s">
        <v>139</v>
      </c>
      <c r="C6" s="68"/>
      <c r="D6" s="68"/>
      <c r="E6" s="68"/>
      <c r="F6" s="68"/>
    </row>
    <row r="7" spans="1:7" ht="17.25" thickBot="1" x14ac:dyDescent="0.35"/>
    <row r="8" spans="1:7" ht="116.25" thickBot="1" x14ac:dyDescent="0.35">
      <c r="B8" s="73" t="s">
        <v>122</v>
      </c>
      <c r="C8" s="89" t="s">
        <v>118</v>
      </c>
      <c r="D8" s="90" t="s">
        <v>126</v>
      </c>
      <c r="E8" s="94" t="s">
        <v>127</v>
      </c>
      <c r="F8" s="95" t="s">
        <v>129</v>
      </c>
      <c r="G8" s="95" t="s">
        <v>128</v>
      </c>
    </row>
    <row r="9" spans="1:7" x14ac:dyDescent="0.3">
      <c r="A9" s="91">
        <v>2022</v>
      </c>
      <c r="B9" s="72" t="s">
        <v>139</v>
      </c>
      <c r="C9" s="87">
        <f xml:space="preserve"> F6 / C3 * 100</f>
        <v>0</v>
      </c>
      <c r="D9" s="88" t="e">
        <f>(C6-F6)/C6 *100</f>
        <v>#DIV/0!</v>
      </c>
      <c r="E9" s="2">
        <v>5.6</v>
      </c>
      <c r="F9" s="97">
        <v>175430235</v>
      </c>
      <c r="G9" s="98">
        <f xml:space="preserve"> E9 * F9</f>
        <v>982409315.99999988</v>
      </c>
    </row>
    <row r="11" spans="1:7" ht="17.25" thickBot="1" x14ac:dyDescent="0.35"/>
    <row r="12" spans="1:7" ht="17.25" thickBot="1" x14ac:dyDescent="0.35">
      <c r="B12" s="73" t="s">
        <v>122</v>
      </c>
      <c r="C12" s="99" t="s">
        <v>130</v>
      </c>
      <c r="D12" s="101" t="s">
        <v>131</v>
      </c>
      <c r="E12" s="43" t="s">
        <v>133</v>
      </c>
      <c r="F12" s="43" t="s">
        <v>132</v>
      </c>
      <c r="G12" s="100" t="s">
        <v>134</v>
      </c>
    </row>
    <row r="13" spans="1:7" x14ac:dyDescent="0.3">
      <c r="A13" s="91">
        <v>2022</v>
      </c>
      <c r="B13" s="72" t="s">
        <v>139</v>
      </c>
      <c r="C13" s="2">
        <v>3939</v>
      </c>
      <c r="D13" s="2">
        <v>5.6</v>
      </c>
      <c r="E13" s="51" t="e">
        <f xml:space="preserve"> C9 -#REF!</f>
        <v>#REF!</v>
      </c>
      <c r="F13" s="2" t="e">
        <f xml:space="preserve"> (C13 -#REF!) /#REF! * 100</f>
        <v>#REF!</v>
      </c>
      <c r="G13" s="102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tabSelected="1"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300" t="s">
        <v>250</v>
      </c>
      <c r="B2" s="300" t="s">
        <v>281</v>
      </c>
    </row>
    <row r="3" spans="1:2" x14ac:dyDescent="0.3">
      <c r="A3" s="300" t="s">
        <v>252</v>
      </c>
      <c r="B3" s="300" t="s">
        <v>282</v>
      </c>
    </row>
    <row r="4" spans="1:2" x14ac:dyDescent="0.3">
      <c r="A4" s="300" t="s">
        <v>254</v>
      </c>
      <c r="B4" s="300" t="s">
        <v>283</v>
      </c>
    </row>
    <row r="5" spans="1:2" x14ac:dyDescent="0.3">
      <c r="A5" s="300" t="s">
        <v>256</v>
      </c>
      <c r="B5" s="300" t="s">
        <v>284</v>
      </c>
    </row>
    <row r="6" spans="1:2" x14ac:dyDescent="0.3">
      <c r="A6" s="300" t="s">
        <v>258</v>
      </c>
      <c r="B6" s="300" t="s">
        <v>285</v>
      </c>
    </row>
    <row r="7" spans="1:2" x14ac:dyDescent="0.3">
      <c r="A7" s="300" t="s">
        <v>260</v>
      </c>
      <c r="B7" s="300" t="s">
        <v>286</v>
      </c>
    </row>
    <row r="8" spans="1:2" x14ac:dyDescent="0.3">
      <c r="A8" s="300" t="s">
        <v>262</v>
      </c>
      <c r="B8" s="300" t="s">
        <v>287</v>
      </c>
    </row>
    <row r="9" spans="1:2" x14ac:dyDescent="0.3">
      <c r="A9" s="300" t="s">
        <v>264</v>
      </c>
      <c r="B9" s="300" t="s">
        <v>288</v>
      </c>
    </row>
    <row r="11" spans="1:2" x14ac:dyDescent="0.3">
      <c r="A11" t="s">
        <v>248</v>
      </c>
      <c r="B11" t="s">
        <v>249</v>
      </c>
    </row>
    <row r="12" spans="1:2" x14ac:dyDescent="0.3">
      <c r="A12" s="300" t="s">
        <v>266</v>
      </c>
      <c r="B12" s="300" t="s">
        <v>289</v>
      </c>
    </row>
    <row r="13" spans="1:2" x14ac:dyDescent="0.3">
      <c r="A13" s="300" t="s">
        <v>268</v>
      </c>
      <c r="B13" s="300" t="s">
        <v>290</v>
      </c>
    </row>
    <row r="14" spans="1:2" x14ac:dyDescent="0.3">
      <c r="A14" s="300" t="s">
        <v>270</v>
      </c>
      <c r="B14" s="300" t="s">
        <v>271</v>
      </c>
    </row>
    <row r="15" spans="1:2" x14ac:dyDescent="0.3">
      <c r="A15" s="300" t="s">
        <v>272</v>
      </c>
      <c r="B15" s="300" t="s">
        <v>291</v>
      </c>
    </row>
    <row r="16" spans="1:2" x14ac:dyDescent="0.3">
      <c r="A16" s="300" t="s">
        <v>274</v>
      </c>
      <c r="B16" s="300" t="s">
        <v>292</v>
      </c>
    </row>
    <row r="17" spans="1:2" x14ac:dyDescent="0.3">
      <c r="A17" s="300" t="s">
        <v>276</v>
      </c>
      <c r="B17" s="300" t="s">
        <v>293</v>
      </c>
    </row>
    <row r="18" spans="1:2" x14ac:dyDescent="0.3">
      <c r="A18" s="300" t="s">
        <v>278</v>
      </c>
      <c r="B18" s="300" t="s">
        <v>271</v>
      </c>
    </row>
    <row r="19" spans="1:2" x14ac:dyDescent="0.3">
      <c r="A19" s="300" t="s">
        <v>279</v>
      </c>
      <c r="B19" s="300" t="s">
        <v>294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163</v>
      </c>
    </row>
    <row r="3" spans="1:12" x14ac:dyDescent="0.3">
      <c r="C3" t="s">
        <v>22</v>
      </c>
      <c r="D3" t="s">
        <v>23</v>
      </c>
      <c r="E3" t="s">
        <v>24</v>
      </c>
      <c r="I3" t="s">
        <v>135</v>
      </c>
      <c r="J3" t="s">
        <v>136</v>
      </c>
      <c r="K3" t="s">
        <v>137</v>
      </c>
      <c r="L3" t="s">
        <v>138</v>
      </c>
    </row>
    <row r="4" spans="1:12" x14ac:dyDescent="0.3">
      <c r="A4" s="11">
        <v>44837</v>
      </c>
      <c r="B4" t="s">
        <v>25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26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27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38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28</v>
      </c>
      <c r="C8">
        <v>8.3000000000000007</v>
      </c>
      <c r="D8">
        <v>8.1</v>
      </c>
    </row>
    <row r="9" spans="1:12" x14ac:dyDescent="0.3">
      <c r="B9" t="s">
        <v>29</v>
      </c>
      <c r="C9">
        <v>6.3</v>
      </c>
      <c r="D9">
        <v>6.5</v>
      </c>
    </row>
    <row r="10" spans="1:12" x14ac:dyDescent="0.3">
      <c r="B10" t="s">
        <v>30</v>
      </c>
      <c r="C10" s="12" t="s">
        <v>31</v>
      </c>
      <c r="D10" s="12" t="s">
        <v>32</v>
      </c>
    </row>
    <row r="11" spans="1:12" x14ac:dyDescent="0.3">
      <c r="A11" s="11">
        <v>44848</v>
      </c>
      <c r="B11" t="s">
        <v>33</v>
      </c>
    </row>
    <row r="12" spans="1:12" x14ac:dyDescent="0.3">
      <c r="A12" s="11">
        <v>44853</v>
      </c>
      <c r="B12" t="s">
        <v>34</v>
      </c>
    </row>
    <row r="13" spans="1:12" x14ac:dyDescent="0.3">
      <c r="A13" s="11"/>
      <c r="B13" t="s">
        <v>35</v>
      </c>
    </row>
    <row r="14" spans="1:12" x14ac:dyDescent="0.3">
      <c r="A14" s="11">
        <v>44854</v>
      </c>
      <c r="B14" t="s">
        <v>36</v>
      </c>
    </row>
    <row r="15" spans="1:12" x14ac:dyDescent="0.3">
      <c r="B15" t="s">
        <v>37</v>
      </c>
    </row>
    <row r="18" spans="1:11" ht="17.25" thickBot="1" x14ac:dyDescent="0.35">
      <c r="A18" t="s">
        <v>65</v>
      </c>
      <c r="B18" s="17">
        <v>46.2</v>
      </c>
      <c r="G18" t="s">
        <v>67</v>
      </c>
    </row>
    <row r="19" spans="1:11" x14ac:dyDescent="0.3">
      <c r="A19" t="s">
        <v>64</v>
      </c>
      <c r="B19" s="13" t="s">
        <v>68</v>
      </c>
      <c r="G19" t="s">
        <v>64</v>
      </c>
      <c r="K19" t="s">
        <v>66</v>
      </c>
    </row>
    <row r="22" spans="1:11" x14ac:dyDescent="0.3">
      <c r="A22" t="s">
        <v>146</v>
      </c>
      <c r="B22" t="s">
        <v>140</v>
      </c>
      <c r="C22" t="s">
        <v>141</v>
      </c>
      <c r="D22" t="s">
        <v>142</v>
      </c>
    </row>
    <row r="23" spans="1:11" x14ac:dyDescent="0.3">
      <c r="A23" t="s">
        <v>149</v>
      </c>
    </row>
    <row r="24" spans="1:11" x14ac:dyDescent="0.3">
      <c r="A24" t="s">
        <v>147</v>
      </c>
    </row>
    <row r="25" spans="1:11" x14ac:dyDescent="0.3">
      <c r="A25" t="s">
        <v>148</v>
      </c>
    </row>
    <row r="26" spans="1:11" x14ac:dyDescent="0.3">
      <c r="A26" t="s">
        <v>145</v>
      </c>
    </row>
    <row r="27" spans="1:11" x14ac:dyDescent="0.3">
      <c r="A27" t="s">
        <v>144</v>
      </c>
      <c r="B27" t="s">
        <v>143</v>
      </c>
    </row>
    <row r="29" spans="1:11" x14ac:dyDescent="0.3">
      <c r="A29" s="272" t="s">
        <v>150</v>
      </c>
      <c r="B29" s="272"/>
      <c r="C29" s="272"/>
    </row>
    <row r="30" spans="1:11" x14ac:dyDescent="0.3">
      <c r="A30" s="2">
        <v>1</v>
      </c>
      <c r="B30" s="272" t="s">
        <v>151</v>
      </c>
      <c r="C30" s="2" t="s">
        <v>152</v>
      </c>
    </row>
    <row r="31" spans="1:11" x14ac:dyDescent="0.3">
      <c r="A31" s="2">
        <v>2</v>
      </c>
      <c r="B31" s="272"/>
      <c r="C31" s="2" t="s">
        <v>153</v>
      </c>
    </row>
    <row r="32" spans="1:11" x14ac:dyDescent="0.3">
      <c r="A32" s="2">
        <v>3</v>
      </c>
      <c r="B32" s="272"/>
      <c r="C32" s="2" t="s">
        <v>154</v>
      </c>
    </row>
    <row r="33" spans="1:3" x14ac:dyDescent="0.3">
      <c r="A33" s="2">
        <v>4</v>
      </c>
      <c r="B33" s="272"/>
      <c r="C33" s="2" t="s">
        <v>155</v>
      </c>
    </row>
    <row r="34" spans="1:3" x14ac:dyDescent="0.3">
      <c r="A34" s="2">
        <v>5</v>
      </c>
      <c r="B34" s="272" t="s">
        <v>159</v>
      </c>
      <c r="C34" s="2" t="s">
        <v>156</v>
      </c>
    </row>
    <row r="35" spans="1:3" x14ac:dyDescent="0.3">
      <c r="A35" s="2">
        <v>6</v>
      </c>
      <c r="B35" s="272"/>
      <c r="C35" s="2" t="s">
        <v>157</v>
      </c>
    </row>
    <row r="36" spans="1:3" x14ac:dyDescent="0.3">
      <c r="A36" s="2">
        <v>7</v>
      </c>
      <c r="B36" s="272"/>
      <c r="C36" s="2" t="s">
        <v>158</v>
      </c>
    </row>
    <row r="37" spans="1:3" x14ac:dyDescent="0.3">
      <c r="A37" s="2">
        <v>8</v>
      </c>
      <c r="B37" s="272" t="s">
        <v>160</v>
      </c>
      <c r="C37" s="2" t="s">
        <v>161</v>
      </c>
    </row>
    <row r="38" spans="1:3" x14ac:dyDescent="0.3">
      <c r="A38" s="2">
        <v>9</v>
      </c>
      <c r="B38" s="272"/>
      <c r="C38" s="2" t="s">
        <v>162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69" t="s">
        <v>69</v>
      </c>
      <c r="C2" s="269"/>
      <c r="E2" s="269" t="s">
        <v>70</v>
      </c>
      <c r="F2" s="269"/>
      <c r="H2" s="269" t="s">
        <v>71</v>
      </c>
      <c r="I2" s="269"/>
      <c r="K2" s="269" t="s">
        <v>72</v>
      </c>
      <c r="L2" s="269"/>
      <c r="N2" s="269" t="s">
        <v>73</v>
      </c>
      <c r="O2" s="269"/>
    </row>
    <row r="3" spans="2:15" x14ac:dyDescent="0.3">
      <c r="B3" s="6" t="s">
        <v>16</v>
      </c>
      <c r="C3" s="6" t="s">
        <v>17</v>
      </c>
      <c r="E3" s="6" t="s">
        <v>16</v>
      </c>
      <c r="F3" s="6" t="s">
        <v>17</v>
      </c>
      <c r="H3" s="6" t="s">
        <v>16</v>
      </c>
      <c r="I3" s="6" t="s">
        <v>17</v>
      </c>
      <c r="K3" s="6" t="s">
        <v>16</v>
      </c>
      <c r="L3" s="6" t="s">
        <v>17</v>
      </c>
      <c r="N3" s="6" t="s">
        <v>16</v>
      </c>
      <c r="O3" s="6" t="s">
        <v>17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18</v>
      </c>
      <c r="C14" s="7">
        <f>SUM(C4:C13)</f>
        <v>65414</v>
      </c>
      <c r="E14" s="6" t="s">
        <v>18</v>
      </c>
      <c r="F14" s="7">
        <f>SUM(F4:F13)</f>
        <v>38449</v>
      </c>
      <c r="H14" s="6" t="s">
        <v>18</v>
      </c>
      <c r="I14" s="7">
        <f>SUM(I4:I13)</f>
        <v>0</v>
      </c>
      <c r="K14" s="6" t="s">
        <v>18</v>
      </c>
      <c r="L14" s="7">
        <f>SUM(L4:L13)</f>
        <v>78297</v>
      </c>
      <c r="N14" s="6" t="s">
        <v>18</v>
      </c>
      <c r="O14" s="7">
        <f>SUM(O4:O13)</f>
        <v>119771</v>
      </c>
    </row>
    <row r="15" spans="2:15" x14ac:dyDescent="0.3">
      <c r="B15" s="6" t="s">
        <v>19</v>
      </c>
      <c r="C15" s="7">
        <v>1061029</v>
      </c>
      <c r="E15" s="6" t="s">
        <v>13</v>
      </c>
      <c r="F15" s="7">
        <v>1126443</v>
      </c>
      <c r="H15" s="6" t="s">
        <v>13</v>
      </c>
      <c r="I15" s="7">
        <v>1200000</v>
      </c>
      <c r="K15" s="6" t="s">
        <v>13</v>
      </c>
      <c r="L15" s="7">
        <v>1200000</v>
      </c>
      <c r="N15" s="6" t="s">
        <v>13</v>
      </c>
      <c r="O15" s="7">
        <v>1223000</v>
      </c>
    </row>
    <row r="16" spans="2:15" x14ac:dyDescent="0.3">
      <c r="B16" s="6" t="s">
        <v>20</v>
      </c>
      <c r="C16" s="5">
        <f xml:space="preserve">  ROUND( (C14 / C15) * 100, 2 )</f>
        <v>6.17</v>
      </c>
      <c r="E16" s="6" t="s">
        <v>20</v>
      </c>
      <c r="F16" s="5">
        <f xml:space="preserve">  ROUND( (F14 / F15) * 100, 2 )</f>
        <v>3.41</v>
      </c>
      <c r="H16" s="6" t="s">
        <v>20</v>
      </c>
      <c r="I16" s="5">
        <f xml:space="preserve">  ROUND( (I14 / I15) * 100, 2 )</f>
        <v>0</v>
      </c>
      <c r="K16" s="6" t="s">
        <v>20</v>
      </c>
      <c r="L16" s="5">
        <f xml:space="preserve">  ROUND( (L14 / L15) * 100, 2 )</f>
        <v>6.52</v>
      </c>
      <c r="N16" s="6" t="s">
        <v>20</v>
      </c>
      <c r="O16" s="5">
        <f xml:space="preserve">  ROUND( (O14 / O15) * 100, 2 )</f>
        <v>9.7899999999999991</v>
      </c>
    </row>
    <row r="17" spans="2:15" x14ac:dyDescent="0.3">
      <c r="B17" s="6" t="s">
        <v>21</v>
      </c>
      <c r="C17" s="3">
        <f xml:space="preserve"> C15 + C14</f>
        <v>1126443</v>
      </c>
      <c r="E17" s="6" t="s">
        <v>21</v>
      </c>
      <c r="F17" s="3">
        <f xml:space="preserve"> F15 + F14</f>
        <v>1164892</v>
      </c>
      <c r="H17" s="6" t="s">
        <v>21</v>
      </c>
      <c r="I17" s="3">
        <f xml:space="preserve"> I15 + I14</f>
        <v>1200000</v>
      </c>
      <c r="K17" s="6" t="s">
        <v>21</v>
      </c>
      <c r="L17" s="3">
        <f xml:space="preserve"> L15 + L14</f>
        <v>1278297</v>
      </c>
      <c r="N17" s="6" t="s">
        <v>21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J 4 V o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J 4 V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F a F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J 4 V o V + w F C 2 K n A A A A + Q A A A B I A A A A A A A A A A A A A A A A A A A A A A E N v b m Z p Z y 9 Q Y W N r Y W d l L n h t b F B L A Q I t A B Q A A g A I A C e F a F c P y u m r p A A A A O k A A A A T A A A A A A A A A A A A A A A A A P M A A A B b Q 2 9 u d G V u d F 9 U e X B l c 1 0 u e G 1 s U E s B A i 0 A F A A C A A g A J 4 V o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A A A A A A A A C M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E N v b H V t b l R 5 c G V z I i B W Y W x 1 Z T 0 i c 0 J n W U c i I C 8 + P E V u d H J 5 I F R 5 c G U 9 I k Z p b G x M Y X N 0 V X B k Y X R l Z C I g V m F s d W U 9 I m Q y M D I z L T E x L T A 4 V D A 3 O j M 4 O j M 3 L j g 0 M D E 2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E N v b H V t b l R 5 c G V z I i B W Y W x 1 Z T 0 i c 0 J n W U c i I C 8 + P E V u d H J 5 I F R 5 c G U 9 I k Z p b G x M Y X N 0 V X B k Y X R l Z C I g V m F s d W U 9 I m Q y M D I z L T E x L T A 4 V D A 3 O j M 4 O j M 3 L j k 0 M D A x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y L + u z g O q y v e u Q n C D s n K D t m J U u e y h V U 0 Q p L D B 9 J n F 1 b 3 Q 7 L C Z x d W 9 0 O 1 N l Y 3 R p b 2 4 x L 1 R h Y m x l I D I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y L + u z g O q y v e u Q n C D s n K D t m J U u e + y g h O u F h O u M g O u 5 h C D r s 4 D r j 5 k s M n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E N v b H V t b l R 5 c G V z I i B W Y W x 1 Z T 0 i c 0 J n W U c i I C 8 + P E V u d H J 5 I F R 5 c G U 9 I k Z p b G x M Y X N 0 V X B k Y X R l Z C I g V m F s d W U 9 I m Q y M D I z L T E x L T A 4 V D A 3 O j M 4 O j M 3 L j c 3 N j A z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z K S / r s 4 D q s r 3 r k J w g 7 J y g 7 Z i V L n t D b 2 x 1 b W 4 x L D B 9 J n F 1 b 3 Q 7 L C Z x d W 9 0 O 1 N l Y 3 R p b 2 4 x L 1 R h Y m x l I D A g K D M p L + u z g O q y v e u Q n C D s n K D t m J U u e 0 N v b H V t b j I s M X 0 m c X V v d D t d L C Z x d W 9 0 O 1 J l b G F 0 a W 9 u c 2 h p c E l u Z m 8 m c X V v d D s 6 W 1 1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w O F Q w N z o z O D o 0 N S 4 1 N j k 4 O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m N j h h Y W U 0 N y 0 4 Z T R h L T Q y O W U t Y m I y Y y 0 1 O W Y 5 M 2 U 4 N T U x N 2 I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w O F Q w N z o z O D o 0 M y 4 y O T E y M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z A w N j U 5 M z d k L W E w Y W Q t N D V j O C 1 i Y m V l L T A 2 M W J m M T c 1 N 2 I 3 Y y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w N z o 0 M D o z M i 4 3 N j Y 4 M j k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N D E 6 M T Q u N j g 5 O D k x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x I C g z K S / r s 4 D q s r 3 r k J w g 7 J y g 7 Z i V L n t D b 2 x 1 b W 4 x L D B 9 J n F 1 b 3 Q 7 L C Z x d W 9 0 O 1 N l Y 3 R p b 2 4 x L 1 R h Y m x l I D E g K D M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Y L 0 f c V D J h E m 5 j C q T R U M C g A A A A A A g A A A A A A A 2 Y A A M A A A A A Q A A A A k i G 5 L J 2 p d z Y 8 q 5 u C 6 b Q 3 Y w A A A A A E g A A A o A A A A B A A A A D 8 U c E s Q 6 v J T I M N b Q l Q b G 3 7 U A A A A D 1 2 4 U B Y L r Q M i o O W z 0 V A z d q l H 7 r P c p 4 D D h 5 O M 4 9 3 w C 9 2 8 a g d w I 9 8 F K H c A i j l i M j Q e I h Y D J 1 3 f p 6 b K + 2 P 9 4 k e R t c R 9 v O j E p Z 4 1 q M Q p 9 0 I I R 7 w F A A A A D Q P M 6 V F k J 4 Y S N r Y w s g w G N L 6 9 E X 7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2023-11-08T07:45:19Z</dcterms:modified>
</cp:coreProperties>
</file>