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D55A777C-A71B-43C7-A909-2A67AE45F9CC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2" r:id="rId1"/>
    <sheet name="생활패턴" sheetId="5" r:id="rId2"/>
    <sheet name="단타일지" sheetId="9" r:id="rId3"/>
    <sheet name="일정확인" sheetId="10" r:id="rId4"/>
    <sheet name="내자산" sheetId="1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2" l="1"/>
  <c r="A18" i="12"/>
  <c r="A19" i="12" l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Z15" i="12"/>
  <c r="V255" i="12"/>
  <c r="U255" i="12"/>
  <c r="W255" i="12" s="1"/>
  <c r="H255" i="12"/>
  <c r="K255" i="12" s="1"/>
  <c r="H254" i="12"/>
  <c r="K254" i="12" s="1"/>
  <c r="H253" i="12"/>
  <c r="H252" i="12"/>
  <c r="H251" i="12"/>
  <c r="H250" i="12"/>
  <c r="H249" i="12"/>
  <c r="H248" i="12"/>
  <c r="H247" i="12"/>
  <c r="H246" i="12"/>
  <c r="H245" i="12"/>
  <c r="J244" i="12"/>
  <c r="L244" i="12" s="1"/>
  <c r="H244" i="12"/>
  <c r="K244" i="12" s="1"/>
  <c r="V243" i="12"/>
  <c r="U243" i="12"/>
  <c r="W243" i="12" s="1"/>
  <c r="H243" i="12"/>
  <c r="K243" i="12" s="1"/>
  <c r="H242" i="12"/>
  <c r="K242" i="12" s="1"/>
  <c r="H241" i="12"/>
  <c r="K241" i="12" s="1"/>
  <c r="H240" i="12"/>
  <c r="K240" i="12" s="1"/>
  <c r="H239" i="12"/>
  <c r="H238" i="12"/>
  <c r="K238" i="12" s="1"/>
  <c r="H237" i="12"/>
  <c r="H236" i="12"/>
  <c r="H235" i="12"/>
  <c r="H234" i="12"/>
  <c r="H233" i="12"/>
  <c r="K233" i="12" s="1"/>
  <c r="L232" i="12"/>
  <c r="L233" i="12" s="1"/>
  <c r="L234" i="12" s="1"/>
  <c r="L235" i="12" s="1"/>
  <c r="L236" i="12" s="1"/>
  <c r="L237" i="12" s="1"/>
  <c r="L238" i="12" s="1"/>
  <c r="L239" i="12" s="1"/>
  <c r="L240" i="12" s="1"/>
  <c r="L241" i="12" s="1"/>
  <c r="L242" i="12" s="1"/>
  <c r="L243" i="12" s="1"/>
  <c r="J232" i="12"/>
  <c r="J233" i="12" s="1"/>
  <c r="J234" i="12" s="1"/>
  <c r="J235" i="12" s="1"/>
  <c r="J236" i="12" s="1"/>
  <c r="J237" i="12" s="1"/>
  <c r="J238" i="12" s="1"/>
  <c r="J239" i="12" s="1"/>
  <c r="J240" i="12" s="1"/>
  <c r="J241" i="12" s="1"/>
  <c r="H232" i="12"/>
  <c r="K232" i="12" s="1"/>
  <c r="V231" i="12"/>
  <c r="U231" i="12"/>
  <c r="W231" i="12" s="1"/>
  <c r="H231" i="12"/>
  <c r="K231" i="12" s="1"/>
  <c r="H230" i="12"/>
  <c r="K230" i="12" s="1"/>
  <c r="H229" i="12"/>
  <c r="H228" i="12"/>
  <c r="H227" i="12"/>
  <c r="H226" i="12"/>
  <c r="H225" i="12"/>
  <c r="H224" i="12"/>
  <c r="H223" i="12"/>
  <c r="H222" i="12"/>
  <c r="H221" i="12"/>
  <c r="J220" i="12"/>
  <c r="L220" i="12" s="1"/>
  <c r="H220" i="12"/>
  <c r="K220" i="12" s="1"/>
  <c r="V219" i="12"/>
  <c r="U219" i="12"/>
  <c r="W219" i="12" s="1"/>
  <c r="H219" i="12"/>
  <c r="K219" i="12" s="1"/>
  <c r="H218" i="12"/>
  <c r="K218" i="12" s="1"/>
  <c r="H217" i="12"/>
  <c r="K217" i="12" s="1"/>
  <c r="H216" i="12"/>
  <c r="H215" i="12"/>
  <c r="H214" i="12"/>
  <c r="K214" i="12" s="1"/>
  <c r="H213" i="12"/>
  <c r="K213" i="12" s="1"/>
  <c r="H212" i="12"/>
  <c r="H211" i="12"/>
  <c r="K211" i="12" s="1"/>
  <c r="H210" i="12"/>
  <c r="H209" i="12"/>
  <c r="K209" i="12" s="1"/>
  <c r="L208" i="12"/>
  <c r="J208" i="12"/>
  <c r="J209" i="12" s="1"/>
  <c r="J210" i="12" s="1"/>
  <c r="J211" i="12" s="1"/>
  <c r="J212" i="12" s="1"/>
  <c r="J213" i="12" s="1"/>
  <c r="J214" i="12" s="1"/>
  <c r="J215" i="12" s="1"/>
  <c r="J216" i="12" s="1"/>
  <c r="J217" i="12" s="1"/>
  <c r="H208" i="12"/>
  <c r="K208" i="12" s="1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W87" i="12" s="1"/>
  <c r="U87" i="12"/>
  <c r="V75" i="12"/>
  <c r="U75" i="12"/>
  <c r="W75" i="12"/>
  <c r="V63" i="12"/>
  <c r="U63" i="12"/>
  <c r="W63" i="12" s="1"/>
  <c r="U51" i="12"/>
  <c r="V51" i="12"/>
  <c r="T15" i="12"/>
  <c r="V39" i="12"/>
  <c r="U39" i="12"/>
  <c r="V27" i="12"/>
  <c r="U27" i="12"/>
  <c r="W27" i="12"/>
  <c r="Y15" i="12"/>
  <c r="X15" i="12"/>
  <c r="W15" i="12"/>
  <c r="V15" i="12"/>
  <c r="U15" i="12"/>
  <c r="H197" i="12"/>
  <c r="H198" i="12"/>
  <c r="H199" i="12"/>
  <c r="H200" i="12"/>
  <c r="H201" i="12"/>
  <c r="H202" i="12"/>
  <c r="H203" i="12"/>
  <c r="H204" i="12"/>
  <c r="H205" i="12"/>
  <c r="H206" i="12"/>
  <c r="H207" i="12"/>
  <c r="K207" i="12" s="1"/>
  <c r="H196" i="12"/>
  <c r="K206" i="12"/>
  <c r="L196" i="12"/>
  <c r="J196" i="12"/>
  <c r="J197" i="12" s="1"/>
  <c r="K195" i="12"/>
  <c r="H195" i="12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K182" i="12"/>
  <c r="H182" i="12"/>
  <c r="H181" i="12"/>
  <c r="H180" i="12"/>
  <c r="H179" i="12"/>
  <c r="H178" i="12"/>
  <c r="H177" i="12"/>
  <c r="H176" i="12"/>
  <c r="H175" i="12"/>
  <c r="H174" i="12"/>
  <c r="H173" i="12"/>
  <c r="H172" i="12"/>
  <c r="K171" i="12"/>
  <c r="H171" i="12"/>
  <c r="K170" i="12"/>
  <c r="H170" i="12"/>
  <c r="H169" i="12"/>
  <c r="H168" i="12"/>
  <c r="H167" i="12"/>
  <c r="H166" i="12"/>
  <c r="H165" i="12"/>
  <c r="H164" i="12"/>
  <c r="H163" i="12"/>
  <c r="H162" i="12"/>
  <c r="H161" i="12"/>
  <c r="H160" i="12"/>
  <c r="K159" i="12"/>
  <c r="H159" i="12"/>
  <c r="K158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K146" i="12"/>
  <c r="H146" i="12"/>
  <c r="H145" i="12"/>
  <c r="H144" i="12"/>
  <c r="H143" i="12"/>
  <c r="H142" i="12"/>
  <c r="H141" i="12"/>
  <c r="H140" i="12"/>
  <c r="H139" i="12"/>
  <c r="H138" i="12"/>
  <c r="H137" i="12"/>
  <c r="H136" i="12"/>
  <c r="L5" i="12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4" i="12"/>
  <c r="K135" i="12"/>
  <c r="H135" i="12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K122" i="12"/>
  <c r="H122" i="12"/>
  <c r="H121" i="12"/>
  <c r="H120" i="12"/>
  <c r="H119" i="12"/>
  <c r="H118" i="12"/>
  <c r="H117" i="12"/>
  <c r="H116" i="12"/>
  <c r="H115" i="12"/>
  <c r="H114" i="12"/>
  <c r="H113" i="12"/>
  <c r="H112" i="12"/>
  <c r="K111" i="12"/>
  <c r="H111" i="12"/>
  <c r="K110" i="12"/>
  <c r="H110" i="12"/>
  <c r="H109" i="12"/>
  <c r="H108" i="12"/>
  <c r="H107" i="12"/>
  <c r="H106" i="12"/>
  <c r="H105" i="12"/>
  <c r="H104" i="12"/>
  <c r="H103" i="12"/>
  <c r="H102" i="12"/>
  <c r="H101" i="12"/>
  <c r="H100" i="12"/>
  <c r="K99" i="12"/>
  <c r="H99" i="12"/>
  <c r="K98" i="12"/>
  <c r="H98" i="12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O4" i="12"/>
  <c r="K27" i="12"/>
  <c r="K6" i="12"/>
  <c r="K7" i="12"/>
  <c r="K8" i="12"/>
  <c r="K9" i="12"/>
  <c r="K10" i="12"/>
  <c r="K11" i="12"/>
  <c r="K12" i="12"/>
  <c r="K13" i="12"/>
  <c r="K14" i="12"/>
  <c r="K15" i="12"/>
  <c r="K5" i="12"/>
  <c r="K4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H6" i="12"/>
  <c r="H7" i="12"/>
  <c r="H8" i="12"/>
  <c r="H9" i="12"/>
  <c r="H10" i="12"/>
  <c r="H11" i="12"/>
  <c r="H12" i="12"/>
  <c r="H13" i="12"/>
  <c r="H14" i="12"/>
  <c r="H15" i="12"/>
  <c r="H4" i="12"/>
  <c r="J245" i="12" l="1"/>
  <c r="J246" i="12" s="1"/>
  <c r="J247" i="12" s="1"/>
  <c r="J248" i="12" s="1"/>
  <c r="J249" i="12" s="1"/>
  <c r="J250" i="12" s="1"/>
  <c r="J251" i="12" s="1"/>
  <c r="J252" i="12" s="1"/>
  <c r="J253" i="12" s="1"/>
  <c r="K253" i="12" s="1"/>
  <c r="K239" i="12"/>
  <c r="K234" i="12"/>
  <c r="K235" i="12"/>
  <c r="K236" i="12"/>
  <c r="K237" i="12"/>
  <c r="J221" i="12"/>
  <c r="J222" i="12" s="1"/>
  <c r="J223" i="12" s="1"/>
  <c r="J224" i="12" s="1"/>
  <c r="J225" i="12" s="1"/>
  <c r="J226" i="12" s="1"/>
  <c r="J227" i="12" s="1"/>
  <c r="J228" i="12" s="1"/>
  <c r="J229" i="12" s="1"/>
  <c r="K229" i="12" s="1"/>
  <c r="K215" i="12"/>
  <c r="L209" i="12"/>
  <c r="L210" i="12" s="1"/>
  <c r="L211" i="12" s="1"/>
  <c r="L212" i="12" s="1"/>
  <c r="L213" i="12" s="1"/>
  <c r="L214" i="12" s="1"/>
  <c r="L215" i="12" s="1"/>
  <c r="L216" i="12" s="1"/>
  <c r="L217" i="12" s="1"/>
  <c r="L218" i="12" s="1"/>
  <c r="L219" i="12" s="1"/>
  <c r="K216" i="12"/>
  <c r="K210" i="12"/>
  <c r="K212" i="12"/>
  <c r="W207" i="12"/>
  <c r="W195" i="12"/>
  <c r="W171" i="12"/>
  <c r="W159" i="12"/>
  <c r="W147" i="12"/>
  <c r="W135" i="12"/>
  <c r="W123" i="12"/>
  <c r="W99" i="12"/>
  <c r="W51" i="12"/>
  <c r="W39" i="12"/>
  <c r="J198" i="12"/>
  <c r="J199" i="12" s="1"/>
  <c r="J200" i="12" s="1"/>
  <c r="K197" i="12"/>
  <c r="L197" i="12"/>
  <c r="L198" i="12" s="1"/>
  <c r="L199" i="12" s="1"/>
  <c r="L200" i="12" s="1"/>
  <c r="K198" i="12"/>
  <c r="K199" i="12"/>
  <c r="K196" i="12"/>
  <c r="J16" i="12"/>
  <c r="K16" i="12" s="1"/>
  <c r="R12" i="12"/>
  <c r="R11" i="12"/>
  <c r="R15" i="12"/>
  <c r="R14" i="12"/>
  <c r="R13" i="12"/>
  <c r="M29" i="12"/>
  <c r="Q4" i="12"/>
  <c r="R4" i="12" s="1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K245" i="12" l="1"/>
  <c r="K252" i="12"/>
  <c r="L245" i="12"/>
  <c r="L246" i="12" s="1"/>
  <c r="L247" i="12" s="1"/>
  <c r="L248" i="12" s="1"/>
  <c r="L249" i="12" s="1"/>
  <c r="L250" i="12" s="1"/>
  <c r="L251" i="12" s="1"/>
  <c r="L252" i="12" s="1"/>
  <c r="L253" i="12" s="1"/>
  <c r="L254" i="12" s="1"/>
  <c r="L255" i="12" s="1"/>
  <c r="K249" i="12"/>
  <c r="K251" i="12"/>
  <c r="K248" i="12"/>
  <c r="K247" i="12"/>
  <c r="K246" i="12"/>
  <c r="K250" i="12"/>
  <c r="K221" i="12"/>
  <c r="K222" i="12"/>
  <c r="K226" i="12"/>
  <c r="K225" i="12"/>
  <c r="L221" i="12"/>
  <c r="L222" i="12" s="1"/>
  <c r="L223" i="12" s="1"/>
  <c r="L224" i="12" s="1"/>
  <c r="L225" i="12" s="1"/>
  <c r="L226" i="12" s="1"/>
  <c r="L227" i="12" s="1"/>
  <c r="L228" i="12" s="1"/>
  <c r="L229" i="12" s="1"/>
  <c r="L230" i="12" s="1"/>
  <c r="L231" i="12" s="1"/>
  <c r="K224" i="12"/>
  <c r="K227" i="12"/>
  <c r="K228" i="12"/>
  <c r="K223" i="12"/>
  <c r="J201" i="12"/>
  <c r="K200" i="12"/>
  <c r="L16" i="12"/>
  <c r="M30" i="12"/>
  <c r="O5" i="12"/>
  <c r="Q5" i="12" s="1"/>
  <c r="R5" i="12" s="1"/>
  <c r="S5" i="12" s="1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J202" i="12" l="1"/>
  <c r="K201" i="12"/>
  <c r="L201" i="12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32" i="9"/>
  <c r="C34" i="9" s="1"/>
  <c r="L202" i="12" l="1"/>
  <c r="L203" i="12" s="1"/>
  <c r="J203" i="12"/>
  <c r="K202" i="12"/>
  <c r="M32" i="12"/>
  <c r="O7" i="12"/>
  <c r="Q7" i="12" s="1"/>
  <c r="R7" i="12" s="1"/>
  <c r="S7" i="12" s="1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35" i="9"/>
  <c r="J204" i="12" l="1"/>
  <c r="K203" i="12"/>
  <c r="L204" i="12"/>
  <c r="M33" i="12"/>
  <c r="O8" i="12"/>
  <c r="Q8" i="12" s="1"/>
  <c r="R8" i="12" s="1"/>
  <c r="S8" i="12" s="1"/>
  <c r="O14" i="9"/>
  <c r="O17" i="9" s="1"/>
  <c r="L14" i="9"/>
  <c r="L17" i="9" s="1"/>
  <c r="J205" i="12" l="1"/>
  <c r="K205" i="12" s="1"/>
  <c r="K204" i="12"/>
  <c r="M34" i="12"/>
  <c r="O9" i="12"/>
  <c r="Q9" i="12" s="1"/>
  <c r="R9" i="12" s="1"/>
  <c r="S9" i="12" s="1"/>
  <c r="O16" i="9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L205" i="12" l="1"/>
  <c r="L206" i="12" s="1"/>
  <c r="L207" i="12" s="1"/>
  <c r="M35" i="12"/>
  <c r="O10" i="12"/>
  <c r="Q10" i="12" s="1"/>
  <c r="R10" i="12" s="1"/>
  <c r="S10" i="12" s="1"/>
  <c r="I14" i="9"/>
  <c r="I16" i="9" s="1"/>
  <c r="M36" i="12" l="1"/>
  <c r="O11" i="12"/>
  <c r="Q11" i="12" s="1"/>
  <c r="S11" i="12" s="1"/>
  <c r="O12" i="12"/>
  <c r="Q12" i="12" s="1"/>
  <c r="S12" i="12" s="1"/>
  <c r="I17" i="9"/>
  <c r="M37" i="12" l="1"/>
  <c r="O13" i="12"/>
  <c r="Q13" i="12" s="1"/>
  <c r="S13" i="12" s="1"/>
  <c r="M38" i="12" l="1"/>
  <c r="O14" i="12"/>
  <c r="Q14" i="12" s="1"/>
  <c r="S14" i="12" s="1"/>
  <c r="M39" i="12" l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F14" i="9"/>
  <c r="F17" i="9" s="1"/>
  <c r="F16" i="9" l="1"/>
  <c r="C14" i="9"/>
  <c r="C16" i="9" s="1"/>
  <c r="C17" i="9" l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S15" i="12" s="1"/>
  <c r="J18" i="12" l="1"/>
  <c r="K18" i="12" s="1"/>
  <c r="K17" i="12"/>
  <c r="O16" i="12"/>
  <c r="Q16" i="12" s="1"/>
  <c r="L18" i="12" l="1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L29" i="12" l="1"/>
  <c r="K28" i="12"/>
  <c r="J29" i="12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s="1"/>
  <c r="Q28" i="12" s="1"/>
  <c r="J31" i="12" l="1"/>
  <c r="L31" i="12" s="1"/>
  <c r="K30" i="12"/>
  <c r="R28" i="12"/>
  <c r="S28" i="12" s="1"/>
  <c r="O29" i="12"/>
  <c r="Q29" i="12" s="1"/>
  <c r="R27" i="12"/>
  <c r="S27" i="12" l="1"/>
  <c r="T27" i="12" s="1"/>
  <c r="X27" i="12"/>
  <c r="J32" i="12"/>
  <c r="L32" i="12" s="1"/>
  <c r="K31" i="12"/>
  <c r="O30" i="12"/>
  <c r="Q30" i="12" s="1"/>
  <c r="R29" i="12"/>
  <c r="S29" i="12" s="1"/>
  <c r="Y27" i="12" l="1"/>
  <c r="Z27" i="12"/>
  <c r="J33" i="12"/>
  <c r="L33" i="12" s="1"/>
  <c r="K32" i="12"/>
  <c r="O31" i="12"/>
  <c r="Q31" i="12" s="1"/>
  <c r="R30" i="12"/>
  <c r="S30" i="12" s="1"/>
  <c r="K33" i="12" l="1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L37" i="12" l="1"/>
  <c r="L38" i="12" s="1"/>
  <c r="L39" i="12" s="1"/>
  <c r="K36" i="12"/>
  <c r="J37" i="12"/>
  <c r="K37" i="12" s="1"/>
  <c r="O35" i="12"/>
  <c r="Q35" i="12" s="1"/>
  <c r="R34" i="12"/>
  <c r="S34" i="12" s="1"/>
  <c r="O36" i="12" l="1"/>
  <c r="Q36" i="12" s="1"/>
  <c r="R35" i="12"/>
  <c r="S35" i="12" s="1"/>
  <c r="J40" i="12" l="1"/>
  <c r="L40" i="12" s="1"/>
  <c r="O37" i="12"/>
  <c r="Q37" i="12" s="1"/>
  <c r="R36" i="12"/>
  <c r="S36" i="12" s="1"/>
  <c r="L41" i="12" l="1"/>
  <c r="K40" i="12"/>
  <c r="J41" i="12"/>
  <c r="O38" i="12"/>
  <c r="Q38" i="12" s="1"/>
  <c r="R37" i="12"/>
  <c r="S37" i="12" s="1"/>
  <c r="K41" i="12" l="1"/>
  <c r="J42" i="12"/>
  <c r="L42" i="12" s="1"/>
  <c r="O39" i="12"/>
  <c r="Q39" i="12" s="1"/>
  <c r="O40" i="12" s="1"/>
  <c r="Q40" i="12" s="1"/>
  <c r="R40" i="12" s="1"/>
  <c r="S40" i="12" s="1"/>
  <c r="R38" i="12"/>
  <c r="S38" i="12" s="1"/>
  <c r="J43" i="12" l="1"/>
  <c r="L43" i="12" s="1"/>
  <c r="K42" i="12"/>
  <c r="O41" i="12"/>
  <c r="Q41" i="12" s="1"/>
  <c r="R41" i="12" s="1"/>
  <c r="S41" i="12" s="1"/>
  <c r="R39" i="12"/>
  <c r="S39" i="12" l="1"/>
  <c r="T39" i="12" s="1"/>
  <c r="X39" i="12"/>
  <c r="K43" i="12"/>
  <c r="J44" i="12"/>
  <c r="L44" i="12" s="1"/>
  <c r="O42" i="12"/>
  <c r="Q42" i="12" s="1"/>
  <c r="Y39" i="12" l="1"/>
  <c r="Z39" i="12"/>
  <c r="R42" i="12"/>
  <c r="S42" i="12" s="1"/>
  <c r="O43" i="12"/>
  <c r="Q43" i="12" s="1"/>
  <c r="J45" i="12"/>
  <c r="L45" i="12" s="1"/>
  <c r="K44" i="12"/>
  <c r="L46" i="12" l="1"/>
  <c r="K45" i="12"/>
  <c r="J46" i="12"/>
  <c r="O44" i="12"/>
  <c r="Q44" i="12" s="1"/>
  <c r="R44" i="12" s="1"/>
  <c r="S44" i="12" s="1"/>
  <c r="R43" i="12"/>
  <c r="S43" i="12" s="1"/>
  <c r="J47" i="12" l="1"/>
  <c r="L47" i="12" s="1"/>
  <c r="K46" i="12"/>
  <c r="O45" i="12"/>
  <c r="Q45" i="12" s="1"/>
  <c r="R45" i="12" s="1"/>
  <c r="S45" i="12" s="1"/>
  <c r="O46" i="12" l="1"/>
  <c r="Q46" i="12" s="1"/>
  <c r="R46" i="12" s="1"/>
  <c r="S46" i="12" s="1"/>
  <c r="K47" i="12"/>
  <c r="J48" i="12"/>
  <c r="L48" i="12" s="1"/>
  <c r="J49" i="12" l="1"/>
  <c r="K49" i="12" s="1"/>
  <c r="K48" i="12"/>
  <c r="O47" i="12"/>
  <c r="Q47" i="12" s="1"/>
  <c r="R47" i="12" s="1"/>
  <c r="S47" i="12" s="1"/>
  <c r="L49" i="12" l="1"/>
  <c r="L50" i="12" s="1"/>
  <c r="L51" i="12" s="1"/>
  <c r="O48" i="12"/>
  <c r="Q48" i="12" s="1"/>
  <c r="O49" i="12" s="1"/>
  <c r="Q49" i="12" s="1"/>
  <c r="R48" i="12" l="1"/>
  <c r="S48" i="12" s="1"/>
  <c r="J52" i="12"/>
  <c r="L52" i="12" s="1"/>
  <c r="O50" i="12"/>
  <c r="Q50" i="12" s="1"/>
  <c r="R49" i="12"/>
  <c r="S49" i="12" s="1"/>
  <c r="K52" i="12" l="1"/>
  <c r="J53" i="12"/>
  <c r="L53" i="12" s="1"/>
  <c r="O51" i="12"/>
  <c r="Q51" i="12" s="1"/>
  <c r="R50" i="12"/>
  <c r="S50" i="12" s="1"/>
  <c r="K53" i="12" l="1"/>
  <c r="J54" i="12"/>
  <c r="L54" i="12" s="1"/>
  <c r="R51" i="12"/>
  <c r="O52" i="12"/>
  <c r="Q52" i="12" s="1"/>
  <c r="S51" i="12" l="1"/>
  <c r="T51" i="12" s="1"/>
  <c r="X51" i="12"/>
  <c r="K54" i="12"/>
  <c r="J55" i="12"/>
  <c r="L55" i="12" s="1"/>
  <c r="R52" i="12"/>
  <c r="S52" i="12" s="1"/>
  <c r="O53" i="12"/>
  <c r="Q53" i="12" s="1"/>
  <c r="Y51" i="12" l="1"/>
  <c r="Z51" i="12"/>
  <c r="J56" i="12"/>
  <c r="L56" i="12" s="1"/>
  <c r="K55" i="12"/>
  <c r="R53" i="12"/>
  <c r="S53" i="12" s="1"/>
  <c r="O54" i="12"/>
  <c r="Q54" i="12" s="1"/>
  <c r="K56" i="12" l="1"/>
  <c r="J57" i="12"/>
  <c r="L57" i="12" s="1"/>
  <c r="R54" i="12"/>
  <c r="S54" i="12" s="1"/>
  <c r="O55" i="12"/>
  <c r="Q55" i="12" s="1"/>
  <c r="K57" i="12" l="1"/>
  <c r="J58" i="12"/>
  <c r="L58" i="12" s="1"/>
  <c r="R55" i="12"/>
  <c r="S55" i="12" s="1"/>
  <c r="O56" i="12"/>
  <c r="Q56" i="12" s="1"/>
  <c r="J59" i="12" l="1"/>
  <c r="L59" i="12" s="1"/>
  <c r="K58" i="12"/>
  <c r="R56" i="12"/>
  <c r="S56" i="12" s="1"/>
  <c r="O57" i="12"/>
  <c r="Q57" i="12" s="1"/>
  <c r="J60" i="12" l="1"/>
  <c r="L60" i="12" s="1"/>
  <c r="K59" i="12"/>
  <c r="R57" i="12"/>
  <c r="S57" i="12" s="1"/>
  <c r="O58" i="12"/>
  <c r="Q58" i="12" s="1"/>
  <c r="J61" i="12" l="1"/>
  <c r="K61" i="12" s="1"/>
  <c r="K60" i="12"/>
  <c r="R58" i="12"/>
  <c r="S58" i="12" s="1"/>
  <c r="O59" i="12"/>
  <c r="Q59" i="12" s="1"/>
  <c r="L61" i="12" l="1"/>
  <c r="L62" i="12" s="1"/>
  <c r="L63" i="12" s="1"/>
  <c r="J64" i="12" s="1"/>
  <c r="R59" i="12"/>
  <c r="S59" i="12" s="1"/>
  <c r="O60" i="12"/>
  <c r="Q60" i="12" s="1"/>
  <c r="L64" i="12" l="1"/>
  <c r="J65" i="12"/>
  <c r="K64" i="12"/>
  <c r="O61" i="12"/>
  <c r="Q61" i="12" s="1"/>
  <c r="R60" i="12"/>
  <c r="S60" i="12" s="1"/>
  <c r="L65" i="12" l="1"/>
  <c r="J66" i="12"/>
  <c r="K65" i="12"/>
  <c r="O62" i="12"/>
  <c r="Q62" i="12" s="1"/>
  <c r="R61" i="12"/>
  <c r="S61" i="12" s="1"/>
  <c r="L66" i="12" l="1"/>
  <c r="K66" i="12"/>
  <c r="J67" i="12"/>
  <c r="R62" i="12"/>
  <c r="S62" i="12" s="1"/>
  <c r="O63" i="12"/>
  <c r="Q63" i="12" s="1"/>
  <c r="L67" i="12" l="1"/>
  <c r="J68" i="12"/>
  <c r="K67" i="12"/>
  <c r="R63" i="12"/>
  <c r="O64" i="12"/>
  <c r="Q64" i="12" s="1"/>
  <c r="S63" i="12" l="1"/>
  <c r="T63" i="12" s="1"/>
  <c r="X63" i="12"/>
  <c r="L68" i="12"/>
  <c r="J69" i="12"/>
  <c r="K68" i="12"/>
  <c r="R64" i="12"/>
  <c r="S64" i="12" s="1"/>
  <c r="O65" i="12"/>
  <c r="Q65" i="12" s="1"/>
  <c r="Y63" i="12" l="1"/>
  <c r="Z63" i="12"/>
  <c r="L69" i="12"/>
  <c r="K69" i="12"/>
  <c r="J70" i="12"/>
  <c r="L70" i="12" s="1"/>
  <c r="O66" i="12"/>
  <c r="Q66" i="12" s="1"/>
  <c r="R65" i="12"/>
  <c r="S65" i="12" s="1"/>
  <c r="K70" i="12" l="1"/>
  <c r="J71" i="12"/>
  <c r="L71" i="12" s="1"/>
  <c r="O67" i="12"/>
  <c r="Q67" i="12" s="1"/>
  <c r="R66" i="12"/>
  <c r="S66" i="12" s="1"/>
  <c r="K71" i="12" l="1"/>
  <c r="J72" i="12"/>
  <c r="L72" i="12" s="1"/>
  <c r="O68" i="12"/>
  <c r="Q68" i="12" s="1"/>
  <c r="R67" i="12"/>
  <c r="S67" i="12" s="1"/>
  <c r="K72" i="12" l="1"/>
  <c r="J73" i="12"/>
  <c r="K73" i="12" s="1"/>
  <c r="R68" i="12"/>
  <c r="S68" i="12" s="1"/>
  <c r="O69" i="12"/>
  <c r="Q69" i="12" s="1"/>
  <c r="L73" i="12" l="1"/>
  <c r="L74" i="12" s="1"/>
  <c r="L75" i="12" s="1"/>
  <c r="O70" i="12"/>
  <c r="Q70" i="12" s="1"/>
  <c r="R69" i="12"/>
  <c r="S69" i="12" s="1"/>
  <c r="J76" i="12" l="1"/>
  <c r="L76" i="12" s="1"/>
  <c r="R70" i="12"/>
  <c r="S70" i="12" s="1"/>
  <c r="O71" i="12"/>
  <c r="Q71" i="12" s="1"/>
  <c r="J77" i="12" l="1"/>
  <c r="K76" i="12"/>
  <c r="L77" i="12"/>
  <c r="O72" i="12"/>
  <c r="Q72" i="12" s="1"/>
  <c r="R71" i="12"/>
  <c r="S71" i="12" s="1"/>
  <c r="K77" i="12" l="1"/>
  <c r="J78" i="12"/>
  <c r="R72" i="12"/>
  <c r="S72" i="12" s="1"/>
  <c r="O73" i="12"/>
  <c r="Q73" i="12" s="1"/>
  <c r="J79" i="12" l="1"/>
  <c r="K78" i="12"/>
  <c r="L78" i="12"/>
  <c r="O74" i="12"/>
  <c r="Q74" i="12" s="1"/>
  <c r="R73" i="12"/>
  <c r="S73" i="12" s="1"/>
  <c r="L79" i="12" l="1"/>
  <c r="K79" i="12"/>
  <c r="J80" i="12"/>
  <c r="O75" i="12"/>
  <c r="Q75" i="12" s="1"/>
  <c r="R74" i="12"/>
  <c r="S74" i="12" s="1"/>
  <c r="K80" i="12" l="1"/>
  <c r="J81" i="12"/>
  <c r="L80" i="12"/>
  <c r="L81" i="12" s="1"/>
  <c r="O76" i="12"/>
  <c r="Q76" i="12" s="1"/>
  <c r="R75" i="12"/>
  <c r="S75" i="12" l="1"/>
  <c r="T75" i="12" s="1"/>
  <c r="X75" i="12"/>
  <c r="K81" i="12"/>
  <c r="J82" i="12"/>
  <c r="O77" i="12"/>
  <c r="Q77" i="12" s="1"/>
  <c r="R76" i="12"/>
  <c r="S76" i="12" s="1"/>
  <c r="Y75" i="12" l="1"/>
  <c r="Z75" i="12"/>
  <c r="J83" i="12"/>
  <c r="K82" i="12"/>
  <c r="L82" i="12"/>
  <c r="L83" i="12" s="1"/>
  <c r="O78" i="12"/>
  <c r="Q78" i="12" s="1"/>
  <c r="R77" i="12"/>
  <c r="S77" i="12" s="1"/>
  <c r="K83" i="12" l="1"/>
  <c r="J84" i="12"/>
  <c r="R78" i="12"/>
  <c r="S78" i="12" s="1"/>
  <c r="O79" i="12"/>
  <c r="Q79" i="12" s="1"/>
  <c r="K84" i="12" l="1"/>
  <c r="J85" i="12"/>
  <c r="K85" i="12" s="1"/>
  <c r="L84" i="12"/>
  <c r="L85" i="12" s="1"/>
  <c r="L86" i="12" s="1"/>
  <c r="L87" i="12" s="1"/>
  <c r="R79" i="12"/>
  <c r="S79" i="12" s="1"/>
  <c r="O80" i="12"/>
  <c r="Q80" i="12" s="1"/>
  <c r="J88" i="12" l="1"/>
  <c r="O81" i="12"/>
  <c r="Q81" i="12" s="1"/>
  <c r="R80" i="12"/>
  <c r="S80" i="12" s="1"/>
  <c r="K88" i="12" l="1"/>
  <c r="J89" i="12"/>
  <c r="L88" i="12"/>
  <c r="L89" i="12" s="1"/>
  <c r="R81" i="12"/>
  <c r="S81" i="12" s="1"/>
  <c r="O82" i="12"/>
  <c r="Q82" i="12" s="1"/>
  <c r="K89" i="12" l="1"/>
  <c r="J90" i="12"/>
  <c r="O83" i="12"/>
  <c r="Q83" i="12" s="1"/>
  <c r="R82" i="12"/>
  <c r="S82" i="12" s="1"/>
  <c r="K90" i="12" l="1"/>
  <c r="J91" i="12"/>
  <c r="L90" i="12"/>
  <c r="O84" i="12"/>
  <c r="Q84" i="12" s="1"/>
  <c r="R83" i="12"/>
  <c r="S83" i="12" s="1"/>
  <c r="L91" i="12" l="1"/>
  <c r="K91" i="12"/>
  <c r="J92" i="12"/>
  <c r="R84" i="12"/>
  <c r="S84" i="12" s="1"/>
  <c r="O85" i="12"/>
  <c r="Q85" i="12" s="1"/>
  <c r="J93" i="12" l="1"/>
  <c r="K92" i="12"/>
  <c r="L92" i="12"/>
  <c r="L93" i="12" s="1"/>
  <c r="O86" i="12"/>
  <c r="Q86" i="12" s="1"/>
  <c r="R85" i="12"/>
  <c r="S85" i="12" s="1"/>
  <c r="K93" i="12" l="1"/>
  <c r="J94" i="12"/>
  <c r="O87" i="12"/>
  <c r="Q87" i="12" s="1"/>
  <c r="R86" i="12"/>
  <c r="S86" i="12" s="1"/>
  <c r="J95" i="12" l="1"/>
  <c r="K94" i="12"/>
  <c r="L94" i="12"/>
  <c r="L95" i="12" s="1"/>
  <c r="O88" i="12"/>
  <c r="Q88" i="12" s="1"/>
  <c r="R87" i="12"/>
  <c r="S87" i="12" l="1"/>
  <c r="T87" i="12" s="1"/>
  <c r="X87" i="12"/>
  <c r="J96" i="12"/>
  <c r="K95" i="12"/>
  <c r="O89" i="12"/>
  <c r="Q89" i="12" s="1"/>
  <c r="R88" i="12"/>
  <c r="S88" i="12" s="1"/>
  <c r="Y87" i="12" l="1"/>
  <c r="Z87" i="12"/>
  <c r="J97" i="12"/>
  <c r="K97" i="12" s="1"/>
  <c r="K96" i="12"/>
  <c r="L96" i="12"/>
  <c r="L97" i="12" s="1"/>
  <c r="L98" i="12" s="1"/>
  <c r="L99" i="12" s="1"/>
  <c r="R89" i="12"/>
  <c r="S89" i="12" s="1"/>
  <c r="O90" i="12"/>
  <c r="Q90" i="12" s="1"/>
  <c r="J100" i="12" l="1"/>
  <c r="L100" i="12" s="1"/>
  <c r="O91" i="12"/>
  <c r="Q91" i="12" s="1"/>
  <c r="R90" i="12"/>
  <c r="S90" i="12" s="1"/>
  <c r="J101" i="12"/>
  <c r="K100" i="12"/>
  <c r="L101" i="12" l="1"/>
  <c r="J102" i="12"/>
  <c r="K101" i="12"/>
  <c r="R91" i="12"/>
  <c r="S91" i="12" s="1"/>
  <c r="O92" i="12"/>
  <c r="Q92" i="12" s="1"/>
  <c r="L102" i="12" l="1"/>
  <c r="O93" i="12"/>
  <c r="Q93" i="12" s="1"/>
  <c r="R92" i="12"/>
  <c r="S92" i="12" s="1"/>
  <c r="K102" i="12"/>
  <c r="J103" i="12"/>
  <c r="L103" i="12" s="1"/>
  <c r="J104" i="12" l="1"/>
  <c r="L104" i="12" s="1"/>
  <c r="K103" i="12"/>
  <c r="O94" i="12"/>
  <c r="Q94" i="12" s="1"/>
  <c r="R93" i="12"/>
  <c r="S93" i="12" s="1"/>
  <c r="R94" i="12" l="1"/>
  <c r="S94" i="12" s="1"/>
  <c r="O95" i="12"/>
  <c r="Q95" i="12" s="1"/>
  <c r="J105" i="12"/>
  <c r="L105" i="12" s="1"/>
  <c r="K104" i="12"/>
  <c r="K105" i="12" l="1"/>
  <c r="J106" i="12"/>
  <c r="L106" i="12" s="1"/>
  <c r="R95" i="12"/>
  <c r="S95" i="12" s="1"/>
  <c r="O96" i="12"/>
  <c r="Q96" i="12" s="1"/>
  <c r="R96" i="12" l="1"/>
  <c r="S96" i="12" s="1"/>
  <c r="O97" i="12"/>
  <c r="Q97" i="12" s="1"/>
  <c r="J107" i="12"/>
  <c r="L107" i="12" s="1"/>
  <c r="K106" i="12"/>
  <c r="J108" i="12" l="1"/>
  <c r="L108" i="12" s="1"/>
  <c r="K107" i="12"/>
  <c r="O98" i="12"/>
  <c r="Q98" i="12" s="1"/>
  <c r="R97" i="12"/>
  <c r="S97" i="12" s="1"/>
  <c r="R98" i="12" l="1"/>
  <c r="S98" i="12" s="1"/>
  <c r="O99" i="12"/>
  <c r="Q99" i="12" s="1"/>
  <c r="J109" i="12"/>
  <c r="K109" i="12" s="1"/>
  <c r="K108" i="12"/>
  <c r="L109" i="12" l="1"/>
  <c r="L110" i="12" s="1"/>
  <c r="L111" i="12" s="1"/>
  <c r="O100" i="12"/>
  <c r="Q100" i="12" s="1"/>
  <c r="R99" i="12"/>
  <c r="S99" i="12" l="1"/>
  <c r="T99" i="12" s="1"/>
  <c r="X99" i="12"/>
  <c r="J112" i="12"/>
  <c r="L112" i="12" s="1"/>
  <c r="O101" i="12"/>
  <c r="Q101" i="12" s="1"/>
  <c r="R100" i="12"/>
  <c r="S100" i="12" s="1"/>
  <c r="Y99" i="12" l="1"/>
  <c r="Z99" i="12"/>
  <c r="R101" i="12"/>
  <c r="S101" i="12" s="1"/>
  <c r="O102" i="12"/>
  <c r="Q102" i="12" s="1"/>
  <c r="J113" i="12"/>
  <c r="L113" i="12" s="1"/>
  <c r="K112" i="12"/>
  <c r="O103" i="12" l="1"/>
  <c r="Q103" i="12" s="1"/>
  <c r="R102" i="12"/>
  <c r="S102" i="12" s="1"/>
  <c r="J114" i="12"/>
  <c r="L114" i="12" s="1"/>
  <c r="K113" i="12"/>
  <c r="J115" i="12" l="1"/>
  <c r="L115" i="12" s="1"/>
  <c r="K114" i="12"/>
  <c r="O104" i="12"/>
  <c r="Q104" i="12" s="1"/>
  <c r="R103" i="12"/>
  <c r="S103" i="12" s="1"/>
  <c r="R104" i="12" l="1"/>
  <c r="S104" i="12" s="1"/>
  <c r="O105" i="12"/>
  <c r="Q105" i="12" s="1"/>
  <c r="J116" i="12"/>
  <c r="L116" i="12" s="1"/>
  <c r="K115" i="12"/>
  <c r="J117" i="12" l="1"/>
  <c r="L117" i="12" s="1"/>
  <c r="K116" i="12"/>
  <c r="O106" i="12"/>
  <c r="Q106" i="12" s="1"/>
  <c r="R105" i="12"/>
  <c r="S105" i="12" s="1"/>
  <c r="O107" i="12" l="1"/>
  <c r="Q107" i="12" s="1"/>
  <c r="R106" i="12"/>
  <c r="S106" i="12" s="1"/>
  <c r="J118" i="12"/>
  <c r="L118" i="12" s="1"/>
  <c r="K117" i="12"/>
  <c r="K118" i="12" l="1"/>
  <c r="J119" i="12"/>
  <c r="L119" i="12" s="1"/>
  <c r="O108" i="12"/>
  <c r="Q108" i="12" s="1"/>
  <c r="R107" i="12"/>
  <c r="S107" i="12" s="1"/>
  <c r="O109" i="12" l="1"/>
  <c r="Q109" i="12" s="1"/>
  <c r="R108" i="12"/>
  <c r="S108" i="12" s="1"/>
  <c r="J120" i="12"/>
  <c r="L120" i="12" s="1"/>
  <c r="K119" i="12"/>
  <c r="J121" i="12" l="1"/>
  <c r="K121" i="12" s="1"/>
  <c r="K120" i="12"/>
  <c r="O110" i="12"/>
  <c r="Q110" i="12" s="1"/>
  <c r="R109" i="12"/>
  <c r="S109" i="12" s="1"/>
  <c r="L121" i="12" l="1"/>
  <c r="L122" i="12" s="1"/>
  <c r="L123" i="12" s="1"/>
  <c r="J124" i="12" s="1"/>
  <c r="R110" i="12"/>
  <c r="S110" i="12" s="1"/>
  <c r="O111" i="12"/>
  <c r="Q111" i="12" s="1"/>
  <c r="L124" i="12" l="1"/>
  <c r="O112" i="12"/>
  <c r="Q112" i="12" s="1"/>
  <c r="R111" i="12"/>
  <c r="K124" i="12"/>
  <c r="J125" i="12"/>
  <c r="S111" i="12" l="1"/>
  <c r="T111" i="12" s="1"/>
  <c r="X111" i="12"/>
  <c r="L125" i="12"/>
  <c r="J126" i="12"/>
  <c r="K125" i="12"/>
  <c r="O113" i="12"/>
  <c r="Q113" i="12" s="1"/>
  <c r="R112" i="12"/>
  <c r="S112" i="12" s="1"/>
  <c r="Y111" i="12" l="1"/>
  <c r="Z111" i="12"/>
  <c r="L126" i="12"/>
  <c r="J127" i="12"/>
  <c r="K126" i="12"/>
  <c r="R113" i="12"/>
  <c r="S113" i="12" s="1"/>
  <c r="O114" i="12"/>
  <c r="Q114" i="12" s="1"/>
  <c r="L127" i="12" l="1"/>
  <c r="R114" i="12"/>
  <c r="S114" i="12" s="1"/>
  <c r="O115" i="12"/>
  <c r="Q115" i="12" s="1"/>
  <c r="J128" i="12"/>
  <c r="L128" i="12" s="1"/>
  <c r="K127" i="12"/>
  <c r="J129" i="12" l="1"/>
  <c r="L129" i="12" s="1"/>
  <c r="K128" i="12"/>
  <c r="O116" i="12"/>
  <c r="Q116" i="12" s="1"/>
  <c r="R115" i="12"/>
  <c r="S115" i="12" s="1"/>
  <c r="R116" i="12" l="1"/>
  <c r="S116" i="12" s="1"/>
  <c r="O117" i="12"/>
  <c r="Q117" i="12" s="1"/>
  <c r="K129" i="12"/>
  <c r="J130" i="12"/>
  <c r="L130" i="12" s="1"/>
  <c r="R117" i="12" l="1"/>
  <c r="S117" i="12" s="1"/>
  <c r="O118" i="12"/>
  <c r="Q118" i="12" s="1"/>
  <c r="K130" i="12"/>
  <c r="J131" i="12"/>
  <c r="L131" i="12" s="1"/>
  <c r="J132" i="12" l="1"/>
  <c r="L132" i="12" s="1"/>
  <c r="K131" i="12"/>
  <c r="O119" i="12"/>
  <c r="Q119" i="12" s="1"/>
  <c r="R118" i="12"/>
  <c r="S118" i="12" s="1"/>
  <c r="R119" i="12" l="1"/>
  <c r="S119" i="12" s="1"/>
  <c r="O120" i="12"/>
  <c r="Q120" i="12" s="1"/>
  <c r="J133" i="12"/>
  <c r="K133" i="12" s="1"/>
  <c r="K132" i="12"/>
  <c r="L133" i="12" l="1"/>
  <c r="L134" i="12" s="1"/>
  <c r="L135" i="12" s="1"/>
  <c r="O121" i="12"/>
  <c r="Q121" i="12" s="1"/>
  <c r="R120" i="12"/>
  <c r="S120" i="12" s="1"/>
  <c r="J136" i="12" l="1"/>
  <c r="L136" i="12" s="1"/>
  <c r="O122" i="12"/>
  <c r="Q122" i="12" s="1"/>
  <c r="R121" i="12"/>
  <c r="S121" i="12" s="1"/>
  <c r="J137" i="12" l="1"/>
  <c r="L137" i="12" s="1"/>
  <c r="K136" i="12"/>
  <c r="O123" i="12"/>
  <c r="Q123" i="12" s="1"/>
  <c r="R122" i="12"/>
  <c r="S122" i="12" s="1"/>
  <c r="J138" i="12" l="1"/>
  <c r="L138" i="12" s="1"/>
  <c r="K137" i="12"/>
  <c r="O124" i="12"/>
  <c r="Q124" i="12" s="1"/>
  <c r="R123" i="12"/>
  <c r="S123" i="12" l="1"/>
  <c r="T123" i="12" s="1"/>
  <c r="X123" i="12"/>
  <c r="J139" i="12"/>
  <c r="K138" i="12"/>
  <c r="O125" i="12"/>
  <c r="Q125" i="12" s="1"/>
  <c r="R124" i="12"/>
  <c r="S124" i="12" s="1"/>
  <c r="Y123" i="12" l="1"/>
  <c r="Z123" i="12"/>
  <c r="J140" i="12"/>
  <c r="K139" i="12"/>
  <c r="L139" i="12"/>
  <c r="L140" i="12" s="1"/>
  <c r="O126" i="12"/>
  <c r="Q126" i="12" s="1"/>
  <c r="R125" i="12"/>
  <c r="S125" i="12" s="1"/>
  <c r="K140" i="12" l="1"/>
  <c r="J141" i="12"/>
  <c r="O127" i="12"/>
  <c r="Q127" i="12" s="1"/>
  <c r="R126" i="12"/>
  <c r="S126" i="12" s="1"/>
  <c r="K141" i="12" l="1"/>
  <c r="J142" i="12"/>
  <c r="L141" i="12"/>
  <c r="L142" i="12" s="1"/>
  <c r="R127" i="12"/>
  <c r="S127" i="12" s="1"/>
  <c r="O128" i="12"/>
  <c r="Q128" i="12" s="1"/>
  <c r="J143" i="12" l="1"/>
  <c r="L143" i="12" s="1"/>
  <c r="K142" i="12"/>
  <c r="R128" i="12"/>
  <c r="S128" i="12" s="1"/>
  <c r="O129" i="12"/>
  <c r="Q129" i="12" s="1"/>
  <c r="K143" i="12" l="1"/>
  <c r="J144" i="12"/>
  <c r="O130" i="12"/>
  <c r="Q130" i="12" s="1"/>
  <c r="R129" i="12"/>
  <c r="S129" i="12" s="1"/>
  <c r="J145" i="12" l="1"/>
  <c r="K145" i="12" s="1"/>
  <c r="K144" i="12"/>
  <c r="L144" i="12"/>
  <c r="R130" i="12"/>
  <c r="S130" i="12" s="1"/>
  <c r="O131" i="12"/>
  <c r="Q131" i="12" s="1"/>
  <c r="L145" i="12" l="1"/>
  <c r="L146" i="12" s="1"/>
  <c r="L147" i="12" s="1"/>
  <c r="J148" i="12" s="1"/>
  <c r="R131" i="12"/>
  <c r="S131" i="12" s="1"/>
  <c r="O132" i="12"/>
  <c r="Q132" i="12" s="1"/>
  <c r="L148" i="12" l="1"/>
  <c r="J149" i="12"/>
  <c r="K148" i="12"/>
  <c r="O133" i="12"/>
  <c r="Q133" i="12" s="1"/>
  <c r="R132" i="12"/>
  <c r="S132" i="12" s="1"/>
  <c r="J150" i="12" l="1"/>
  <c r="K149" i="12"/>
  <c r="L149" i="12"/>
  <c r="O134" i="12"/>
  <c r="Q134" i="12" s="1"/>
  <c r="R133" i="12"/>
  <c r="S133" i="12" s="1"/>
  <c r="L150" i="12" l="1"/>
  <c r="J151" i="12"/>
  <c r="K150" i="12"/>
  <c r="R134" i="12"/>
  <c r="S134" i="12" s="1"/>
  <c r="O135" i="12"/>
  <c r="Q135" i="12" s="1"/>
  <c r="R135" i="12" l="1"/>
  <c r="O136" i="12"/>
  <c r="Q136" i="12" s="1"/>
  <c r="J152" i="12"/>
  <c r="K151" i="12"/>
  <c r="L151" i="12"/>
  <c r="L152" i="12" s="1"/>
  <c r="S135" i="12" l="1"/>
  <c r="T135" i="12" s="1"/>
  <c r="X135" i="12"/>
  <c r="J153" i="12"/>
  <c r="K152" i="12"/>
  <c r="O137" i="12"/>
  <c r="Q137" i="12" s="1"/>
  <c r="R136" i="12"/>
  <c r="S136" i="12" s="1"/>
  <c r="Y135" i="12" l="1"/>
  <c r="Z135" i="12"/>
  <c r="R137" i="12"/>
  <c r="S137" i="12" s="1"/>
  <c r="O138" i="12"/>
  <c r="Q138" i="12" s="1"/>
  <c r="J154" i="12"/>
  <c r="K153" i="12"/>
  <c r="L153" i="12"/>
  <c r="L154" i="12" s="1"/>
  <c r="J155" i="12" l="1"/>
  <c r="K154" i="12"/>
  <c r="O139" i="12"/>
  <c r="Q139" i="12" s="1"/>
  <c r="R138" i="12"/>
  <c r="S138" i="12" s="1"/>
  <c r="O140" i="12" l="1"/>
  <c r="Q140" i="12" s="1"/>
  <c r="R139" i="12"/>
  <c r="S139" i="12" s="1"/>
  <c r="K155" i="12"/>
  <c r="J156" i="12"/>
  <c r="L155" i="12"/>
  <c r="L156" i="12" l="1"/>
  <c r="J157" i="12"/>
  <c r="K157" i="12" s="1"/>
  <c r="K156" i="12"/>
  <c r="R140" i="12"/>
  <c r="S140" i="12" s="1"/>
  <c r="O141" i="12"/>
  <c r="Q141" i="12" s="1"/>
  <c r="R141" i="12" l="1"/>
  <c r="S141" i="12" s="1"/>
  <c r="O142" i="12"/>
  <c r="Q142" i="12" s="1"/>
  <c r="L157" i="12"/>
  <c r="L158" i="12" s="1"/>
  <c r="L159" i="12" s="1"/>
  <c r="R142" i="12" l="1"/>
  <c r="S142" i="12" s="1"/>
  <c r="O143" i="12"/>
  <c r="Q143" i="12" s="1"/>
  <c r="J160" i="12"/>
  <c r="L160" i="12" s="1"/>
  <c r="J161" i="12" l="1"/>
  <c r="K160" i="12"/>
  <c r="R143" i="12"/>
  <c r="S143" i="12" s="1"/>
  <c r="O144" i="12"/>
  <c r="Q144" i="12" s="1"/>
  <c r="R144" i="12" l="1"/>
  <c r="S144" i="12" s="1"/>
  <c r="O145" i="12"/>
  <c r="Q145" i="12" s="1"/>
  <c r="J162" i="12"/>
  <c r="K161" i="12"/>
  <c r="L161" i="12"/>
  <c r="R145" i="12" l="1"/>
  <c r="S145" i="12" s="1"/>
  <c r="O146" i="12"/>
  <c r="Q146" i="12" s="1"/>
  <c r="L162" i="12"/>
  <c r="J163" i="12"/>
  <c r="K162" i="12"/>
  <c r="L163" i="12" l="1"/>
  <c r="J164" i="12"/>
  <c r="K163" i="12"/>
  <c r="O147" i="12"/>
  <c r="Q147" i="12" s="1"/>
  <c r="R146" i="12"/>
  <c r="S146" i="12" s="1"/>
  <c r="R147" i="12" l="1"/>
  <c r="O148" i="12"/>
  <c r="Q148" i="12" s="1"/>
  <c r="K164" i="12"/>
  <c r="J165" i="12"/>
  <c r="L164" i="12"/>
  <c r="L165" i="12" s="1"/>
  <c r="S147" i="12" l="1"/>
  <c r="T147" i="12" s="1"/>
  <c r="X147" i="12"/>
  <c r="R148" i="12"/>
  <c r="S148" i="12" s="1"/>
  <c r="O149" i="12"/>
  <c r="Q149" i="12" s="1"/>
  <c r="K165" i="12"/>
  <c r="J166" i="12"/>
  <c r="Y147" i="12" l="1"/>
  <c r="Z147" i="12"/>
  <c r="J167" i="12"/>
  <c r="K166" i="12"/>
  <c r="L166" i="12"/>
  <c r="R149" i="12"/>
  <c r="S149" i="12" s="1"/>
  <c r="O150" i="12"/>
  <c r="Q150" i="12" s="1"/>
  <c r="O151" i="12" l="1"/>
  <c r="Q151" i="12" s="1"/>
  <c r="R150" i="12"/>
  <c r="S150" i="12" s="1"/>
  <c r="L167" i="12"/>
  <c r="J168" i="12"/>
  <c r="K167" i="12"/>
  <c r="L168" i="12" l="1"/>
  <c r="K168" i="12"/>
  <c r="J169" i="12"/>
  <c r="K169" i="12" s="1"/>
  <c r="O152" i="12"/>
  <c r="Q152" i="12" s="1"/>
  <c r="R151" i="12"/>
  <c r="S151" i="12" s="1"/>
  <c r="R152" i="12" l="1"/>
  <c r="S152" i="12" s="1"/>
  <c r="O153" i="12"/>
  <c r="Q153" i="12" s="1"/>
  <c r="L169" i="12"/>
  <c r="L170" i="12" s="1"/>
  <c r="L171" i="12" s="1"/>
  <c r="J172" i="12" s="1"/>
  <c r="O154" i="12" l="1"/>
  <c r="Q154" i="12" s="1"/>
  <c r="R153" i="12"/>
  <c r="S153" i="12" s="1"/>
  <c r="L172" i="12"/>
  <c r="J173" i="12"/>
  <c r="K172" i="12"/>
  <c r="L173" i="12" l="1"/>
  <c r="J174" i="12"/>
  <c r="K173" i="12"/>
  <c r="R154" i="12"/>
  <c r="S154" i="12" s="1"/>
  <c r="O155" i="12"/>
  <c r="Q155" i="12" s="1"/>
  <c r="O156" i="12" l="1"/>
  <c r="Q156" i="12" s="1"/>
  <c r="R155" i="12"/>
  <c r="S155" i="12" s="1"/>
  <c r="L174" i="12"/>
  <c r="J175" i="12"/>
  <c r="K174" i="12"/>
  <c r="L175" i="12" l="1"/>
  <c r="J176" i="12"/>
  <c r="K175" i="12"/>
  <c r="R156" i="12"/>
  <c r="S156" i="12" s="1"/>
  <c r="O157" i="12"/>
  <c r="Q157" i="12" s="1"/>
  <c r="R157" i="12" l="1"/>
  <c r="S157" i="12" s="1"/>
  <c r="O158" i="12"/>
  <c r="Q158" i="12" s="1"/>
  <c r="L176" i="12"/>
  <c r="K176" i="12"/>
  <c r="J177" i="12"/>
  <c r="O159" i="12" l="1"/>
  <c r="Q159" i="12" s="1"/>
  <c r="R158" i="12"/>
  <c r="S158" i="12" s="1"/>
  <c r="L177" i="12"/>
  <c r="J178" i="12"/>
  <c r="K177" i="12"/>
  <c r="L178" i="12" l="1"/>
  <c r="K178" i="12"/>
  <c r="J179" i="12"/>
  <c r="L179" i="12"/>
  <c r="R159" i="12"/>
  <c r="O160" i="12"/>
  <c r="Q160" i="12" s="1"/>
  <c r="S159" i="12" l="1"/>
  <c r="T159" i="12" s="1"/>
  <c r="X159" i="12"/>
  <c r="Y159" i="12" s="1"/>
  <c r="O161" i="12"/>
  <c r="Q161" i="12" s="1"/>
  <c r="R160" i="12"/>
  <c r="S160" i="12" s="1"/>
  <c r="K179" i="12"/>
  <c r="J180" i="12"/>
  <c r="L180" i="12" s="1"/>
  <c r="K180" i="12" l="1"/>
  <c r="J181" i="12"/>
  <c r="K181" i="12" s="1"/>
  <c r="R161" i="12"/>
  <c r="S161" i="12" s="1"/>
  <c r="O162" i="12"/>
  <c r="Q162" i="12" s="1"/>
  <c r="R162" i="12" l="1"/>
  <c r="S162" i="12" s="1"/>
  <c r="O163" i="12"/>
  <c r="Q163" i="12" s="1"/>
  <c r="L181" i="12"/>
  <c r="L182" i="12" s="1"/>
  <c r="L183" i="12" s="1"/>
  <c r="J184" i="12" s="1"/>
  <c r="R163" i="12" l="1"/>
  <c r="S163" i="12" s="1"/>
  <c r="O164" i="12"/>
  <c r="Q164" i="12" s="1"/>
  <c r="L184" i="12"/>
  <c r="J185" i="12"/>
  <c r="K184" i="12"/>
  <c r="L185" i="12" l="1"/>
  <c r="K185" i="12"/>
  <c r="J186" i="12"/>
  <c r="O165" i="12"/>
  <c r="Q165" i="12" s="1"/>
  <c r="R164" i="12"/>
  <c r="S164" i="12" s="1"/>
  <c r="R165" i="12" l="1"/>
  <c r="S165" i="12" s="1"/>
  <c r="O166" i="12"/>
  <c r="Q166" i="12" s="1"/>
  <c r="J187" i="12"/>
  <c r="K186" i="12"/>
  <c r="L186" i="12"/>
  <c r="L187" i="12" s="1"/>
  <c r="K187" i="12" l="1"/>
  <c r="J188" i="12"/>
  <c r="R166" i="12"/>
  <c r="S166" i="12" s="1"/>
  <c r="O167" i="12"/>
  <c r="Q167" i="12" s="1"/>
  <c r="J189" i="12" l="1"/>
  <c r="K188" i="12"/>
  <c r="O168" i="12"/>
  <c r="Q168" i="12" s="1"/>
  <c r="R167" i="12"/>
  <c r="S167" i="12" s="1"/>
  <c r="L188" i="12"/>
  <c r="L189" i="12" s="1"/>
  <c r="O169" i="12" l="1"/>
  <c r="Q169" i="12" s="1"/>
  <c r="R168" i="12"/>
  <c r="S168" i="12" s="1"/>
  <c r="J190" i="12"/>
  <c r="K189" i="12"/>
  <c r="L190" i="12" l="1"/>
  <c r="K190" i="12"/>
  <c r="J191" i="12"/>
  <c r="O170" i="12"/>
  <c r="Q170" i="12" s="1"/>
  <c r="R169" i="12"/>
  <c r="S169" i="12" s="1"/>
  <c r="O171" i="12" l="1"/>
  <c r="Q171" i="12" s="1"/>
  <c r="R170" i="12"/>
  <c r="S170" i="12" s="1"/>
  <c r="L191" i="12"/>
  <c r="J192" i="12"/>
  <c r="K191" i="12"/>
  <c r="J193" i="12" l="1"/>
  <c r="K193" i="12" s="1"/>
  <c r="K192" i="12"/>
  <c r="L192" i="12"/>
  <c r="L193" i="12" s="1"/>
  <c r="L194" i="12" s="1"/>
  <c r="L195" i="12" s="1"/>
  <c r="R171" i="12"/>
  <c r="O172" i="12"/>
  <c r="Q172" i="12" s="1"/>
  <c r="S171" i="12" l="1"/>
  <c r="T171" i="12" s="1"/>
  <c r="X171" i="12"/>
  <c r="Y171" i="12" s="1"/>
  <c r="O173" i="12"/>
  <c r="Q173" i="12" s="1"/>
  <c r="R172" i="12"/>
  <c r="S172" i="12" s="1"/>
  <c r="O174" i="12" l="1"/>
  <c r="Q174" i="12" s="1"/>
  <c r="R173" i="12"/>
  <c r="S173" i="12" s="1"/>
  <c r="O175" i="12" l="1"/>
  <c r="Q175" i="12" s="1"/>
  <c r="R174" i="12"/>
  <c r="S174" i="12" s="1"/>
  <c r="O176" i="12" l="1"/>
  <c r="Q176" i="12" s="1"/>
  <c r="R175" i="12"/>
  <c r="S175" i="12" s="1"/>
  <c r="O177" i="12" l="1"/>
  <c r="Q177" i="12" s="1"/>
  <c r="R176" i="12"/>
  <c r="S176" i="12" s="1"/>
  <c r="O178" i="12" l="1"/>
  <c r="Q178" i="12" s="1"/>
  <c r="R177" i="12"/>
  <c r="S177" i="12" s="1"/>
  <c r="O179" i="12" l="1"/>
  <c r="Q179" i="12" s="1"/>
  <c r="R178" i="12"/>
  <c r="S178" i="12" s="1"/>
  <c r="O180" i="12" l="1"/>
  <c r="Q180" i="12" s="1"/>
  <c r="R179" i="12"/>
  <c r="S179" i="12" s="1"/>
  <c r="O181" i="12" l="1"/>
  <c r="Q181" i="12" s="1"/>
  <c r="R180" i="12"/>
  <c r="S180" i="12" s="1"/>
  <c r="O182" i="12" l="1"/>
  <c r="Q182" i="12" s="1"/>
  <c r="R181" i="12"/>
  <c r="S181" i="12" s="1"/>
  <c r="O183" i="12" l="1"/>
  <c r="Q183" i="12" s="1"/>
  <c r="R182" i="12"/>
  <c r="S182" i="12" s="1"/>
  <c r="R183" i="12" l="1"/>
  <c r="O184" i="12"/>
  <c r="Q184" i="12" s="1"/>
  <c r="S183" i="12" l="1"/>
  <c r="T183" i="12" s="1"/>
  <c r="X183" i="12"/>
  <c r="Y183" i="12" s="1"/>
  <c r="R184" i="12"/>
  <c r="S184" i="12" s="1"/>
  <c r="O185" i="12"/>
  <c r="Q185" i="12" s="1"/>
  <c r="O186" i="12" l="1"/>
  <c r="Q186" i="12" s="1"/>
  <c r="R185" i="12"/>
  <c r="S185" i="12" s="1"/>
  <c r="O187" i="12" l="1"/>
  <c r="Q187" i="12" s="1"/>
  <c r="R186" i="12"/>
  <c r="S186" i="12" s="1"/>
  <c r="O188" i="12" l="1"/>
  <c r="Q188" i="12" s="1"/>
  <c r="R187" i="12"/>
  <c r="S187" i="12" s="1"/>
  <c r="O189" i="12" l="1"/>
  <c r="Q189" i="12" s="1"/>
  <c r="R188" i="12"/>
  <c r="S188" i="12" s="1"/>
  <c r="O190" i="12" l="1"/>
  <c r="Q190" i="12" s="1"/>
  <c r="R189" i="12"/>
  <c r="S189" i="12" s="1"/>
  <c r="O191" i="12" l="1"/>
  <c r="Q191" i="12" s="1"/>
  <c r="R190" i="12"/>
  <c r="S190" i="12" s="1"/>
  <c r="O192" i="12" l="1"/>
  <c r="Q192" i="12" s="1"/>
  <c r="R191" i="12"/>
  <c r="S191" i="12" s="1"/>
  <c r="R192" i="12" l="1"/>
  <c r="S192" i="12" s="1"/>
  <c r="O193" i="12"/>
  <c r="Q193" i="12" s="1"/>
  <c r="R193" i="12" l="1"/>
  <c r="S193" i="12" s="1"/>
  <c r="O194" i="12"/>
  <c r="Q194" i="12" s="1"/>
  <c r="R194" i="12" l="1"/>
  <c r="S194" i="12" s="1"/>
  <c r="O195" i="12"/>
  <c r="Q195" i="12" s="1"/>
  <c r="R195" i="12" l="1"/>
  <c r="O196" i="12"/>
  <c r="Q196" i="12" s="1"/>
  <c r="O197" i="12" l="1"/>
  <c r="Q197" i="12" s="1"/>
  <c r="R196" i="12"/>
  <c r="S196" i="12" s="1"/>
  <c r="S195" i="12"/>
  <c r="T195" i="12" s="1"/>
  <c r="X195" i="12"/>
  <c r="Y195" i="12" s="1"/>
  <c r="O198" i="12" l="1"/>
  <c r="Q198" i="12" s="1"/>
  <c r="R197" i="12"/>
  <c r="S197" i="12" s="1"/>
  <c r="O199" i="12" l="1"/>
  <c r="Q199" i="12" s="1"/>
  <c r="R198" i="12"/>
  <c r="S198" i="12" s="1"/>
  <c r="O200" i="12" l="1"/>
  <c r="Q200" i="12" s="1"/>
  <c r="R199" i="12"/>
  <c r="S199" i="12" s="1"/>
  <c r="O201" i="12" l="1"/>
  <c r="Q201" i="12" s="1"/>
  <c r="R200" i="12"/>
  <c r="S200" i="12" s="1"/>
  <c r="O202" i="12" l="1"/>
  <c r="Q202" i="12" s="1"/>
  <c r="R201" i="12"/>
  <c r="S201" i="12" s="1"/>
  <c r="O203" i="12" l="1"/>
  <c r="Q203" i="12" s="1"/>
  <c r="R202" i="12"/>
  <c r="S202" i="12" s="1"/>
  <c r="O204" i="12" l="1"/>
  <c r="Q204" i="12" s="1"/>
  <c r="R203" i="12"/>
  <c r="S203" i="12" s="1"/>
  <c r="O205" i="12" l="1"/>
  <c r="Q205" i="12" s="1"/>
  <c r="R204" i="12"/>
  <c r="S204" i="12" s="1"/>
  <c r="O206" i="12" l="1"/>
  <c r="Q206" i="12" s="1"/>
  <c r="R205" i="12"/>
  <c r="S205" i="12" s="1"/>
  <c r="O207" i="12" l="1"/>
  <c r="Q207" i="12" s="1"/>
  <c r="R206" i="12"/>
  <c r="S206" i="12" s="1"/>
  <c r="O208" i="12" l="1"/>
  <c r="Q208" i="12" s="1"/>
  <c r="R207" i="12"/>
  <c r="X207" i="12" l="1"/>
  <c r="Y207" i="12" s="1"/>
  <c r="S207" i="12"/>
  <c r="T207" i="12" s="1"/>
  <c r="R208" i="12"/>
  <c r="S208" i="12" s="1"/>
  <c r="O209" i="12"/>
  <c r="Q209" i="12" s="1"/>
  <c r="O210" i="12" l="1"/>
  <c r="Q210" i="12" s="1"/>
  <c r="R209" i="12"/>
  <c r="S209" i="12" s="1"/>
  <c r="R210" i="12" l="1"/>
  <c r="S210" i="12" s="1"/>
  <c r="O211" i="12"/>
  <c r="Q211" i="12" s="1"/>
  <c r="R211" i="12" l="1"/>
  <c r="S211" i="12" s="1"/>
  <c r="O212" i="12"/>
  <c r="Q212" i="12" s="1"/>
  <c r="O213" i="12" l="1"/>
  <c r="Q213" i="12" s="1"/>
  <c r="R212" i="12"/>
  <c r="S212" i="12" s="1"/>
  <c r="R213" i="12" l="1"/>
  <c r="S213" i="12" s="1"/>
  <c r="O214" i="12"/>
  <c r="Q214" i="12" s="1"/>
  <c r="O215" i="12" l="1"/>
  <c r="Q215" i="12" s="1"/>
  <c r="R214" i="12"/>
  <c r="S214" i="12" s="1"/>
  <c r="O216" i="12" l="1"/>
  <c r="Q216" i="12" s="1"/>
  <c r="R215" i="12"/>
  <c r="S215" i="12" s="1"/>
  <c r="R216" i="12" l="1"/>
  <c r="S216" i="12" s="1"/>
  <c r="O217" i="12"/>
  <c r="Q217" i="12" s="1"/>
  <c r="O218" i="12" l="1"/>
  <c r="Q218" i="12" s="1"/>
  <c r="R217" i="12"/>
  <c r="S217" i="12" s="1"/>
  <c r="O219" i="12" l="1"/>
  <c r="Q219" i="12" s="1"/>
  <c r="R218" i="12"/>
  <c r="S218" i="12" s="1"/>
  <c r="R219" i="12" l="1"/>
  <c r="O220" i="12"/>
  <c r="Q220" i="12" s="1"/>
  <c r="S219" i="12" l="1"/>
  <c r="T219" i="12" s="1"/>
  <c r="X219" i="12"/>
  <c r="Y219" i="12" s="1"/>
  <c r="R220" i="12"/>
  <c r="S220" i="12" s="1"/>
  <c r="O221" i="12"/>
  <c r="Q221" i="12" s="1"/>
  <c r="R221" i="12" l="1"/>
  <c r="S221" i="12" s="1"/>
  <c r="O222" i="12"/>
  <c r="Q222" i="12" s="1"/>
  <c r="R222" i="12" l="1"/>
  <c r="S222" i="12" s="1"/>
  <c r="O223" i="12"/>
  <c r="Q223" i="12" s="1"/>
  <c r="O224" i="12" l="1"/>
  <c r="Q224" i="12" s="1"/>
  <c r="R223" i="12"/>
  <c r="S223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R227" i="12" l="1"/>
  <c r="S227" i="12" s="1"/>
  <c r="O228" i="12"/>
  <c r="Q228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R232" i="12" l="1"/>
  <c r="S232" i="12" s="1"/>
  <c r="O233" i="12"/>
  <c r="Q233" i="12" s="1"/>
  <c r="X231" i="12"/>
  <c r="Y231" i="12" s="1"/>
  <c r="S231" i="12"/>
  <c r="T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O241" i="12" l="1"/>
  <c r="Q241" i="12" s="1"/>
  <c r="R240" i="12"/>
  <c r="S240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O247" i="12" l="1"/>
  <c r="Q247" i="12" s="1"/>
  <c r="R246" i="12"/>
  <c r="S246" i="12" s="1"/>
  <c r="R247" i="12" l="1"/>
  <c r="S247" i="12" s="1"/>
  <c r="O248" i="12"/>
  <c r="Q248" i="12" s="1"/>
  <c r="R248" i="12" l="1"/>
  <c r="S248" i="12" s="1"/>
  <c r="O249" i="12"/>
  <c r="Q249" i="12" s="1"/>
  <c r="R249" i="12" l="1"/>
  <c r="S249" i="12" s="1"/>
  <c r="O250" i="12"/>
  <c r="Q250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O254" i="12" l="1"/>
  <c r="Q254" i="12" s="1"/>
  <c r="R253" i="12"/>
  <c r="S253" i="12" s="1"/>
  <c r="O255" i="12" l="1"/>
  <c r="Q255" i="12" s="1"/>
  <c r="R255" i="12" s="1"/>
  <c r="R254" i="12"/>
  <c r="S254" i="12" s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<sst xmlns="http://schemas.openxmlformats.org/spreadsheetml/2006/main" count="346" uniqueCount="200">
  <si>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</si>
  <si>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</si>
  <si>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</si>
  <si>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</si>
  <si>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</si>
  <si>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</si>
  <si>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</si>
  <si>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</si>
  <si>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</si>
  <si>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</si>
  <si>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</si>
  <si>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</si>
  <si>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</si>
  <si>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</si>
  <si>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</si>
  <si>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</si>
  <si>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</si>
  <si>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</si>
  <si>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</si>
  <si>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</si>
  <si>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</si>
  <si>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</si>
  <si>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</si>
  <si>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</si>
  <si>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</si>
  <si>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</si>
  <si>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</si>
  <si>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</si>
  <si>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</si>
  <si>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</si>
  <si>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</si>
  <si>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</si>
  <si>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</si>
  <si>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</si>
  <si>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</si>
  <si>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</si>
  <si>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</si>
  <si>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</si>
  <si>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</si>
  <si>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</si>
  <si>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</si>
  <si>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</si>
  <si>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</si>
  <si>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</si>
  <si>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</si>
  <si>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</si>
  <si>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</si>
  <si>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</si>
  <si>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</si>
  <si>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</si>
  <si>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</si>
  <si>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</si>
  <si>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</si>
  <si>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</si>
  <si>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</si>
  <si>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</si>
  <si>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</si>
  <si>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</si>
  <si>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</si>
  <si>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</si>
  <si>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</si>
  <si>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</si>
  <si>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</si>
  <si>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</si>
  <si>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</si>
  <si>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</si>
  <si>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</si>
  <si>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</si>
  <si>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</si>
  <si>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</si>
  <si>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</si>
  <si>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</si>
  <si>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</si>
  <si>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</si>
  <si>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</si>
  <si>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</si>
  <si>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</si>
  <si>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</si>
  <si>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</si>
  <si>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</si>
  <si>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</si>
  <si>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</si>
  <si>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</si>
  <si>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</si>
  <si>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</si>
  <si>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</si>
  <si>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</si>
  <si>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</si>
  <si>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</si>
  <si>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</si>
  <si>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</si>
  <si>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</si>
  <si>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</si>
  <si>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</si>
  <si>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</si>
  <si>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</si>
  <si>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</si>
  <si>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</si>
  <si>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</si>
  <si>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</si>
  <si>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</si>
  <si>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</si>
  <si>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</si>
  <si>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</si>
  <si>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</si>
  <si>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</si>
  <si>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</si>
  <si>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</si>
  <si>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</si>
  <si>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</si>
  <si>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</si>
  <si>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</si>
  <si>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</si>
  <si>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</si>
  <si>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</si>
  <si>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</si>
  <si>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</si>
  <si>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</si>
  <si>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</si>
  <si>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</si>
  <si>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</si>
  <si>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</si>
  <si>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</si>
  <si>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</si>
  <si>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</si>
  <si>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</si>
  <si>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</si>
  <si>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</si>
  <si>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</si>
  <si>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</si>
  <si>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</si>
  <si>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</si>
  <si>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</si>
  <si>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</si>
  <si>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</si>
  <si>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</si>
  <si>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</si>
  <si>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</si>
  <si>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</si>
  <si>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</si>
  <si>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</si>
  <si>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</si>
  <si>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</si>
  <si>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</si>
  <si>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</si>
  <si>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</si>
  <si>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</si>
  <si>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</si>
  <si>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</si>
  <si>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</si>
  <si>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</si>
  <si>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</si>
  <si>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</si>
  <si>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</si>
  <si>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</si>
  <si>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</si>
  <si>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</si>
  <si>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</si>
  <si>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</si>
  <si>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</si>
  <si>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</si>
  <si>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</si>
  <si>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</si>
  <si>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</si>
  <si>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</si>
  <si>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</si>
  <si>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</si>
  <si>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</si>
  <si>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</si>
  <si>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</si>
  <si>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</si>
  <si>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</si>
  <si>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</si>
  <si>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</si>
  <si>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</si>
  <si>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</si>
  <si>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</si>
  <si>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</si>
  <si>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</si>
  <si>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</si>
  <si>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</si>
  <si>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</si>
  <si>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</si>
  <si>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</si>
  <si>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</si>
  <si>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</si>
  <si>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</si>
  <si>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</si>
  <si>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</si>
  <si>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</si>
  <si>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</si>
  <si>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</si>
  <si>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</si>
  <si>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</si>
  <si>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</si>
  <si>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</si>
  <si>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</si>
  <si>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</si>
  <si>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</si>
  <si>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월회수자본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</si>
</sst>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_ "/>
    <numFmt numFmtId="179" formatCode="#,##0.00000_ "/>
    <numFmt numFmtId="180" formatCode="0.00000_ "/>
    <numFmt numFmtId="181" formatCode="#,##0_);[Red]\(#,##0\)"/>
    <numFmt numFmtId="182" formatCode="0.000_ 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7" borderId="1" xfId="0" applyNumberFormat="1" applyFont="1" applyFill="1" applyBorder="1" applyAlignment="1">
      <alignment horizontal="center" vertical="center" wrapText="1"/>
    </xf>
    <xf numFmtId="49" fontId="21" fillId="37" borderId="1" xfId="0" applyNumberFormat="1" applyFont="1" applyFill="1" applyBorder="1" applyAlignment="1">
      <alignment horizontal="left" vertical="center" wrapText="1"/>
    </xf>
    <xf numFmtId="178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49" fontId="21" fillId="37" borderId="15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4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38" borderId="25" xfId="0" applyNumberFormat="1" applyFill="1" applyBorder="1">
      <alignment vertical="center"/>
    </xf>
    <xf numFmtId="0" fontId="0" fillId="0" borderId="25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0" borderId="0" xfId="0" applyBorder="1">
      <alignment vertical="center"/>
    </xf>
    <xf numFmtId="0" fontId="0" fillId="2" borderId="38" xfId="0" applyFill="1" applyBorder="1">
      <alignment vertical="center"/>
    </xf>
    <xf numFmtId="181" fontId="0" fillId="0" borderId="37" xfId="0" applyNumberFormat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5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181" fontId="2" fillId="40" borderId="52" xfId="0" applyNumberFormat="1" applyFont="1" applyFill="1" applyBorder="1" applyAlignment="1">
      <alignment horizontal="center" vertical="center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31" xfId="0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4" xfId="0" applyNumberFormat="1" applyFill="1" applyBorder="1">
      <alignment vertical="center"/>
    </xf>
    <xf numFmtId="0" fontId="0" fillId="5" borderId="56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40" borderId="1" xfId="0" applyFill="1" applyBorder="1">
      <alignment vertical="center"/>
    </xf>
    <xf numFmtId="0" fontId="0" fillId="40" borderId="26" xfId="0" applyFill="1" applyBorder="1">
      <alignment vertical="center"/>
    </xf>
    <xf numFmtId="0" fontId="0" fillId="0" borderId="58" xfId="0" applyBorder="1">
      <alignment vertical="center"/>
    </xf>
    <xf numFmtId="0" fontId="0" fillId="40" borderId="2" xfId="0" applyFill="1" applyBorder="1">
      <alignment vertical="center"/>
    </xf>
    <xf numFmtId="0" fontId="0" fillId="3" borderId="58" xfId="0" applyFill="1" applyBorder="1">
      <alignment vertical="center"/>
    </xf>
    <xf numFmtId="177" fontId="0" fillId="0" borderId="37" xfId="0" applyNumberFormat="1" applyBorder="1" applyAlignment="1">
      <alignment vertical="center"/>
    </xf>
    <xf numFmtId="177" fontId="0" fillId="0" borderId="63" xfId="0" applyNumberFormat="1" applyBorder="1" applyAlignment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2" fontId="0" fillId="3" borderId="56" xfId="0" applyNumberFormat="1" applyFill="1" applyBorder="1">
      <alignment vertical="center"/>
    </xf>
    <xf numFmtId="177" fontId="0" fillId="5" borderId="65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5" borderId="43" xfId="0" applyNumberFormat="1" applyFont="1" applyFill="1" applyBorder="1">
      <alignment vertical="center"/>
    </xf>
    <xf numFmtId="176" fontId="2" fillId="5" borderId="35" xfId="0" applyNumberFormat="1" applyFont="1" applyFill="1" applyBorder="1">
      <alignment vertical="center"/>
    </xf>
    <xf numFmtId="176" fontId="2" fillId="5" borderId="48" xfId="0" applyNumberFormat="1" applyFont="1" applyFill="1" applyBorder="1">
      <alignment vertical="center"/>
    </xf>
    <xf numFmtId="176" fontId="2" fillId="42" borderId="35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42" borderId="43" xfId="0" applyNumberFormat="1" applyFont="1" applyFill="1" applyBorder="1">
      <alignment vertical="center"/>
    </xf>
    <xf numFmtId="0" fontId="2" fillId="0" borderId="37" xfId="0" applyFont="1" applyBorder="1">
      <alignment vertical="center"/>
    </xf>
    <xf numFmtId="176" fontId="2" fillId="41" borderId="36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41" xfId="0" applyNumberFormat="1" applyFont="1" applyFill="1" applyBorder="1">
      <alignment vertical="center"/>
    </xf>
    <xf numFmtId="176" fontId="2" fillId="2" borderId="50" xfId="0" applyNumberFormat="1" applyFont="1" applyFill="1" applyBorder="1">
      <alignment vertical="center"/>
    </xf>
    <xf numFmtId="176" fontId="2" fillId="2" borderId="55" xfId="0" applyNumberFormat="1" applyFont="1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176" fontId="2" fillId="2" borderId="21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41" borderId="36" xfId="0" applyNumberFormat="1" applyFont="1" applyFill="1" applyBorder="1">
      <alignment vertical="center"/>
    </xf>
    <xf numFmtId="177" fontId="2" fillId="41" borderId="49" xfId="0" applyNumberFormat="1" applyFont="1" applyFill="1" applyBorder="1">
      <alignment vertical="center"/>
    </xf>
    <xf numFmtId="177" fontId="2" fillId="3" borderId="54" xfId="0" applyNumberFormat="1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177" fontId="2" fillId="5" borderId="36" xfId="0" applyNumberFormat="1" applyFont="1" applyFill="1" applyBorder="1">
      <alignment vertical="center"/>
    </xf>
    <xf numFmtId="177" fontId="2" fillId="5" borderId="49" xfId="0" applyNumberFormat="1" applyFont="1" applyFill="1" applyBorder="1">
      <alignment vertical="center"/>
    </xf>
    <xf numFmtId="177" fontId="2" fillId="42" borderId="36" xfId="0" applyNumberFormat="1" applyFont="1" applyFill="1" applyBorder="1">
      <alignment vertical="center"/>
    </xf>
    <xf numFmtId="177" fontId="2" fillId="42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0" fontId="0" fillId="40" borderId="1" xfId="0" applyFill="1" applyBorder="1" applyAlignment="1">
      <alignment horizontal="left" vertical="top"/>
    </xf>
    <xf numFmtId="0" fontId="2" fillId="40" borderId="33" xfId="0" applyFont="1" applyFill="1" applyBorder="1" applyAlignment="1">
      <alignment horizontal="center" vertical="center" wrapText="1"/>
    </xf>
    <xf numFmtId="0" fontId="2" fillId="40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81" fontId="2" fillId="40" borderId="62" xfId="0" applyNumberFormat="1" applyFont="1" applyFill="1" applyBorder="1" applyAlignment="1">
      <alignment horizontal="center" vertical="center"/>
    </xf>
    <xf numFmtId="181" fontId="2" fillId="40" borderId="58" xfId="0" applyNumberFormat="1" applyFont="1" applyFill="1" applyBorder="1" applyAlignment="1">
      <alignment horizontal="center" vertical="center"/>
    </xf>
    <xf numFmtId="181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7" fontId="2" fillId="38" borderId="36" xfId="0" applyNumberFormat="1" applyFont="1" applyFill="1" applyBorder="1">
      <alignment vertical="center"/>
    </xf>
    <xf numFmtId="176" fontId="2" fillId="38" borderId="35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Z255"/>
  <sheetViews>
    <sheetView topLeftCell="A28" workbookViewId="0">
      <selection activeCell="C40" sqref="C40:C51"/>
    </sheetView>
  </sheetViews>
  <sheetFormatPr defaultRowHeight="16.5" x14ac:dyDescent="0.3"/>
  <cols>
    <col min="1" max="1" width="12.875" bestFit="1" customWidth="1"/>
    <col min="2" max="2" width="9.875" bestFit="1" customWidth="1"/>
    <col min="3" max="3" width="5.5" bestFit="1" customWidth="1"/>
    <col min="4" max="4" width="3.5" bestFit="1" customWidth="1"/>
    <col min="5" max="5" width="14.125" style="43" customWidth="1"/>
    <col min="6" max="6" width="14.25" style="44" bestFit="1" customWidth="1"/>
    <col min="7" max="7" width="14.25" style="44" customWidth="1"/>
    <col min="8" max="8" width="14.25" style="44" bestFit="1" customWidth="1"/>
    <col min="9" max="9" width="12.875" style="47" bestFit="1" customWidth="1"/>
    <col min="10" max="10" width="14" style="47" bestFit="1" customWidth="1"/>
    <col min="11" max="11" width="13.25" style="47" bestFit="1" customWidth="1"/>
    <col min="12" max="12" width="14" style="207" customWidth="1"/>
    <col min="13" max="13" width="12.875" style="198" bestFit="1" customWidth="1"/>
    <col min="14" max="14" width="13.25" style="45" bestFit="1" customWidth="1"/>
    <col min="15" max="15" width="14.375" style="48" bestFit="1" customWidth="1"/>
    <col min="16" max="16" width="9" style="46"/>
    <col min="17" max="17" width="15.25" style="207" bestFit="1" customWidth="1"/>
    <col min="18" max="18" width="20.5" style="176" bestFit="1" customWidth="1"/>
    <col min="19" max="19" width="15.25" style="186" bestFit="1" customWidth="1"/>
    <col min="20" max="20" width="13.625" style="49" bestFit="1" customWidth="1"/>
    <col min="21" max="21" width="13.625" style="1" bestFit="1" customWidth="1"/>
    <col min="22" max="22" width="13.625" bestFit="1" customWidth="1"/>
    <col min="23" max="23" width="15.25" customWidth="1"/>
    <col min="24" max="24" width="15.125" bestFit="1" customWidth="1"/>
    <col min="25" max="25" width="11.625" bestFit="1" customWidth="1"/>
    <col min="26" max="26" width="11.375" bestFit="1" customWidth="1"/>
  </cols>
  <sheetData>
    <row r="1" spans="1:26" ht="17.25" thickBot="1" x14ac:dyDescent="0.35">
      <c r="A1" s="229"/>
      <c r="B1" s="229"/>
      <c r="C1" s="229"/>
      <c r="D1" s="230"/>
      <c r="E1" s="223" t="s">
        <v>182</v>
      </c>
      <c r="F1" s="224"/>
      <c r="G1" s="224"/>
      <c r="H1" s="224"/>
      <c r="I1" s="224"/>
      <c r="J1" s="224"/>
      <c r="K1" s="225"/>
      <c r="L1" s="63"/>
      <c r="M1" s="129" t="s">
        <v>181</v>
      </c>
      <c r="N1" s="226" t="s">
        <v>180</v>
      </c>
      <c r="O1" s="227"/>
      <c r="P1" s="227"/>
      <c r="Q1" s="228"/>
      <c r="R1" s="217" t="s">
        <v>186</v>
      </c>
      <c r="S1" s="221" t="s">
        <v>187</v>
      </c>
      <c r="T1" s="148"/>
      <c r="U1" s="231" t="s">
        <v>14</v>
      </c>
      <c r="V1" s="234" t="s">
        <v>17</v>
      </c>
      <c r="W1" s="237" t="s">
        <v>192</v>
      </c>
      <c r="X1" s="234" t="s">
        <v>193</v>
      </c>
      <c r="Y1" s="238" t="s">
        <v>194</v>
      </c>
    </row>
    <row r="2" spans="1:26" ht="33.75" thickBot="1" x14ac:dyDescent="0.35">
      <c r="A2" s="229"/>
      <c r="B2" s="229"/>
      <c r="C2" s="229"/>
      <c r="D2" s="230"/>
      <c r="E2" s="64" t="s">
        <v>14</v>
      </c>
      <c r="F2" s="65" t="s">
        <v>17</v>
      </c>
      <c r="G2" s="65" t="s">
        <v>183</v>
      </c>
      <c r="H2" s="65" t="s">
        <v>185</v>
      </c>
      <c r="I2" s="66" t="s">
        <v>199</v>
      </c>
      <c r="J2" s="67" t="s">
        <v>196</v>
      </c>
      <c r="K2" s="68" t="s">
        <v>189</v>
      </c>
      <c r="L2" s="68" t="s">
        <v>190</v>
      </c>
      <c r="M2" s="130" t="s">
        <v>184</v>
      </c>
      <c r="N2" s="69" t="s">
        <v>191</v>
      </c>
      <c r="O2" s="70" t="s">
        <v>188</v>
      </c>
      <c r="P2" s="71" t="s">
        <v>15</v>
      </c>
      <c r="Q2" s="72" t="s">
        <v>179</v>
      </c>
      <c r="R2" s="218"/>
      <c r="S2" s="222"/>
      <c r="T2" s="148"/>
      <c r="U2" s="232"/>
      <c r="V2" s="235"/>
      <c r="W2" s="235"/>
      <c r="X2" s="235"/>
      <c r="Y2" s="239"/>
      <c r="Z2" t="s">
        <v>195</v>
      </c>
    </row>
    <row r="3" spans="1:26" s="41" customFormat="1" ht="17.25" thickBot="1" x14ac:dyDescent="0.35">
      <c r="A3" s="166" t="s">
        <v>198</v>
      </c>
      <c r="B3" s="165" t="s">
        <v>16</v>
      </c>
      <c r="C3" s="93"/>
      <c r="D3" s="94"/>
      <c r="E3" s="95">
        <v>0</v>
      </c>
      <c r="F3" s="96"/>
      <c r="G3" s="96"/>
      <c r="H3" s="96"/>
      <c r="I3" s="95">
        <v>0</v>
      </c>
      <c r="J3" s="95"/>
      <c r="K3" s="95"/>
      <c r="L3" s="95">
        <v>0</v>
      </c>
      <c r="M3" s="131">
        <v>800000</v>
      </c>
      <c r="N3" s="97">
        <v>0</v>
      </c>
      <c r="O3" s="97">
        <v>0</v>
      </c>
      <c r="P3" s="95"/>
      <c r="Q3" s="95">
        <v>0</v>
      </c>
      <c r="R3" s="98"/>
      <c r="S3" s="99"/>
      <c r="T3" s="149"/>
      <c r="U3" s="233"/>
      <c r="V3" s="236"/>
      <c r="W3" s="236"/>
      <c r="X3" s="236"/>
      <c r="Y3" s="222"/>
    </row>
    <row r="4" spans="1:26" s="73" customFormat="1" x14ac:dyDescent="0.3">
      <c r="A4" s="151"/>
      <c r="B4" s="73">
        <v>1</v>
      </c>
      <c r="C4" s="220">
        <v>2022</v>
      </c>
      <c r="D4" s="74">
        <v>1</v>
      </c>
      <c r="E4" s="75">
        <v>2500000</v>
      </c>
      <c r="F4" s="76">
        <v>0</v>
      </c>
      <c r="G4" s="76">
        <v>400000</v>
      </c>
      <c r="H4" s="76">
        <f xml:space="preserve"> E4 - G4 - F4</f>
        <v>2100000</v>
      </c>
      <c r="I4" s="77">
        <v>0</v>
      </c>
      <c r="J4" s="78">
        <v>0</v>
      </c>
      <c r="K4" s="79">
        <f xml:space="preserve"> H4 + J4 - I4</f>
        <v>2100000</v>
      </c>
      <c r="L4" s="208">
        <f xml:space="preserve"> L3 +I4 - J4 - N4 - F4</f>
        <v>0</v>
      </c>
      <c r="M4" s="187">
        <f xml:space="preserve"> (M3 + G4) + ((M3 + G4) * P4 )</f>
        <v>1212000</v>
      </c>
      <c r="N4" s="80">
        <v>0</v>
      </c>
      <c r="O4" s="75">
        <f xml:space="preserve"> Q3 + K4 + N4</f>
        <v>2100000</v>
      </c>
      <c r="P4" s="73">
        <v>0.01</v>
      </c>
      <c r="Q4" s="199">
        <f t="shared" ref="Q4:Q67" si="0" xml:space="preserve"> (O4 * P4) + O4</f>
        <v>2121000</v>
      </c>
      <c r="R4" s="167">
        <f xml:space="preserve"> M4 + Q4 + L4</f>
        <v>3333000</v>
      </c>
      <c r="S4" s="177">
        <f xml:space="preserve"> R4 - M4</f>
        <v>2121000</v>
      </c>
      <c r="T4" s="81"/>
      <c r="U4" s="150"/>
      <c r="V4" s="151"/>
      <c r="W4" s="151"/>
      <c r="X4" s="151"/>
      <c r="Y4" s="151"/>
    </row>
    <row r="5" spans="1:26" s="73" customFormat="1" x14ac:dyDescent="0.3">
      <c r="C5" s="220"/>
      <c r="D5" s="74">
        <v>2</v>
      </c>
      <c r="E5" s="75">
        <v>2500000</v>
      </c>
      <c r="F5" s="76">
        <v>0</v>
      </c>
      <c r="G5" s="76">
        <v>400000</v>
      </c>
      <c r="H5" s="76">
        <f t="shared" ref="H5:H27" si="1" xml:space="preserve"> E5 - G5 - F5</f>
        <v>2100000</v>
      </c>
      <c r="I5" s="77">
        <v>0</v>
      </c>
      <c r="J5" s="78">
        <v>0</v>
      </c>
      <c r="K5" s="79">
        <f t="shared" ref="K5:K27" si="2" xml:space="preserve"> H5 + J5 - I5</f>
        <v>2100000</v>
      </c>
      <c r="L5" s="208">
        <f t="shared" ref="L5:L27" si="3" xml:space="preserve"> L4 +I5 - J5 - N5</f>
        <v>0</v>
      </c>
      <c r="M5" s="187">
        <f t="shared" ref="M5:M15" si="4" xml:space="preserve"> (M4 + G5) + ((M4 + G5) * P5 )</f>
        <v>1628120</v>
      </c>
      <c r="N5" s="80">
        <v>0</v>
      </c>
      <c r="O5" s="75">
        <f t="shared" ref="O5:O27" si="5" xml:space="preserve"> Q4 + K5</f>
        <v>4221000</v>
      </c>
      <c r="P5" s="73">
        <v>0.01</v>
      </c>
      <c r="Q5" s="199">
        <f t="shared" si="0"/>
        <v>4263210</v>
      </c>
      <c r="R5" s="167">
        <f t="shared" ref="R5:R27" si="6" xml:space="preserve"> M5 + Q5 + L5</f>
        <v>5891330</v>
      </c>
      <c r="S5" s="177">
        <f t="shared" ref="S5:S27" si="7" xml:space="preserve"> R5 - M5</f>
        <v>4263210</v>
      </c>
      <c r="T5" s="81"/>
      <c r="U5" s="82"/>
    </row>
    <row r="6" spans="1:26" s="73" customFormat="1" x14ac:dyDescent="0.3">
      <c r="C6" s="220"/>
      <c r="D6" s="74">
        <v>3</v>
      </c>
      <c r="E6" s="75">
        <v>2500000</v>
      </c>
      <c r="F6" s="76">
        <v>0</v>
      </c>
      <c r="G6" s="76">
        <v>400000</v>
      </c>
      <c r="H6" s="76">
        <f t="shared" si="1"/>
        <v>2100000</v>
      </c>
      <c r="I6" s="77">
        <v>0</v>
      </c>
      <c r="J6" s="78">
        <v>0</v>
      </c>
      <c r="K6" s="79">
        <f t="shared" si="2"/>
        <v>2100000</v>
      </c>
      <c r="L6" s="208">
        <f t="shared" si="3"/>
        <v>0</v>
      </c>
      <c r="M6" s="187">
        <f t="shared" si="4"/>
        <v>2048401.2</v>
      </c>
      <c r="N6" s="80">
        <v>0</v>
      </c>
      <c r="O6" s="75">
        <f t="shared" si="5"/>
        <v>6363210</v>
      </c>
      <c r="P6" s="73">
        <v>0.01</v>
      </c>
      <c r="Q6" s="199">
        <f t="shared" si="0"/>
        <v>6426842.0999999996</v>
      </c>
      <c r="R6" s="167">
        <f t="shared" si="6"/>
        <v>8475243.2999999989</v>
      </c>
      <c r="S6" s="177">
        <f t="shared" si="7"/>
        <v>6426842.0999999987</v>
      </c>
      <c r="T6" s="81"/>
      <c r="U6" s="82"/>
    </row>
    <row r="7" spans="1:26" s="73" customFormat="1" x14ac:dyDescent="0.3">
      <c r="C7" s="220"/>
      <c r="D7" s="74">
        <v>4</v>
      </c>
      <c r="E7" s="75">
        <v>2500000</v>
      </c>
      <c r="F7" s="76">
        <v>0</v>
      </c>
      <c r="G7" s="76">
        <v>400000</v>
      </c>
      <c r="H7" s="76">
        <f t="shared" si="1"/>
        <v>2100000</v>
      </c>
      <c r="I7" s="77">
        <v>0</v>
      </c>
      <c r="J7" s="78">
        <v>0</v>
      </c>
      <c r="K7" s="79">
        <f t="shared" si="2"/>
        <v>2100000</v>
      </c>
      <c r="L7" s="208">
        <f t="shared" si="3"/>
        <v>0</v>
      </c>
      <c r="M7" s="187">
        <f t="shared" si="4"/>
        <v>2472885.2120000003</v>
      </c>
      <c r="N7" s="80">
        <v>0</v>
      </c>
      <c r="O7" s="75">
        <f t="shared" si="5"/>
        <v>8526842.0999999996</v>
      </c>
      <c r="P7" s="73">
        <v>0.01</v>
      </c>
      <c r="Q7" s="199">
        <f t="shared" si="0"/>
        <v>8612110.5209999997</v>
      </c>
      <c r="R7" s="167">
        <f t="shared" si="6"/>
        <v>11084995.732999999</v>
      </c>
      <c r="S7" s="177">
        <f t="shared" si="7"/>
        <v>8612110.5209999979</v>
      </c>
      <c r="T7" s="81"/>
      <c r="U7" s="82"/>
    </row>
    <row r="8" spans="1:26" s="73" customFormat="1" x14ac:dyDescent="0.3">
      <c r="C8" s="220"/>
      <c r="D8" s="74">
        <v>5</v>
      </c>
      <c r="E8" s="75">
        <v>2500000</v>
      </c>
      <c r="F8" s="76">
        <v>1000000</v>
      </c>
      <c r="G8" s="76">
        <v>400000</v>
      </c>
      <c r="H8" s="76">
        <f t="shared" si="1"/>
        <v>1100000</v>
      </c>
      <c r="I8" s="77">
        <v>0</v>
      </c>
      <c r="J8" s="78">
        <v>0</v>
      </c>
      <c r="K8" s="79">
        <f t="shared" si="2"/>
        <v>1100000</v>
      </c>
      <c r="L8" s="208">
        <f t="shared" si="3"/>
        <v>0</v>
      </c>
      <c r="M8" s="187">
        <f t="shared" si="4"/>
        <v>2901614.0641200002</v>
      </c>
      <c r="N8" s="80">
        <v>0</v>
      </c>
      <c r="O8" s="75">
        <f t="shared" si="5"/>
        <v>9712110.5209999997</v>
      </c>
      <c r="P8" s="73">
        <v>0.01</v>
      </c>
      <c r="Q8" s="199">
        <f t="shared" si="0"/>
        <v>9809231.6262100004</v>
      </c>
      <c r="R8" s="167">
        <f t="shared" si="6"/>
        <v>12710845.690330001</v>
      </c>
      <c r="S8" s="177">
        <f t="shared" si="7"/>
        <v>9809231.6262100004</v>
      </c>
      <c r="T8" s="81"/>
      <c r="U8" s="82"/>
    </row>
    <row r="9" spans="1:26" s="73" customFormat="1" x14ac:dyDescent="0.3">
      <c r="C9" s="220"/>
      <c r="D9" s="74">
        <v>6</v>
      </c>
      <c r="E9" s="75">
        <v>2500000</v>
      </c>
      <c r="F9" s="76">
        <v>0</v>
      </c>
      <c r="G9" s="76">
        <v>400000</v>
      </c>
      <c r="H9" s="76">
        <f t="shared" si="1"/>
        <v>2100000</v>
      </c>
      <c r="I9" s="77">
        <v>0</v>
      </c>
      <c r="J9" s="78">
        <v>0</v>
      </c>
      <c r="K9" s="79">
        <f t="shared" si="2"/>
        <v>2100000</v>
      </c>
      <c r="L9" s="208">
        <f t="shared" si="3"/>
        <v>0</v>
      </c>
      <c r="M9" s="187">
        <f t="shared" si="4"/>
        <v>3334630.2047612001</v>
      </c>
      <c r="N9" s="80">
        <v>0</v>
      </c>
      <c r="O9" s="75">
        <f t="shared" si="5"/>
        <v>11909231.62621</v>
      </c>
      <c r="P9" s="73">
        <v>0.01</v>
      </c>
      <c r="Q9" s="199">
        <f t="shared" si="0"/>
        <v>12028323.9424721</v>
      </c>
      <c r="R9" s="167">
        <f t="shared" si="6"/>
        <v>15362954.1472333</v>
      </c>
      <c r="S9" s="177">
        <f t="shared" si="7"/>
        <v>12028323.9424721</v>
      </c>
      <c r="T9" s="81"/>
      <c r="U9" s="82"/>
    </row>
    <row r="10" spans="1:26" s="73" customFormat="1" x14ac:dyDescent="0.3">
      <c r="C10" s="220"/>
      <c r="D10" s="74">
        <v>7</v>
      </c>
      <c r="E10" s="75">
        <v>2500000</v>
      </c>
      <c r="F10" s="76">
        <v>600000</v>
      </c>
      <c r="G10" s="76">
        <v>400000</v>
      </c>
      <c r="H10" s="76">
        <f t="shared" si="1"/>
        <v>1500000</v>
      </c>
      <c r="I10" s="77">
        <v>0</v>
      </c>
      <c r="J10" s="78">
        <v>0</v>
      </c>
      <c r="K10" s="79">
        <f t="shared" si="2"/>
        <v>1500000</v>
      </c>
      <c r="L10" s="208">
        <f t="shared" si="3"/>
        <v>0</v>
      </c>
      <c r="M10" s="187">
        <f t="shared" si="4"/>
        <v>3771976.5068088123</v>
      </c>
      <c r="N10" s="80">
        <v>0</v>
      </c>
      <c r="O10" s="75">
        <f t="shared" si="5"/>
        <v>13528323.9424721</v>
      </c>
      <c r="P10" s="73">
        <v>0.01</v>
      </c>
      <c r="Q10" s="199">
        <f t="shared" si="0"/>
        <v>13663607.181896821</v>
      </c>
      <c r="R10" s="167">
        <f t="shared" si="6"/>
        <v>17435583.688705634</v>
      </c>
      <c r="S10" s="177">
        <f t="shared" si="7"/>
        <v>13663607.181896823</v>
      </c>
      <c r="T10" s="81"/>
      <c r="U10" s="82"/>
    </row>
    <row r="11" spans="1:26" s="73" customFormat="1" x14ac:dyDescent="0.3">
      <c r="C11" s="220"/>
      <c r="D11" s="74">
        <v>8</v>
      </c>
      <c r="E11" s="75">
        <v>2500000</v>
      </c>
      <c r="F11" s="76">
        <v>5056544</v>
      </c>
      <c r="G11" s="76">
        <v>400000</v>
      </c>
      <c r="H11" s="76">
        <f t="shared" si="1"/>
        <v>-2956544</v>
      </c>
      <c r="I11" s="77">
        <v>0</v>
      </c>
      <c r="J11" s="78">
        <v>0</v>
      </c>
      <c r="K11" s="79">
        <f t="shared" si="2"/>
        <v>-2956544</v>
      </c>
      <c r="L11" s="208">
        <f t="shared" si="3"/>
        <v>0</v>
      </c>
      <c r="M11" s="187">
        <f t="shared" si="4"/>
        <v>4213696.2718769005</v>
      </c>
      <c r="N11" s="80">
        <v>0</v>
      </c>
      <c r="O11" s="75">
        <f t="shared" si="5"/>
        <v>10707063.181896821</v>
      </c>
      <c r="P11" s="73">
        <v>0.01</v>
      </c>
      <c r="Q11" s="199">
        <f t="shared" si="0"/>
        <v>10814133.813715789</v>
      </c>
      <c r="R11" s="167">
        <f t="shared" si="6"/>
        <v>15027830.085592691</v>
      </c>
      <c r="S11" s="177">
        <f t="shared" si="7"/>
        <v>10814133.813715789</v>
      </c>
      <c r="T11" s="81"/>
      <c r="U11" s="82"/>
    </row>
    <row r="12" spans="1:26" s="73" customFormat="1" x14ac:dyDescent="0.3">
      <c r="C12" s="220"/>
      <c r="D12" s="74">
        <v>9</v>
      </c>
      <c r="E12" s="75">
        <v>1800000</v>
      </c>
      <c r="F12" s="76">
        <v>1600000</v>
      </c>
      <c r="G12" s="76">
        <v>400000</v>
      </c>
      <c r="H12" s="76">
        <f t="shared" si="1"/>
        <v>-200000</v>
      </c>
      <c r="I12" s="77">
        <v>0</v>
      </c>
      <c r="J12" s="78">
        <v>0</v>
      </c>
      <c r="K12" s="79">
        <f t="shared" si="2"/>
        <v>-200000</v>
      </c>
      <c r="L12" s="208">
        <f t="shared" si="3"/>
        <v>0</v>
      </c>
      <c r="M12" s="187">
        <f t="shared" si="4"/>
        <v>4696742.8047706848</v>
      </c>
      <c r="N12" s="80">
        <v>0</v>
      </c>
      <c r="O12" s="75">
        <f t="shared" si="5"/>
        <v>10614133.813715789</v>
      </c>
      <c r="P12" s="73">
        <v>1.7999999999999999E-2</v>
      </c>
      <c r="Q12" s="199">
        <f t="shared" si="0"/>
        <v>10805188.222362673</v>
      </c>
      <c r="R12" s="167">
        <f t="shared" si="6"/>
        <v>15501931.027133357</v>
      </c>
      <c r="S12" s="177">
        <f t="shared" si="7"/>
        <v>10805188.222362671</v>
      </c>
      <c r="T12" s="81"/>
      <c r="U12" s="82"/>
    </row>
    <row r="13" spans="1:26" s="73" customFormat="1" x14ac:dyDescent="0.3">
      <c r="C13" s="220"/>
      <c r="D13" s="74">
        <v>10</v>
      </c>
      <c r="E13" s="75">
        <v>4500000</v>
      </c>
      <c r="F13" s="76">
        <v>3700000</v>
      </c>
      <c r="G13" s="76">
        <v>400000</v>
      </c>
      <c r="H13" s="76">
        <f t="shared" si="1"/>
        <v>400000</v>
      </c>
      <c r="I13" s="77">
        <v>0</v>
      </c>
      <c r="J13" s="78">
        <v>0</v>
      </c>
      <c r="K13" s="79">
        <f t="shared" si="2"/>
        <v>400000</v>
      </c>
      <c r="L13" s="208">
        <f t="shared" si="3"/>
        <v>0</v>
      </c>
      <c r="M13" s="187">
        <f t="shared" si="4"/>
        <v>4638035.9523413228</v>
      </c>
      <c r="N13" s="80">
        <v>0</v>
      </c>
      <c r="O13" s="75">
        <f t="shared" si="5"/>
        <v>11205188.222362673</v>
      </c>
      <c r="P13" s="73">
        <v>-0.09</v>
      </c>
      <c r="Q13" s="199">
        <f t="shared" si="0"/>
        <v>10196721.282350032</v>
      </c>
      <c r="R13" s="167">
        <f t="shared" si="6"/>
        <v>14834757.234691355</v>
      </c>
      <c r="S13" s="177">
        <f t="shared" si="7"/>
        <v>10196721.282350034</v>
      </c>
      <c r="T13" s="81"/>
      <c r="U13" s="82"/>
    </row>
    <row r="14" spans="1:26" s="83" customFormat="1" ht="15.75" customHeight="1" thickBot="1" x14ac:dyDescent="0.35">
      <c r="C14" s="220"/>
      <c r="D14" s="84">
        <v>11</v>
      </c>
      <c r="E14" s="85">
        <v>3500000</v>
      </c>
      <c r="F14" s="86">
        <v>0</v>
      </c>
      <c r="G14" s="86">
        <v>400000</v>
      </c>
      <c r="H14" s="86">
        <f t="shared" si="1"/>
        <v>3100000</v>
      </c>
      <c r="I14" s="87">
        <v>0</v>
      </c>
      <c r="J14" s="88">
        <v>0</v>
      </c>
      <c r="K14" s="89">
        <f t="shared" si="2"/>
        <v>3100000</v>
      </c>
      <c r="L14" s="209">
        <f t="shared" si="3"/>
        <v>0</v>
      </c>
      <c r="M14" s="188">
        <f t="shared" si="4"/>
        <v>5128720.5994834667</v>
      </c>
      <c r="N14" s="90">
        <v>0</v>
      </c>
      <c r="O14" s="85">
        <f t="shared" si="5"/>
        <v>13296721.282350032</v>
      </c>
      <c r="P14" s="83">
        <v>1.7999999999999999E-2</v>
      </c>
      <c r="Q14" s="200">
        <f t="shared" si="0"/>
        <v>13536062.265432332</v>
      </c>
      <c r="R14" s="168">
        <f t="shared" si="6"/>
        <v>18664782.864915799</v>
      </c>
      <c r="S14" s="178">
        <f t="shared" si="7"/>
        <v>13536062.265432332</v>
      </c>
      <c r="T14" s="91"/>
      <c r="U14" s="92"/>
    </row>
    <row r="15" spans="1:26" s="57" customFormat="1" ht="17.25" thickBot="1" x14ac:dyDescent="0.35">
      <c r="A15" s="164"/>
      <c r="B15" s="50"/>
      <c r="C15" s="220"/>
      <c r="D15" s="51">
        <v>12</v>
      </c>
      <c r="E15" s="52">
        <v>2500000</v>
      </c>
      <c r="F15" s="53">
        <v>1000000</v>
      </c>
      <c r="G15" s="53">
        <v>400000</v>
      </c>
      <c r="H15" s="53">
        <f t="shared" si="1"/>
        <v>1100000</v>
      </c>
      <c r="I15" s="54">
        <v>7110000</v>
      </c>
      <c r="J15" s="55">
        <v>0</v>
      </c>
      <c r="K15" s="59">
        <f t="shared" si="2"/>
        <v>-6010000</v>
      </c>
      <c r="L15" s="210">
        <f t="shared" si="3"/>
        <v>7110000</v>
      </c>
      <c r="M15" s="189">
        <f t="shared" si="4"/>
        <v>5241227.1283103265</v>
      </c>
      <c r="N15" s="62">
        <v>0</v>
      </c>
      <c r="O15" s="52">
        <f t="shared" si="5"/>
        <v>7526062.2654323317</v>
      </c>
      <c r="P15" s="57">
        <v>-5.1999999999999998E-2</v>
      </c>
      <c r="Q15" s="201">
        <f t="shared" si="0"/>
        <v>7134707.0276298504</v>
      </c>
      <c r="R15" s="169">
        <f t="shared" si="6"/>
        <v>19485934.155940175</v>
      </c>
      <c r="S15" s="179">
        <f t="shared" si="7"/>
        <v>14244707.027629849</v>
      </c>
      <c r="T15" s="115">
        <f xml:space="preserve"> S15 / 4</f>
        <v>3561176.7569074621</v>
      </c>
      <c r="U15" s="58">
        <f>SUM(E4:E15)</f>
        <v>32300000</v>
      </c>
      <c r="V15" s="58">
        <f>SUM(F4:F15)</f>
        <v>12956544</v>
      </c>
      <c r="W15" s="60">
        <f xml:space="preserve"> U15 - V15</f>
        <v>19343456</v>
      </c>
      <c r="X15" s="60">
        <f>R15-W15</f>
        <v>142478.15594017506</v>
      </c>
      <c r="Y15" s="152">
        <f xml:space="preserve"> X15 / W15 * 100</f>
        <v>0.73657032094045172</v>
      </c>
      <c r="Z15" s="60">
        <f xml:space="preserve"> (X15 - 2500000) * 0.16</f>
        <v>-377203.49504957203</v>
      </c>
    </row>
    <row r="16" spans="1:26" s="100" customFormat="1" x14ac:dyDescent="0.3">
      <c r="B16" s="100">
        <v>2</v>
      </c>
      <c r="C16" s="219">
        <v>2023</v>
      </c>
      <c r="D16" s="101">
        <v>1</v>
      </c>
      <c r="E16" s="102">
        <v>2500000</v>
      </c>
      <c r="F16" s="103">
        <v>0</v>
      </c>
      <c r="G16" s="103">
        <v>400000</v>
      </c>
      <c r="H16" s="103">
        <f t="shared" si="1"/>
        <v>2100000</v>
      </c>
      <c r="I16" s="104">
        <v>0</v>
      </c>
      <c r="J16" s="105">
        <f xml:space="preserve"> L15 / 10</f>
        <v>711000</v>
      </c>
      <c r="K16" s="106">
        <f t="shared" si="2"/>
        <v>2811000</v>
      </c>
      <c r="L16" s="96">
        <f t="shared" si="3"/>
        <v>6178231</v>
      </c>
      <c r="M16" s="190">
        <f t="shared" ref="M16:M47" si="8" xml:space="preserve"> (M15 + 400000) + ((M15 + 400000) * P16 )</f>
        <v>5821746.3964162571</v>
      </c>
      <c r="N16" s="97">
        <v>220769</v>
      </c>
      <c r="O16" s="102">
        <f t="shared" si="5"/>
        <v>9945707.0276298504</v>
      </c>
      <c r="P16" s="100">
        <v>3.2000000000000001E-2</v>
      </c>
      <c r="Q16" s="202">
        <f t="shared" si="0"/>
        <v>10263969.652514005</v>
      </c>
      <c r="R16" s="170">
        <f t="shared" si="6"/>
        <v>22263947.048930261</v>
      </c>
      <c r="S16" s="180">
        <f t="shared" si="7"/>
        <v>16442200.652514003</v>
      </c>
      <c r="T16" s="107"/>
      <c r="U16" s="108"/>
    </row>
    <row r="17" spans="1:26" s="42" customFormat="1" x14ac:dyDescent="0.3">
      <c r="A17" s="11">
        <v>0</v>
      </c>
      <c r="C17" s="219"/>
      <c r="D17" s="109">
        <v>2</v>
      </c>
      <c r="E17" s="110">
        <v>2500000</v>
      </c>
      <c r="F17" s="111">
        <v>0</v>
      </c>
      <c r="G17" s="111">
        <v>400000</v>
      </c>
      <c r="H17" s="111">
        <f t="shared" si="1"/>
        <v>2100000</v>
      </c>
      <c r="I17" s="112">
        <v>0</v>
      </c>
      <c r="J17" s="113">
        <f xml:space="preserve"> J16</f>
        <v>711000</v>
      </c>
      <c r="K17" s="114">
        <f t="shared" si="2"/>
        <v>2811000</v>
      </c>
      <c r="L17" s="211">
        <f t="shared" si="3"/>
        <v>5467231</v>
      </c>
      <c r="M17" s="191">
        <f t="shared" si="8"/>
        <v>6333737.8315517502</v>
      </c>
      <c r="N17" s="97">
        <v>0</v>
      </c>
      <c r="O17" s="110">
        <f t="shared" si="5"/>
        <v>13074969.652514005</v>
      </c>
      <c r="P17" s="42">
        <v>1.7999999999999999E-2</v>
      </c>
      <c r="Q17" s="203">
        <f t="shared" si="0"/>
        <v>13310319.106259257</v>
      </c>
      <c r="R17" s="171">
        <f t="shared" si="6"/>
        <v>25111287.937811006</v>
      </c>
      <c r="S17" s="181">
        <f t="shared" si="7"/>
        <v>18777550.106259257</v>
      </c>
      <c r="T17" s="115"/>
      <c r="U17" s="11"/>
    </row>
    <row r="18" spans="1:26" s="42" customFormat="1" x14ac:dyDescent="0.3">
      <c r="A18" s="11">
        <f xml:space="preserve"> A17 +0</f>
        <v>0</v>
      </c>
      <c r="C18" s="219"/>
      <c r="D18" s="109">
        <v>3</v>
      </c>
      <c r="E18" s="110">
        <v>2500000</v>
      </c>
      <c r="F18" s="111">
        <v>0</v>
      </c>
      <c r="G18" s="111">
        <v>400000</v>
      </c>
      <c r="H18" s="111">
        <f t="shared" si="1"/>
        <v>2100000</v>
      </c>
      <c r="I18" s="112">
        <v>0</v>
      </c>
      <c r="J18" s="113">
        <f t="shared" ref="J18:J24" si="9" xml:space="preserve"> J17</f>
        <v>711000</v>
      </c>
      <c r="K18" s="114">
        <f t="shared" si="2"/>
        <v>2811000</v>
      </c>
      <c r="L18" s="211">
        <f t="shared" si="3"/>
        <v>4756231</v>
      </c>
      <c r="M18" s="191">
        <f t="shared" si="8"/>
        <v>6854945.1125196815</v>
      </c>
      <c r="N18" s="97">
        <v>0</v>
      </c>
      <c r="O18" s="110">
        <f t="shared" si="5"/>
        <v>16121319.106259257</v>
      </c>
      <c r="P18" s="42">
        <v>1.7999999999999999E-2</v>
      </c>
      <c r="Q18" s="203">
        <f t="shared" si="0"/>
        <v>16411502.850171924</v>
      </c>
      <c r="R18" s="171">
        <f t="shared" si="6"/>
        <v>28022678.962691605</v>
      </c>
      <c r="S18" s="181">
        <f t="shared" si="7"/>
        <v>21167733.850171924</v>
      </c>
      <c r="T18" s="115"/>
      <c r="U18" s="11"/>
    </row>
    <row r="19" spans="1:26" s="42" customFormat="1" x14ac:dyDescent="0.3">
      <c r="A19" s="11">
        <f xml:space="preserve"> A18 +1000000</f>
        <v>1000000</v>
      </c>
      <c r="C19" s="219"/>
      <c r="D19" s="109">
        <v>4</v>
      </c>
      <c r="E19" s="110">
        <v>2500000</v>
      </c>
      <c r="F19" s="111">
        <v>0</v>
      </c>
      <c r="G19" s="111">
        <v>400000</v>
      </c>
      <c r="H19" s="111">
        <f t="shared" si="1"/>
        <v>2100000</v>
      </c>
      <c r="I19" s="112">
        <v>0</v>
      </c>
      <c r="J19" s="113">
        <f t="shared" si="9"/>
        <v>711000</v>
      </c>
      <c r="K19" s="114">
        <f t="shared" si="2"/>
        <v>2811000</v>
      </c>
      <c r="L19" s="211">
        <f t="shared" si="3"/>
        <v>4045231</v>
      </c>
      <c r="M19" s="191">
        <f t="shared" si="8"/>
        <v>7385534.1245450359</v>
      </c>
      <c r="N19" s="97">
        <v>0</v>
      </c>
      <c r="O19" s="110">
        <f t="shared" si="5"/>
        <v>19222502.850171924</v>
      </c>
      <c r="P19" s="42">
        <v>1.7999999999999999E-2</v>
      </c>
      <c r="Q19" s="203">
        <f t="shared" si="0"/>
        <v>19568507.90147502</v>
      </c>
      <c r="R19" s="171">
        <f t="shared" si="6"/>
        <v>30999273.026020057</v>
      </c>
      <c r="S19" s="181">
        <f t="shared" si="7"/>
        <v>23613738.90147502</v>
      </c>
      <c r="T19" s="115"/>
      <c r="U19" s="11"/>
    </row>
    <row r="20" spans="1:26" s="42" customFormat="1" x14ac:dyDescent="0.3">
      <c r="A20" s="11">
        <f t="shared" ref="A20:A83" si="10" xml:space="preserve"> A19 +1000000</f>
        <v>2000000</v>
      </c>
      <c r="C20" s="219"/>
      <c r="D20" s="109">
        <v>5</v>
      </c>
      <c r="E20" s="110">
        <v>2500000</v>
      </c>
      <c r="F20" s="111">
        <v>0</v>
      </c>
      <c r="G20" s="111">
        <v>400000</v>
      </c>
      <c r="H20" s="111">
        <f t="shared" si="1"/>
        <v>2100000</v>
      </c>
      <c r="I20" s="112">
        <v>0</v>
      </c>
      <c r="J20" s="113">
        <f t="shared" si="9"/>
        <v>711000</v>
      </c>
      <c r="K20" s="114">
        <f t="shared" si="2"/>
        <v>2811000</v>
      </c>
      <c r="L20" s="211">
        <f t="shared" si="3"/>
        <v>3334231</v>
      </c>
      <c r="M20" s="191">
        <f t="shared" si="8"/>
        <v>7925673.7387868464</v>
      </c>
      <c r="N20" s="97">
        <v>0</v>
      </c>
      <c r="O20" s="110">
        <f t="shared" si="5"/>
        <v>22379507.90147502</v>
      </c>
      <c r="P20" s="42">
        <v>1.7999999999999999E-2</v>
      </c>
      <c r="Q20" s="203">
        <f t="shared" si="0"/>
        <v>22782339.04370157</v>
      </c>
      <c r="R20" s="171">
        <f t="shared" si="6"/>
        <v>34042243.782488421</v>
      </c>
      <c r="S20" s="181">
        <f t="shared" si="7"/>
        <v>26116570.043701574</v>
      </c>
      <c r="T20" s="115"/>
      <c r="U20" s="11"/>
    </row>
    <row r="21" spans="1:26" s="42" customFormat="1" x14ac:dyDescent="0.3">
      <c r="A21" s="11">
        <f t="shared" si="10"/>
        <v>3000000</v>
      </c>
      <c r="C21" s="219"/>
      <c r="D21" s="109">
        <v>6</v>
      </c>
      <c r="E21" s="110">
        <v>2500000</v>
      </c>
      <c r="F21" s="111">
        <v>0</v>
      </c>
      <c r="G21" s="111">
        <v>400000</v>
      </c>
      <c r="H21" s="111">
        <f t="shared" si="1"/>
        <v>2100000</v>
      </c>
      <c r="I21" s="112">
        <v>0</v>
      </c>
      <c r="J21" s="113">
        <f t="shared" si="9"/>
        <v>711000</v>
      </c>
      <c r="K21" s="114">
        <f t="shared" si="2"/>
        <v>2811000</v>
      </c>
      <c r="L21" s="211">
        <f t="shared" si="3"/>
        <v>2623231</v>
      </c>
      <c r="M21" s="191">
        <f t="shared" si="8"/>
        <v>8475535.8660850096</v>
      </c>
      <c r="N21" s="97">
        <v>0</v>
      </c>
      <c r="O21" s="110">
        <f t="shared" si="5"/>
        <v>25593339.04370157</v>
      </c>
      <c r="P21" s="42">
        <v>1.7999999999999999E-2</v>
      </c>
      <c r="Q21" s="203">
        <f t="shared" si="0"/>
        <v>26054019.146488197</v>
      </c>
      <c r="R21" s="171">
        <f t="shared" si="6"/>
        <v>37152786.012573205</v>
      </c>
      <c r="S21" s="181">
        <f t="shared" si="7"/>
        <v>28677250.146488197</v>
      </c>
      <c r="T21" s="115"/>
      <c r="U21" s="11"/>
    </row>
    <row r="22" spans="1:26" s="42" customFormat="1" x14ac:dyDescent="0.3">
      <c r="A22" s="11">
        <f t="shared" si="10"/>
        <v>4000000</v>
      </c>
      <c r="C22" s="219"/>
      <c r="D22" s="109">
        <v>7</v>
      </c>
      <c r="E22" s="110">
        <v>2500000</v>
      </c>
      <c r="F22" s="111">
        <v>0</v>
      </c>
      <c r="G22" s="111">
        <v>400000</v>
      </c>
      <c r="H22" s="111">
        <f t="shared" si="1"/>
        <v>2100000</v>
      </c>
      <c r="I22" s="112">
        <v>0</v>
      </c>
      <c r="J22" s="113">
        <f t="shared" si="9"/>
        <v>711000</v>
      </c>
      <c r="K22" s="114">
        <f t="shared" si="2"/>
        <v>2811000</v>
      </c>
      <c r="L22" s="211">
        <f t="shared" si="3"/>
        <v>1912231</v>
      </c>
      <c r="M22" s="191">
        <f t="shared" si="8"/>
        <v>9035295.5116745401</v>
      </c>
      <c r="N22" s="97">
        <v>0</v>
      </c>
      <c r="O22" s="110">
        <f t="shared" si="5"/>
        <v>28865019.146488197</v>
      </c>
      <c r="P22" s="42">
        <v>1.7999999999999999E-2</v>
      </c>
      <c r="Q22" s="203">
        <f t="shared" si="0"/>
        <v>29384589.491124984</v>
      </c>
      <c r="R22" s="171">
        <f t="shared" si="6"/>
        <v>40332116.002799526</v>
      </c>
      <c r="S22" s="181">
        <f t="shared" si="7"/>
        <v>31296820.491124988</v>
      </c>
      <c r="T22" s="115"/>
      <c r="U22" s="11"/>
    </row>
    <row r="23" spans="1:26" s="42" customFormat="1" x14ac:dyDescent="0.3">
      <c r="A23" s="11">
        <f t="shared" si="10"/>
        <v>5000000</v>
      </c>
      <c r="C23" s="219"/>
      <c r="D23" s="109">
        <v>8</v>
      </c>
      <c r="E23" s="110">
        <v>2500000</v>
      </c>
      <c r="F23" s="111">
        <v>0</v>
      </c>
      <c r="G23" s="111">
        <v>400000</v>
      </c>
      <c r="H23" s="111">
        <f t="shared" si="1"/>
        <v>2100000</v>
      </c>
      <c r="I23" s="112">
        <v>0</v>
      </c>
      <c r="J23" s="113">
        <f t="shared" si="9"/>
        <v>711000</v>
      </c>
      <c r="K23" s="114">
        <f t="shared" si="2"/>
        <v>2811000</v>
      </c>
      <c r="L23" s="211">
        <f t="shared" si="3"/>
        <v>1201231</v>
      </c>
      <c r="M23" s="191">
        <f t="shared" si="8"/>
        <v>9605130.830884682</v>
      </c>
      <c r="N23" s="97">
        <v>0</v>
      </c>
      <c r="O23" s="110">
        <f t="shared" si="5"/>
        <v>32195589.491124984</v>
      </c>
      <c r="P23" s="42">
        <v>1.7999999999999999E-2</v>
      </c>
      <c r="Q23" s="203">
        <f t="shared" si="0"/>
        <v>32775110.101965234</v>
      </c>
      <c r="R23" s="171">
        <f t="shared" si="6"/>
        <v>43581471.932849914</v>
      </c>
      <c r="S23" s="181">
        <f t="shared" si="7"/>
        <v>33976341.101965234</v>
      </c>
      <c r="T23" s="115"/>
      <c r="U23" s="11"/>
    </row>
    <row r="24" spans="1:26" s="42" customFormat="1" x14ac:dyDescent="0.3">
      <c r="A24" s="11">
        <f t="shared" si="10"/>
        <v>6000000</v>
      </c>
      <c r="C24" s="219"/>
      <c r="D24" s="109">
        <v>9</v>
      </c>
      <c r="E24" s="110">
        <v>2500000</v>
      </c>
      <c r="F24" s="111">
        <v>0</v>
      </c>
      <c r="G24" s="111">
        <v>400000</v>
      </c>
      <c r="H24" s="111">
        <f t="shared" si="1"/>
        <v>2100000</v>
      </c>
      <c r="I24" s="112">
        <v>0</v>
      </c>
      <c r="J24" s="113">
        <f t="shared" si="9"/>
        <v>711000</v>
      </c>
      <c r="K24" s="114">
        <f t="shared" si="2"/>
        <v>2811000</v>
      </c>
      <c r="L24" s="211">
        <f t="shared" si="3"/>
        <v>490231</v>
      </c>
      <c r="M24" s="191">
        <f t="shared" si="8"/>
        <v>10185223.185840607</v>
      </c>
      <c r="N24" s="97">
        <v>0</v>
      </c>
      <c r="O24" s="110">
        <f t="shared" si="5"/>
        <v>35586110.101965234</v>
      </c>
      <c r="P24" s="42">
        <v>1.7999999999999999E-2</v>
      </c>
      <c r="Q24" s="203">
        <f t="shared" si="0"/>
        <v>36226660.083800606</v>
      </c>
      <c r="R24" s="171">
        <f t="shared" si="6"/>
        <v>46902114.269641213</v>
      </c>
      <c r="S24" s="181">
        <f t="shared" si="7"/>
        <v>36716891.083800606</v>
      </c>
      <c r="T24" s="115"/>
      <c r="U24" s="11"/>
    </row>
    <row r="25" spans="1:26" s="42" customFormat="1" x14ac:dyDescent="0.3">
      <c r="A25" s="11">
        <f t="shared" si="10"/>
        <v>7000000</v>
      </c>
      <c r="C25" s="219"/>
      <c r="D25" s="109">
        <v>10</v>
      </c>
      <c r="E25" s="110">
        <v>2500000</v>
      </c>
      <c r="F25" s="111">
        <v>0</v>
      </c>
      <c r="G25" s="111">
        <v>400000</v>
      </c>
      <c r="H25" s="111">
        <f t="shared" si="1"/>
        <v>2100000</v>
      </c>
      <c r="I25" s="112">
        <v>0</v>
      </c>
      <c r="J25" s="113">
        <f xml:space="preserve"> J24</f>
        <v>711000</v>
      </c>
      <c r="K25" s="114">
        <f t="shared" si="2"/>
        <v>2811000</v>
      </c>
      <c r="L25" s="211">
        <f t="shared" si="3"/>
        <v>-220769</v>
      </c>
      <c r="M25" s="191">
        <f t="shared" si="8"/>
        <v>10775757.203185737</v>
      </c>
      <c r="N25" s="97">
        <v>0</v>
      </c>
      <c r="O25" s="110">
        <f t="shared" si="5"/>
        <v>39037660.083800606</v>
      </c>
      <c r="P25" s="42">
        <v>1.7999999999999999E-2</v>
      </c>
      <c r="Q25" s="203">
        <f t="shared" si="0"/>
        <v>39740337.965309016</v>
      </c>
      <c r="R25" s="171">
        <f t="shared" si="6"/>
        <v>50295326.168494754</v>
      </c>
      <c r="S25" s="181">
        <f t="shared" si="7"/>
        <v>39519568.965309016</v>
      </c>
      <c r="T25" s="115"/>
      <c r="U25" s="11"/>
    </row>
    <row r="26" spans="1:26" s="116" customFormat="1" ht="17.25" thickBot="1" x14ac:dyDescent="0.35">
      <c r="A26" s="11">
        <f t="shared" si="10"/>
        <v>8000000</v>
      </c>
      <c r="C26" s="219"/>
      <c r="D26" s="117">
        <v>11</v>
      </c>
      <c r="E26" s="118">
        <v>2500000</v>
      </c>
      <c r="F26" s="119">
        <v>0</v>
      </c>
      <c r="G26" s="119">
        <v>400000</v>
      </c>
      <c r="H26" s="119">
        <f t="shared" si="1"/>
        <v>2100000</v>
      </c>
      <c r="I26" s="120">
        <v>11000000</v>
      </c>
      <c r="J26" s="121">
        <v>0</v>
      </c>
      <c r="K26" s="122">
        <f t="shared" si="2"/>
        <v>-8900000</v>
      </c>
      <c r="L26" s="212">
        <f t="shared" si="3"/>
        <v>10779231</v>
      </c>
      <c r="M26" s="192">
        <f t="shared" si="8"/>
        <v>11376920.83284308</v>
      </c>
      <c r="N26" s="132">
        <v>0</v>
      </c>
      <c r="O26" s="118">
        <f t="shared" si="5"/>
        <v>30840337.965309016</v>
      </c>
      <c r="P26" s="116">
        <v>1.7999999999999999E-2</v>
      </c>
      <c r="Q26" s="204">
        <f t="shared" si="0"/>
        <v>31395464.048684578</v>
      </c>
      <c r="R26" s="172">
        <f t="shared" si="6"/>
        <v>53551615.881527662</v>
      </c>
      <c r="S26" s="182">
        <f t="shared" si="7"/>
        <v>42174695.048684582</v>
      </c>
      <c r="T26" s="123"/>
      <c r="U26" s="124"/>
    </row>
    <row r="27" spans="1:26" s="57" customFormat="1" ht="17.25" thickBot="1" x14ac:dyDescent="0.35">
      <c r="A27" s="11">
        <f t="shared" si="10"/>
        <v>9000000</v>
      </c>
      <c r="B27" s="50"/>
      <c r="C27" s="219"/>
      <c r="D27" s="51">
        <v>12</v>
      </c>
      <c r="E27" s="52">
        <v>2500000</v>
      </c>
      <c r="F27" s="53">
        <v>0</v>
      </c>
      <c r="G27" s="53">
        <v>400000</v>
      </c>
      <c r="H27" s="53">
        <f t="shared" si="1"/>
        <v>2100000</v>
      </c>
      <c r="I27" s="54">
        <v>11000000</v>
      </c>
      <c r="J27" s="56">
        <v>0</v>
      </c>
      <c r="K27" s="59">
        <f t="shared" si="2"/>
        <v>-8900000</v>
      </c>
      <c r="L27" s="210">
        <f t="shared" si="3"/>
        <v>21779231</v>
      </c>
      <c r="M27" s="193">
        <f t="shared" si="8"/>
        <v>11988905.407834256</v>
      </c>
      <c r="N27" s="62">
        <v>0</v>
      </c>
      <c r="O27" s="52">
        <f t="shared" si="5"/>
        <v>22495464.048684578</v>
      </c>
      <c r="P27" s="57">
        <v>1.7999999999999999E-2</v>
      </c>
      <c r="Q27" s="201">
        <f t="shared" si="0"/>
        <v>22900382.401560903</v>
      </c>
      <c r="R27" s="169">
        <f t="shared" si="6"/>
        <v>56668518.809395157</v>
      </c>
      <c r="S27" s="179">
        <f t="shared" si="7"/>
        <v>44679613.401560903</v>
      </c>
      <c r="T27" s="115">
        <f xml:space="preserve"> S27 / 4</f>
        <v>11169903.350390226</v>
      </c>
      <c r="U27" s="58">
        <f>SUM(E4:E27)</f>
        <v>62300000</v>
      </c>
      <c r="V27" s="58">
        <f>SUM(F4:F27)</f>
        <v>12956544</v>
      </c>
      <c r="W27" s="60">
        <f xml:space="preserve"> U27 - V27</f>
        <v>49343456</v>
      </c>
      <c r="X27" s="60">
        <f>R27-W27</f>
        <v>7325062.8093951568</v>
      </c>
      <c r="Y27" s="152">
        <f xml:space="preserve"> X27 / W27 * 100</f>
        <v>14.845054244670575</v>
      </c>
      <c r="Z27" s="60">
        <f xml:space="preserve"> (X27 - 2500000) * 0.16</f>
        <v>772010.04950322513</v>
      </c>
    </row>
    <row r="28" spans="1:26" s="100" customFormat="1" x14ac:dyDescent="0.3">
      <c r="A28" s="11">
        <f t="shared" si="10"/>
        <v>10000000</v>
      </c>
      <c r="B28" s="100">
        <v>3</v>
      </c>
      <c r="C28" s="219">
        <v>2024</v>
      </c>
      <c r="D28" s="101">
        <v>1</v>
      </c>
      <c r="E28" s="102">
        <v>2500000</v>
      </c>
      <c r="F28" s="103">
        <v>0</v>
      </c>
      <c r="G28" s="103">
        <v>400000</v>
      </c>
      <c r="H28" s="103">
        <f t="shared" ref="H28:H87" si="11" xml:space="preserve"> E28 - G28 - F28</f>
        <v>2100000</v>
      </c>
      <c r="I28" s="104">
        <v>0</v>
      </c>
      <c r="J28" s="105">
        <f xml:space="preserve"> L27 / 10</f>
        <v>2177923.1</v>
      </c>
      <c r="K28" s="106">
        <f t="shared" ref="K28:K87" si="12" xml:space="preserve"> H28 + J28 - I28</f>
        <v>4277923.0999999996</v>
      </c>
      <c r="L28" s="96">
        <f t="shared" ref="L28:L87" si="13" xml:space="preserve"> L27 +I28 - J28 - N28</f>
        <v>19601307.899999999</v>
      </c>
      <c r="M28" s="190">
        <f t="shared" si="8"/>
        <v>12438461.029465593</v>
      </c>
      <c r="N28" s="97">
        <v>0</v>
      </c>
      <c r="O28" s="102">
        <f t="shared" ref="O28:O87" si="14" xml:space="preserve"> Q27 + K28</f>
        <v>27178305.501560904</v>
      </c>
      <c r="P28" s="100">
        <v>4.0000000000000001E-3</v>
      </c>
      <c r="Q28" s="202">
        <f t="shared" si="0"/>
        <v>27287018.723567147</v>
      </c>
      <c r="R28" s="170">
        <f t="shared" ref="R28:R87" si="15" xml:space="preserve"> M28 + Q28 + L28</f>
        <v>59326787.653032742</v>
      </c>
      <c r="S28" s="180">
        <f t="shared" ref="S28:S87" si="16" xml:space="preserve"> R28 - M28</f>
        <v>46888326.623567149</v>
      </c>
      <c r="T28" s="107"/>
      <c r="U28" s="108"/>
    </row>
    <row r="29" spans="1:26" s="133" customFormat="1" x14ac:dyDescent="0.3">
      <c r="A29" s="142">
        <f t="shared" si="10"/>
        <v>11000000</v>
      </c>
      <c r="C29" s="219"/>
      <c r="D29" s="134">
        <v>2</v>
      </c>
      <c r="E29" s="135">
        <v>2500000</v>
      </c>
      <c r="F29" s="136">
        <v>0</v>
      </c>
      <c r="G29" s="136">
        <v>400000</v>
      </c>
      <c r="H29" s="136">
        <f t="shared" si="11"/>
        <v>2100000</v>
      </c>
      <c r="I29" s="137">
        <v>0</v>
      </c>
      <c r="J29" s="138">
        <f xml:space="preserve"> J28</f>
        <v>2177923.1</v>
      </c>
      <c r="K29" s="139">
        <f t="shared" si="12"/>
        <v>4277923.0999999996</v>
      </c>
      <c r="L29" s="213">
        <f t="shared" si="13"/>
        <v>17423384.799999997</v>
      </c>
      <c r="M29" s="194">
        <f t="shared" si="8"/>
        <v>13069553.327995975</v>
      </c>
      <c r="N29" s="140">
        <v>0</v>
      </c>
      <c r="O29" s="135">
        <f t="shared" si="14"/>
        <v>31564941.823567145</v>
      </c>
      <c r="P29" s="133">
        <v>1.7999999999999999E-2</v>
      </c>
      <c r="Q29" s="205">
        <f t="shared" si="0"/>
        <v>32133110.776391353</v>
      </c>
      <c r="R29" s="173">
        <f t="shared" si="15"/>
        <v>62626048.904387325</v>
      </c>
      <c r="S29" s="183">
        <f t="shared" si="16"/>
        <v>49556495.576391354</v>
      </c>
      <c r="T29" s="141"/>
      <c r="U29" s="142"/>
    </row>
    <row r="30" spans="1:26" s="42" customFormat="1" x14ac:dyDescent="0.3">
      <c r="A30" s="11">
        <f t="shared" si="10"/>
        <v>12000000</v>
      </c>
      <c r="C30" s="219"/>
      <c r="D30" s="109">
        <v>3</v>
      </c>
      <c r="E30" s="110">
        <v>2500000</v>
      </c>
      <c r="F30" s="111">
        <v>0</v>
      </c>
      <c r="G30" s="111">
        <v>400000</v>
      </c>
      <c r="H30" s="111">
        <f t="shared" si="11"/>
        <v>2100000</v>
      </c>
      <c r="I30" s="112">
        <v>0</v>
      </c>
      <c r="J30" s="113">
        <f t="shared" ref="J30:J36" si="17" xml:space="preserve"> J29</f>
        <v>2177923.1</v>
      </c>
      <c r="K30" s="114">
        <f t="shared" si="12"/>
        <v>4277923.0999999996</v>
      </c>
      <c r="L30" s="211">
        <f t="shared" si="13"/>
        <v>15245461.699999997</v>
      </c>
      <c r="M30" s="191">
        <f t="shared" si="8"/>
        <v>13712005.287899902</v>
      </c>
      <c r="N30" s="97">
        <v>0</v>
      </c>
      <c r="O30" s="110">
        <f t="shared" si="14"/>
        <v>36411033.876391351</v>
      </c>
      <c r="P30" s="42">
        <v>1.7999999999999999E-2</v>
      </c>
      <c r="Q30" s="203">
        <f t="shared" si="0"/>
        <v>37066432.486166395</v>
      </c>
      <c r="R30" s="171">
        <f t="shared" si="15"/>
        <v>66023899.474066295</v>
      </c>
      <c r="S30" s="181">
        <f t="shared" si="16"/>
        <v>52311894.186166391</v>
      </c>
      <c r="T30" s="115"/>
      <c r="U30" s="11"/>
    </row>
    <row r="31" spans="1:26" s="42" customFormat="1" x14ac:dyDescent="0.3">
      <c r="A31" s="11">
        <f t="shared" si="10"/>
        <v>13000000</v>
      </c>
      <c r="C31" s="219"/>
      <c r="D31" s="109">
        <v>4</v>
      </c>
      <c r="E31" s="110">
        <v>2500000</v>
      </c>
      <c r="F31" s="111">
        <v>0</v>
      </c>
      <c r="G31" s="111">
        <v>400000</v>
      </c>
      <c r="H31" s="111">
        <f t="shared" si="11"/>
        <v>2100000</v>
      </c>
      <c r="I31" s="112">
        <v>0</v>
      </c>
      <c r="J31" s="113">
        <f t="shared" si="17"/>
        <v>2177923.1</v>
      </c>
      <c r="K31" s="114">
        <f t="shared" si="12"/>
        <v>4277923.0999999996</v>
      </c>
      <c r="L31" s="211">
        <f t="shared" si="13"/>
        <v>13067538.599999998</v>
      </c>
      <c r="M31" s="191">
        <f t="shared" si="8"/>
        <v>14366021.383082101</v>
      </c>
      <c r="N31" s="97">
        <v>0</v>
      </c>
      <c r="O31" s="110">
        <f t="shared" si="14"/>
        <v>41344355.586166397</v>
      </c>
      <c r="P31" s="42">
        <v>1.7999999999999999E-2</v>
      </c>
      <c r="Q31" s="203">
        <f t="shared" si="0"/>
        <v>42088553.986717395</v>
      </c>
      <c r="R31" s="171">
        <f t="shared" si="15"/>
        <v>69522113.969799489</v>
      </c>
      <c r="S31" s="181">
        <f t="shared" si="16"/>
        <v>55156092.58671739</v>
      </c>
      <c r="T31" s="115"/>
      <c r="U31" s="11"/>
    </row>
    <row r="32" spans="1:26" s="42" customFormat="1" x14ac:dyDescent="0.3">
      <c r="A32" s="11">
        <f t="shared" si="10"/>
        <v>14000000</v>
      </c>
      <c r="C32" s="219"/>
      <c r="D32" s="109">
        <v>5</v>
      </c>
      <c r="E32" s="110">
        <v>2500000</v>
      </c>
      <c r="F32" s="111">
        <v>0</v>
      </c>
      <c r="G32" s="111">
        <v>400000</v>
      </c>
      <c r="H32" s="111">
        <f t="shared" si="11"/>
        <v>2100000</v>
      </c>
      <c r="I32" s="112">
        <v>0</v>
      </c>
      <c r="J32" s="113">
        <f t="shared" si="17"/>
        <v>2177923.1</v>
      </c>
      <c r="K32" s="114">
        <f t="shared" si="12"/>
        <v>4277923.0999999996</v>
      </c>
      <c r="L32" s="211">
        <f t="shared" si="13"/>
        <v>10889615.499999998</v>
      </c>
      <c r="M32" s="191">
        <f t="shared" si="8"/>
        <v>15031809.767977579</v>
      </c>
      <c r="N32" s="97">
        <v>0</v>
      </c>
      <c r="O32" s="110">
        <f t="shared" si="14"/>
        <v>46366477.086717397</v>
      </c>
      <c r="P32" s="42">
        <v>1.7999999999999999E-2</v>
      </c>
      <c r="Q32" s="203">
        <f t="shared" si="0"/>
        <v>47201073.674278311</v>
      </c>
      <c r="R32" s="171">
        <f t="shared" si="15"/>
        <v>73122498.942255884</v>
      </c>
      <c r="S32" s="181">
        <f t="shared" si="16"/>
        <v>58090689.174278304</v>
      </c>
      <c r="T32" s="115"/>
      <c r="U32" s="11"/>
    </row>
    <row r="33" spans="1:26" s="42" customFormat="1" x14ac:dyDescent="0.3">
      <c r="A33" s="11">
        <f t="shared" si="10"/>
        <v>15000000</v>
      </c>
      <c r="C33" s="219"/>
      <c r="D33" s="109">
        <v>6</v>
      </c>
      <c r="E33" s="110">
        <v>2500000</v>
      </c>
      <c r="F33" s="111">
        <v>0</v>
      </c>
      <c r="G33" s="111">
        <v>400000</v>
      </c>
      <c r="H33" s="111">
        <f t="shared" si="11"/>
        <v>2100000</v>
      </c>
      <c r="I33" s="112">
        <v>0</v>
      </c>
      <c r="J33" s="113">
        <f t="shared" si="17"/>
        <v>2177923.1</v>
      </c>
      <c r="K33" s="114">
        <f t="shared" si="12"/>
        <v>4277923.0999999996</v>
      </c>
      <c r="L33" s="211">
        <f t="shared" si="13"/>
        <v>8711692.3999999985</v>
      </c>
      <c r="M33" s="191">
        <f t="shared" si="8"/>
        <v>15709582.343801174</v>
      </c>
      <c r="N33" s="97">
        <v>0</v>
      </c>
      <c r="O33" s="110">
        <f t="shared" si="14"/>
        <v>51478996.774278313</v>
      </c>
      <c r="P33" s="42">
        <v>1.7999999999999999E-2</v>
      </c>
      <c r="Q33" s="203">
        <f t="shared" si="0"/>
        <v>52405618.71621532</v>
      </c>
      <c r="R33" s="171">
        <f t="shared" si="15"/>
        <v>76826893.460016489</v>
      </c>
      <c r="S33" s="181">
        <f t="shared" si="16"/>
        <v>61117311.116215318</v>
      </c>
      <c r="T33" s="115"/>
      <c r="U33" s="11"/>
    </row>
    <row r="34" spans="1:26" s="42" customFormat="1" x14ac:dyDescent="0.3">
      <c r="A34" s="11">
        <f t="shared" si="10"/>
        <v>16000000</v>
      </c>
      <c r="C34" s="219"/>
      <c r="D34" s="109">
        <v>7</v>
      </c>
      <c r="E34" s="110">
        <v>2500000</v>
      </c>
      <c r="F34" s="111">
        <v>0</v>
      </c>
      <c r="G34" s="111">
        <v>400000</v>
      </c>
      <c r="H34" s="111">
        <f t="shared" si="11"/>
        <v>2100000</v>
      </c>
      <c r="I34" s="112">
        <v>0</v>
      </c>
      <c r="J34" s="113">
        <f t="shared" si="17"/>
        <v>2177923.1</v>
      </c>
      <c r="K34" s="114">
        <f t="shared" si="12"/>
        <v>4277923.0999999996</v>
      </c>
      <c r="L34" s="211">
        <f t="shared" si="13"/>
        <v>6533769.2999999989</v>
      </c>
      <c r="M34" s="191">
        <f t="shared" si="8"/>
        <v>16399554.825989595</v>
      </c>
      <c r="N34" s="97">
        <v>0</v>
      </c>
      <c r="O34" s="110">
        <f t="shared" si="14"/>
        <v>56683541.816215321</v>
      </c>
      <c r="P34" s="42">
        <v>1.7999999999999999E-2</v>
      </c>
      <c r="Q34" s="203">
        <f t="shared" si="0"/>
        <v>57703845.568907194</v>
      </c>
      <c r="R34" s="171">
        <f t="shared" si="15"/>
        <v>80637169.694896787</v>
      </c>
      <c r="S34" s="181">
        <f t="shared" si="16"/>
        <v>64237614.868907191</v>
      </c>
      <c r="T34" s="115"/>
      <c r="U34" s="11"/>
    </row>
    <row r="35" spans="1:26" s="42" customFormat="1" x14ac:dyDescent="0.3">
      <c r="A35" s="11">
        <f t="shared" si="10"/>
        <v>17000000</v>
      </c>
      <c r="C35" s="219"/>
      <c r="D35" s="109">
        <v>8</v>
      </c>
      <c r="E35" s="110">
        <v>2500000</v>
      </c>
      <c r="F35" s="111">
        <v>0</v>
      </c>
      <c r="G35" s="111">
        <v>400000</v>
      </c>
      <c r="H35" s="111">
        <f t="shared" si="11"/>
        <v>2100000</v>
      </c>
      <c r="I35" s="112">
        <v>0</v>
      </c>
      <c r="J35" s="113">
        <f t="shared" si="17"/>
        <v>2177923.1</v>
      </c>
      <c r="K35" s="114">
        <f t="shared" si="12"/>
        <v>4277923.0999999996</v>
      </c>
      <c r="L35" s="211">
        <f t="shared" si="13"/>
        <v>4355846.1999999993</v>
      </c>
      <c r="M35" s="191">
        <f t="shared" si="8"/>
        <v>17101946.812857408</v>
      </c>
      <c r="N35" s="97">
        <v>0</v>
      </c>
      <c r="O35" s="110">
        <f t="shared" si="14"/>
        <v>61981768.668907195</v>
      </c>
      <c r="P35" s="42">
        <v>1.7999999999999999E-2</v>
      </c>
      <c r="Q35" s="203">
        <f t="shared" si="0"/>
        <v>63097440.504947528</v>
      </c>
      <c r="R35" s="171">
        <f t="shared" si="15"/>
        <v>84555233.517804936</v>
      </c>
      <c r="S35" s="181">
        <f t="shared" si="16"/>
        <v>67453286.704947531</v>
      </c>
      <c r="T35" s="115"/>
      <c r="U35" s="11"/>
    </row>
    <row r="36" spans="1:26" s="42" customFormat="1" x14ac:dyDescent="0.3">
      <c r="A36" s="11">
        <f t="shared" si="10"/>
        <v>18000000</v>
      </c>
      <c r="C36" s="219"/>
      <c r="D36" s="109">
        <v>9</v>
      </c>
      <c r="E36" s="110">
        <v>2500000</v>
      </c>
      <c r="F36" s="111">
        <v>0</v>
      </c>
      <c r="G36" s="111">
        <v>400000</v>
      </c>
      <c r="H36" s="111">
        <f t="shared" si="11"/>
        <v>2100000</v>
      </c>
      <c r="I36" s="112">
        <v>0</v>
      </c>
      <c r="J36" s="113">
        <f t="shared" si="17"/>
        <v>2177923.1</v>
      </c>
      <c r="K36" s="114">
        <f t="shared" si="12"/>
        <v>4277923.0999999996</v>
      </c>
      <c r="L36" s="211">
        <f t="shared" si="13"/>
        <v>2177923.0999999992</v>
      </c>
      <c r="M36" s="191">
        <f t="shared" si="8"/>
        <v>17816981.85548884</v>
      </c>
      <c r="N36" s="97">
        <v>0</v>
      </c>
      <c r="O36" s="110">
        <f t="shared" si="14"/>
        <v>67375363.604947522</v>
      </c>
      <c r="P36" s="42">
        <v>1.7999999999999999E-2</v>
      </c>
      <c r="Q36" s="203">
        <f t="shared" si="0"/>
        <v>68588120.149836585</v>
      </c>
      <c r="R36" s="171">
        <f t="shared" si="15"/>
        <v>88583025.105325416</v>
      </c>
      <c r="S36" s="181">
        <f t="shared" si="16"/>
        <v>70766043.249836579</v>
      </c>
      <c r="T36" s="115"/>
      <c r="U36" s="11"/>
    </row>
    <row r="37" spans="1:26" s="42" customFormat="1" x14ac:dyDescent="0.3">
      <c r="A37" s="11">
        <f t="shared" si="10"/>
        <v>19000000</v>
      </c>
      <c r="C37" s="219"/>
      <c r="D37" s="109">
        <v>10</v>
      </c>
      <c r="E37" s="110">
        <v>2500000</v>
      </c>
      <c r="F37" s="111">
        <v>0</v>
      </c>
      <c r="G37" s="111">
        <v>400000</v>
      </c>
      <c r="H37" s="111">
        <f t="shared" si="11"/>
        <v>2100000</v>
      </c>
      <c r="I37" s="112">
        <v>0</v>
      </c>
      <c r="J37" s="113">
        <f xml:space="preserve"> J36</f>
        <v>2177923.1</v>
      </c>
      <c r="K37" s="114">
        <f t="shared" si="12"/>
        <v>4277923.0999999996</v>
      </c>
      <c r="L37" s="211">
        <f t="shared" si="13"/>
        <v>-9.3132257461547852E-10</v>
      </c>
      <c r="M37" s="191">
        <f t="shared" si="8"/>
        <v>18544887.528887641</v>
      </c>
      <c r="N37" s="97">
        <v>0</v>
      </c>
      <c r="O37" s="110">
        <f t="shared" si="14"/>
        <v>72866043.249836579</v>
      </c>
      <c r="P37" s="42">
        <v>1.7999999999999999E-2</v>
      </c>
      <c r="Q37" s="203">
        <f t="shared" si="0"/>
        <v>74177632.028333634</v>
      </c>
      <c r="R37" s="171">
        <f t="shared" si="15"/>
        <v>92722519.557221279</v>
      </c>
      <c r="S37" s="181">
        <f t="shared" si="16"/>
        <v>74177632.028333634</v>
      </c>
      <c r="T37" s="115"/>
      <c r="U37" s="11"/>
    </row>
    <row r="38" spans="1:26" s="116" customFormat="1" ht="17.25" thickBot="1" x14ac:dyDescent="0.35">
      <c r="A38" s="11">
        <f t="shared" si="10"/>
        <v>20000000</v>
      </c>
      <c r="C38" s="219"/>
      <c r="D38" s="117">
        <v>11</v>
      </c>
      <c r="E38" s="118">
        <v>2500000</v>
      </c>
      <c r="F38" s="119">
        <v>0</v>
      </c>
      <c r="G38" s="119">
        <v>400000</v>
      </c>
      <c r="H38" s="119">
        <f t="shared" si="11"/>
        <v>2100000</v>
      </c>
      <c r="I38" s="120">
        <v>20000000</v>
      </c>
      <c r="J38" s="121">
        <v>0</v>
      </c>
      <c r="K38" s="122">
        <f t="shared" si="12"/>
        <v>-17900000</v>
      </c>
      <c r="L38" s="212">
        <f t="shared" si="13"/>
        <v>20000000</v>
      </c>
      <c r="M38" s="192">
        <f t="shared" si="8"/>
        <v>19285895.504407618</v>
      </c>
      <c r="N38" s="132">
        <v>0</v>
      </c>
      <c r="O38" s="118">
        <f t="shared" si="14"/>
        <v>56277632.028333634</v>
      </c>
      <c r="P38" s="116">
        <v>1.7999999999999999E-2</v>
      </c>
      <c r="Q38" s="204">
        <f t="shared" si="0"/>
        <v>57290629.404843636</v>
      </c>
      <c r="R38" s="172">
        <f t="shared" si="15"/>
        <v>96576524.909251258</v>
      </c>
      <c r="S38" s="182">
        <f t="shared" si="16"/>
        <v>77290629.404843643</v>
      </c>
      <c r="T38" s="123"/>
      <c r="U38" s="124"/>
    </row>
    <row r="39" spans="1:26" s="57" customFormat="1" ht="17.25" thickBot="1" x14ac:dyDescent="0.35">
      <c r="A39" s="11">
        <f t="shared" si="10"/>
        <v>21000000</v>
      </c>
      <c r="B39" s="50"/>
      <c r="C39" s="219"/>
      <c r="D39" s="51">
        <v>12</v>
      </c>
      <c r="E39" s="52">
        <v>2500000</v>
      </c>
      <c r="F39" s="53">
        <v>0</v>
      </c>
      <c r="G39" s="53">
        <v>400000</v>
      </c>
      <c r="H39" s="53">
        <f t="shared" si="11"/>
        <v>2100000</v>
      </c>
      <c r="I39" s="54">
        <v>20000000</v>
      </c>
      <c r="J39" s="56">
        <v>0</v>
      </c>
      <c r="K39" s="59">
        <f t="shared" si="12"/>
        <v>-17900000</v>
      </c>
      <c r="L39" s="210">
        <f t="shared" si="13"/>
        <v>40000000</v>
      </c>
      <c r="M39" s="193">
        <f t="shared" si="8"/>
        <v>20040241.623486955</v>
      </c>
      <c r="N39" s="62">
        <v>0</v>
      </c>
      <c r="O39" s="52">
        <f t="shared" si="14"/>
        <v>39390629.404843636</v>
      </c>
      <c r="P39" s="57">
        <v>1.7999999999999999E-2</v>
      </c>
      <c r="Q39" s="201">
        <f t="shared" si="0"/>
        <v>40099660.734130822</v>
      </c>
      <c r="R39" s="169">
        <f t="shared" si="15"/>
        <v>100139902.35761778</v>
      </c>
      <c r="S39" s="179">
        <f t="shared" si="16"/>
        <v>80099660.73413083</v>
      </c>
      <c r="T39" s="115">
        <f xml:space="preserve"> S39 / 4</f>
        <v>20024915.183532707</v>
      </c>
      <c r="U39" s="58">
        <f>SUM(E4:E39)</f>
        <v>92300000</v>
      </c>
      <c r="V39" s="58">
        <f>SUM(F4:F39)</f>
        <v>12956544</v>
      </c>
      <c r="W39" s="60">
        <f xml:space="preserve"> U39 - V39</f>
        <v>79343456</v>
      </c>
      <c r="X39" s="60">
        <f>R39-W39</f>
        <v>20796446.357617781</v>
      </c>
      <c r="Y39" s="152">
        <f xml:space="preserve"> X39 / W39 * 100</f>
        <v>26.210663621228925</v>
      </c>
      <c r="Z39" s="60">
        <f xml:space="preserve"> (X39 - 2500000) * 0.16</f>
        <v>2927431.4172188449</v>
      </c>
    </row>
    <row r="40" spans="1:26" s="100" customFormat="1" x14ac:dyDescent="0.3">
      <c r="A40" s="11">
        <f t="shared" si="10"/>
        <v>22000000</v>
      </c>
      <c r="B40" s="100">
        <v>4</v>
      </c>
      <c r="C40" s="219">
        <v>2025</v>
      </c>
      <c r="D40" s="101">
        <v>1</v>
      </c>
      <c r="E40" s="102">
        <v>2500000</v>
      </c>
      <c r="F40" s="103">
        <v>0</v>
      </c>
      <c r="G40" s="103">
        <v>400000</v>
      </c>
      <c r="H40" s="103">
        <f t="shared" ref="H40:H51" si="18" xml:space="preserve"> E40 - G40 - F40</f>
        <v>2100000</v>
      </c>
      <c r="I40" s="104">
        <v>0</v>
      </c>
      <c r="J40" s="105">
        <f xml:space="preserve"> L39 / 10</f>
        <v>4000000</v>
      </c>
      <c r="K40" s="106">
        <f t="shared" ref="K40:K51" si="19" xml:space="preserve"> H40 + J40 - I40</f>
        <v>6100000</v>
      </c>
      <c r="L40" s="96">
        <f t="shared" ref="L40:L50" si="20" xml:space="preserve"> L39 +I40 - J40 - N40</f>
        <v>36000000</v>
      </c>
      <c r="M40" s="190">
        <f t="shared" si="8"/>
        <v>20522002.589980904</v>
      </c>
      <c r="N40" s="97">
        <v>0</v>
      </c>
      <c r="O40" s="102">
        <f t="shared" ref="O40:O51" si="21" xml:space="preserve"> Q39 + K40</f>
        <v>46199660.734130822</v>
      </c>
      <c r="P40" s="100">
        <v>4.0000000000000001E-3</v>
      </c>
      <c r="Q40" s="202">
        <f t="shared" si="0"/>
        <v>46384459.377067342</v>
      </c>
      <c r="R40" s="170">
        <f t="shared" ref="R40:R51" si="22" xml:space="preserve"> M40 + Q40 + L40</f>
        <v>102906461.96704824</v>
      </c>
      <c r="S40" s="180">
        <f t="shared" ref="S40:S51" si="23" xml:space="preserve"> R40 - M40</f>
        <v>82384459.377067342</v>
      </c>
      <c r="T40" s="107"/>
      <c r="U40" s="108"/>
    </row>
    <row r="41" spans="1:26" s="42" customFormat="1" x14ac:dyDescent="0.3">
      <c r="A41" s="11">
        <f t="shared" si="10"/>
        <v>23000000</v>
      </c>
      <c r="C41" s="219"/>
      <c r="D41" s="109">
        <v>2</v>
      </c>
      <c r="E41" s="110">
        <v>2500000</v>
      </c>
      <c r="F41" s="111">
        <v>0</v>
      </c>
      <c r="G41" s="111">
        <v>400000</v>
      </c>
      <c r="H41" s="111">
        <f t="shared" si="18"/>
        <v>2100000</v>
      </c>
      <c r="I41" s="112">
        <v>0</v>
      </c>
      <c r="J41" s="113">
        <f xml:space="preserve"> J40</f>
        <v>4000000</v>
      </c>
      <c r="K41" s="114">
        <f t="shared" si="19"/>
        <v>6100000</v>
      </c>
      <c r="L41" s="211">
        <f t="shared" si="20"/>
        <v>32000000</v>
      </c>
      <c r="M41" s="191">
        <f t="shared" si="8"/>
        <v>21298598.636600561</v>
      </c>
      <c r="N41" s="97">
        <v>0</v>
      </c>
      <c r="O41" s="110">
        <f t="shared" si="21"/>
        <v>52484459.377067342</v>
      </c>
      <c r="P41" s="42">
        <v>1.7999999999999999E-2</v>
      </c>
      <c r="Q41" s="203">
        <f t="shared" si="0"/>
        <v>53429179.645854555</v>
      </c>
      <c r="R41" s="171">
        <f t="shared" si="22"/>
        <v>106727778.28245512</v>
      </c>
      <c r="S41" s="181">
        <f t="shared" si="23"/>
        <v>85429179.645854563</v>
      </c>
      <c r="T41" s="115"/>
      <c r="U41" s="11"/>
    </row>
    <row r="42" spans="1:26" s="42" customFormat="1" x14ac:dyDescent="0.3">
      <c r="A42" s="11">
        <f t="shared" si="10"/>
        <v>24000000</v>
      </c>
      <c r="C42" s="219"/>
      <c r="D42" s="109">
        <v>3</v>
      </c>
      <c r="E42" s="110">
        <v>2500000</v>
      </c>
      <c r="F42" s="111">
        <v>0</v>
      </c>
      <c r="G42" s="111">
        <v>400000</v>
      </c>
      <c r="H42" s="111">
        <f t="shared" si="18"/>
        <v>2100000</v>
      </c>
      <c r="I42" s="112">
        <v>0</v>
      </c>
      <c r="J42" s="113">
        <f t="shared" ref="J42:J48" si="24" xml:space="preserve"> J41</f>
        <v>4000000</v>
      </c>
      <c r="K42" s="114">
        <f t="shared" si="19"/>
        <v>6100000</v>
      </c>
      <c r="L42" s="211">
        <f t="shared" si="20"/>
        <v>28000000</v>
      </c>
      <c r="M42" s="191">
        <f t="shared" si="8"/>
        <v>22089173.41205937</v>
      </c>
      <c r="N42" s="97">
        <v>0</v>
      </c>
      <c r="O42" s="110">
        <f t="shared" si="21"/>
        <v>59529179.645854555</v>
      </c>
      <c r="P42" s="42">
        <v>1.7999999999999999E-2</v>
      </c>
      <c r="Q42" s="203">
        <f t="shared" si="0"/>
        <v>60600704.879479937</v>
      </c>
      <c r="R42" s="171">
        <f t="shared" si="22"/>
        <v>110689878.29153931</v>
      </c>
      <c r="S42" s="181">
        <f t="shared" si="23"/>
        <v>88600704.879479945</v>
      </c>
      <c r="T42" s="115"/>
      <c r="U42" s="11"/>
    </row>
    <row r="43" spans="1:26" s="42" customFormat="1" x14ac:dyDescent="0.3">
      <c r="A43" s="11">
        <f t="shared" si="10"/>
        <v>25000000</v>
      </c>
      <c r="C43" s="219"/>
      <c r="D43" s="109">
        <v>4</v>
      </c>
      <c r="E43" s="110">
        <v>2500000</v>
      </c>
      <c r="F43" s="111">
        <v>0</v>
      </c>
      <c r="G43" s="111">
        <v>400000</v>
      </c>
      <c r="H43" s="111">
        <f t="shared" si="18"/>
        <v>2100000</v>
      </c>
      <c r="I43" s="112">
        <v>0</v>
      </c>
      <c r="J43" s="113">
        <f t="shared" si="24"/>
        <v>4000000</v>
      </c>
      <c r="K43" s="114">
        <f t="shared" si="19"/>
        <v>6100000</v>
      </c>
      <c r="L43" s="211">
        <f t="shared" si="20"/>
        <v>24000000</v>
      </c>
      <c r="M43" s="191">
        <f t="shared" si="8"/>
        <v>22893978.533476438</v>
      </c>
      <c r="N43" s="97">
        <v>0</v>
      </c>
      <c r="O43" s="110">
        <f t="shared" si="21"/>
        <v>66700704.879479937</v>
      </c>
      <c r="P43" s="42">
        <v>1.7999999999999999E-2</v>
      </c>
      <c r="Q43" s="203">
        <f t="shared" si="0"/>
        <v>67901317.567310572</v>
      </c>
      <c r="R43" s="171">
        <f t="shared" si="22"/>
        <v>114795296.10078701</v>
      </c>
      <c r="S43" s="181">
        <f t="shared" si="23"/>
        <v>91901317.567310572</v>
      </c>
      <c r="T43" s="115"/>
      <c r="U43" s="11"/>
    </row>
    <row r="44" spans="1:26" s="42" customFormat="1" x14ac:dyDescent="0.3">
      <c r="A44" s="11">
        <f t="shared" si="10"/>
        <v>26000000</v>
      </c>
      <c r="C44" s="219"/>
      <c r="D44" s="109">
        <v>5</v>
      </c>
      <c r="E44" s="110">
        <v>2500000</v>
      </c>
      <c r="F44" s="111">
        <v>0</v>
      </c>
      <c r="G44" s="111">
        <v>400000</v>
      </c>
      <c r="H44" s="111">
        <f t="shared" si="18"/>
        <v>2100000</v>
      </c>
      <c r="I44" s="112">
        <v>0</v>
      </c>
      <c r="J44" s="113">
        <f t="shared" si="24"/>
        <v>4000000</v>
      </c>
      <c r="K44" s="114">
        <f t="shared" si="19"/>
        <v>6100000</v>
      </c>
      <c r="L44" s="211">
        <f t="shared" si="20"/>
        <v>20000000</v>
      </c>
      <c r="M44" s="191">
        <f t="shared" si="8"/>
        <v>23713270.147079013</v>
      </c>
      <c r="N44" s="97">
        <v>0</v>
      </c>
      <c r="O44" s="110">
        <f t="shared" si="21"/>
        <v>74001317.567310572</v>
      </c>
      <c r="P44" s="42">
        <v>1.7999999999999999E-2</v>
      </c>
      <c r="Q44" s="203">
        <f t="shared" si="0"/>
        <v>75333341.283522159</v>
      </c>
      <c r="R44" s="171">
        <f t="shared" si="22"/>
        <v>119046611.43060118</v>
      </c>
      <c r="S44" s="181">
        <f t="shared" si="23"/>
        <v>95333341.283522159</v>
      </c>
      <c r="T44" s="115"/>
      <c r="U44" s="11"/>
    </row>
    <row r="45" spans="1:26" s="42" customFormat="1" x14ac:dyDescent="0.3">
      <c r="A45" s="11">
        <f t="shared" si="10"/>
        <v>27000000</v>
      </c>
      <c r="C45" s="219"/>
      <c r="D45" s="109">
        <v>6</v>
      </c>
      <c r="E45" s="110">
        <v>2500000</v>
      </c>
      <c r="F45" s="111">
        <v>0</v>
      </c>
      <c r="G45" s="111">
        <v>400000</v>
      </c>
      <c r="H45" s="111">
        <f t="shared" si="18"/>
        <v>2100000</v>
      </c>
      <c r="I45" s="112">
        <v>0</v>
      </c>
      <c r="J45" s="113">
        <f t="shared" si="24"/>
        <v>4000000</v>
      </c>
      <c r="K45" s="114">
        <f t="shared" si="19"/>
        <v>6100000</v>
      </c>
      <c r="L45" s="211">
        <f t="shared" si="20"/>
        <v>16000000</v>
      </c>
      <c r="M45" s="191">
        <f t="shared" si="8"/>
        <v>24547309.009726435</v>
      </c>
      <c r="N45" s="97">
        <v>0</v>
      </c>
      <c r="O45" s="110">
        <f t="shared" si="21"/>
        <v>81433341.283522159</v>
      </c>
      <c r="P45" s="42">
        <v>1.7999999999999999E-2</v>
      </c>
      <c r="Q45" s="203">
        <f t="shared" si="0"/>
        <v>82899141.426625565</v>
      </c>
      <c r="R45" s="171">
        <f t="shared" si="22"/>
        <v>123446450.436352</v>
      </c>
      <c r="S45" s="181">
        <f t="shared" si="23"/>
        <v>98899141.426625565</v>
      </c>
      <c r="T45" s="115"/>
      <c r="U45" s="11"/>
    </row>
    <row r="46" spans="1:26" s="42" customFormat="1" x14ac:dyDescent="0.3">
      <c r="A46" s="11">
        <f t="shared" si="10"/>
        <v>28000000</v>
      </c>
      <c r="C46" s="219"/>
      <c r="D46" s="109">
        <v>7</v>
      </c>
      <c r="E46" s="110">
        <v>2500000</v>
      </c>
      <c r="F46" s="111">
        <v>0</v>
      </c>
      <c r="G46" s="111">
        <v>400000</v>
      </c>
      <c r="H46" s="111">
        <f t="shared" si="18"/>
        <v>2100000</v>
      </c>
      <c r="I46" s="112">
        <v>0</v>
      </c>
      <c r="J46" s="113">
        <f t="shared" si="24"/>
        <v>4000000</v>
      </c>
      <c r="K46" s="114">
        <f t="shared" si="19"/>
        <v>6100000</v>
      </c>
      <c r="L46" s="211">
        <f t="shared" si="20"/>
        <v>12000000</v>
      </c>
      <c r="M46" s="191">
        <f t="shared" si="8"/>
        <v>25396360.571901511</v>
      </c>
      <c r="N46" s="97">
        <v>0</v>
      </c>
      <c r="O46" s="110">
        <f t="shared" si="21"/>
        <v>88999141.426625565</v>
      </c>
      <c r="P46" s="42">
        <v>1.7999999999999999E-2</v>
      </c>
      <c r="Q46" s="203">
        <f t="shared" si="0"/>
        <v>90601125.972304821</v>
      </c>
      <c r="R46" s="171">
        <f t="shared" si="22"/>
        <v>127997486.54420634</v>
      </c>
      <c r="S46" s="181">
        <f t="shared" si="23"/>
        <v>102601125.97230482</v>
      </c>
      <c r="T46" s="115"/>
      <c r="U46" s="11"/>
    </row>
    <row r="47" spans="1:26" s="42" customFormat="1" x14ac:dyDescent="0.3">
      <c r="A47" s="11">
        <f t="shared" si="10"/>
        <v>29000000</v>
      </c>
      <c r="C47" s="219"/>
      <c r="D47" s="109">
        <v>8</v>
      </c>
      <c r="E47" s="110">
        <v>2500000</v>
      </c>
      <c r="F47" s="111">
        <v>0</v>
      </c>
      <c r="G47" s="111">
        <v>400000</v>
      </c>
      <c r="H47" s="111">
        <f t="shared" si="18"/>
        <v>2100000</v>
      </c>
      <c r="I47" s="112">
        <v>0</v>
      </c>
      <c r="J47" s="113">
        <f t="shared" si="24"/>
        <v>4000000</v>
      </c>
      <c r="K47" s="114">
        <f t="shared" si="19"/>
        <v>6100000</v>
      </c>
      <c r="L47" s="211">
        <f t="shared" si="20"/>
        <v>8000000</v>
      </c>
      <c r="M47" s="191">
        <f t="shared" si="8"/>
        <v>26260695.062195737</v>
      </c>
      <c r="N47" s="97">
        <v>0</v>
      </c>
      <c r="O47" s="110">
        <f t="shared" si="21"/>
        <v>96701125.972304821</v>
      </c>
      <c r="P47" s="42">
        <v>1.7999999999999999E-2</v>
      </c>
      <c r="Q47" s="203">
        <f t="shared" si="0"/>
        <v>98441746.239806309</v>
      </c>
      <c r="R47" s="171">
        <f t="shared" si="22"/>
        <v>132702441.30200204</v>
      </c>
      <c r="S47" s="181">
        <f t="shared" si="23"/>
        <v>106441746.23980631</v>
      </c>
      <c r="T47" s="115"/>
      <c r="U47" s="11"/>
    </row>
    <row r="48" spans="1:26" s="246" customFormat="1" x14ac:dyDescent="0.3">
      <c r="A48" s="245">
        <f t="shared" si="10"/>
        <v>30000000</v>
      </c>
      <c r="C48" s="219"/>
      <c r="D48" s="247">
        <v>9</v>
      </c>
      <c r="E48" s="248">
        <v>2500000</v>
      </c>
      <c r="F48" s="249">
        <v>60000000</v>
      </c>
      <c r="G48" s="249">
        <v>400000</v>
      </c>
      <c r="H48" s="249">
        <f t="shared" si="18"/>
        <v>-57900000</v>
      </c>
      <c r="I48" s="250">
        <v>0</v>
      </c>
      <c r="J48" s="251">
        <f t="shared" si="24"/>
        <v>4000000</v>
      </c>
      <c r="K48" s="252">
        <f t="shared" si="19"/>
        <v>-53900000</v>
      </c>
      <c r="L48" s="253">
        <f t="shared" si="20"/>
        <v>4000000</v>
      </c>
      <c r="M48" s="254">
        <f t="shared" ref="M48:M79" si="25" xml:space="preserve"> (M47 + 400000) + ((M47 + 400000) * P48 )</f>
        <v>27140587.573315259</v>
      </c>
      <c r="N48" s="255">
        <v>0</v>
      </c>
      <c r="O48" s="248">
        <f t="shared" si="21"/>
        <v>44541746.239806309</v>
      </c>
      <c r="P48" s="246">
        <v>1.7999999999999999E-2</v>
      </c>
      <c r="Q48" s="256">
        <f t="shared" si="0"/>
        <v>45343497.672122821</v>
      </c>
      <c r="R48" s="257">
        <f t="shared" si="22"/>
        <v>76484085.245438084</v>
      </c>
      <c r="S48" s="258">
        <f t="shared" si="23"/>
        <v>49343497.672122821</v>
      </c>
      <c r="T48" s="259"/>
      <c r="U48" s="245"/>
    </row>
    <row r="49" spans="1:26" s="42" customFormat="1" x14ac:dyDescent="0.3">
      <c r="A49" s="260">
        <f xml:space="preserve"> 0 +1000000</f>
        <v>1000000</v>
      </c>
      <c r="C49" s="219"/>
      <c r="D49" s="109">
        <v>10</v>
      </c>
      <c r="E49" s="110">
        <v>2500000</v>
      </c>
      <c r="F49" s="111">
        <v>0</v>
      </c>
      <c r="G49" s="111">
        <v>400000</v>
      </c>
      <c r="H49" s="111">
        <f t="shared" si="18"/>
        <v>2100000</v>
      </c>
      <c r="I49" s="112">
        <v>0</v>
      </c>
      <c r="J49" s="113">
        <f xml:space="preserve"> J48</f>
        <v>4000000</v>
      </c>
      <c r="K49" s="114">
        <f t="shared" si="19"/>
        <v>6100000</v>
      </c>
      <c r="L49" s="211">
        <f t="shared" si="20"/>
        <v>0</v>
      </c>
      <c r="M49" s="191">
        <f t="shared" si="25"/>
        <v>28036318.149634935</v>
      </c>
      <c r="N49" s="97">
        <v>0</v>
      </c>
      <c r="O49" s="110">
        <f t="shared" si="21"/>
        <v>51443497.672122821</v>
      </c>
      <c r="P49" s="42">
        <v>1.7999999999999999E-2</v>
      </c>
      <c r="Q49" s="203">
        <f t="shared" si="0"/>
        <v>52369480.630221032</v>
      </c>
      <c r="R49" s="171">
        <f t="shared" si="22"/>
        <v>80405798.779855967</v>
      </c>
      <c r="S49" s="181">
        <f t="shared" si="23"/>
        <v>52369480.630221032</v>
      </c>
      <c r="T49" s="115"/>
      <c r="U49" s="11"/>
    </row>
    <row r="50" spans="1:26" s="116" customFormat="1" ht="17.25" thickBot="1" x14ac:dyDescent="0.35">
      <c r="A50" s="260">
        <f t="shared" si="10"/>
        <v>2000000</v>
      </c>
      <c r="C50" s="219"/>
      <c r="D50" s="117">
        <v>11</v>
      </c>
      <c r="E50" s="118">
        <v>2500000</v>
      </c>
      <c r="F50" s="119">
        <v>0</v>
      </c>
      <c r="G50" s="119">
        <v>400000</v>
      </c>
      <c r="H50" s="119">
        <f t="shared" si="18"/>
        <v>2100000</v>
      </c>
      <c r="I50" s="120">
        <v>14000000</v>
      </c>
      <c r="J50" s="121">
        <v>0</v>
      </c>
      <c r="K50" s="122">
        <f t="shared" si="19"/>
        <v>-11900000</v>
      </c>
      <c r="L50" s="212">
        <f t="shared" si="20"/>
        <v>14000000</v>
      </c>
      <c r="M50" s="192">
        <f t="shared" si="25"/>
        <v>28948171.876328364</v>
      </c>
      <c r="N50" s="132">
        <v>0</v>
      </c>
      <c r="O50" s="118">
        <f t="shared" si="21"/>
        <v>40469480.630221032</v>
      </c>
      <c r="P50" s="116">
        <v>1.7999999999999999E-2</v>
      </c>
      <c r="Q50" s="204">
        <f t="shared" si="0"/>
        <v>41197931.281565011</v>
      </c>
      <c r="R50" s="172">
        <f t="shared" si="22"/>
        <v>84146103.157893375</v>
      </c>
      <c r="S50" s="182">
        <f t="shared" si="23"/>
        <v>55197931.281565011</v>
      </c>
      <c r="T50" s="123"/>
      <c r="U50" s="124"/>
    </row>
    <row r="51" spans="1:26" s="127" customFormat="1" ht="17.25" thickBot="1" x14ac:dyDescent="0.35">
      <c r="A51" s="260">
        <f t="shared" si="10"/>
        <v>3000000</v>
      </c>
      <c r="B51" s="125"/>
      <c r="C51" s="219"/>
      <c r="D51" s="51">
        <v>12</v>
      </c>
      <c r="E51" s="52">
        <v>2500000</v>
      </c>
      <c r="F51" s="126">
        <v>0</v>
      </c>
      <c r="G51" s="53">
        <v>400000</v>
      </c>
      <c r="H51" s="53">
        <f t="shared" si="18"/>
        <v>2100000</v>
      </c>
      <c r="I51" s="54">
        <v>14000000</v>
      </c>
      <c r="J51" s="56">
        <v>0</v>
      </c>
      <c r="K51" s="59">
        <f t="shared" si="19"/>
        <v>-11900000</v>
      </c>
      <c r="L51" s="210">
        <f xml:space="preserve"> L50 +I51 - J51 - N51</f>
        <v>28000000</v>
      </c>
      <c r="M51" s="193">
        <f t="shared" si="25"/>
        <v>29876438.970102273</v>
      </c>
      <c r="N51" s="62">
        <v>0</v>
      </c>
      <c r="O51" s="52">
        <f t="shared" si="21"/>
        <v>29297931.281565011</v>
      </c>
      <c r="P51" s="57">
        <v>1.7999999999999999E-2</v>
      </c>
      <c r="Q51" s="201">
        <f t="shared" si="0"/>
        <v>29825294.04463318</v>
      </c>
      <c r="R51" s="169">
        <f t="shared" si="22"/>
        <v>87701733.01473546</v>
      </c>
      <c r="S51" s="179">
        <f t="shared" si="23"/>
        <v>57825294.044633187</v>
      </c>
      <c r="T51" s="115">
        <f xml:space="preserve"> S51 / 4</f>
        <v>14456323.511158297</v>
      </c>
      <c r="U51" s="58">
        <f>SUM(E4:E51)</f>
        <v>122300000</v>
      </c>
      <c r="V51" s="58">
        <f>SUM(F4:F51)</f>
        <v>72956544</v>
      </c>
      <c r="W51" s="60">
        <f xml:space="preserve"> U51 - V51</f>
        <v>49343456</v>
      </c>
      <c r="X51" s="60">
        <f>R51-W51</f>
        <v>38358277.01473546</v>
      </c>
      <c r="Y51" s="152">
        <f xml:space="preserve"> X51 / W51 * 100</f>
        <v>77.737313362759721</v>
      </c>
      <c r="Z51" s="60">
        <f xml:space="preserve"> (X51 - 2500000) * 0.16</f>
        <v>5737324.3223576741</v>
      </c>
    </row>
    <row r="52" spans="1:26" s="100" customFormat="1" x14ac:dyDescent="0.3">
      <c r="A52" s="260">
        <f t="shared" si="10"/>
        <v>4000000</v>
      </c>
      <c r="B52" s="100">
        <v>4</v>
      </c>
      <c r="C52" s="219">
        <v>2026</v>
      </c>
      <c r="D52" s="101">
        <v>1</v>
      </c>
      <c r="E52" s="102">
        <v>2500000</v>
      </c>
      <c r="F52" s="103">
        <v>0</v>
      </c>
      <c r="G52" s="103">
        <v>400000</v>
      </c>
      <c r="H52" s="103">
        <f t="shared" ref="H52:H63" si="26" xml:space="preserve"> E52 - G52 - F52</f>
        <v>2100000</v>
      </c>
      <c r="I52" s="104">
        <v>0</v>
      </c>
      <c r="J52" s="105">
        <f xml:space="preserve"> L51 / 10</f>
        <v>2800000</v>
      </c>
      <c r="K52" s="106">
        <f t="shared" ref="K52:K63" si="27" xml:space="preserve"> H52 + J52 - I52</f>
        <v>4900000</v>
      </c>
      <c r="L52" s="96">
        <f t="shared" ref="L52:L63" si="28" xml:space="preserve"> L51 +I52 - J52 - N52</f>
        <v>25200000</v>
      </c>
      <c r="M52" s="190">
        <f t="shared" si="25"/>
        <v>30397544.725982681</v>
      </c>
      <c r="N52" s="97">
        <v>0</v>
      </c>
      <c r="O52" s="102">
        <f t="shared" ref="O52:O63" si="29" xml:space="preserve"> Q51 + K52</f>
        <v>34725294.04463318</v>
      </c>
      <c r="P52" s="100">
        <v>4.0000000000000001E-3</v>
      </c>
      <c r="Q52" s="202">
        <f t="shared" si="0"/>
        <v>34864195.22081171</v>
      </c>
      <c r="R52" s="170">
        <f t="shared" ref="R52:R63" si="30" xml:space="preserve"> M52 + Q52 + L52</f>
        <v>90461739.946794391</v>
      </c>
      <c r="S52" s="180">
        <f t="shared" ref="S52:S63" si="31" xml:space="preserve"> R52 - M52</f>
        <v>60064195.22081171</v>
      </c>
      <c r="T52" s="107"/>
      <c r="U52" s="108"/>
    </row>
    <row r="53" spans="1:26" s="133" customFormat="1" x14ac:dyDescent="0.3">
      <c r="A53" s="260">
        <f t="shared" si="10"/>
        <v>5000000</v>
      </c>
      <c r="C53" s="219"/>
      <c r="D53" s="134">
        <v>2</v>
      </c>
      <c r="E53" s="135">
        <v>2500000</v>
      </c>
      <c r="F53" s="136">
        <v>0</v>
      </c>
      <c r="G53" s="136">
        <v>400000</v>
      </c>
      <c r="H53" s="136">
        <f t="shared" si="26"/>
        <v>2100000</v>
      </c>
      <c r="I53" s="137">
        <v>0</v>
      </c>
      <c r="J53" s="138">
        <f xml:space="preserve"> J52</f>
        <v>2800000</v>
      </c>
      <c r="K53" s="139">
        <f t="shared" si="27"/>
        <v>4900000</v>
      </c>
      <c r="L53" s="213">
        <f t="shared" si="28"/>
        <v>22400000</v>
      </c>
      <c r="M53" s="194">
        <f t="shared" si="25"/>
        <v>31351900.531050369</v>
      </c>
      <c r="N53" s="140">
        <v>0</v>
      </c>
      <c r="O53" s="135">
        <f t="shared" si="29"/>
        <v>39764195.22081171</v>
      </c>
      <c r="P53" s="133">
        <v>1.7999999999999999E-2</v>
      </c>
      <c r="Q53" s="205">
        <f t="shared" si="0"/>
        <v>40479950.734786317</v>
      </c>
      <c r="R53" s="173">
        <f t="shared" si="30"/>
        <v>94231851.265836686</v>
      </c>
      <c r="S53" s="183">
        <f t="shared" si="31"/>
        <v>62879950.734786317</v>
      </c>
      <c r="T53" s="141"/>
      <c r="U53" s="142"/>
    </row>
    <row r="54" spans="1:26" s="42" customFormat="1" x14ac:dyDescent="0.3">
      <c r="A54" s="260">
        <f t="shared" si="10"/>
        <v>6000000</v>
      </c>
      <c r="C54" s="219"/>
      <c r="D54" s="109">
        <v>3</v>
      </c>
      <c r="E54" s="110">
        <v>2500000</v>
      </c>
      <c r="F54" s="111">
        <v>0</v>
      </c>
      <c r="G54" s="111">
        <v>400000</v>
      </c>
      <c r="H54" s="111">
        <f t="shared" si="26"/>
        <v>2100000</v>
      </c>
      <c r="I54" s="112">
        <v>0</v>
      </c>
      <c r="J54" s="113">
        <f t="shared" ref="J54:J60" si="32" xml:space="preserve"> J53</f>
        <v>2800000</v>
      </c>
      <c r="K54" s="114">
        <f t="shared" si="27"/>
        <v>4900000</v>
      </c>
      <c r="L54" s="211">
        <f t="shared" si="28"/>
        <v>19600000</v>
      </c>
      <c r="M54" s="191">
        <f t="shared" si="25"/>
        <v>32323434.740609277</v>
      </c>
      <c r="N54" s="97">
        <v>0</v>
      </c>
      <c r="O54" s="110">
        <f t="shared" si="29"/>
        <v>45379950.734786317</v>
      </c>
      <c r="P54" s="42">
        <v>1.7999999999999999E-2</v>
      </c>
      <c r="Q54" s="203">
        <f t="shared" si="0"/>
        <v>46196789.84801247</v>
      </c>
      <c r="R54" s="171">
        <f t="shared" si="30"/>
        <v>98120224.58862175</v>
      </c>
      <c r="S54" s="181">
        <f t="shared" si="31"/>
        <v>65796789.848012477</v>
      </c>
      <c r="T54" s="115"/>
      <c r="U54" s="11"/>
    </row>
    <row r="55" spans="1:26" s="42" customFormat="1" x14ac:dyDescent="0.3">
      <c r="A55" s="260">
        <f t="shared" si="10"/>
        <v>7000000</v>
      </c>
      <c r="C55" s="219"/>
      <c r="D55" s="109">
        <v>4</v>
      </c>
      <c r="E55" s="110">
        <v>2500000</v>
      </c>
      <c r="F55" s="111">
        <v>0</v>
      </c>
      <c r="G55" s="111">
        <v>400000</v>
      </c>
      <c r="H55" s="111">
        <f t="shared" si="26"/>
        <v>2100000</v>
      </c>
      <c r="I55" s="112">
        <v>0</v>
      </c>
      <c r="J55" s="113">
        <f t="shared" si="32"/>
        <v>2800000</v>
      </c>
      <c r="K55" s="114">
        <f t="shared" si="27"/>
        <v>4900000</v>
      </c>
      <c r="L55" s="211">
        <f t="shared" si="28"/>
        <v>16800000</v>
      </c>
      <c r="M55" s="191">
        <f t="shared" si="25"/>
        <v>33312456.565940242</v>
      </c>
      <c r="N55" s="97">
        <v>0</v>
      </c>
      <c r="O55" s="110">
        <f t="shared" si="29"/>
        <v>51096789.84801247</v>
      </c>
      <c r="P55" s="42">
        <v>1.7999999999999999E-2</v>
      </c>
      <c r="Q55" s="203">
        <f t="shared" si="0"/>
        <v>52016532.065276697</v>
      </c>
      <c r="R55" s="171">
        <f t="shared" si="30"/>
        <v>102128988.63121694</v>
      </c>
      <c r="S55" s="181">
        <f t="shared" si="31"/>
        <v>68816532.065276697</v>
      </c>
      <c r="T55" s="115"/>
      <c r="U55" s="11"/>
    </row>
    <row r="56" spans="1:26" s="42" customFormat="1" x14ac:dyDescent="0.3">
      <c r="A56" s="260">
        <f t="shared" si="10"/>
        <v>8000000</v>
      </c>
      <c r="C56" s="219"/>
      <c r="D56" s="109">
        <v>5</v>
      </c>
      <c r="E56" s="110">
        <v>2500000</v>
      </c>
      <c r="F56" s="111">
        <v>0</v>
      </c>
      <c r="G56" s="111">
        <v>400000</v>
      </c>
      <c r="H56" s="111">
        <f t="shared" si="26"/>
        <v>2100000</v>
      </c>
      <c r="I56" s="112">
        <v>0</v>
      </c>
      <c r="J56" s="113">
        <f t="shared" si="32"/>
        <v>2800000</v>
      </c>
      <c r="K56" s="114">
        <f t="shared" si="27"/>
        <v>4900000</v>
      </c>
      <c r="L56" s="211">
        <f t="shared" si="28"/>
        <v>14000000</v>
      </c>
      <c r="M56" s="191">
        <f t="shared" si="25"/>
        <v>34319280.784127168</v>
      </c>
      <c r="N56" s="97">
        <v>0</v>
      </c>
      <c r="O56" s="110">
        <f t="shared" si="29"/>
        <v>56916532.065276697</v>
      </c>
      <c r="P56" s="42">
        <v>1.7999999999999999E-2</v>
      </c>
      <c r="Q56" s="203">
        <f t="shared" si="0"/>
        <v>57941029.642451681</v>
      </c>
      <c r="R56" s="171">
        <f t="shared" si="30"/>
        <v>106260310.42657885</v>
      </c>
      <c r="S56" s="181">
        <f t="shared" si="31"/>
        <v>71941029.642451674</v>
      </c>
      <c r="T56" s="115"/>
      <c r="U56" s="11"/>
    </row>
    <row r="57" spans="1:26" s="42" customFormat="1" x14ac:dyDescent="0.3">
      <c r="A57" s="260">
        <f t="shared" si="10"/>
        <v>9000000</v>
      </c>
      <c r="C57" s="219"/>
      <c r="D57" s="109">
        <v>6</v>
      </c>
      <c r="E57" s="110">
        <v>2500000</v>
      </c>
      <c r="F57" s="111">
        <v>0</v>
      </c>
      <c r="G57" s="111">
        <v>400000</v>
      </c>
      <c r="H57" s="111">
        <f t="shared" si="26"/>
        <v>2100000</v>
      </c>
      <c r="I57" s="112">
        <v>0</v>
      </c>
      <c r="J57" s="113">
        <f t="shared" si="32"/>
        <v>2800000</v>
      </c>
      <c r="K57" s="114">
        <f t="shared" si="27"/>
        <v>4900000</v>
      </c>
      <c r="L57" s="211">
        <f t="shared" si="28"/>
        <v>11200000</v>
      </c>
      <c r="M57" s="191">
        <f t="shared" si="25"/>
        <v>35344227.838241458</v>
      </c>
      <c r="N57" s="97">
        <v>0</v>
      </c>
      <c r="O57" s="110">
        <f t="shared" si="29"/>
        <v>62841029.642451681</v>
      </c>
      <c r="P57" s="42">
        <v>1.7999999999999999E-2</v>
      </c>
      <c r="Q57" s="203">
        <f t="shared" si="0"/>
        <v>63972168.176015809</v>
      </c>
      <c r="R57" s="171">
        <f t="shared" si="30"/>
        <v>110516396.01425727</v>
      </c>
      <c r="S57" s="181">
        <f t="shared" si="31"/>
        <v>75172168.176015809</v>
      </c>
      <c r="T57" s="115"/>
      <c r="U57" s="11"/>
    </row>
    <row r="58" spans="1:26" s="42" customFormat="1" x14ac:dyDescent="0.3">
      <c r="A58" s="260">
        <f t="shared" si="10"/>
        <v>10000000</v>
      </c>
      <c r="C58" s="219"/>
      <c r="D58" s="109">
        <v>7</v>
      </c>
      <c r="E58" s="110">
        <v>2500000</v>
      </c>
      <c r="F58" s="111">
        <v>0</v>
      </c>
      <c r="G58" s="111">
        <v>400000</v>
      </c>
      <c r="H58" s="111">
        <f t="shared" si="26"/>
        <v>2100000</v>
      </c>
      <c r="I58" s="112">
        <v>0</v>
      </c>
      <c r="J58" s="113">
        <f t="shared" si="32"/>
        <v>2800000</v>
      </c>
      <c r="K58" s="114">
        <f t="shared" si="27"/>
        <v>4900000</v>
      </c>
      <c r="L58" s="211">
        <f t="shared" si="28"/>
        <v>8400000</v>
      </c>
      <c r="M58" s="191">
        <f t="shared" si="25"/>
        <v>36387623.939329803</v>
      </c>
      <c r="N58" s="97">
        <v>0</v>
      </c>
      <c r="O58" s="110">
        <f t="shared" si="29"/>
        <v>68872168.176015809</v>
      </c>
      <c r="P58" s="42">
        <v>1.7999999999999999E-2</v>
      </c>
      <c r="Q58" s="203">
        <f t="shared" si="0"/>
        <v>70111867.203184098</v>
      </c>
      <c r="R58" s="171">
        <f t="shared" si="30"/>
        <v>114899491.1425139</v>
      </c>
      <c r="S58" s="181">
        <f t="shared" si="31"/>
        <v>78511867.203184098</v>
      </c>
      <c r="T58" s="115"/>
      <c r="U58" s="11"/>
    </row>
    <row r="59" spans="1:26" s="42" customFormat="1" x14ac:dyDescent="0.3">
      <c r="A59" s="260">
        <f t="shared" si="10"/>
        <v>11000000</v>
      </c>
      <c r="C59" s="219"/>
      <c r="D59" s="109">
        <v>8</v>
      </c>
      <c r="E59" s="110">
        <v>2500000</v>
      </c>
      <c r="F59" s="111">
        <v>0</v>
      </c>
      <c r="G59" s="111">
        <v>400000</v>
      </c>
      <c r="H59" s="111">
        <f t="shared" si="26"/>
        <v>2100000</v>
      </c>
      <c r="I59" s="112">
        <v>0</v>
      </c>
      <c r="J59" s="113">
        <f t="shared" si="32"/>
        <v>2800000</v>
      </c>
      <c r="K59" s="114">
        <f t="shared" si="27"/>
        <v>4900000</v>
      </c>
      <c r="L59" s="211">
        <f t="shared" si="28"/>
        <v>5600000</v>
      </c>
      <c r="M59" s="191">
        <f t="shared" si="25"/>
        <v>37449801.170237742</v>
      </c>
      <c r="N59" s="97">
        <v>0</v>
      </c>
      <c r="O59" s="110">
        <f t="shared" si="29"/>
        <v>75011867.203184098</v>
      </c>
      <c r="P59" s="42">
        <v>1.7999999999999999E-2</v>
      </c>
      <c r="Q59" s="203">
        <f t="shared" si="0"/>
        <v>76362080.812841415</v>
      </c>
      <c r="R59" s="171">
        <f t="shared" si="30"/>
        <v>119411881.98307917</v>
      </c>
      <c r="S59" s="181">
        <f t="shared" si="31"/>
        <v>81962080.812841415</v>
      </c>
      <c r="T59" s="115"/>
      <c r="U59" s="11"/>
    </row>
    <row r="60" spans="1:26" s="42" customFormat="1" x14ac:dyDescent="0.3">
      <c r="A60" s="260">
        <f t="shared" si="10"/>
        <v>12000000</v>
      </c>
      <c r="C60" s="219"/>
      <c r="D60" s="109">
        <v>9</v>
      </c>
      <c r="E60" s="110">
        <v>2500000</v>
      </c>
      <c r="F60" s="111">
        <v>0</v>
      </c>
      <c r="G60" s="111">
        <v>400000</v>
      </c>
      <c r="H60" s="111">
        <f t="shared" si="26"/>
        <v>2100000</v>
      </c>
      <c r="I60" s="112">
        <v>0</v>
      </c>
      <c r="J60" s="113">
        <f t="shared" si="32"/>
        <v>2800000</v>
      </c>
      <c r="K60" s="114">
        <f t="shared" si="27"/>
        <v>4900000</v>
      </c>
      <c r="L60" s="211">
        <f t="shared" si="28"/>
        <v>2800000</v>
      </c>
      <c r="M60" s="191">
        <f t="shared" si="25"/>
        <v>38531097.591302022</v>
      </c>
      <c r="N60" s="97">
        <v>0</v>
      </c>
      <c r="O60" s="110">
        <f t="shared" si="29"/>
        <v>81262080.812841415</v>
      </c>
      <c r="P60" s="42">
        <v>1.7999999999999999E-2</v>
      </c>
      <c r="Q60" s="203">
        <f t="shared" si="0"/>
        <v>82724798.267472565</v>
      </c>
      <c r="R60" s="171">
        <f t="shared" si="30"/>
        <v>124055895.85877459</v>
      </c>
      <c r="S60" s="181">
        <f t="shared" si="31"/>
        <v>85524798.267472565</v>
      </c>
      <c r="T60" s="115"/>
      <c r="U60" s="11"/>
    </row>
    <row r="61" spans="1:26" s="42" customFormat="1" x14ac:dyDescent="0.3">
      <c r="A61" s="260">
        <f t="shared" si="10"/>
        <v>13000000</v>
      </c>
      <c r="C61" s="219"/>
      <c r="D61" s="109">
        <v>10</v>
      </c>
      <c r="E61" s="110">
        <v>2500000</v>
      </c>
      <c r="F61" s="111">
        <v>0</v>
      </c>
      <c r="G61" s="111">
        <v>400000</v>
      </c>
      <c r="H61" s="111">
        <f t="shared" si="26"/>
        <v>2100000</v>
      </c>
      <c r="I61" s="112">
        <v>0</v>
      </c>
      <c r="J61" s="113">
        <f xml:space="preserve"> J60</f>
        <v>2800000</v>
      </c>
      <c r="K61" s="114">
        <f t="shared" si="27"/>
        <v>4900000</v>
      </c>
      <c r="L61" s="211">
        <f t="shared" si="28"/>
        <v>0</v>
      </c>
      <c r="M61" s="191">
        <f t="shared" si="25"/>
        <v>39631857.347945459</v>
      </c>
      <c r="N61" s="97">
        <v>0</v>
      </c>
      <c r="O61" s="110">
        <f t="shared" si="29"/>
        <v>87624798.267472565</v>
      </c>
      <c r="P61" s="42">
        <v>1.7999999999999999E-2</v>
      </c>
      <c r="Q61" s="203">
        <f t="shared" si="0"/>
        <v>89202044.636287078</v>
      </c>
      <c r="R61" s="171">
        <f t="shared" si="30"/>
        <v>128833901.98423254</v>
      </c>
      <c r="S61" s="181">
        <f t="shared" si="31"/>
        <v>89202044.636287093</v>
      </c>
      <c r="T61" s="115"/>
      <c r="U61" s="11"/>
    </row>
    <row r="62" spans="1:26" s="116" customFormat="1" ht="17.25" thickBot="1" x14ac:dyDescent="0.35">
      <c r="A62" s="260">
        <f t="shared" si="10"/>
        <v>14000000</v>
      </c>
      <c r="C62" s="219"/>
      <c r="D62" s="117">
        <v>11</v>
      </c>
      <c r="E62" s="118">
        <v>2500000</v>
      </c>
      <c r="F62" s="119">
        <v>0</v>
      </c>
      <c r="G62" s="119">
        <v>400000</v>
      </c>
      <c r="H62" s="119">
        <f t="shared" si="26"/>
        <v>2100000</v>
      </c>
      <c r="I62" s="120">
        <v>23400000</v>
      </c>
      <c r="J62" s="121">
        <v>0</v>
      </c>
      <c r="K62" s="122">
        <f t="shared" si="27"/>
        <v>-21300000</v>
      </c>
      <c r="L62" s="212">
        <f t="shared" si="28"/>
        <v>23400000</v>
      </c>
      <c r="M62" s="192">
        <f t="shared" si="25"/>
        <v>40752430.780208476</v>
      </c>
      <c r="N62" s="132">
        <v>0</v>
      </c>
      <c r="O62" s="118">
        <f t="shared" si="29"/>
        <v>67902044.636287078</v>
      </c>
      <c r="P62" s="116">
        <v>1.7999999999999999E-2</v>
      </c>
      <c r="Q62" s="204">
        <f t="shared" si="0"/>
        <v>69124281.439740241</v>
      </c>
      <c r="R62" s="172">
        <f t="shared" si="30"/>
        <v>133276712.21994871</v>
      </c>
      <c r="S62" s="182">
        <f t="shared" si="31"/>
        <v>92524281.439740241</v>
      </c>
      <c r="T62" s="123"/>
      <c r="U62" s="124"/>
    </row>
    <row r="63" spans="1:26" s="57" customFormat="1" ht="17.25" thickBot="1" x14ac:dyDescent="0.35">
      <c r="A63" s="260">
        <f t="shared" si="10"/>
        <v>15000000</v>
      </c>
      <c r="B63" s="50"/>
      <c r="C63" s="219"/>
      <c r="D63" s="51">
        <v>12</v>
      </c>
      <c r="E63" s="52">
        <v>2500000</v>
      </c>
      <c r="F63" s="53">
        <v>0</v>
      </c>
      <c r="G63" s="53">
        <v>400000</v>
      </c>
      <c r="H63" s="53">
        <f t="shared" si="26"/>
        <v>2100000</v>
      </c>
      <c r="I63" s="54">
        <v>23400000</v>
      </c>
      <c r="J63" s="56">
        <v>0</v>
      </c>
      <c r="K63" s="59">
        <f t="shared" si="27"/>
        <v>-21300000</v>
      </c>
      <c r="L63" s="210">
        <f t="shared" si="28"/>
        <v>46800000</v>
      </c>
      <c r="M63" s="195">
        <f t="shared" si="25"/>
        <v>41893174.534252226</v>
      </c>
      <c r="N63" s="62">
        <v>0</v>
      </c>
      <c r="O63" s="52">
        <f t="shared" si="29"/>
        <v>47824281.439740241</v>
      </c>
      <c r="P63" s="57">
        <v>1.7999999999999999E-2</v>
      </c>
      <c r="Q63" s="201">
        <f t="shared" si="0"/>
        <v>48685118.505655564</v>
      </c>
      <c r="R63" s="169">
        <f t="shared" si="30"/>
        <v>137378293.03990778</v>
      </c>
      <c r="S63" s="179">
        <f t="shared" si="31"/>
        <v>95485118.505655557</v>
      </c>
      <c r="T63" s="115">
        <f xml:space="preserve"> S63 / 4</f>
        <v>23871279.626413889</v>
      </c>
      <c r="U63" s="58">
        <f>SUM(E4:E63)</f>
        <v>152300000</v>
      </c>
      <c r="V63" s="58">
        <f>SUM(F4:F63)</f>
        <v>72956544</v>
      </c>
      <c r="W63" s="60">
        <f xml:space="preserve"> U63 - V63</f>
        <v>79343456</v>
      </c>
      <c r="X63" s="60">
        <f>R63-W63</f>
        <v>58034837.039907783</v>
      </c>
      <c r="Y63" s="152">
        <f xml:space="preserve"> X63 / W63 * 100</f>
        <v>73.143823026700247</v>
      </c>
      <c r="Z63" s="60">
        <f xml:space="preserve"> (X63 - 2500000) * 0.16</f>
        <v>8885573.9263852462</v>
      </c>
    </row>
    <row r="64" spans="1:26" s="100" customFormat="1" x14ac:dyDescent="0.3">
      <c r="A64" s="260">
        <f t="shared" si="10"/>
        <v>16000000</v>
      </c>
      <c r="B64" s="100">
        <v>6</v>
      </c>
      <c r="C64" s="219">
        <v>2027</v>
      </c>
      <c r="D64" s="101">
        <v>1</v>
      </c>
      <c r="E64" s="102">
        <v>2500000</v>
      </c>
      <c r="F64" s="103">
        <v>0</v>
      </c>
      <c r="G64" s="103">
        <v>400000</v>
      </c>
      <c r="H64" s="103">
        <f t="shared" si="11"/>
        <v>2100000</v>
      </c>
      <c r="I64" s="104">
        <v>0</v>
      </c>
      <c r="J64" s="105">
        <f xml:space="preserve"> L63 / 10</f>
        <v>4680000</v>
      </c>
      <c r="K64" s="106">
        <f t="shared" si="12"/>
        <v>6780000</v>
      </c>
      <c r="L64" s="96">
        <f t="shared" si="13"/>
        <v>42120000</v>
      </c>
      <c r="M64" s="190">
        <f t="shared" si="25"/>
        <v>42462347.232389234</v>
      </c>
      <c r="N64" s="97">
        <v>0</v>
      </c>
      <c r="O64" s="102">
        <f t="shared" si="14"/>
        <v>55465118.505655564</v>
      </c>
      <c r="P64" s="100">
        <v>4.0000000000000001E-3</v>
      </c>
      <c r="Q64" s="202">
        <f t="shared" si="0"/>
        <v>55686978.979678184</v>
      </c>
      <c r="R64" s="170">
        <f t="shared" si="15"/>
        <v>140269326.21206743</v>
      </c>
      <c r="S64" s="180">
        <f t="shared" si="16"/>
        <v>97806978.979678184</v>
      </c>
      <c r="T64" s="107"/>
      <c r="U64" s="108"/>
    </row>
    <row r="65" spans="1:26" s="42" customFormat="1" x14ac:dyDescent="0.3">
      <c r="A65" s="260">
        <f t="shared" si="10"/>
        <v>17000000</v>
      </c>
      <c r="C65" s="219"/>
      <c r="D65" s="109">
        <v>2</v>
      </c>
      <c r="E65" s="110">
        <v>2500000</v>
      </c>
      <c r="F65" s="111">
        <v>0</v>
      </c>
      <c r="G65" s="111">
        <v>400000</v>
      </c>
      <c r="H65" s="111">
        <f t="shared" si="11"/>
        <v>2100000</v>
      </c>
      <c r="I65" s="112">
        <v>0</v>
      </c>
      <c r="J65" s="113">
        <f xml:space="preserve"> J64</f>
        <v>4680000</v>
      </c>
      <c r="K65" s="114">
        <f t="shared" si="12"/>
        <v>6780000</v>
      </c>
      <c r="L65" s="211">
        <f t="shared" si="13"/>
        <v>37440000</v>
      </c>
      <c r="M65" s="191">
        <f t="shared" si="25"/>
        <v>43633869.482572243</v>
      </c>
      <c r="N65" s="97">
        <v>0</v>
      </c>
      <c r="O65" s="110">
        <f t="shared" si="14"/>
        <v>62466978.979678184</v>
      </c>
      <c r="P65" s="42">
        <v>1.7999999999999999E-2</v>
      </c>
      <c r="Q65" s="203">
        <f t="shared" si="0"/>
        <v>63591384.601312391</v>
      </c>
      <c r="R65" s="171">
        <f t="shared" si="15"/>
        <v>144665254.08388463</v>
      </c>
      <c r="S65" s="181">
        <f t="shared" si="16"/>
        <v>101031384.60131238</v>
      </c>
      <c r="T65" s="115"/>
      <c r="U65" s="11"/>
    </row>
    <row r="66" spans="1:26" s="42" customFormat="1" x14ac:dyDescent="0.3">
      <c r="A66" s="260">
        <f t="shared" si="10"/>
        <v>18000000</v>
      </c>
      <c r="C66" s="219"/>
      <c r="D66" s="109">
        <v>3</v>
      </c>
      <c r="E66" s="110">
        <v>2500000</v>
      </c>
      <c r="F66" s="111">
        <v>0</v>
      </c>
      <c r="G66" s="111">
        <v>400000</v>
      </c>
      <c r="H66" s="111">
        <f t="shared" si="11"/>
        <v>2100000</v>
      </c>
      <c r="I66" s="112">
        <v>0</v>
      </c>
      <c r="J66" s="113">
        <f t="shared" ref="J66:J72" si="33" xml:space="preserve"> J65</f>
        <v>4680000</v>
      </c>
      <c r="K66" s="114">
        <f t="shared" si="12"/>
        <v>6780000</v>
      </c>
      <c r="L66" s="211">
        <f t="shared" si="13"/>
        <v>32760000</v>
      </c>
      <c r="M66" s="191">
        <f t="shared" si="25"/>
        <v>44826479.133258544</v>
      </c>
      <c r="N66" s="97">
        <v>0</v>
      </c>
      <c r="O66" s="110">
        <f t="shared" si="14"/>
        <v>70371384.601312399</v>
      </c>
      <c r="P66" s="42">
        <v>1.7999999999999999E-2</v>
      </c>
      <c r="Q66" s="203">
        <f t="shared" si="0"/>
        <v>71638069.524136022</v>
      </c>
      <c r="R66" s="171">
        <f t="shared" si="15"/>
        <v>149224548.65739456</v>
      </c>
      <c r="S66" s="181">
        <f t="shared" si="16"/>
        <v>104398069.52413601</v>
      </c>
      <c r="T66" s="115"/>
      <c r="U66" s="11"/>
    </row>
    <row r="67" spans="1:26" s="42" customFormat="1" x14ac:dyDescent="0.3">
      <c r="A67" s="260">
        <f t="shared" si="10"/>
        <v>19000000</v>
      </c>
      <c r="C67" s="219"/>
      <c r="D67" s="109">
        <v>4</v>
      </c>
      <c r="E67" s="110">
        <v>2500000</v>
      </c>
      <c r="F67" s="111">
        <v>0</v>
      </c>
      <c r="G67" s="111">
        <v>400000</v>
      </c>
      <c r="H67" s="111">
        <f t="shared" si="11"/>
        <v>2100000</v>
      </c>
      <c r="I67" s="112">
        <v>0</v>
      </c>
      <c r="J67" s="113">
        <f t="shared" si="33"/>
        <v>4680000</v>
      </c>
      <c r="K67" s="114">
        <f t="shared" si="12"/>
        <v>6780000</v>
      </c>
      <c r="L67" s="211">
        <f t="shared" si="13"/>
        <v>28080000</v>
      </c>
      <c r="M67" s="191">
        <f t="shared" si="25"/>
        <v>46040555.7576572</v>
      </c>
      <c r="N67" s="97">
        <v>0</v>
      </c>
      <c r="O67" s="110">
        <f t="shared" si="14"/>
        <v>78418069.524136022</v>
      </c>
      <c r="P67" s="42">
        <v>1.7999999999999999E-2</v>
      </c>
      <c r="Q67" s="203">
        <f t="shared" si="0"/>
        <v>79829594.775570467</v>
      </c>
      <c r="R67" s="171">
        <f t="shared" si="15"/>
        <v>153950150.53322768</v>
      </c>
      <c r="S67" s="181">
        <f t="shared" si="16"/>
        <v>107909594.77557048</v>
      </c>
      <c r="T67" s="115"/>
      <c r="U67" s="11"/>
    </row>
    <row r="68" spans="1:26" s="42" customFormat="1" x14ac:dyDescent="0.3">
      <c r="A68" s="260">
        <f t="shared" si="10"/>
        <v>20000000</v>
      </c>
      <c r="C68" s="219"/>
      <c r="D68" s="109">
        <v>5</v>
      </c>
      <c r="E68" s="110">
        <v>2500000</v>
      </c>
      <c r="F68" s="111">
        <v>0</v>
      </c>
      <c r="G68" s="111">
        <v>400000</v>
      </c>
      <c r="H68" s="111">
        <f t="shared" si="11"/>
        <v>2100000</v>
      </c>
      <c r="I68" s="112">
        <v>0</v>
      </c>
      <c r="J68" s="113">
        <f t="shared" si="33"/>
        <v>4680000</v>
      </c>
      <c r="K68" s="114">
        <f t="shared" si="12"/>
        <v>6780000</v>
      </c>
      <c r="L68" s="211">
        <f t="shared" si="13"/>
        <v>23400000</v>
      </c>
      <c r="M68" s="191">
        <f t="shared" si="25"/>
        <v>47276485.761295028</v>
      </c>
      <c r="N68" s="97">
        <v>0</v>
      </c>
      <c r="O68" s="110">
        <f t="shared" si="14"/>
        <v>86609594.775570467</v>
      </c>
      <c r="P68" s="42">
        <v>1.7999999999999999E-2</v>
      </c>
      <c r="Q68" s="203">
        <f t="shared" ref="Q68:Q131" si="34" xml:space="preserve"> (O68 * P68) + O68</f>
        <v>88168567.481530741</v>
      </c>
      <c r="R68" s="171">
        <f t="shared" si="15"/>
        <v>158845053.24282578</v>
      </c>
      <c r="S68" s="181">
        <f t="shared" si="16"/>
        <v>111568567.48153076</v>
      </c>
      <c r="T68" s="115"/>
      <c r="U68" s="11"/>
    </row>
    <row r="69" spans="1:26" s="42" customFormat="1" x14ac:dyDescent="0.3">
      <c r="A69" s="260">
        <f t="shared" si="10"/>
        <v>21000000</v>
      </c>
      <c r="C69" s="219"/>
      <c r="D69" s="109">
        <v>6</v>
      </c>
      <c r="E69" s="110">
        <v>2500000</v>
      </c>
      <c r="F69" s="111">
        <v>0</v>
      </c>
      <c r="G69" s="111">
        <v>400000</v>
      </c>
      <c r="H69" s="111">
        <f t="shared" si="11"/>
        <v>2100000</v>
      </c>
      <c r="I69" s="112">
        <v>0</v>
      </c>
      <c r="J69" s="113">
        <f t="shared" si="33"/>
        <v>4680000</v>
      </c>
      <c r="K69" s="114">
        <f t="shared" si="12"/>
        <v>6780000</v>
      </c>
      <c r="L69" s="211">
        <f t="shared" si="13"/>
        <v>18720000</v>
      </c>
      <c r="M69" s="191">
        <f t="shared" si="25"/>
        <v>48534662.504998341</v>
      </c>
      <c r="N69" s="97">
        <v>0</v>
      </c>
      <c r="O69" s="110">
        <f t="shared" si="14"/>
        <v>94948567.481530741</v>
      </c>
      <c r="P69" s="42">
        <v>1.7999999999999999E-2</v>
      </c>
      <c r="Q69" s="203">
        <f t="shared" si="34"/>
        <v>96657641.6961983</v>
      </c>
      <c r="R69" s="171">
        <f t="shared" si="15"/>
        <v>163912304.20119664</v>
      </c>
      <c r="S69" s="181">
        <f t="shared" si="16"/>
        <v>115377641.6961983</v>
      </c>
      <c r="T69" s="115"/>
      <c r="U69" s="11"/>
    </row>
    <row r="70" spans="1:26" s="42" customFormat="1" x14ac:dyDescent="0.3">
      <c r="A70" s="260">
        <f t="shared" si="10"/>
        <v>22000000</v>
      </c>
      <c r="C70" s="219"/>
      <c r="D70" s="109">
        <v>7</v>
      </c>
      <c r="E70" s="110">
        <v>2500000</v>
      </c>
      <c r="F70" s="111">
        <v>0</v>
      </c>
      <c r="G70" s="111">
        <v>400000</v>
      </c>
      <c r="H70" s="111">
        <f t="shared" si="11"/>
        <v>2100000</v>
      </c>
      <c r="I70" s="112">
        <v>0</v>
      </c>
      <c r="J70" s="113">
        <f t="shared" si="33"/>
        <v>4680000</v>
      </c>
      <c r="K70" s="114">
        <f t="shared" si="12"/>
        <v>6780000</v>
      </c>
      <c r="L70" s="211">
        <f t="shared" si="13"/>
        <v>14040000</v>
      </c>
      <c r="M70" s="191">
        <f t="shared" si="25"/>
        <v>49815486.430088311</v>
      </c>
      <c r="N70" s="97">
        <v>0</v>
      </c>
      <c r="O70" s="110">
        <f t="shared" si="14"/>
        <v>103437641.6961983</v>
      </c>
      <c r="P70" s="42">
        <v>1.7999999999999999E-2</v>
      </c>
      <c r="Q70" s="203">
        <f t="shared" si="34"/>
        <v>105299519.24672987</v>
      </c>
      <c r="R70" s="171">
        <f t="shared" si="15"/>
        <v>169155005.67681819</v>
      </c>
      <c r="S70" s="181">
        <f t="shared" si="16"/>
        <v>119339519.24672988</v>
      </c>
      <c r="T70" s="115"/>
      <c r="U70" s="11"/>
    </row>
    <row r="71" spans="1:26" s="42" customFormat="1" x14ac:dyDescent="0.3">
      <c r="A71" s="260">
        <f t="shared" si="10"/>
        <v>23000000</v>
      </c>
      <c r="C71" s="219"/>
      <c r="D71" s="109">
        <v>8</v>
      </c>
      <c r="E71" s="110">
        <v>2500000</v>
      </c>
      <c r="F71" s="111">
        <v>0</v>
      </c>
      <c r="G71" s="111">
        <v>400000</v>
      </c>
      <c r="H71" s="111">
        <f t="shared" si="11"/>
        <v>2100000</v>
      </c>
      <c r="I71" s="112">
        <v>0</v>
      </c>
      <c r="J71" s="113">
        <f t="shared" si="33"/>
        <v>4680000</v>
      </c>
      <c r="K71" s="114">
        <f t="shared" si="12"/>
        <v>6780000</v>
      </c>
      <c r="L71" s="211">
        <f t="shared" si="13"/>
        <v>9360000</v>
      </c>
      <c r="M71" s="191">
        <f t="shared" si="25"/>
        <v>51119365.1858299</v>
      </c>
      <c r="N71" s="97">
        <v>0</v>
      </c>
      <c r="O71" s="110">
        <f t="shared" si="14"/>
        <v>112079519.24672987</v>
      </c>
      <c r="P71" s="42">
        <v>1.7999999999999999E-2</v>
      </c>
      <c r="Q71" s="203">
        <f t="shared" si="34"/>
        <v>114096950.593171</v>
      </c>
      <c r="R71" s="171">
        <f t="shared" si="15"/>
        <v>174576315.77900091</v>
      </c>
      <c r="S71" s="181">
        <f t="shared" si="16"/>
        <v>123456950.593171</v>
      </c>
      <c r="T71" s="115"/>
      <c r="U71" s="11"/>
    </row>
    <row r="72" spans="1:26" s="42" customFormat="1" x14ac:dyDescent="0.3">
      <c r="A72" s="260">
        <f t="shared" si="10"/>
        <v>24000000</v>
      </c>
      <c r="C72" s="219"/>
      <c r="D72" s="109">
        <v>9</v>
      </c>
      <c r="E72" s="110">
        <v>2500000</v>
      </c>
      <c r="F72" s="111">
        <v>0</v>
      </c>
      <c r="G72" s="111">
        <v>400000</v>
      </c>
      <c r="H72" s="111">
        <f t="shared" si="11"/>
        <v>2100000</v>
      </c>
      <c r="I72" s="112">
        <v>0</v>
      </c>
      <c r="J72" s="113">
        <f t="shared" si="33"/>
        <v>4680000</v>
      </c>
      <c r="K72" s="114">
        <f t="shared" si="12"/>
        <v>6780000</v>
      </c>
      <c r="L72" s="211">
        <f t="shared" si="13"/>
        <v>4680000</v>
      </c>
      <c r="M72" s="191">
        <f t="shared" si="25"/>
        <v>52446713.759174839</v>
      </c>
      <c r="N72" s="97">
        <v>0</v>
      </c>
      <c r="O72" s="110">
        <f t="shared" si="14"/>
        <v>120876950.593171</v>
      </c>
      <c r="P72" s="42">
        <v>1.7999999999999999E-2</v>
      </c>
      <c r="Q72" s="203">
        <f t="shared" si="34"/>
        <v>123052735.70384808</v>
      </c>
      <c r="R72" s="171">
        <f t="shared" si="15"/>
        <v>180179449.46302292</v>
      </c>
      <c r="S72" s="181">
        <f t="shared" si="16"/>
        <v>127732735.70384808</v>
      </c>
      <c r="T72" s="115"/>
      <c r="U72" s="11"/>
    </row>
    <row r="73" spans="1:26" s="42" customFormat="1" x14ac:dyDescent="0.3">
      <c r="A73" s="260">
        <f t="shared" si="10"/>
        <v>25000000</v>
      </c>
      <c r="C73" s="219"/>
      <c r="D73" s="109">
        <v>10</v>
      </c>
      <c r="E73" s="110">
        <v>2500000</v>
      </c>
      <c r="F73" s="111">
        <v>0</v>
      </c>
      <c r="G73" s="111">
        <v>400000</v>
      </c>
      <c r="H73" s="111">
        <f t="shared" si="11"/>
        <v>2100000</v>
      </c>
      <c r="I73" s="112">
        <v>0</v>
      </c>
      <c r="J73" s="113">
        <f xml:space="preserve"> J72</f>
        <v>4680000</v>
      </c>
      <c r="K73" s="114">
        <f t="shared" si="12"/>
        <v>6780000</v>
      </c>
      <c r="L73" s="211">
        <f t="shared" si="13"/>
        <v>0</v>
      </c>
      <c r="M73" s="191">
        <f t="shared" si="25"/>
        <v>53797954.606839985</v>
      </c>
      <c r="N73" s="97">
        <v>0</v>
      </c>
      <c r="O73" s="110">
        <f t="shared" si="14"/>
        <v>129832735.70384808</v>
      </c>
      <c r="P73" s="42">
        <v>1.7999999999999999E-2</v>
      </c>
      <c r="Q73" s="203">
        <f t="shared" si="34"/>
        <v>132169724.94651735</v>
      </c>
      <c r="R73" s="171">
        <f t="shared" si="15"/>
        <v>185967679.55335733</v>
      </c>
      <c r="S73" s="181">
        <f t="shared" si="16"/>
        <v>132169724.94651735</v>
      </c>
      <c r="T73" s="115"/>
      <c r="U73" s="11"/>
    </row>
    <row r="74" spans="1:26" s="116" customFormat="1" ht="17.25" thickBot="1" x14ac:dyDescent="0.35">
      <c r="A74" s="260">
        <f t="shared" si="10"/>
        <v>26000000</v>
      </c>
      <c r="C74" s="219"/>
      <c r="D74" s="117">
        <v>11</v>
      </c>
      <c r="E74" s="118">
        <v>2500000</v>
      </c>
      <c r="F74" s="119">
        <v>0</v>
      </c>
      <c r="G74" s="119">
        <v>400000</v>
      </c>
      <c r="H74" s="119">
        <f t="shared" si="11"/>
        <v>2100000</v>
      </c>
      <c r="I74" s="120">
        <v>34340027</v>
      </c>
      <c r="J74" s="121">
        <v>0</v>
      </c>
      <c r="K74" s="122">
        <f t="shared" si="12"/>
        <v>-32240027</v>
      </c>
      <c r="L74" s="212">
        <f t="shared" si="13"/>
        <v>34340027</v>
      </c>
      <c r="M74" s="192">
        <f t="shared" si="25"/>
        <v>55173517.789763108</v>
      </c>
      <c r="N74" s="132">
        <v>0</v>
      </c>
      <c r="O74" s="118">
        <f t="shared" si="14"/>
        <v>99929697.946517348</v>
      </c>
      <c r="P74" s="116">
        <v>1.7999999999999999E-2</v>
      </c>
      <c r="Q74" s="204">
        <f t="shared" si="34"/>
        <v>101728432.50955465</v>
      </c>
      <c r="R74" s="172">
        <f t="shared" si="15"/>
        <v>191241977.29931778</v>
      </c>
      <c r="S74" s="182">
        <f t="shared" si="16"/>
        <v>136068459.50955468</v>
      </c>
      <c r="T74" s="123"/>
      <c r="U74" s="124"/>
    </row>
    <row r="75" spans="1:26" s="57" customFormat="1" ht="17.25" thickBot="1" x14ac:dyDescent="0.35">
      <c r="A75" s="260">
        <f t="shared" si="10"/>
        <v>27000000</v>
      </c>
      <c r="B75" s="50"/>
      <c r="C75" s="219"/>
      <c r="D75" s="51">
        <v>12</v>
      </c>
      <c r="E75" s="52">
        <v>2500000</v>
      </c>
      <c r="F75" s="53">
        <v>0</v>
      </c>
      <c r="G75" s="53">
        <v>400000</v>
      </c>
      <c r="H75" s="53">
        <f t="shared" si="11"/>
        <v>2100000</v>
      </c>
      <c r="I75" s="54">
        <v>34340027</v>
      </c>
      <c r="J75" s="56">
        <v>0</v>
      </c>
      <c r="K75" s="59">
        <f t="shared" si="12"/>
        <v>-32240027</v>
      </c>
      <c r="L75" s="210">
        <f t="shared" si="13"/>
        <v>68680054</v>
      </c>
      <c r="M75" s="195">
        <f t="shared" si="25"/>
        <v>56573841.109978847</v>
      </c>
      <c r="N75" s="62">
        <v>0</v>
      </c>
      <c r="O75" s="52">
        <f t="shared" si="14"/>
        <v>69488405.509554654</v>
      </c>
      <c r="P75" s="57">
        <v>1.7999999999999999E-2</v>
      </c>
      <c r="Q75" s="201">
        <f t="shared" si="34"/>
        <v>70739196.808726639</v>
      </c>
      <c r="R75" s="169">
        <f t="shared" si="15"/>
        <v>195993091.91870549</v>
      </c>
      <c r="S75" s="179">
        <f t="shared" si="16"/>
        <v>139419250.80872664</v>
      </c>
      <c r="T75" s="115">
        <f xml:space="preserve"> S75 / 4</f>
        <v>34854812.70218166</v>
      </c>
      <c r="U75" s="58">
        <f>SUM(E4:E75)</f>
        <v>182300000</v>
      </c>
      <c r="V75" s="58">
        <f>SUM(F4:F75)</f>
        <v>72956544</v>
      </c>
      <c r="W75" s="60">
        <f xml:space="preserve"> U75 - V75</f>
        <v>109343456</v>
      </c>
      <c r="X75" s="60">
        <f>R75-W75</f>
        <v>86649635.918705493</v>
      </c>
      <c r="Y75" s="152">
        <f xml:space="preserve"> X75 / W75 * 100</f>
        <v>79.245378816913828</v>
      </c>
      <c r="Z75" s="60">
        <f xml:space="preserve"> (X75 - 2500000) * 0.16</f>
        <v>13463941.746992879</v>
      </c>
    </row>
    <row r="76" spans="1:26" s="100" customFormat="1" x14ac:dyDescent="0.3">
      <c r="A76" s="260">
        <f t="shared" si="10"/>
        <v>28000000</v>
      </c>
      <c r="B76" s="100">
        <v>7</v>
      </c>
      <c r="C76" s="219">
        <v>2028</v>
      </c>
      <c r="D76" s="101">
        <v>1</v>
      </c>
      <c r="E76" s="102">
        <v>2500000</v>
      </c>
      <c r="F76" s="103">
        <v>0</v>
      </c>
      <c r="G76" s="103">
        <v>400000</v>
      </c>
      <c r="H76" s="103">
        <f t="shared" si="11"/>
        <v>2100000</v>
      </c>
      <c r="I76" s="104">
        <v>0</v>
      </c>
      <c r="J76" s="105">
        <f xml:space="preserve"> L75 / 10</f>
        <v>6868005.4000000004</v>
      </c>
      <c r="K76" s="106">
        <f t="shared" si="12"/>
        <v>8968005.4000000004</v>
      </c>
      <c r="L76" s="96">
        <f t="shared" si="13"/>
        <v>61812048.600000001</v>
      </c>
      <c r="M76" s="190">
        <f t="shared" si="25"/>
        <v>57201736.474418759</v>
      </c>
      <c r="N76" s="97">
        <v>0</v>
      </c>
      <c r="O76" s="102">
        <f t="shared" si="14"/>
        <v>79707202.208726645</v>
      </c>
      <c r="P76" s="100">
        <v>4.0000000000000001E-3</v>
      </c>
      <c r="Q76" s="202">
        <f t="shared" si="34"/>
        <v>80026031.017561555</v>
      </c>
      <c r="R76" s="170">
        <f t="shared" si="15"/>
        <v>199039816.09198031</v>
      </c>
      <c r="S76" s="180">
        <f t="shared" si="16"/>
        <v>141838079.61756155</v>
      </c>
      <c r="T76" s="107"/>
      <c r="U76" s="108"/>
    </row>
    <row r="77" spans="1:26" s="42" customFormat="1" x14ac:dyDescent="0.3">
      <c r="A77" s="260">
        <f t="shared" si="10"/>
        <v>29000000</v>
      </c>
      <c r="C77" s="219"/>
      <c r="D77" s="109">
        <v>2</v>
      </c>
      <c r="E77" s="110">
        <v>2500000</v>
      </c>
      <c r="F77" s="111">
        <v>0</v>
      </c>
      <c r="G77" s="111">
        <v>400000</v>
      </c>
      <c r="H77" s="111">
        <f t="shared" si="11"/>
        <v>2100000</v>
      </c>
      <c r="I77" s="112">
        <v>0</v>
      </c>
      <c r="J77" s="113">
        <f xml:space="preserve"> J76</f>
        <v>6868005.4000000004</v>
      </c>
      <c r="K77" s="114">
        <f t="shared" si="12"/>
        <v>8968005.4000000004</v>
      </c>
      <c r="L77" s="211">
        <f t="shared" si="13"/>
        <v>54944043.200000003</v>
      </c>
      <c r="M77" s="191">
        <f t="shared" si="25"/>
        <v>58638567.730958298</v>
      </c>
      <c r="N77" s="97">
        <v>0</v>
      </c>
      <c r="O77" s="110">
        <f t="shared" si="14"/>
        <v>88994036.417561561</v>
      </c>
      <c r="P77" s="42">
        <v>1.7999999999999999E-2</v>
      </c>
      <c r="Q77" s="203">
        <f t="shared" si="34"/>
        <v>90595929.073077664</v>
      </c>
      <c r="R77" s="171">
        <f t="shared" si="15"/>
        <v>204178540.00403595</v>
      </c>
      <c r="S77" s="181">
        <f t="shared" si="16"/>
        <v>145539972.27307767</v>
      </c>
      <c r="T77" s="115"/>
      <c r="U77" s="11"/>
    </row>
    <row r="78" spans="1:26" s="42" customFormat="1" x14ac:dyDescent="0.3">
      <c r="A78" s="260">
        <f t="shared" si="10"/>
        <v>30000000</v>
      </c>
      <c r="C78" s="219"/>
      <c r="D78" s="109">
        <v>3</v>
      </c>
      <c r="E78" s="110">
        <v>2500000</v>
      </c>
      <c r="F78" s="111">
        <v>0</v>
      </c>
      <c r="G78" s="111">
        <v>400000</v>
      </c>
      <c r="H78" s="111">
        <f t="shared" si="11"/>
        <v>2100000</v>
      </c>
      <c r="I78" s="112">
        <v>0</v>
      </c>
      <c r="J78" s="113">
        <f t="shared" ref="J78:J84" si="35" xml:space="preserve"> J77</f>
        <v>6868005.4000000004</v>
      </c>
      <c r="K78" s="114">
        <f t="shared" si="12"/>
        <v>8968005.4000000004</v>
      </c>
      <c r="L78" s="211">
        <f t="shared" si="13"/>
        <v>48076037.800000004</v>
      </c>
      <c r="M78" s="191">
        <f t="shared" si="25"/>
        <v>60101261.950115547</v>
      </c>
      <c r="N78" s="97">
        <v>0</v>
      </c>
      <c r="O78" s="110">
        <f t="shared" si="14"/>
        <v>99563934.47307767</v>
      </c>
      <c r="P78" s="42">
        <v>1.7999999999999999E-2</v>
      </c>
      <c r="Q78" s="203">
        <f t="shared" si="34"/>
        <v>101356085.29359306</v>
      </c>
      <c r="R78" s="171">
        <f t="shared" si="15"/>
        <v>209533385.04370862</v>
      </c>
      <c r="S78" s="181">
        <f t="shared" si="16"/>
        <v>149432123.09359306</v>
      </c>
      <c r="T78" s="115"/>
      <c r="U78" s="11"/>
    </row>
    <row r="79" spans="1:26" s="42" customFormat="1" x14ac:dyDescent="0.3">
      <c r="A79" s="260">
        <f t="shared" si="10"/>
        <v>31000000</v>
      </c>
      <c r="C79" s="219"/>
      <c r="D79" s="109">
        <v>4</v>
      </c>
      <c r="E79" s="110">
        <v>2500000</v>
      </c>
      <c r="F79" s="111">
        <v>0</v>
      </c>
      <c r="G79" s="111">
        <v>400000</v>
      </c>
      <c r="H79" s="111">
        <f t="shared" si="11"/>
        <v>2100000</v>
      </c>
      <c r="I79" s="112">
        <v>0</v>
      </c>
      <c r="J79" s="113">
        <f t="shared" si="35"/>
        <v>6868005.4000000004</v>
      </c>
      <c r="K79" s="114">
        <f t="shared" si="12"/>
        <v>8968005.4000000004</v>
      </c>
      <c r="L79" s="211">
        <f t="shared" si="13"/>
        <v>41208032.400000006</v>
      </c>
      <c r="M79" s="191">
        <f t="shared" si="25"/>
        <v>61590284.665217623</v>
      </c>
      <c r="N79" s="97">
        <v>0</v>
      </c>
      <c r="O79" s="110">
        <f t="shared" si="14"/>
        <v>110324090.69359307</v>
      </c>
      <c r="P79" s="42">
        <v>1.7999999999999999E-2</v>
      </c>
      <c r="Q79" s="203">
        <f t="shared" si="34"/>
        <v>112309924.32607774</v>
      </c>
      <c r="R79" s="171">
        <f t="shared" si="15"/>
        <v>215108241.39129537</v>
      </c>
      <c r="S79" s="181">
        <f t="shared" si="16"/>
        <v>153517956.72607774</v>
      </c>
      <c r="T79" s="115"/>
      <c r="U79" s="11"/>
    </row>
    <row r="80" spans="1:26" s="42" customFormat="1" x14ac:dyDescent="0.3">
      <c r="A80" s="260">
        <f t="shared" si="10"/>
        <v>32000000</v>
      </c>
      <c r="C80" s="219"/>
      <c r="D80" s="109">
        <v>5</v>
      </c>
      <c r="E80" s="110">
        <v>2500000</v>
      </c>
      <c r="F80" s="111">
        <v>0</v>
      </c>
      <c r="G80" s="111">
        <v>400000</v>
      </c>
      <c r="H80" s="111">
        <f t="shared" si="11"/>
        <v>2100000</v>
      </c>
      <c r="I80" s="112">
        <v>0</v>
      </c>
      <c r="J80" s="113">
        <f t="shared" si="35"/>
        <v>6868005.4000000004</v>
      </c>
      <c r="K80" s="114">
        <f t="shared" si="12"/>
        <v>8968005.4000000004</v>
      </c>
      <c r="L80" s="211">
        <f t="shared" si="13"/>
        <v>34340027.000000007</v>
      </c>
      <c r="M80" s="191">
        <f t="shared" ref="M80:M111" si="36" xml:space="preserve"> (M79 + 400000) + ((M79 + 400000) * P80 )</f>
        <v>63106109.789191544</v>
      </c>
      <c r="N80" s="97">
        <v>0</v>
      </c>
      <c r="O80" s="110">
        <f t="shared" si="14"/>
        <v>121277929.72607775</v>
      </c>
      <c r="P80" s="42">
        <v>1.7999999999999999E-2</v>
      </c>
      <c r="Q80" s="203">
        <f t="shared" si="34"/>
        <v>123460932.46114714</v>
      </c>
      <c r="R80" s="171">
        <f t="shared" si="15"/>
        <v>220907069.25033867</v>
      </c>
      <c r="S80" s="181">
        <f t="shared" si="16"/>
        <v>157800959.46114713</v>
      </c>
      <c r="T80" s="115"/>
      <c r="U80" s="11"/>
    </row>
    <row r="81" spans="1:26" s="42" customFormat="1" x14ac:dyDescent="0.3">
      <c r="A81" s="260">
        <f t="shared" si="10"/>
        <v>33000000</v>
      </c>
      <c r="C81" s="219"/>
      <c r="D81" s="109">
        <v>6</v>
      </c>
      <c r="E81" s="110">
        <v>2500000</v>
      </c>
      <c r="F81" s="111">
        <v>0</v>
      </c>
      <c r="G81" s="111">
        <v>400000</v>
      </c>
      <c r="H81" s="111">
        <f t="shared" si="11"/>
        <v>2100000</v>
      </c>
      <c r="I81" s="112">
        <v>0</v>
      </c>
      <c r="J81" s="113">
        <f t="shared" si="35"/>
        <v>6868005.4000000004</v>
      </c>
      <c r="K81" s="114">
        <f t="shared" si="12"/>
        <v>8968005.4000000004</v>
      </c>
      <c r="L81" s="211">
        <f t="shared" si="13"/>
        <v>27472021.600000009</v>
      </c>
      <c r="M81" s="191">
        <f t="shared" si="36"/>
        <v>64649219.76539699</v>
      </c>
      <c r="N81" s="97">
        <v>0</v>
      </c>
      <c r="O81" s="110">
        <f t="shared" si="14"/>
        <v>132428937.86114715</v>
      </c>
      <c r="P81" s="42">
        <v>1.7999999999999999E-2</v>
      </c>
      <c r="Q81" s="203">
        <f t="shared" si="34"/>
        <v>134812658.7426478</v>
      </c>
      <c r="R81" s="171">
        <f t="shared" si="15"/>
        <v>226933900.1080448</v>
      </c>
      <c r="S81" s="181">
        <f t="shared" si="16"/>
        <v>162284680.34264782</v>
      </c>
      <c r="T81" s="115"/>
      <c r="U81" s="11"/>
    </row>
    <row r="82" spans="1:26" s="42" customFormat="1" x14ac:dyDescent="0.3">
      <c r="A82" s="260">
        <f t="shared" si="10"/>
        <v>34000000</v>
      </c>
      <c r="C82" s="219"/>
      <c r="D82" s="109">
        <v>7</v>
      </c>
      <c r="E82" s="110">
        <v>2500000</v>
      </c>
      <c r="F82" s="111">
        <v>0</v>
      </c>
      <c r="G82" s="111">
        <v>400000</v>
      </c>
      <c r="H82" s="111">
        <f t="shared" si="11"/>
        <v>2100000</v>
      </c>
      <c r="I82" s="112">
        <v>0</v>
      </c>
      <c r="J82" s="113">
        <f t="shared" si="35"/>
        <v>6868005.4000000004</v>
      </c>
      <c r="K82" s="114">
        <f t="shared" si="12"/>
        <v>8968005.4000000004</v>
      </c>
      <c r="L82" s="211">
        <f t="shared" si="13"/>
        <v>20604016.20000001</v>
      </c>
      <c r="M82" s="191">
        <f t="shared" si="36"/>
        <v>66220105.721174136</v>
      </c>
      <c r="N82" s="97">
        <v>0</v>
      </c>
      <c r="O82" s="110">
        <f t="shared" si="14"/>
        <v>143780664.1426478</v>
      </c>
      <c r="P82" s="42">
        <v>1.7999999999999999E-2</v>
      </c>
      <c r="Q82" s="203">
        <f t="shared" si="34"/>
        <v>146368716.09721547</v>
      </c>
      <c r="R82" s="171">
        <f t="shared" si="15"/>
        <v>233192838.01838961</v>
      </c>
      <c r="S82" s="181">
        <f t="shared" si="16"/>
        <v>166972732.29721546</v>
      </c>
      <c r="T82" s="115"/>
      <c r="U82" s="11"/>
    </row>
    <row r="83" spans="1:26" s="42" customFormat="1" x14ac:dyDescent="0.3">
      <c r="A83" s="260">
        <f t="shared" si="10"/>
        <v>35000000</v>
      </c>
      <c r="C83" s="219"/>
      <c r="D83" s="109">
        <v>8</v>
      </c>
      <c r="E83" s="110">
        <v>2500000</v>
      </c>
      <c r="F83" s="111">
        <v>0</v>
      </c>
      <c r="G83" s="111">
        <v>400000</v>
      </c>
      <c r="H83" s="111">
        <f t="shared" si="11"/>
        <v>2100000</v>
      </c>
      <c r="I83" s="112">
        <v>0</v>
      </c>
      <c r="J83" s="113">
        <f t="shared" si="35"/>
        <v>6868005.4000000004</v>
      </c>
      <c r="K83" s="114">
        <f t="shared" si="12"/>
        <v>8968005.4000000004</v>
      </c>
      <c r="L83" s="211">
        <f t="shared" si="13"/>
        <v>13736010.80000001</v>
      </c>
      <c r="M83" s="191">
        <f t="shared" si="36"/>
        <v>67819267.624155268</v>
      </c>
      <c r="N83" s="97">
        <v>0</v>
      </c>
      <c r="O83" s="110">
        <f t="shared" si="14"/>
        <v>155336721.49721548</v>
      </c>
      <c r="P83" s="42">
        <v>1.7999999999999999E-2</v>
      </c>
      <c r="Q83" s="203">
        <f t="shared" si="34"/>
        <v>158132782.48416537</v>
      </c>
      <c r="R83" s="171">
        <f t="shared" si="15"/>
        <v>239688060.90832067</v>
      </c>
      <c r="S83" s="181">
        <f t="shared" si="16"/>
        <v>171868793.28416538</v>
      </c>
      <c r="T83" s="115"/>
      <c r="U83" s="11"/>
    </row>
    <row r="84" spans="1:26" s="42" customFormat="1" x14ac:dyDescent="0.3">
      <c r="A84" s="260">
        <f t="shared" ref="A84:A135" si="37" xml:space="preserve"> A83 +1000000</f>
        <v>36000000</v>
      </c>
      <c r="C84" s="219"/>
      <c r="D84" s="109">
        <v>9</v>
      </c>
      <c r="E84" s="110">
        <v>2500000</v>
      </c>
      <c r="F84" s="111">
        <v>0</v>
      </c>
      <c r="G84" s="111">
        <v>400000</v>
      </c>
      <c r="H84" s="111">
        <f t="shared" si="11"/>
        <v>2100000</v>
      </c>
      <c r="I84" s="112">
        <v>0</v>
      </c>
      <c r="J84" s="113">
        <f t="shared" si="35"/>
        <v>6868005.4000000004</v>
      </c>
      <c r="K84" s="114">
        <f t="shared" si="12"/>
        <v>8968005.4000000004</v>
      </c>
      <c r="L84" s="211">
        <f t="shared" si="13"/>
        <v>6868005.4000000097</v>
      </c>
      <c r="M84" s="191">
        <f t="shared" si="36"/>
        <v>69447214.441390067</v>
      </c>
      <c r="N84" s="97">
        <v>0</v>
      </c>
      <c r="O84" s="110">
        <f t="shared" si="14"/>
        <v>167100787.88416538</v>
      </c>
      <c r="P84" s="42">
        <v>1.7999999999999999E-2</v>
      </c>
      <c r="Q84" s="203">
        <f t="shared" si="34"/>
        <v>170108602.06608036</v>
      </c>
      <c r="R84" s="171">
        <f t="shared" si="15"/>
        <v>246423821.90747043</v>
      </c>
      <c r="S84" s="181">
        <f t="shared" si="16"/>
        <v>176976607.46608037</v>
      </c>
      <c r="T84" s="115"/>
      <c r="U84" s="11"/>
    </row>
    <row r="85" spans="1:26" s="42" customFormat="1" x14ac:dyDescent="0.3">
      <c r="A85" s="260">
        <f t="shared" si="37"/>
        <v>37000000</v>
      </c>
      <c r="C85" s="219"/>
      <c r="D85" s="109">
        <v>10</v>
      </c>
      <c r="E85" s="110">
        <v>2500000</v>
      </c>
      <c r="F85" s="111">
        <v>0</v>
      </c>
      <c r="G85" s="111">
        <v>400000</v>
      </c>
      <c r="H85" s="111">
        <f t="shared" si="11"/>
        <v>2100000</v>
      </c>
      <c r="I85" s="112">
        <v>0</v>
      </c>
      <c r="J85" s="113">
        <f xml:space="preserve"> J84</f>
        <v>6868005.4000000004</v>
      </c>
      <c r="K85" s="114">
        <f t="shared" si="12"/>
        <v>8968005.4000000004</v>
      </c>
      <c r="L85" s="211">
        <f t="shared" si="13"/>
        <v>9.3132257461547852E-9</v>
      </c>
      <c r="M85" s="191">
        <f t="shared" si="36"/>
        <v>71104464.301335081</v>
      </c>
      <c r="N85" s="97">
        <v>0</v>
      </c>
      <c r="O85" s="110">
        <f t="shared" si="14"/>
        <v>179076607.46608037</v>
      </c>
      <c r="P85" s="42">
        <v>1.7999999999999999E-2</v>
      </c>
      <c r="Q85" s="203">
        <f t="shared" si="34"/>
        <v>182299986.40046981</v>
      </c>
      <c r="R85" s="171">
        <f t="shared" si="15"/>
        <v>253404450.70180488</v>
      </c>
      <c r="S85" s="181">
        <f t="shared" si="16"/>
        <v>182299986.40046978</v>
      </c>
      <c r="T85" s="115"/>
      <c r="U85" s="11"/>
    </row>
    <row r="86" spans="1:26" s="42" customFormat="1" ht="17.25" thickBot="1" x14ac:dyDescent="0.35">
      <c r="A86" s="260">
        <f t="shared" si="37"/>
        <v>38000000</v>
      </c>
      <c r="C86" s="219"/>
      <c r="D86" s="117">
        <v>11</v>
      </c>
      <c r="E86" s="118">
        <v>2500000</v>
      </c>
      <c r="F86" s="119">
        <v>0</v>
      </c>
      <c r="G86" s="119">
        <v>400000</v>
      </c>
      <c r="H86" s="119">
        <f t="shared" si="11"/>
        <v>2100000</v>
      </c>
      <c r="I86" s="120">
        <v>47056936</v>
      </c>
      <c r="J86" s="121">
        <v>0</v>
      </c>
      <c r="K86" s="122">
        <f t="shared" si="12"/>
        <v>-44956936</v>
      </c>
      <c r="L86" s="211">
        <f t="shared" si="13"/>
        <v>47056936.000000007</v>
      </c>
      <c r="M86" s="192">
        <f t="shared" si="36"/>
        <v>72791544.658759117</v>
      </c>
      <c r="N86" s="97">
        <v>0</v>
      </c>
      <c r="O86" s="118">
        <f t="shared" si="14"/>
        <v>137343050.40046981</v>
      </c>
      <c r="P86" s="116">
        <v>1.7999999999999999E-2</v>
      </c>
      <c r="Q86" s="204">
        <f t="shared" si="34"/>
        <v>139815225.30767825</v>
      </c>
      <c r="R86" s="171">
        <f t="shared" si="15"/>
        <v>259663705.96643737</v>
      </c>
      <c r="S86" s="181">
        <f t="shared" si="16"/>
        <v>186872161.30767825</v>
      </c>
      <c r="T86" s="115"/>
      <c r="U86" s="11"/>
    </row>
    <row r="87" spans="1:26" s="42" customFormat="1" ht="17.25" thickBot="1" x14ac:dyDescent="0.35">
      <c r="A87" s="260">
        <f t="shared" si="37"/>
        <v>39000000</v>
      </c>
      <c r="C87" s="219"/>
      <c r="D87" s="51">
        <v>12</v>
      </c>
      <c r="E87" s="52">
        <v>2500000</v>
      </c>
      <c r="F87" s="53">
        <v>0</v>
      </c>
      <c r="G87" s="53">
        <v>400000</v>
      </c>
      <c r="H87" s="53">
        <f t="shared" si="11"/>
        <v>2100000</v>
      </c>
      <c r="I87" s="54">
        <v>47056936</v>
      </c>
      <c r="J87" s="56">
        <v>0</v>
      </c>
      <c r="K87" s="59">
        <f t="shared" si="12"/>
        <v>-44956936</v>
      </c>
      <c r="L87" s="214">
        <f t="shared" si="13"/>
        <v>94113872</v>
      </c>
      <c r="M87" s="193">
        <f t="shared" si="36"/>
        <v>74508992.462616786</v>
      </c>
      <c r="N87" s="61">
        <v>0</v>
      </c>
      <c r="O87" s="52">
        <f t="shared" si="14"/>
        <v>94858289.307678252</v>
      </c>
      <c r="P87" s="57">
        <v>1.7999999999999999E-2</v>
      </c>
      <c r="Q87" s="201">
        <f t="shared" si="34"/>
        <v>96565738.515216455</v>
      </c>
      <c r="R87" s="174">
        <f t="shared" si="15"/>
        <v>265188602.97783324</v>
      </c>
      <c r="S87" s="184">
        <f t="shared" si="16"/>
        <v>190679610.51521647</v>
      </c>
      <c r="T87" s="115">
        <f xml:space="preserve"> S87 / 4</f>
        <v>47669902.628804117</v>
      </c>
      <c r="U87" s="58">
        <f>SUM(E4:E87)</f>
        <v>212300000</v>
      </c>
      <c r="V87" s="58">
        <f>SUM(F4:F87)</f>
        <v>72956544</v>
      </c>
      <c r="W87" s="60">
        <f xml:space="preserve"> U87 - V87</f>
        <v>139343456</v>
      </c>
      <c r="X87" s="60">
        <f>R87-W87</f>
        <v>125845146.97783324</v>
      </c>
      <c r="Y87" s="152">
        <f xml:space="preserve"> X87 / W87 * 100</f>
        <v>90.312922178299672</v>
      </c>
      <c r="Z87" s="60">
        <f xml:space="preserve"> (X87 - 2500000) * 0.16</f>
        <v>19735223.516453318</v>
      </c>
    </row>
    <row r="88" spans="1:26" s="42" customFormat="1" x14ac:dyDescent="0.3">
      <c r="A88" s="260">
        <f t="shared" si="37"/>
        <v>40000000</v>
      </c>
      <c r="B88" s="42">
        <v>8</v>
      </c>
      <c r="C88" s="219">
        <v>2029</v>
      </c>
      <c r="D88" s="101">
        <v>1</v>
      </c>
      <c r="E88" s="102">
        <v>2500000</v>
      </c>
      <c r="F88" s="103">
        <v>0</v>
      </c>
      <c r="G88" s="103">
        <v>400000</v>
      </c>
      <c r="H88" s="103">
        <f t="shared" ref="H88:H99" si="38" xml:space="preserve"> E88 - G88 - F88</f>
        <v>2100000</v>
      </c>
      <c r="I88" s="104">
        <v>0</v>
      </c>
      <c r="J88" s="105">
        <f xml:space="preserve"> L87 / 10</f>
        <v>9411387.1999999993</v>
      </c>
      <c r="K88" s="106">
        <f t="shared" ref="K88:K99" si="39" xml:space="preserve"> H88 + J88 - I88</f>
        <v>11511387.199999999</v>
      </c>
      <c r="L88" s="96">
        <f t="shared" ref="L88:L99" si="40" xml:space="preserve"> L87 +I88 - J88 - N88</f>
        <v>84702484.799999997</v>
      </c>
      <c r="M88" s="190">
        <f t="shared" si="36"/>
        <v>75208628.432467252</v>
      </c>
      <c r="N88" s="97">
        <v>0</v>
      </c>
      <c r="O88" s="102">
        <f t="shared" ref="O88:O99" si="41" xml:space="preserve"> Q87 + K88</f>
        <v>108077125.71521646</v>
      </c>
      <c r="P88" s="100">
        <v>4.0000000000000001E-3</v>
      </c>
      <c r="Q88" s="202">
        <f t="shared" si="34"/>
        <v>108509434.21807732</v>
      </c>
      <c r="R88" s="170">
        <f t="shared" ref="R88:R99" si="42" xml:space="preserve"> M88 + Q88 + L88</f>
        <v>268420547.4505446</v>
      </c>
      <c r="S88" s="180">
        <f t="shared" ref="S88:S99" si="43" xml:space="preserve"> R88 - M88</f>
        <v>193211919.01807734</v>
      </c>
      <c r="T88" s="107"/>
      <c r="U88" s="11"/>
    </row>
    <row r="89" spans="1:26" s="42" customFormat="1" x14ac:dyDescent="0.3">
      <c r="A89" s="260">
        <f t="shared" si="37"/>
        <v>41000000</v>
      </c>
      <c r="C89" s="219"/>
      <c r="D89" s="109">
        <v>2</v>
      </c>
      <c r="E89" s="110">
        <v>2500000</v>
      </c>
      <c r="F89" s="111">
        <v>0</v>
      </c>
      <c r="G89" s="111">
        <v>400000</v>
      </c>
      <c r="H89" s="111">
        <f t="shared" si="38"/>
        <v>2100000</v>
      </c>
      <c r="I89" s="112">
        <v>0</v>
      </c>
      <c r="J89" s="113">
        <f xml:space="preserve"> J88</f>
        <v>9411387.1999999993</v>
      </c>
      <c r="K89" s="114">
        <f t="shared" si="39"/>
        <v>11511387.199999999</v>
      </c>
      <c r="L89" s="211">
        <f t="shared" si="40"/>
        <v>75291097.599999994</v>
      </c>
      <c r="M89" s="191">
        <f t="shared" si="36"/>
        <v>76969583.744251668</v>
      </c>
      <c r="N89" s="97">
        <v>0</v>
      </c>
      <c r="O89" s="110">
        <f t="shared" si="41"/>
        <v>120020821.41807732</v>
      </c>
      <c r="P89" s="42">
        <v>1.7999999999999999E-2</v>
      </c>
      <c r="Q89" s="203">
        <f t="shared" si="34"/>
        <v>122181196.20360272</v>
      </c>
      <c r="R89" s="171">
        <f t="shared" si="42"/>
        <v>274441877.54785442</v>
      </c>
      <c r="S89" s="181">
        <f t="shared" si="43"/>
        <v>197472293.80360276</v>
      </c>
      <c r="T89" s="115"/>
      <c r="U89" s="11"/>
    </row>
    <row r="90" spans="1:26" s="42" customFormat="1" x14ac:dyDescent="0.3">
      <c r="A90" s="260">
        <f t="shared" si="37"/>
        <v>42000000</v>
      </c>
      <c r="C90" s="219"/>
      <c r="D90" s="109">
        <v>3</v>
      </c>
      <c r="E90" s="110">
        <v>2500000</v>
      </c>
      <c r="F90" s="111">
        <v>0</v>
      </c>
      <c r="G90" s="111">
        <v>400000</v>
      </c>
      <c r="H90" s="111">
        <f t="shared" si="38"/>
        <v>2100000</v>
      </c>
      <c r="I90" s="112">
        <v>0</v>
      </c>
      <c r="J90" s="113">
        <f t="shared" ref="J90:J96" si="44" xml:space="preserve"> J89</f>
        <v>9411387.1999999993</v>
      </c>
      <c r="K90" s="114">
        <f t="shared" si="39"/>
        <v>11511387.199999999</v>
      </c>
      <c r="L90" s="211">
        <f t="shared" si="40"/>
        <v>65879710.399999991</v>
      </c>
      <c r="M90" s="191">
        <f t="shared" si="36"/>
        <v>78762236.251648203</v>
      </c>
      <c r="N90" s="97">
        <v>0</v>
      </c>
      <c r="O90" s="110">
        <f t="shared" si="41"/>
        <v>133692583.40360272</v>
      </c>
      <c r="P90" s="42">
        <v>1.7999999999999999E-2</v>
      </c>
      <c r="Q90" s="203">
        <f t="shared" si="34"/>
        <v>136099049.90486756</v>
      </c>
      <c r="R90" s="171">
        <f t="shared" si="42"/>
        <v>280740996.55651575</v>
      </c>
      <c r="S90" s="181">
        <f t="shared" si="43"/>
        <v>201978760.30486757</v>
      </c>
      <c r="T90" s="115"/>
      <c r="U90" s="11"/>
    </row>
    <row r="91" spans="1:26" s="42" customFormat="1" x14ac:dyDescent="0.3">
      <c r="A91" s="260">
        <f t="shared" si="37"/>
        <v>43000000</v>
      </c>
      <c r="C91" s="219"/>
      <c r="D91" s="109">
        <v>4</v>
      </c>
      <c r="E91" s="110">
        <v>2500000</v>
      </c>
      <c r="F91" s="111">
        <v>0</v>
      </c>
      <c r="G91" s="111">
        <v>400000</v>
      </c>
      <c r="H91" s="111">
        <f t="shared" si="38"/>
        <v>2100000</v>
      </c>
      <c r="I91" s="112">
        <v>0</v>
      </c>
      <c r="J91" s="113">
        <f t="shared" si="44"/>
        <v>9411387.1999999993</v>
      </c>
      <c r="K91" s="114">
        <f t="shared" si="39"/>
        <v>11511387.199999999</v>
      </c>
      <c r="L91" s="211">
        <f t="shared" si="40"/>
        <v>56468323.199999988</v>
      </c>
      <c r="M91" s="191">
        <f t="shared" si="36"/>
        <v>80587156.504177868</v>
      </c>
      <c r="N91" s="97">
        <v>0</v>
      </c>
      <c r="O91" s="110">
        <f t="shared" si="41"/>
        <v>147610437.10486755</v>
      </c>
      <c r="P91" s="42">
        <v>1.7999999999999999E-2</v>
      </c>
      <c r="Q91" s="203">
        <f t="shared" si="34"/>
        <v>150267424.97275516</v>
      </c>
      <c r="R91" s="171">
        <f t="shared" si="42"/>
        <v>287322904.67693305</v>
      </c>
      <c r="S91" s="181">
        <f t="shared" si="43"/>
        <v>206735748.17275518</v>
      </c>
      <c r="T91" s="115"/>
      <c r="U91" s="11"/>
    </row>
    <row r="92" spans="1:26" s="42" customFormat="1" x14ac:dyDescent="0.3">
      <c r="A92" s="260">
        <f t="shared" si="37"/>
        <v>44000000</v>
      </c>
      <c r="C92" s="219"/>
      <c r="D92" s="109">
        <v>5</v>
      </c>
      <c r="E92" s="110">
        <v>2500000</v>
      </c>
      <c r="F92" s="111">
        <v>0</v>
      </c>
      <c r="G92" s="111">
        <v>400000</v>
      </c>
      <c r="H92" s="111">
        <f t="shared" si="38"/>
        <v>2100000</v>
      </c>
      <c r="I92" s="112">
        <v>0</v>
      </c>
      <c r="J92" s="113">
        <f t="shared" si="44"/>
        <v>9411387.1999999993</v>
      </c>
      <c r="K92" s="114">
        <f t="shared" si="39"/>
        <v>11511387.199999999</v>
      </c>
      <c r="L92" s="211">
        <f t="shared" si="40"/>
        <v>47056935.999999985</v>
      </c>
      <c r="M92" s="191">
        <f t="shared" si="36"/>
        <v>82444925.321253076</v>
      </c>
      <c r="N92" s="97">
        <v>0</v>
      </c>
      <c r="O92" s="110">
        <f t="shared" si="41"/>
        <v>161778812.17275515</v>
      </c>
      <c r="P92" s="42">
        <v>1.7999999999999999E-2</v>
      </c>
      <c r="Q92" s="203">
        <f t="shared" si="34"/>
        <v>164690830.79186475</v>
      </c>
      <c r="R92" s="171">
        <f t="shared" si="42"/>
        <v>294192692.11311781</v>
      </c>
      <c r="S92" s="181">
        <f t="shared" si="43"/>
        <v>211747766.79186475</v>
      </c>
      <c r="T92" s="115"/>
      <c r="U92" s="11"/>
    </row>
    <row r="93" spans="1:26" s="42" customFormat="1" x14ac:dyDescent="0.3">
      <c r="A93" s="260">
        <f t="shared" si="37"/>
        <v>45000000</v>
      </c>
      <c r="C93" s="219"/>
      <c r="D93" s="109">
        <v>6</v>
      </c>
      <c r="E93" s="110">
        <v>2500000</v>
      </c>
      <c r="F93" s="111">
        <v>0</v>
      </c>
      <c r="G93" s="111">
        <v>400000</v>
      </c>
      <c r="H93" s="111">
        <f t="shared" si="38"/>
        <v>2100000</v>
      </c>
      <c r="I93" s="112">
        <v>0</v>
      </c>
      <c r="J93" s="113">
        <f t="shared" si="44"/>
        <v>9411387.1999999993</v>
      </c>
      <c r="K93" s="114">
        <f t="shared" si="39"/>
        <v>11511387.199999999</v>
      </c>
      <c r="L93" s="211">
        <f t="shared" si="40"/>
        <v>37645548.799999982</v>
      </c>
      <c r="M93" s="191">
        <f t="shared" si="36"/>
        <v>84336133.977035627</v>
      </c>
      <c r="N93" s="97">
        <v>0</v>
      </c>
      <c r="O93" s="110">
        <f t="shared" si="41"/>
        <v>176202217.99186474</v>
      </c>
      <c r="P93" s="42">
        <v>1.7999999999999999E-2</v>
      </c>
      <c r="Q93" s="203">
        <f t="shared" si="34"/>
        <v>179373857.91571832</v>
      </c>
      <c r="R93" s="171">
        <f t="shared" si="42"/>
        <v>301355540.69275391</v>
      </c>
      <c r="S93" s="181">
        <f t="shared" si="43"/>
        <v>217019406.71571827</v>
      </c>
      <c r="T93" s="115"/>
      <c r="U93" s="11"/>
    </row>
    <row r="94" spans="1:26" s="42" customFormat="1" x14ac:dyDescent="0.3">
      <c r="A94" s="260">
        <f t="shared" si="37"/>
        <v>46000000</v>
      </c>
      <c r="C94" s="219"/>
      <c r="D94" s="109">
        <v>7</v>
      </c>
      <c r="E94" s="110">
        <v>2500000</v>
      </c>
      <c r="F94" s="111">
        <v>0</v>
      </c>
      <c r="G94" s="111">
        <v>400000</v>
      </c>
      <c r="H94" s="111">
        <f t="shared" si="38"/>
        <v>2100000</v>
      </c>
      <c r="I94" s="112">
        <v>0</v>
      </c>
      <c r="J94" s="113">
        <f t="shared" si="44"/>
        <v>9411387.1999999993</v>
      </c>
      <c r="K94" s="114">
        <f t="shared" si="39"/>
        <v>11511387.199999999</v>
      </c>
      <c r="L94" s="211">
        <f t="shared" si="40"/>
        <v>28234161.599999983</v>
      </c>
      <c r="M94" s="191">
        <f t="shared" si="36"/>
        <v>86261384.388622269</v>
      </c>
      <c r="N94" s="97">
        <v>0</v>
      </c>
      <c r="O94" s="110">
        <f t="shared" si="41"/>
        <v>190885245.11571831</v>
      </c>
      <c r="P94" s="42">
        <v>1.7999999999999999E-2</v>
      </c>
      <c r="Q94" s="203">
        <f t="shared" si="34"/>
        <v>194321179.52780125</v>
      </c>
      <c r="R94" s="171">
        <f t="shared" si="42"/>
        <v>308816725.51642346</v>
      </c>
      <c r="S94" s="181">
        <f t="shared" si="43"/>
        <v>222555341.12780118</v>
      </c>
      <c r="T94" s="115"/>
      <c r="U94" s="11"/>
    </row>
    <row r="95" spans="1:26" s="42" customFormat="1" x14ac:dyDescent="0.3">
      <c r="A95" s="260">
        <f t="shared" si="37"/>
        <v>47000000</v>
      </c>
      <c r="C95" s="219"/>
      <c r="D95" s="109">
        <v>8</v>
      </c>
      <c r="E95" s="110">
        <v>2500000</v>
      </c>
      <c r="F95" s="111">
        <v>0</v>
      </c>
      <c r="G95" s="111">
        <v>400000</v>
      </c>
      <c r="H95" s="111">
        <f t="shared" si="38"/>
        <v>2100000</v>
      </c>
      <c r="I95" s="112">
        <v>0</v>
      </c>
      <c r="J95" s="113">
        <f t="shared" si="44"/>
        <v>9411387.1999999993</v>
      </c>
      <c r="K95" s="114">
        <f t="shared" si="39"/>
        <v>11511387.199999999</v>
      </c>
      <c r="L95" s="211">
        <f t="shared" si="40"/>
        <v>18822774.399999984</v>
      </c>
      <c r="M95" s="191">
        <f t="shared" si="36"/>
        <v>88221289.307617471</v>
      </c>
      <c r="N95" s="97">
        <v>0</v>
      </c>
      <c r="O95" s="110">
        <f t="shared" si="41"/>
        <v>205832566.72780123</v>
      </c>
      <c r="P95" s="42">
        <v>1.7999999999999999E-2</v>
      </c>
      <c r="Q95" s="203">
        <f t="shared" si="34"/>
        <v>209537552.92890164</v>
      </c>
      <c r="R95" s="171">
        <f t="shared" si="42"/>
        <v>316581616.63651907</v>
      </c>
      <c r="S95" s="181">
        <f t="shared" si="43"/>
        <v>228360327.32890159</v>
      </c>
      <c r="T95" s="115"/>
      <c r="U95" s="11"/>
    </row>
    <row r="96" spans="1:26" s="42" customFormat="1" x14ac:dyDescent="0.3">
      <c r="A96" s="260">
        <f t="shared" si="37"/>
        <v>48000000</v>
      </c>
      <c r="C96" s="219"/>
      <c r="D96" s="109">
        <v>9</v>
      </c>
      <c r="E96" s="110">
        <v>2500000</v>
      </c>
      <c r="F96" s="111">
        <v>0</v>
      </c>
      <c r="G96" s="111">
        <v>400000</v>
      </c>
      <c r="H96" s="111">
        <f t="shared" si="38"/>
        <v>2100000</v>
      </c>
      <c r="I96" s="112">
        <v>0</v>
      </c>
      <c r="J96" s="113">
        <f t="shared" si="44"/>
        <v>9411387.1999999993</v>
      </c>
      <c r="K96" s="114">
        <f t="shared" si="39"/>
        <v>11511387.199999999</v>
      </c>
      <c r="L96" s="211">
        <f t="shared" si="40"/>
        <v>9411387.1999999844</v>
      </c>
      <c r="M96" s="191">
        <f t="shared" si="36"/>
        <v>90216472.515154585</v>
      </c>
      <c r="N96" s="97">
        <v>0</v>
      </c>
      <c r="O96" s="110">
        <f t="shared" si="41"/>
        <v>221048940.12890163</v>
      </c>
      <c r="P96" s="42">
        <v>1.7999999999999999E-2</v>
      </c>
      <c r="Q96" s="203">
        <f t="shared" si="34"/>
        <v>225027821.05122185</v>
      </c>
      <c r="R96" s="171">
        <f t="shared" si="42"/>
        <v>324655680.76637644</v>
      </c>
      <c r="S96" s="181">
        <f t="shared" si="43"/>
        <v>234439208.25122184</v>
      </c>
      <c r="T96" s="115"/>
      <c r="U96" s="11"/>
    </row>
    <row r="97" spans="1:26" s="42" customFormat="1" x14ac:dyDescent="0.3">
      <c r="A97" s="260">
        <f t="shared" si="37"/>
        <v>49000000</v>
      </c>
      <c r="C97" s="219"/>
      <c r="D97" s="109">
        <v>10</v>
      </c>
      <c r="E97" s="110">
        <v>2500000</v>
      </c>
      <c r="F97" s="111">
        <v>0</v>
      </c>
      <c r="G97" s="111">
        <v>400000</v>
      </c>
      <c r="H97" s="111">
        <f t="shared" si="38"/>
        <v>2100000</v>
      </c>
      <c r="I97" s="112">
        <v>0</v>
      </c>
      <c r="J97" s="113">
        <f xml:space="preserve"> J96</f>
        <v>9411387.1999999993</v>
      </c>
      <c r="K97" s="114">
        <f t="shared" si="39"/>
        <v>11511387.199999999</v>
      </c>
      <c r="L97" s="211">
        <f t="shared" si="40"/>
        <v>-1.4901161193847656E-8</v>
      </c>
      <c r="M97" s="191">
        <f t="shared" si="36"/>
        <v>92247569.020427361</v>
      </c>
      <c r="N97" s="97">
        <v>0</v>
      </c>
      <c r="O97" s="110">
        <f t="shared" si="41"/>
        <v>236539208.25122184</v>
      </c>
      <c r="P97" s="42">
        <v>1.7999999999999999E-2</v>
      </c>
      <c r="Q97" s="203">
        <f t="shared" si="34"/>
        <v>240796913.99974382</v>
      </c>
      <c r="R97" s="171">
        <f t="shared" si="42"/>
        <v>333044483.02017117</v>
      </c>
      <c r="S97" s="181">
        <f t="shared" si="43"/>
        <v>240796913.99974382</v>
      </c>
      <c r="T97" s="115"/>
      <c r="U97" s="11"/>
    </row>
    <row r="98" spans="1:26" s="42" customFormat="1" ht="17.25" thickBot="1" x14ac:dyDescent="0.35">
      <c r="A98" s="260">
        <f t="shared" si="37"/>
        <v>50000000</v>
      </c>
      <c r="C98" s="219"/>
      <c r="D98" s="117">
        <v>11</v>
      </c>
      <c r="E98" s="118">
        <v>2500000</v>
      </c>
      <c r="F98" s="119">
        <v>0</v>
      </c>
      <c r="G98" s="119">
        <v>400000</v>
      </c>
      <c r="H98" s="119">
        <f t="shared" si="38"/>
        <v>2100000</v>
      </c>
      <c r="I98" s="120">
        <v>61905511</v>
      </c>
      <c r="J98" s="121">
        <v>0</v>
      </c>
      <c r="K98" s="122">
        <f t="shared" si="39"/>
        <v>-59805511</v>
      </c>
      <c r="L98" s="211">
        <f t="shared" si="40"/>
        <v>61905510.999999985</v>
      </c>
      <c r="M98" s="192">
        <f t="shared" si="36"/>
        <v>94315225.262795061</v>
      </c>
      <c r="N98" s="97">
        <v>0</v>
      </c>
      <c r="O98" s="118">
        <f t="shared" si="41"/>
        <v>180991402.99974382</v>
      </c>
      <c r="P98" s="116">
        <v>1.7999999999999999E-2</v>
      </c>
      <c r="Q98" s="204">
        <f t="shared" si="34"/>
        <v>184249248.25373921</v>
      </c>
      <c r="R98" s="171">
        <f t="shared" si="42"/>
        <v>340469984.51653427</v>
      </c>
      <c r="S98" s="181">
        <f t="shared" si="43"/>
        <v>246154759.25373921</v>
      </c>
      <c r="T98" s="115"/>
      <c r="U98" s="11"/>
    </row>
    <row r="99" spans="1:26" s="42" customFormat="1" ht="17.25" thickBot="1" x14ac:dyDescent="0.35">
      <c r="A99" s="260">
        <f t="shared" si="37"/>
        <v>51000000</v>
      </c>
      <c r="C99" s="219"/>
      <c r="D99" s="51">
        <v>12</v>
      </c>
      <c r="E99" s="52">
        <v>2500000</v>
      </c>
      <c r="F99" s="53">
        <v>0</v>
      </c>
      <c r="G99" s="53">
        <v>400000</v>
      </c>
      <c r="H99" s="53">
        <f t="shared" si="38"/>
        <v>2100000</v>
      </c>
      <c r="I99" s="54">
        <v>61905511</v>
      </c>
      <c r="J99" s="56">
        <v>0</v>
      </c>
      <c r="K99" s="59">
        <f t="shared" si="39"/>
        <v>-59805511</v>
      </c>
      <c r="L99" s="214">
        <f t="shared" si="40"/>
        <v>123811021.99999999</v>
      </c>
      <c r="M99" s="193">
        <f t="shared" si="36"/>
        <v>96420099.317525372</v>
      </c>
      <c r="N99" s="61">
        <v>0</v>
      </c>
      <c r="O99" s="52">
        <f t="shared" si="41"/>
        <v>124443737.25373921</v>
      </c>
      <c r="P99" s="57">
        <v>1.7999999999999999E-2</v>
      </c>
      <c r="Q99" s="201">
        <f t="shared" si="34"/>
        <v>126683724.52430651</v>
      </c>
      <c r="R99" s="174">
        <f t="shared" si="42"/>
        <v>346914845.84183186</v>
      </c>
      <c r="S99" s="184">
        <f t="shared" si="43"/>
        <v>250494746.52430648</v>
      </c>
      <c r="T99" s="115">
        <f xml:space="preserve"> S99 / 4</f>
        <v>62623686.631076619</v>
      </c>
      <c r="U99" s="58">
        <f>SUM(E4:E99)</f>
        <v>242300000</v>
      </c>
      <c r="V99" s="58">
        <f>SUM(F4:F99)</f>
        <v>72956544</v>
      </c>
      <c r="W99" s="60">
        <f xml:space="preserve"> U99 - V99</f>
        <v>169343456</v>
      </c>
      <c r="X99" s="60">
        <f>R99-W99</f>
        <v>177571389.84183186</v>
      </c>
      <c r="Y99" s="152">
        <f xml:space="preserve"> X99 / W99 * 100</f>
        <v>104.85872559600524</v>
      </c>
      <c r="Z99" s="60">
        <f xml:space="preserve"> (X99 - 2500000) * 0.16</f>
        <v>28011422.374693099</v>
      </c>
    </row>
    <row r="100" spans="1:26" s="42" customFormat="1" x14ac:dyDescent="0.3">
      <c r="A100" s="260">
        <f t="shared" si="37"/>
        <v>52000000</v>
      </c>
      <c r="B100" s="42">
        <v>9</v>
      </c>
      <c r="C100" s="219">
        <v>2030</v>
      </c>
      <c r="D100" s="101">
        <v>1</v>
      </c>
      <c r="E100" s="102">
        <v>2500000</v>
      </c>
      <c r="F100" s="103">
        <v>0</v>
      </c>
      <c r="G100" s="103">
        <v>400000</v>
      </c>
      <c r="H100" s="103">
        <f t="shared" ref="H100:H111" si="45" xml:space="preserve"> E100 - G100 - F100</f>
        <v>2100000</v>
      </c>
      <c r="I100" s="104">
        <v>0</v>
      </c>
      <c r="J100" s="105">
        <f xml:space="preserve"> L99 / 10</f>
        <v>12381102.199999999</v>
      </c>
      <c r="K100" s="106">
        <f t="shared" ref="K100:K111" si="46" xml:space="preserve"> H100 + J100 - I100</f>
        <v>14481102.199999999</v>
      </c>
      <c r="L100" s="96">
        <f t="shared" ref="L100:L111" si="47" xml:space="preserve"> L99 +I100 - J100 - N100</f>
        <v>111429919.79999998</v>
      </c>
      <c r="M100" s="190">
        <f t="shared" si="36"/>
        <v>97207379.71479547</v>
      </c>
      <c r="N100" s="97">
        <v>0</v>
      </c>
      <c r="O100" s="102">
        <f t="shared" ref="O100:O111" si="48" xml:space="preserve"> Q99 + K100</f>
        <v>141164826.72430649</v>
      </c>
      <c r="P100" s="100">
        <v>4.0000000000000001E-3</v>
      </c>
      <c r="Q100" s="202">
        <f t="shared" si="34"/>
        <v>141729486.03120372</v>
      </c>
      <c r="R100" s="170">
        <f t="shared" ref="R100:R111" si="49" xml:space="preserve"> M100 + Q100 + L100</f>
        <v>350366785.54599917</v>
      </c>
      <c r="S100" s="180">
        <f t="shared" ref="S100:S111" si="50" xml:space="preserve"> R100 - M100</f>
        <v>253159405.8312037</v>
      </c>
      <c r="T100" s="107"/>
      <c r="U100" s="11"/>
    </row>
    <row r="101" spans="1:26" s="42" customFormat="1" x14ac:dyDescent="0.3">
      <c r="A101" s="260">
        <f t="shared" si="37"/>
        <v>53000000</v>
      </c>
      <c r="C101" s="219"/>
      <c r="D101" s="109">
        <v>2</v>
      </c>
      <c r="E101" s="110">
        <v>2500000</v>
      </c>
      <c r="F101" s="111">
        <v>0</v>
      </c>
      <c r="G101" s="111">
        <v>400000</v>
      </c>
      <c r="H101" s="111">
        <f t="shared" si="45"/>
        <v>2100000</v>
      </c>
      <c r="I101" s="112">
        <v>0</v>
      </c>
      <c r="J101" s="113">
        <f xml:space="preserve"> J100</f>
        <v>12381102.199999999</v>
      </c>
      <c r="K101" s="114">
        <f t="shared" si="46"/>
        <v>14481102.199999999</v>
      </c>
      <c r="L101" s="211">
        <f t="shared" si="47"/>
        <v>99048817.599999979</v>
      </c>
      <c r="M101" s="191">
        <f t="shared" si="36"/>
        <v>99364312.549661785</v>
      </c>
      <c r="N101" s="97">
        <v>0</v>
      </c>
      <c r="O101" s="110">
        <f t="shared" si="48"/>
        <v>156210588.23120371</v>
      </c>
      <c r="P101" s="42">
        <v>1.7999999999999999E-2</v>
      </c>
      <c r="Q101" s="203">
        <f t="shared" si="34"/>
        <v>159022378.81936538</v>
      </c>
      <c r="R101" s="171">
        <f t="shared" si="49"/>
        <v>357435508.96902716</v>
      </c>
      <c r="S101" s="181">
        <f t="shared" si="50"/>
        <v>258071196.41936538</v>
      </c>
      <c r="T101" s="115"/>
      <c r="U101" s="11"/>
    </row>
    <row r="102" spans="1:26" s="42" customFormat="1" x14ac:dyDescent="0.3">
      <c r="A102" s="260">
        <f t="shared" si="37"/>
        <v>54000000</v>
      </c>
      <c r="C102" s="219"/>
      <c r="D102" s="109">
        <v>3</v>
      </c>
      <c r="E102" s="110">
        <v>2500000</v>
      </c>
      <c r="F102" s="111">
        <v>0</v>
      </c>
      <c r="G102" s="111">
        <v>400000</v>
      </c>
      <c r="H102" s="111">
        <f t="shared" si="45"/>
        <v>2100000</v>
      </c>
      <c r="I102" s="112">
        <v>0</v>
      </c>
      <c r="J102" s="113">
        <f t="shared" ref="J102:J108" si="51" xml:space="preserve"> J101</f>
        <v>12381102.199999999</v>
      </c>
      <c r="K102" s="114">
        <f t="shared" si="46"/>
        <v>14481102.199999999</v>
      </c>
      <c r="L102" s="211">
        <f t="shared" si="47"/>
        <v>86667715.399999976</v>
      </c>
      <c r="M102" s="191">
        <f t="shared" si="36"/>
        <v>101560070.17555569</v>
      </c>
      <c r="N102" s="97">
        <v>0</v>
      </c>
      <c r="O102" s="110">
        <f t="shared" si="48"/>
        <v>173503481.01936537</v>
      </c>
      <c r="P102" s="42">
        <v>1.7999999999999999E-2</v>
      </c>
      <c r="Q102" s="203">
        <f t="shared" si="34"/>
        <v>176626543.67771396</v>
      </c>
      <c r="R102" s="171">
        <f t="shared" si="49"/>
        <v>364854329.25326961</v>
      </c>
      <c r="S102" s="181">
        <f t="shared" si="50"/>
        <v>263294259.07771391</v>
      </c>
      <c r="T102" s="115"/>
      <c r="U102" s="11"/>
    </row>
    <row r="103" spans="1:26" s="42" customFormat="1" x14ac:dyDescent="0.3">
      <c r="A103" s="260">
        <f t="shared" si="37"/>
        <v>55000000</v>
      </c>
      <c r="C103" s="219"/>
      <c r="D103" s="109">
        <v>4</v>
      </c>
      <c r="E103" s="110">
        <v>2500000</v>
      </c>
      <c r="F103" s="111">
        <v>0</v>
      </c>
      <c r="G103" s="111">
        <v>400000</v>
      </c>
      <c r="H103" s="111">
        <f t="shared" si="45"/>
        <v>2100000</v>
      </c>
      <c r="I103" s="112">
        <v>0</v>
      </c>
      <c r="J103" s="113">
        <f t="shared" si="51"/>
        <v>12381102.199999999</v>
      </c>
      <c r="K103" s="114">
        <f t="shared" si="46"/>
        <v>14481102.199999999</v>
      </c>
      <c r="L103" s="211">
        <f t="shared" si="47"/>
        <v>74286613.199999973</v>
      </c>
      <c r="M103" s="191">
        <f t="shared" si="36"/>
        <v>103795351.4387157</v>
      </c>
      <c r="N103" s="97">
        <v>0</v>
      </c>
      <c r="O103" s="110">
        <f t="shared" si="48"/>
        <v>191107645.87771395</v>
      </c>
      <c r="P103" s="42">
        <v>1.7999999999999999E-2</v>
      </c>
      <c r="Q103" s="203">
        <f t="shared" si="34"/>
        <v>194547583.5035128</v>
      </c>
      <c r="R103" s="171">
        <f t="shared" si="49"/>
        <v>372629548.14222848</v>
      </c>
      <c r="S103" s="181">
        <f t="shared" si="50"/>
        <v>268834196.70351279</v>
      </c>
      <c r="T103" s="115"/>
      <c r="U103" s="11"/>
    </row>
    <row r="104" spans="1:26" s="42" customFormat="1" x14ac:dyDescent="0.3">
      <c r="A104" s="260">
        <f t="shared" si="37"/>
        <v>56000000</v>
      </c>
      <c r="C104" s="219"/>
      <c r="D104" s="109">
        <v>5</v>
      </c>
      <c r="E104" s="110">
        <v>2500000</v>
      </c>
      <c r="F104" s="111">
        <v>0</v>
      </c>
      <c r="G104" s="111">
        <v>400000</v>
      </c>
      <c r="H104" s="111">
        <f t="shared" si="45"/>
        <v>2100000</v>
      </c>
      <c r="I104" s="112">
        <v>0</v>
      </c>
      <c r="J104" s="113">
        <f t="shared" si="51"/>
        <v>12381102.199999999</v>
      </c>
      <c r="K104" s="114">
        <f t="shared" si="46"/>
        <v>14481102.199999999</v>
      </c>
      <c r="L104" s="211">
        <f t="shared" si="47"/>
        <v>61905510.99999997</v>
      </c>
      <c r="M104" s="191">
        <f t="shared" si="36"/>
        <v>106070867.76461259</v>
      </c>
      <c r="N104" s="97">
        <v>0</v>
      </c>
      <c r="O104" s="110">
        <f t="shared" si="48"/>
        <v>209028685.70351279</v>
      </c>
      <c r="P104" s="42">
        <v>1.7999999999999999E-2</v>
      </c>
      <c r="Q104" s="203">
        <f t="shared" si="34"/>
        <v>212791202.04617602</v>
      </c>
      <c r="R104" s="171">
        <f t="shared" si="49"/>
        <v>380767580.81078863</v>
      </c>
      <c r="S104" s="181">
        <f t="shared" si="50"/>
        <v>274696713.04617608</v>
      </c>
      <c r="T104" s="115"/>
      <c r="U104" s="11"/>
    </row>
    <row r="105" spans="1:26" s="42" customFormat="1" x14ac:dyDescent="0.3">
      <c r="A105" s="260">
        <f t="shared" si="37"/>
        <v>57000000</v>
      </c>
      <c r="C105" s="219"/>
      <c r="D105" s="109">
        <v>6</v>
      </c>
      <c r="E105" s="110">
        <v>2500000</v>
      </c>
      <c r="F105" s="111">
        <v>0</v>
      </c>
      <c r="G105" s="111">
        <v>400000</v>
      </c>
      <c r="H105" s="111">
        <f t="shared" si="45"/>
        <v>2100000</v>
      </c>
      <c r="I105" s="112">
        <v>0</v>
      </c>
      <c r="J105" s="113">
        <f t="shared" si="51"/>
        <v>12381102.199999999</v>
      </c>
      <c r="K105" s="114">
        <f t="shared" si="46"/>
        <v>14481102.199999999</v>
      </c>
      <c r="L105" s="211">
        <f t="shared" si="47"/>
        <v>49524408.799999967</v>
      </c>
      <c r="M105" s="191">
        <f t="shared" si="36"/>
        <v>108387343.38437562</v>
      </c>
      <c r="N105" s="97">
        <v>0</v>
      </c>
      <c r="O105" s="110">
        <f t="shared" si="48"/>
        <v>227272304.246176</v>
      </c>
      <c r="P105" s="42">
        <v>1.7999999999999999E-2</v>
      </c>
      <c r="Q105" s="203">
        <f t="shared" si="34"/>
        <v>231363205.72260717</v>
      </c>
      <c r="R105" s="171">
        <f t="shared" si="49"/>
        <v>389274957.90698272</v>
      </c>
      <c r="S105" s="181">
        <f t="shared" si="50"/>
        <v>280887614.52260709</v>
      </c>
      <c r="T105" s="115"/>
      <c r="U105" s="11"/>
    </row>
    <row r="106" spans="1:26" s="42" customFormat="1" x14ac:dyDescent="0.3">
      <c r="A106" s="260">
        <f t="shared" si="37"/>
        <v>58000000</v>
      </c>
      <c r="C106" s="219"/>
      <c r="D106" s="109">
        <v>7</v>
      </c>
      <c r="E106" s="110">
        <v>2500000</v>
      </c>
      <c r="F106" s="111">
        <v>0</v>
      </c>
      <c r="G106" s="111">
        <v>400000</v>
      </c>
      <c r="H106" s="111">
        <f t="shared" si="45"/>
        <v>2100000</v>
      </c>
      <c r="I106" s="112">
        <v>0</v>
      </c>
      <c r="J106" s="113">
        <f t="shared" si="51"/>
        <v>12381102.199999999</v>
      </c>
      <c r="K106" s="114">
        <f t="shared" si="46"/>
        <v>14481102.199999999</v>
      </c>
      <c r="L106" s="211">
        <f t="shared" si="47"/>
        <v>37143306.599999964</v>
      </c>
      <c r="M106" s="191">
        <f t="shared" si="36"/>
        <v>110745515.56529438</v>
      </c>
      <c r="N106" s="97">
        <v>0</v>
      </c>
      <c r="O106" s="110">
        <f t="shared" si="48"/>
        <v>245844307.92260715</v>
      </c>
      <c r="P106" s="42">
        <v>1.7999999999999999E-2</v>
      </c>
      <c r="Q106" s="203">
        <f t="shared" si="34"/>
        <v>250269505.46521407</v>
      </c>
      <c r="R106" s="171">
        <f t="shared" si="49"/>
        <v>398158327.63050842</v>
      </c>
      <c r="S106" s="181">
        <f t="shared" si="50"/>
        <v>287412812.06521404</v>
      </c>
      <c r="T106" s="115"/>
      <c r="U106" s="11"/>
    </row>
    <row r="107" spans="1:26" s="42" customFormat="1" x14ac:dyDescent="0.3">
      <c r="A107" s="260">
        <f t="shared" si="37"/>
        <v>59000000</v>
      </c>
      <c r="C107" s="219"/>
      <c r="D107" s="109">
        <v>8</v>
      </c>
      <c r="E107" s="110">
        <v>2500000</v>
      </c>
      <c r="F107" s="111">
        <v>0</v>
      </c>
      <c r="G107" s="111">
        <v>400000</v>
      </c>
      <c r="H107" s="111">
        <f t="shared" si="45"/>
        <v>2100000</v>
      </c>
      <c r="I107" s="112">
        <v>0</v>
      </c>
      <c r="J107" s="113">
        <f t="shared" si="51"/>
        <v>12381102.199999999</v>
      </c>
      <c r="K107" s="114">
        <f t="shared" si="46"/>
        <v>14481102.199999999</v>
      </c>
      <c r="L107" s="211">
        <f t="shared" si="47"/>
        <v>24762204.399999965</v>
      </c>
      <c r="M107" s="191">
        <f t="shared" si="36"/>
        <v>113146134.84546968</v>
      </c>
      <c r="N107" s="97">
        <v>0</v>
      </c>
      <c r="O107" s="110">
        <f t="shared" si="48"/>
        <v>264750607.66521406</v>
      </c>
      <c r="P107" s="42">
        <v>1.7999999999999999E-2</v>
      </c>
      <c r="Q107" s="203">
        <f t="shared" si="34"/>
        <v>269516118.60318792</v>
      </c>
      <c r="R107" s="171">
        <f t="shared" si="49"/>
        <v>407424457.84865761</v>
      </c>
      <c r="S107" s="181">
        <f t="shared" si="50"/>
        <v>294278323.00318789</v>
      </c>
      <c r="T107" s="115"/>
      <c r="U107" s="11"/>
    </row>
    <row r="108" spans="1:26" s="42" customFormat="1" x14ac:dyDescent="0.3">
      <c r="A108" s="260">
        <f t="shared" si="37"/>
        <v>60000000</v>
      </c>
      <c r="C108" s="219"/>
      <c r="D108" s="109">
        <v>9</v>
      </c>
      <c r="E108" s="110">
        <v>2500000</v>
      </c>
      <c r="F108" s="111">
        <v>0</v>
      </c>
      <c r="G108" s="111">
        <v>400000</v>
      </c>
      <c r="H108" s="111">
        <f t="shared" si="45"/>
        <v>2100000</v>
      </c>
      <c r="I108" s="112">
        <v>0</v>
      </c>
      <c r="J108" s="113">
        <f t="shared" si="51"/>
        <v>12381102.199999999</v>
      </c>
      <c r="K108" s="114">
        <f t="shared" si="46"/>
        <v>14481102.199999999</v>
      </c>
      <c r="L108" s="211">
        <f t="shared" si="47"/>
        <v>12381102.199999966</v>
      </c>
      <c r="M108" s="191">
        <f t="shared" si="36"/>
        <v>115589965.27268814</v>
      </c>
      <c r="N108" s="97">
        <v>0</v>
      </c>
      <c r="O108" s="110">
        <f t="shared" si="48"/>
        <v>283997220.80318791</v>
      </c>
      <c r="P108" s="42">
        <v>1.7999999999999999E-2</v>
      </c>
      <c r="Q108" s="203">
        <f t="shared" si="34"/>
        <v>289109170.77764529</v>
      </c>
      <c r="R108" s="171">
        <f t="shared" si="49"/>
        <v>417080238.25033343</v>
      </c>
      <c r="S108" s="181">
        <f t="shared" si="50"/>
        <v>301490272.97764528</v>
      </c>
      <c r="T108" s="115"/>
      <c r="U108" s="11"/>
    </row>
    <row r="109" spans="1:26" s="42" customFormat="1" x14ac:dyDescent="0.3">
      <c r="A109" s="260">
        <f t="shared" si="37"/>
        <v>61000000</v>
      </c>
      <c r="C109" s="219"/>
      <c r="D109" s="109">
        <v>10</v>
      </c>
      <c r="E109" s="110">
        <v>2500000</v>
      </c>
      <c r="F109" s="111">
        <v>0</v>
      </c>
      <c r="G109" s="111">
        <v>400000</v>
      </c>
      <c r="H109" s="111">
        <f t="shared" si="45"/>
        <v>2100000</v>
      </c>
      <c r="I109" s="112">
        <v>0</v>
      </c>
      <c r="J109" s="113">
        <f xml:space="preserve"> J108</f>
        <v>12381102.199999999</v>
      </c>
      <c r="K109" s="114">
        <f t="shared" si="46"/>
        <v>14481102.199999999</v>
      </c>
      <c r="L109" s="211">
        <f t="shared" si="47"/>
        <v>-3.3527612686157227E-8</v>
      </c>
      <c r="M109" s="191">
        <f t="shared" si="36"/>
        <v>118077784.64759652</v>
      </c>
      <c r="N109" s="97">
        <v>0</v>
      </c>
      <c r="O109" s="110">
        <f t="shared" si="48"/>
        <v>303590272.97764528</v>
      </c>
      <c r="P109" s="42">
        <v>1.7999999999999999E-2</v>
      </c>
      <c r="Q109" s="203">
        <f t="shared" si="34"/>
        <v>309054897.89124292</v>
      </c>
      <c r="R109" s="171">
        <f t="shared" si="49"/>
        <v>427132682.5388394</v>
      </c>
      <c r="S109" s="181">
        <f t="shared" si="50"/>
        <v>309054897.89124286</v>
      </c>
      <c r="T109" s="115"/>
      <c r="U109" s="11"/>
    </row>
    <row r="110" spans="1:26" s="42" customFormat="1" ht="17.25" thickBot="1" x14ac:dyDescent="0.35">
      <c r="A110" s="260">
        <f t="shared" si="37"/>
        <v>62000000</v>
      </c>
      <c r="C110" s="219"/>
      <c r="D110" s="117">
        <v>11</v>
      </c>
      <c r="E110" s="118">
        <v>2500000</v>
      </c>
      <c r="F110" s="119">
        <v>0</v>
      </c>
      <c r="G110" s="119">
        <v>400000</v>
      </c>
      <c r="H110" s="119">
        <f t="shared" si="45"/>
        <v>2100000</v>
      </c>
      <c r="I110" s="120">
        <v>79218306</v>
      </c>
      <c r="J110" s="121">
        <v>0</v>
      </c>
      <c r="K110" s="122">
        <f t="shared" si="46"/>
        <v>-77118306</v>
      </c>
      <c r="L110" s="211">
        <f t="shared" si="47"/>
        <v>79218305.99999997</v>
      </c>
      <c r="M110" s="192">
        <f t="shared" si="36"/>
        <v>120610384.77125326</v>
      </c>
      <c r="N110" s="97">
        <v>0</v>
      </c>
      <c r="O110" s="118">
        <f t="shared" si="48"/>
        <v>231936591.89124292</v>
      </c>
      <c r="P110" s="116">
        <v>1.7999999999999999E-2</v>
      </c>
      <c r="Q110" s="204">
        <f t="shared" si="34"/>
        <v>236111450.54528528</v>
      </c>
      <c r="R110" s="171">
        <f t="shared" si="49"/>
        <v>435940141.31653857</v>
      </c>
      <c r="S110" s="181">
        <f t="shared" si="50"/>
        <v>315329756.54528534</v>
      </c>
      <c r="T110" s="115"/>
      <c r="U110" s="11"/>
    </row>
    <row r="111" spans="1:26" s="42" customFormat="1" ht="17.25" thickBot="1" x14ac:dyDescent="0.35">
      <c r="A111" s="260">
        <f t="shared" si="37"/>
        <v>63000000</v>
      </c>
      <c r="C111" s="219"/>
      <c r="D111" s="51">
        <v>12</v>
      </c>
      <c r="E111" s="52">
        <v>2500000</v>
      </c>
      <c r="F111" s="53">
        <v>0</v>
      </c>
      <c r="G111" s="53">
        <v>400000</v>
      </c>
      <c r="H111" s="53">
        <f t="shared" si="45"/>
        <v>2100000</v>
      </c>
      <c r="I111" s="54">
        <v>79218306</v>
      </c>
      <c r="J111" s="56">
        <v>0</v>
      </c>
      <c r="K111" s="59">
        <f t="shared" si="46"/>
        <v>-77118306</v>
      </c>
      <c r="L111" s="214">
        <f t="shared" si="47"/>
        <v>158436611.99999997</v>
      </c>
      <c r="M111" s="193">
        <f t="shared" si="36"/>
        <v>123188571.69713582</v>
      </c>
      <c r="N111" s="61">
        <v>0</v>
      </c>
      <c r="O111" s="52">
        <f t="shared" si="48"/>
        <v>158993144.54528528</v>
      </c>
      <c r="P111" s="57">
        <v>1.7999999999999999E-2</v>
      </c>
      <c r="Q111" s="201">
        <f t="shared" si="34"/>
        <v>161855021.14710042</v>
      </c>
      <c r="R111" s="174">
        <f t="shared" si="49"/>
        <v>443480204.84423625</v>
      </c>
      <c r="S111" s="184">
        <f t="shared" si="50"/>
        <v>320291633.14710045</v>
      </c>
      <c r="T111" s="115">
        <f xml:space="preserve"> S111 / 4</f>
        <v>80072908.286775112</v>
      </c>
      <c r="U111" s="58">
        <f>SUM(E4:E111)</f>
        <v>272300000</v>
      </c>
      <c r="V111" s="58">
        <f>SUM(F4:F111)</f>
        <v>72956544</v>
      </c>
      <c r="W111" s="60">
        <f xml:space="preserve"> U111 - V111</f>
        <v>199343456</v>
      </c>
      <c r="X111" s="60">
        <f>R111-W111</f>
        <v>244136748.84423625</v>
      </c>
      <c r="Y111" s="152">
        <f xml:space="preserve"> X111 / W111 * 100</f>
        <v>122.47041048803541</v>
      </c>
      <c r="Z111" s="60">
        <f xml:space="preserve"> (X111 - 2500000) * 0.16</f>
        <v>38661879.815077804</v>
      </c>
    </row>
    <row r="112" spans="1:26" s="42" customFormat="1" x14ac:dyDescent="0.3">
      <c r="A112" s="260">
        <f t="shared" si="37"/>
        <v>64000000</v>
      </c>
      <c r="B112" s="42">
        <v>10</v>
      </c>
      <c r="C112" s="219">
        <v>2031</v>
      </c>
      <c r="D112" s="101">
        <v>1</v>
      </c>
      <c r="E112" s="102">
        <v>2500000</v>
      </c>
      <c r="F112" s="103">
        <v>0</v>
      </c>
      <c r="G112" s="103">
        <v>400000</v>
      </c>
      <c r="H112" s="103">
        <f t="shared" ref="H112:H123" si="52" xml:space="preserve"> E112 - G112 - F112</f>
        <v>2100000</v>
      </c>
      <c r="I112" s="104">
        <v>0</v>
      </c>
      <c r="J112" s="105">
        <f xml:space="preserve"> L111 / 10</f>
        <v>15843661.199999997</v>
      </c>
      <c r="K112" s="106">
        <f t="shared" ref="K112:K123" si="53" xml:space="preserve"> H112 + J112 - I112</f>
        <v>17943661.199999996</v>
      </c>
      <c r="L112" s="96">
        <f t="shared" ref="L112:L123" si="54" xml:space="preserve"> L111 +I112 - J112 - N112</f>
        <v>142592950.79999998</v>
      </c>
      <c r="M112" s="190">
        <f t="shared" ref="M112:M143" si="55" xml:space="preserve"> (M111 + 400000) + ((M111 + 400000) * P112 )</f>
        <v>124082925.98392436</v>
      </c>
      <c r="N112" s="97">
        <v>0</v>
      </c>
      <c r="O112" s="102">
        <f t="shared" ref="O112:O123" si="56" xml:space="preserve"> Q111 + K112</f>
        <v>179798682.34710041</v>
      </c>
      <c r="P112" s="100">
        <v>4.0000000000000001E-3</v>
      </c>
      <c r="Q112" s="202">
        <f t="shared" si="34"/>
        <v>180517877.07648882</v>
      </c>
      <c r="R112" s="170">
        <f t="shared" ref="R112:R123" si="57" xml:space="preserve"> M112 + Q112 + L112</f>
        <v>447193753.86041319</v>
      </c>
      <c r="S112" s="180">
        <f t="shared" ref="S112:S123" si="58" xml:space="preserve"> R112 - M112</f>
        <v>323110827.8764888</v>
      </c>
      <c r="T112" s="107"/>
      <c r="U112" s="11"/>
    </row>
    <row r="113" spans="1:26" s="42" customFormat="1" x14ac:dyDescent="0.3">
      <c r="A113" s="260">
        <f t="shared" si="37"/>
        <v>65000000</v>
      </c>
      <c r="C113" s="219"/>
      <c r="D113" s="109">
        <v>2</v>
      </c>
      <c r="E113" s="110">
        <v>2500000</v>
      </c>
      <c r="F113" s="111">
        <v>0</v>
      </c>
      <c r="G113" s="111">
        <v>400000</v>
      </c>
      <c r="H113" s="111">
        <f t="shared" si="52"/>
        <v>2100000</v>
      </c>
      <c r="I113" s="112">
        <v>0</v>
      </c>
      <c r="J113" s="113">
        <f xml:space="preserve"> J112</f>
        <v>15843661.199999997</v>
      </c>
      <c r="K113" s="114">
        <f t="shared" si="53"/>
        <v>17943661.199999996</v>
      </c>
      <c r="L113" s="211">
        <f t="shared" si="54"/>
        <v>126749289.59999998</v>
      </c>
      <c r="M113" s="191">
        <f t="shared" si="55"/>
        <v>126723618.65163499</v>
      </c>
      <c r="N113" s="97">
        <v>0</v>
      </c>
      <c r="O113" s="110">
        <f t="shared" si="56"/>
        <v>198461538.27648881</v>
      </c>
      <c r="P113" s="42">
        <v>1.7999999999999999E-2</v>
      </c>
      <c r="Q113" s="203">
        <f t="shared" si="34"/>
        <v>202033845.96546561</v>
      </c>
      <c r="R113" s="171">
        <f t="shared" si="57"/>
        <v>455506754.21710056</v>
      </c>
      <c r="S113" s="181">
        <f t="shared" si="58"/>
        <v>328783135.56546557</v>
      </c>
      <c r="T113" s="115"/>
      <c r="U113" s="11"/>
    </row>
    <row r="114" spans="1:26" s="42" customFormat="1" x14ac:dyDescent="0.3">
      <c r="A114" s="260">
        <f t="shared" si="37"/>
        <v>66000000</v>
      </c>
      <c r="C114" s="219"/>
      <c r="D114" s="109">
        <v>3</v>
      </c>
      <c r="E114" s="110">
        <v>2500000</v>
      </c>
      <c r="F114" s="111">
        <v>0</v>
      </c>
      <c r="G114" s="111">
        <v>400000</v>
      </c>
      <c r="H114" s="111">
        <f t="shared" si="52"/>
        <v>2100000</v>
      </c>
      <c r="I114" s="112">
        <v>0</v>
      </c>
      <c r="J114" s="113">
        <f t="shared" ref="J114:J120" si="59" xml:space="preserve"> J113</f>
        <v>15843661.199999997</v>
      </c>
      <c r="K114" s="114">
        <f t="shared" si="53"/>
        <v>17943661.199999996</v>
      </c>
      <c r="L114" s="211">
        <f t="shared" si="54"/>
        <v>110905628.39999998</v>
      </c>
      <c r="M114" s="191">
        <f t="shared" si="55"/>
        <v>129411843.78736442</v>
      </c>
      <c r="N114" s="97">
        <v>0</v>
      </c>
      <c r="O114" s="110">
        <f t="shared" si="56"/>
        <v>219977507.16546559</v>
      </c>
      <c r="P114" s="42">
        <v>1.7999999999999999E-2</v>
      </c>
      <c r="Q114" s="203">
        <f t="shared" si="34"/>
        <v>223937102.29444396</v>
      </c>
      <c r="R114" s="171">
        <f t="shared" si="57"/>
        <v>464254574.48180836</v>
      </c>
      <c r="S114" s="181">
        <f t="shared" si="58"/>
        <v>334842730.69444394</v>
      </c>
      <c r="T114" s="115"/>
      <c r="U114" s="11"/>
    </row>
    <row r="115" spans="1:26" s="42" customFormat="1" x14ac:dyDescent="0.3">
      <c r="A115" s="260">
        <f t="shared" si="37"/>
        <v>67000000</v>
      </c>
      <c r="C115" s="219"/>
      <c r="D115" s="109">
        <v>4</v>
      </c>
      <c r="E115" s="110">
        <v>2500000</v>
      </c>
      <c r="F115" s="111">
        <v>0</v>
      </c>
      <c r="G115" s="111">
        <v>400000</v>
      </c>
      <c r="H115" s="111">
        <f t="shared" si="52"/>
        <v>2100000</v>
      </c>
      <c r="I115" s="112">
        <v>0</v>
      </c>
      <c r="J115" s="113">
        <f t="shared" si="59"/>
        <v>15843661.199999997</v>
      </c>
      <c r="K115" s="114">
        <f t="shared" si="53"/>
        <v>17943661.199999996</v>
      </c>
      <c r="L115" s="211">
        <f t="shared" si="54"/>
        <v>95061967.199999973</v>
      </c>
      <c r="M115" s="191">
        <f t="shared" si="55"/>
        <v>132148456.97553699</v>
      </c>
      <c r="N115" s="97">
        <v>0</v>
      </c>
      <c r="O115" s="110">
        <f t="shared" si="56"/>
        <v>241880763.49444395</v>
      </c>
      <c r="P115" s="42">
        <v>1.7999999999999999E-2</v>
      </c>
      <c r="Q115" s="203">
        <f t="shared" si="34"/>
        <v>246234617.23734394</v>
      </c>
      <c r="R115" s="171">
        <f t="shared" si="57"/>
        <v>473445041.4128809</v>
      </c>
      <c r="S115" s="181">
        <f t="shared" si="58"/>
        <v>341296584.4373439</v>
      </c>
      <c r="T115" s="115"/>
      <c r="U115" s="11"/>
    </row>
    <row r="116" spans="1:26" s="42" customFormat="1" x14ac:dyDescent="0.3">
      <c r="A116" s="260">
        <f t="shared" si="37"/>
        <v>68000000</v>
      </c>
      <c r="C116" s="219"/>
      <c r="D116" s="109">
        <v>5</v>
      </c>
      <c r="E116" s="110">
        <v>2500000</v>
      </c>
      <c r="F116" s="111">
        <v>0</v>
      </c>
      <c r="G116" s="111">
        <v>400000</v>
      </c>
      <c r="H116" s="111">
        <f t="shared" si="52"/>
        <v>2100000</v>
      </c>
      <c r="I116" s="112">
        <v>0</v>
      </c>
      <c r="J116" s="113">
        <f t="shared" si="59"/>
        <v>15843661.199999997</v>
      </c>
      <c r="K116" s="114">
        <f t="shared" si="53"/>
        <v>17943661.199999996</v>
      </c>
      <c r="L116" s="211">
        <f t="shared" si="54"/>
        <v>79218305.99999997</v>
      </c>
      <c r="M116" s="191">
        <f t="shared" si="55"/>
        <v>134934329.20109665</v>
      </c>
      <c r="N116" s="97">
        <v>0</v>
      </c>
      <c r="O116" s="110">
        <f t="shared" si="56"/>
        <v>264178278.43734393</v>
      </c>
      <c r="P116" s="42">
        <v>1.7999999999999999E-2</v>
      </c>
      <c r="Q116" s="203">
        <f t="shared" si="34"/>
        <v>268933487.44921613</v>
      </c>
      <c r="R116" s="171">
        <f t="shared" si="57"/>
        <v>483086122.65031278</v>
      </c>
      <c r="S116" s="181">
        <f t="shared" si="58"/>
        <v>348151793.44921613</v>
      </c>
      <c r="T116" s="115"/>
      <c r="U116" s="11"/>
    </row>
    <row r="117" spans="1:26" s="42" customFormat="1" x14ac:dyDescent="0.3">
      <c r="A117" s="260">
        <f t="shared" si="37"/>
        <v>69000000</v>
      </c>
      <c r="C117" s="219"/>
      <c r="D117" s="109">
        <v>6</v>
      </c>
      <c r="E117" s="110">
        <v>2500000</v>
      </c>
      <c r="F117" s="111">
        <v>0</v>
      </c>
      <c r="G117" s="111">
        <v>400000</v>
      </c>
      <c r="H117" s="111">
        <f t="shared" si="52"/>
        <v>2100000</v>
      </c>
      <c r="I117" s="112">
        <v>0</v>
      </c>
      <c r="J117" s="113">
        <f t="shared" si="59"/>
        <v>15843661.199999997</v>
      </c>
      <c r="K117" s="114">
        <f t="shared" si="53"/>
        <v>17943661.199999996</v>
      </c>
      <c r="L117" s="211">
        <f t="shared" si="54"/>
        <v>63374644.799999975</v>
      </c>
      <c r="M117" s="191">
        <f t="shared" si="55"/>
        <v>137770347.12671641</v>
      </c>
      <c r="N117" s="97">
        <v>0</v>
      </c>
      <c r="O117" s="110">
        <f t="shared" si="56"/>
        <v>286877148.64921612</v>
      </c>
      <c r="P117" s="42">
        <v>1.7999999999999999E-2</v>
      </c>
      <c r="Q117" s="203">
        <f t="shared" si="34"/>
        <v>292040937.324902</v>
      </c>
      <c r="R117" s="171">
        <f t="shared" si="57"/>
        <v>493185929.25161839</v>
      </c>
      <c r="S117" s="181">
        <f t="shared" si="58"/>
        <v>355415582.12490201</v>
      </c>
      <c r="T117" s="115"/>
      <c r="U117" s="11"/>
    </row>
    <row r="118" spans="1:26" s="42" customFormat="1" x14ac:dyDescent="0.3">
      <c r="A118" s="260">
        <f t="shared" si="37"/>
        <v>70000000</v>
      </c>
      <c r="C118" s="219"/>
      <c r="D118" s="109">
        <v>7</v>
      </c>
      <c r="E118" s="110">
        <v>2500000</v>
      </c>
      <c r="F118" s="111">
        <v>0</v>
      </c>
      <c r="G118" s="111">
        <v>400000</v>
      </c>
      <c r="H118" s="111">
        <f t="shared" si="52"/>
        <v>2100000</v>
      </c>
      <c r="I118" s="112">
        <v>0</v>
      </c>
      <c r="J118" s="113">
        <f t="shared" si="59"/>
        <v>15843661.199999997</v>
      </c>
      <c r="K118" s="114">
        <f t="shared" si="53"/>
        <v>17943661.199999996</v>
      </c>
      <c r="L118" s="211">
        <f t="shared" si="54"/>
        <v>47530983.599999979</v>
      </c>
      <c r="M118" s="191">
        <f t="shared" si="55"/>
        <v>140657413.37499729</v>
      </c>
      <c r="N118" s="97">
        <v>0</v>
      </c>
      <c r="O118" s="110">
        <f t="shared" si="56"/>
        <v>309984598.52490199</v>
      </c>
      <c r="P118" s="42">
        <v>1.7999999999999999E-2</v>
      </c>
      <c r="Q118" s="203">
        <f t="shared" si="34"/>
        <v>315564321.29835021</v>
      </c>
      <c r="R118" s="171">
        <f t="shared" si="57"/>
        <v>503752718.27334744</v>
      </c>
      <c r="S118" s="181">
        <f t="shared" si="58"/>
        <v>363095304.89835012</v>
      </c>
      <c r="T118" s="115"/>
      <c r="U118" s="11"/>
    </row>
    <row r="119" spans="1:26" s="42" customFormat="1" x14ac:dyDescent="0.3">
      <c r="A119" s="260">
        <f t="shared" si="37"/>
        <v>71000000</v>
      </c>
      <c r="C119" s="219"/>
      <c r="D119" s="109">
        <v>8</v>
      </c>
      <c r="E119" s="110">
        <v>2500000</v>
      </c>
      <c r="F119" s="111">
        <v>0</v>
      </c>
      <c r="G119" s="111">
        <v>400000</v>
      </c>
      <c r="H119" s="111">
        <f t="shared" si="52"/>
        <v>2100000</v>
      </c>
      <c r="I119" s="112">
        <v>0</v>
      </c>
      <c r="J119" s="113">
        <f t="shared" si="59"/>
        <v>15843661.199999997</v>
      </c>
      <c r="K119" s="114">
        <f t="shared" si="53"/>
        <v>17943661.199999996</v>
      </c>
      <c r="L119" s="211">
        <f t="shared" si="54"/>
        <v>31687322.399999984</v>
      </c>
      <c r="M119" s="191">
        <f t="shared" si="55"/>
        <v>143596446.81574723</v>
      </c>
      <c r="N119" s="97">
        <v>0</v>
      </c>
      <c r="O119" s="110">
        <f t="shared" si="56"/>
        <v>333507982.4983502</v>
      </c>
      <c r="P119" s="42">
        <v>1.7999999999999999E-2</v>
      </c>
      <c r="Q119" s="203">
        <f t="shared" si="34"/>
        <v>339511126.18332052</v>
      </c>
      <c r="R119" s="171">
        <f t="shared" si="57"/>
        <v>514794895.39906776</v>
      </c>
      <c r="S119" s="181">
        <f t="shared" si="58"/>
        <v>371198448.5833205</v>
      </c>
      <c r="T119" s="115"/>
      <c r="U119" s="11"/>
    </row>
    <row r="120" spans="1:26" s="42" customFormat="1" x14ac:dyDescent="0.3">
      <c r="A120" s="260">
        <f t="shared" si="37"/>
        <v>72000000</v>
      </c>
      <c r="C120" s="219"/>
      <c r="D120" s="109">
        <v>9</v>
      </c>
      <c r="E120" s="110">
        <v>2500000</v>
      </c>
      <c r="F120" s="111">
        <v>0</v>
      </c>
      <c r="G120" s="111">
        <v>400000</v>
      </c>
      <c r="H120" s="111">
        <f t="shared" si="52"/>
        <v>2100000</v>
      </c>
      <c r="I120" s="112">
        <v>0</v>
      </c>
      <c r="J120" s="113">
        <f t="shared" si="59"/>
        <v>15843661.199999997</v>
      </c>
      <c r="K120" s="114">
        <f t="shared" si="53"/>
        <v>17943661.199999996</v>
      </c>
      <c r="L120" s="211">
        <f t="shared" si="54"/>
        <v>15843661.199999986</v>
      </c>
      <c r="M120" s="191">
        <f t="shared" si="55"/>
        <v>146588382.85843068</v>
      </c>
      <c r="N120" s="97">
        <v>0</v>
      </c>
      <c r="O120" s="110">
        <f t="shared" si="56"/>
        <v>357454787.38332051</v>
      </c>
      <c r="P120" s="42">
        <v>1.7999999999999999E-2</v>
      </c>
      <c r="Q120" s="203">
        <f t="shared" si="34"/>
        <v>363888973.55622029</v>
      </c>
      <c r="R120" s="171">
        <f t="shared" si="57"/>
        <v>526321017.61465096</v>
      </c>
      <c r="S120" s="181">
        <f t="shared" si="58"/>
        <v>379732634.75622028</v>
      </c>
      <c r="T120" s="115"/>
      <c r="U120" s="11"/>
    </row>
    <row r="121" spans="1:26" s="42" customFormat="1" x14ac:dyDescent="0.3">
      <c r="A121" s="260">
        <f t="shared" si="37"/>
        <v>73000000</v>
      </c>
      <c r="C121" s="219"/>
      <c r="D121" s="109">
        <v>10</v>
      </c>
      <c r="E121" s="110">
        <v>2500000</v>
      </c>
      <c r="F121" s="111">
        <v>0</v>
      </c>
      <c r="G121" s="111">
        <v>400000</v>
      </c>
      <c r="H121" s="111">
        <f t="shared" si="52"/>
        <v>2100000</v>
      </c>
      <c r="I121" s="112">
        <v>0</v>
      </c>
      <c r="J121" s="113">
        <f xml:space="preserve"> J120</f>
        <v>15843661.199999997</v>
      </c>
      <c r="K121" s="114">
        <f t="shared" si="53"/>
        <v>17943661.199999996</v>
      </c>
      <c r="L121" s="211">
        <f t="shared" si="54"/>
        <v>-1.1175870895385742E-8</v>
      </c>
      <c r="M121" s="191">
        <f t="shared" si="55"/>
        <v>149634173.74988243</v>
      </c>
      <c r="N121" s="97">
        <v>0</v>
      </c>
      <c r="O121" s="110">
        <f t="shared" si="56"/>
        <v>381832634.75622028</v>
      </c>
      <c r="P121" s="42">
        <v>1.7999999999999999E-2</v>
      </c>
      <c r="Q121" s="203">
        <f t="shared" si="34"/>
        <v>388705622.18183225</v>
      </c>
      <c r="R121" s="171">
        <f t="shared" si="57"/>
        <v>538339795.93171465</v>
      </c>
      <c r="S121" s="181">
        <f t="shared" si="58"/>
        <v>388705622.18183219</v>
      </c>
      <c r="T121" s="115"/>
      <c r="U121" s="11"/>
    </row>
    <row r="122" spans="1:26" s="42" customFormat="1" ht="17.25" thickBot="1" x14ac:dyDescent="0.35">
      <c r="A122" s="260">
        <f t="shared" si="37"/>
        <v>74000000</v>
      </c>
      <c r="C122" s="219"/>
      <c r="D122" s="117">
        <v>11</v>
      </c>
      <c r="E122" s="118">
        <v>2500000</v>
      </c>
      <c r="F122" s="119">
        <v>0</v>
      </c>
      <c r="G122" s="119">
        <v>400000</v>
      </c>
      <c r="H122" s="119">
        <f t="shared" si="52"/>
        <v>2100000</v>
      </c>
      <c r="I122" s="120">
        <v>99417252</v>
      </c>
      <c r="J122" s="121">
        <v>0</v>
      </c>
      <c r="K122" s="122">
        <f t="shared" si="53"/>
        <v>-97317252</v>
      </c>
      <c r="L122" s="211">
        <f t="shared" si="54"/>
        <v>99417251.999999985</v>
      </c>
      <c r="M122" s="192">
        <f t="shared" si="55"/>
        <v>152734788.87738031</v>
      </c>
      <c r="N122" s="97">
        <v>0</v>
      </c>
      <c r="O122" s="118">
        <f t="shared" si="56"/>
        <v>291388370.18183225</v>
      </c>
      <c r="P122" s="116">
        <v>1.7999999999999999E-2</v>
      </c>
      <c r="Q122" s="204">
        <f t="shared" si="34"/>
        <v>296633360.84510523</v>
      </c>
      <c r="R122" s="171">
        <f t="shared" si="57"/>
        <v>548785401.72248554</v>
      </c>
      <c r="S122" s="181">
        <f t="shared" si="58"/>
        <v>396050612.84510523</v>
      </c>
      <c r="T122" s="115"/>
      <c r="U122" s="11"/>
    </row>
    <row r="123" spans="1:26" s="42" customFormat="1" ht="17.25" thickBot="1" x14ac:dyDescent="0.35">
      <c r="A123" s="260">
        <f t="shared" si="37"/>
        <v>75000000</v>
      </c>
      <c r="C123" s="219"/>
      <c r="D123" s="51">
        <v>12</v>
      </c>
      <c r="E123" s="52">
        <v>2500000</v>
      </c>
      <c r="F123" s="53">
        <v>0</v>
      </c>
      <c r="G123" s="53">
        <v>400000</v>
      </c>
      <c r="H123" s="53">
        <f t="shared" si="52"/>
        <v>2100000</v>
      </c>
      <c r="I123" s="54">
        <v>99417252</v>
      </c>
      <c r="J123" s="56">
        <v>0</v>
      </c>
      <c r="K123" s="59">
        <f t="shared" si="53"/>
        <v>-97317252</v>
      </c>
      <c r="L123" s="214">
        <f t="shared" si="54"/>
        <v>198834504</v>
      </c>
      <c r="M123" s="193">
        <f t="shared" si="55"/>
        <v>155891215.07717314</v>
      </c>
      <c r="N123" s="61">
        <v>0</v>
      </c>
      <c r="O123" s="52">
        <f t="shared" si="56"/>
        <v>199316108.84510523</v>
      </c>
      <c r="P123" s="57">
        <v>1.7999999999999999E-2</v>
      </c>
      <c r="Q123" s="201">
        <f t="shared" si="34"/>
        <v>202903798.80431712</v>
      </c>
      <c r="R123" s="174">
        <f t="shared" si="57"/>
        <v>557629517.88149023</v>
      </c>
      <c r="S123" s="184">
        <f t="shared" si="58"/>
        <v>401738302.80431712</v>
      </c>
      <c r="T123" s="115">
        <f xml:space="preserve"> S123 / 4</f>
        <v>100434575.70107928</v>
      </c>
      <c r="U123" s="58">
        <f>SUM(E4:E123)</f>
        <v>302300000</v>
      </c>
      <c r="V123" s="58">
        <f>SUM(F4:F123)</f>
        <v>72956544</v>
      </c>
      <c r="W123" s="60">
        <f xml:space="preserve"> U123 - V123</f>
        <v>229343456</v>
      </c>
      <c r="X123" s="60">
        <f>R123-W123</f>
        <v>328286061.88149023</v>
      </c>
      <c r="Y123" s="152">
        <f xml:space="preserve"> X123 / W123 * 100</f>
        <v>143.14167389257892</v>
      </c>
      <c r="Z123" s="60">
        <f xml:space="preserve"> (X123 - 2500000) * 0.16</f>
        <v>52125769.901038438</v>
      </c>
    </row>
    <row r="124" spans="1:26" s="42" customFormat="1" x14ac:dyDescent="0.3">
      <c r="A124" s="260">
        <f t="shared" si="37"/>
        <v>76000000</v>
      </c>
      <c r="B124" s="42">
        <v>11</v>
      </c>
      <c r="C124" s="219">
        <v>2032</v>
      </c>
      <c r="D124" s="101">
        <v>1</v>
      </c>
      <c r="E124" s="102">
        <v>2500000</v>
      </c>
      <c r="F124" s="103">
        <v>0</v>
      </c>
      <c r="G124" s="103">
        <v>400000</v>
      </c>
      <c r="H124" s="103">
        <f t="shared" ref="H124:H135" si="60" xml:space="preserve"> E124 - G124 - F124</f>
        <v>2100000</v>
      </c>
      <c r="I124" s="104">
        <v>0</v>
      </c>
      <c r="J124" s="105">
        <f xml:space="preserve"> L123 / 10</f>
        <v>19883450.399999999</v>
      </c>
      <c r="K124" s="106">
        <f t="shared" ref="K124:K135" si="61" xml:space="preserve"> H124 + J124 - I124</f>
        <v>21983450.399999999</v>
      </c>
      <c r="L124" s="96">
        <f t="shared" ref="L124:L135" si="62" xml:space="preserve"> L123 +I124 - J124 - N124</f>
        <v>178951053.59999999</v>
      </c>
      <c r="M124" s="190">
        <f t="shared" si="55"/>
        <v>156916379.93748185</v>
      </c>
      <c r="N124" s="97">
        <v>0</v>
      </c>
      <c r="O124" s="102">
        <f t="shared" ref="O124:O135" si="63" xml:space="preserve"> Q123 + K124</f>
        <v>224887249.20431712</v>
      </c>
      <c r="P124" s="100">
        <v>4.0000000000000001E-3</v>
      </c>
      <c r="Q124" s="202">
        <f t="shared" si="34"/>
        <v>225786798.20113438</v>
      </c>
      <c r="R124" s="170">
        <f t="shared" ref="R124:R135" si="64" xml:space="preserve"> M124 + Q124 + L124</f>
        <v>561654231.73861623</v>
      </c>
      <c r="S124" s="180">
        <f t="shared" ref="S124:S135" si="65" xml:space="preserve"> R124 - M124</f>
        <v>404737851.80113435</v>
      </c>
      <c r="T124" s="107"/>
      <c r="U124" s="11"/>
    </row>
    <row r="125" spans="1:26" s="42" customFormat="1" x14ac:dyDescent="0.3">
      <c r="A125" s="260">
        <f t="shared" si="37"/>
        <v>77000000</v>
      </c>
      <c r="C125" s="219"/>
      <c r="D125" s="109">
        <v>2</v>
      </c>
      <c r="E125" s="110">
        <v>2500000</v>
      </c>
      <c r="F125" s="111">
        <v>0</v>
      </c>
      <c r="G125" s="111">
        <v>400000</v>
      </c>
      <c r="H125" s="111">
        <f t="shared" si="60"/>
        <v>2100000</v>
      </c>
      <c r="I125" s="112">
        <v>0</v>
      </c>
      <c r="J125" s="113">
        <f xml:space="preserve"> J124</f>
        <v>19883450.399999999</v>
      </c>
      <c r="K125" s="114">
        <f t="shared" si="61"/>
        <v>21983450.399999999</v>
      </c>
      <c r="L125" s="211">
        <f t="shared" si="62"/>
        <v>159067603.19999999</v>
      </c>
      <c r="M125" s="191">
        <f t="shared" si="55"/>
        <v>160148074.77635652</v>
      </c>
      <c r="N125" s="97">
        <v>0</v>
      </c>
      <c r="O125" s="110">
        <f t="shared" si="63"/>
        <v>247770248.60113439</v>
      </c>
      <c r="P125" s="42">
        <v>1.7999999999999999E-2</v>
      </c>
      <c r="Q125" s="203">
        <f t="shared" si="34"/>
        <v>252230113.07595479</v>
      </c>
      <c r="R125" s="171">
        <f t="shared" si="64"/>
        <v>571445791.0523113</v>
      </c>
      <c r="S125" s="181">
        <f t="shared" si="65"/>
        <v>411297716.27595478</v>
      </c>
      <c r="T125" s="115"/>
      <c r="U125" s="11"/>
    </row>
    <row r="126" spans="1:26" s="42" customFormat="1" x14ac:dyDescent="0.3">
      <c r="A126" s="260">
        <f t="shared" si="37"/>
        <v>78000000</v>
      </c>
      <c r="C126" s="219"/>
      <c r="D126" s="109">
        <v>3</v>
      </c>
      <c r="E126" s="110">
        <v>2500000</v>
      </c>
      <c r="F126" s="111">
        <v>0</v>
      </c>
      <c r="G126" s="111">
        <v>400000</v>
      </c>
      <c r="H126" s="111">
        <f t="shared" si="60"/>
        <v>2100000</v>
      </c>
      <c r="I126" s="112">
        <v>0</v>
      </c>
      <c r="J126" s="113">
        <f t="shared" ref="J126:J132" si="66" xml:space="preserve"> J125</f>
        <v>19883450.399999999</v>
      </c>
      <c r="K126" s="114">
        <f t="shared" si="61"/>
        <v>21983450.399999999</v>
      </c>
      <c r="L126" s="211">
        <f t="shared" si="62"/>
        <v>139184152.79999998</v>
      </c>
      <c r="M126" s="191">
        <f t="shared" si="55"/>
        <v>163437940.12233093</v>
      </c>
      <c r="N126" s="97">
        <v>0</v>
      </c>
      <c r="O126" s="110">
        <f t="shared" si="63"/>
        <v>274213563.47595477</v>
      </c>
      <c r="P126" s="42">
        <v>1.7999999999999999E-2</v>
      </c>
      <c r="Q126" s="203">
        <f t="shared" si="34"/>
        <v>279149407.61852193</v>
      </c>
      <c r="R126" s="171">
        <f t="shared" si="64"/>
        <v>581771500.54085279</v>
      </c>
      <c r="S126" s="181">
        <f t="shared" si="65"/>
        <v>418333560.41852188</v>
      </c>
      <c r="T126" s="115"/>
      <c r="U126" s="11"/>
    </row>
    <row r="127" spans="1:26" s="42" customFormat="1" x14ac:dyDescent="0.3">
      <c r="A127" s="260">
        <f t="shared" si="37"/>
        <v>79000000</v>
      </c>
      <c r="C127" s="219"/>
      <c r="D127" s="109">
        <v>4</v>
      </c>
      <c r="E127" s="110">
        <v>2500000</v>
      </c>
      <c r="F127" s="111">
        <v>0</v>
      </c>
      <c r="G127" s="111">
        <v>400000</v>
      </c>
      <c r="H127" s="111">
        <f t="shared" si="60"/>
        <v>2100000</v>
      </c>
      <c r="I127" s="112">
        <v>0</v>
      </c>
      <c r="J127" s="113">
        <f t="shared" si="66"/>
        <v>19883450.399999999</v>
      </c>
      <c r="K127" s="114">
        <f t="shared" si="61"/>
        <v>21983450.399999999</v>
      </c>
      <c r="L127" s="211">
        <f t="shared" si="62"/>
        <v>119300702.39999998</v>
      </c>
      <c r="M127" s="191">
        <f t="shared" si="55"/>
        <v>166787023.0445329</v>
      </c>
      <c r="N127" s="97">
        <v>0</v>
      </c>
      <c r="O127" s="110">
        <f t="shared" si="63"/>
        <v>301132858.0185219</v>
      </c>
      <c r="P127" s="42">
        <v>1.7999999999999999E-2</v>
      </c>
      <c r="Q127" s="203">
        <f t="shared" si="34"/>
        <v>306553249.46285528</v>
      </c>
      <c r="R127" s="171">
        <f t="shared" si="64"/>
        <v>592640974.90738821</v>
      </c>
      <c r="S127" s="181">
        <f t="shared" si="65"/>
        <v>425853951.86285532</v>
      </c>
      <c r="T127" s="115"/>
      <c r="U127" s="11"/>
    </row>
    <row r="128" spans="1:26" s="42" customFormat="1" x14ac:dyDescent="0.3">
      <c r="A128" s="260">
        <f t="shared" si="37"/>
        <v>80000000</v>
      </c>
      <c r="C128" s="219"/>
      <c r="D128" s="109">
        <v>5</v>
      </c>
      <c r="E128" s="110">
        <v>2500000</v>
      </c>
      <c r="F128" s="111">
        <v>0</v>
      </c>
      <c r="G128" s="111">
        <v>400000</v>
      </c>
      <c r="H128" s="111">
        <f t="shared" si="60"/>
        <v>2100000</v>
      </c>
      <c r="I128" s="112">
        <v>0</v>
      </c>
      <c r="J128" s="113">
        <f t="shared" si="66"/>
        <v>19883450.399999999</v>
      </c>
      <c r="K128" s="114">
        <f t="shared" si="61"/>
        <v>21983450.399999999</v>
      </c>
      <c r="L128" s="211">
        <f t="shared" si="62"/>
        <v>99417251.99999997</v>
      </c>
      <c r="M128" s="191">
        <f t="shared" si="55"/>
        <v>170196389.45933449</v>
      </c>
      <c r="N128" s="97">
        <v>0</v>
      </c>
      <c r="O128" s="110">
        <f t="shared" si="63"/>
        <v>328536699.86285526</v>
      </c>
      <c r="P128" s="42">
        <v>1.7999999999999999E-2</v>
      </c>
      <c r="Q128" s="203">
        <f t="shared" si="34"/>
        <v>334450360.46038663</v>
      </c>
      <c r="R128" s="171">
        <f t="shared" si="64"/>
        <v>604064001.91972113</v>
      </c>
      <c r="S128" s="181">
        <f t="shared" si="65"/>
        <v>433867612.46038663</v>
      </c>
      <c r="T128" s="115"/>
      <c r="U128" s="11"/>
    </row>
    <row r="129" spans="1:26" s="42" customFormat="1" x14ac:dyDescent="0.3">
      <c r="A129" s="260">
        <f t="shared" si="37"/>
        <v>81000000</v>
      </c>
      <c r="C129" s="219"/>
      <c r="D129" s="109">
        <v>6</v>
      </c>
      <c r="E129" s="110">
        <v>2500000</v>
      </c>
      <c r="F129" s="111">
        <v>0</v>
      </c>
      <c r="G129" s="111">
        <v>400000</v>
      </c>
      <c r="H129" s="111">
        <f t="shared" si="60"/>
        <v>2100000</v>
      </c>
      <c r="I129" s="112">
        <v>0</v>
      </c>
      <c r="J129" s="113">
        <f t="shared" si="66"/>
        <v>19883450.399999999</v>
      </c>
      <c r="K129" s="114">
        <f t="shared" si="61"/>
        <v>21983450.399999999</v>
      </c>
      <c r="L129" s="211">
        <f t="shared" si="62"/>
        <v>79533801.599999964</v>
      </c>
      <c r="M129" s="191">
        <f t="shared" si="55"/>
        <v>173667124.46960253</v>
      </c>
      <c r="N129" s="97">
        <v>0</v>
      </c>
      <c r="O129" s="110">
        <f t="shared" si="63"/>
        <v>356433810.86038661</v>
      </c>
      <c r="P129" s="42">
        <v>1.7999999999999999E-2</v>
      </c>
      <c r="Q129" s="203">
        <f t="shared" si="34"/>
        <v>362849619.45587355</v>
      </c>
      <c r="R129" s="171">
        <f t="shared" si="64"/>
        <v>616050545.52547598</v>
      </c>
      <c r="S129" s="181">
        <f t="shared" si="65"/>
        <v>442383421.05587345</v>
      </c>
      <c r="T129" s="115"/>
      <c r="U129" s="11"/>
    </row>
    <row r="130" spans="1:26" s="42" customFormat="1" x14ac:dyDescent="0.3">
      <c r="A130" s="260">
        <f t="shared" si="37"/>
        <v>82000000</v>
      </c>
      <c r="C130" s="219"/>
      <c r="D130" s="109">
        <v>7</v>
      </c>
      <c r="E130" s="110">
        <v>2500000</v>
      </c>
      <c r="F130" s="111">
        <v>0</v>
      </c>
      <c r="G130" s="111">
        <v>400000</v>
      </c>
      <c r="H130" s="111">
        <f t="shared" si="60"/>
        <v>2100000</v>
      </c>
      <c r="I130" s="112">
        <v>0</v>
      </c>
      <c r="J130" s="113">
        <f t="shared" si="66"/>
        <v>19883450.399999999</v>
      </c>
      <c r="K130" s="114">
        <f t="shared" si="61"/>
        <v>21983450.399999999</v>
      </c>
      <c r="L130" s="211">
        <f t="shared" si="62"/>
        <v>59650351.199999966</v>
      </c>
      <c r="M130" s="191">
        <f t="shared" si="55"/>
        <v>177200332.71005538</v>
      </c>
      <c r="N130" s="97">
        <v>0</v>
      </c>
      <c r="O130" s="110">
        <f t="shared" si="63"/>
        <v>384833069.85587353</v>
      </c>
      <c r="P130" s="42">
        <v>1.7999999999999999E-2</v>
      </c>
      <c r="Q130" s="203">
        <f t="shared" si="34"/>
        <v>391760065.11327922</v>
      </c>
      <c r="R130" s="171">
        <f t="shared" si="64"/>
        <v>628610749.0233345</v>
      </c>
      <c r="S130" s="181">
        <f t="shared" si="65"/>
        <v>451410416.31327915</v>
      </c>
      <c r="T130" s="115"/>
      <c r="U130" s="11"/>
    </row>
    <row r="131" spans="1:26" s="42" customFormat="1" x14ac:dyDescent="0.3">
      <c r="A131" s="260">
        <f t="shared" si="37"/>
        <v>83000000</v>
      </c>
      <c r="C131" s="219"/>
      <c r="D131" s="109">
        <v>8</v>
      </c>
      <c r="E131" s="110">
        <v>2500000</v>
      </c>
      <c r="F131" s="111">
        <v>0</v>
      </c>
      <c r="G131" s="111">
        <v>400000</v>
      </c>
      <c r="H131" s="111">
        <f t="shared" si="60"/>
        <v>2100000</v>
      </c>
      <c r="I131" s="112">
        <v>0</v>
      </c>
      <c r="J131" s="113">
        <f t="shared" si="66"/>
        <v>19883450.399999999</v>
      </c>
      <c r="K131" s="114">
        <f t="shared" si="61"/>
        <v>21983450.399999999</v>
      </c>
      <c r="L131" s="211">
        <f t="shared" si="62"/>
        <v>39766900.799999967</v>
      </c>
      <c r="M131" s="191">
        <f t="shared" si="55"/>
        <v>180797138.69883639</v>
      </c>
      <c r="N131" s="97">
        <v>0</v>
      </c>
      <c r="O131" s="110">
        <f t="shared" si="63"/>
        <v>413743515.5132792</v>
      </c>
      <c r="P131" s="42">
        <v>1.7999999999999999E-2</v>
      </c>
      <c r="Q131" s="203">
        <f t="shared" si="34"/>
        <v>421190898.7925182</v>
      </c>
      <c r="R131" s="171">
        <f t="shared" si="64"/>
        <v>641754938.29135454</v>
      </c>
      <c r="S131" s="181">
        <f t="shared" si="65"/>
        <v>460957799.59251815</v>
      </c>
      <c r="T131" s="115"/>
      <c r="U131" s="11"/>
    </row>
    <row r="132" spans="1:26" s="42" customFormat="1" x14ac:dyDescent="0.3">
      <c r="A132" s="260">
        <f t="shared" si="37"/>
        <v>84000000</v>
      </c>
      <c r="C132" s="219"/>
      <c r="D132" s="109">
        <v>9</v>
      </c>
      <c r="E132" s="110">
        <v>2500000</v>
      </c>
      <c r="F132" s="111">
        <v>0</v>
      </c>
      <c r="G132" s="111">
        <v>400000</v>
      </c>
      <c r="H132" s="111">
        <f t="shared" si="60"/>
        <v>2100000</v>
      </c>
      <c r="I132" s="112">
        <v>0</v>
      </c>
      <c r="J132" s="113">
        <f t="shared" si="66"/>
        <v>19883450.399999999</v>
      </c>
      <c r="K132" s="114">
        <f t="shared" si="61"/>
        <v>21983450.399999999</v>
      </c>
      <c r="L132" s="211">
        <f t="shared" si="62"/>
        <v>19883450.399999969</v>
      </c>
      <c r="M132" s="191">
        <f t="shared" si="55"/>
        <v>184458687.19541544</v>
      </c>
      <c r="N132" s="97">
        <v>0</v>
      </c>
      <c r="O132" s="110">
        <f t="shared" si="63"/>
        <v>443174349.19251817</v>
      </c>
      <c r="P132" s="42">
        <v>1.7999999999999999E-2</v>
      </c>
      <c r="Q132" s="203">
        <f t="shared" ref="Q132:Q195" si="67" xml:space="preserve"> (O132 * P132) + O132</f>
        <v>451151487.47798347</v>
      </c>
      <c r="R132" s="171">
        <f t="shared" si="64"/>
        <v>655493625.07339895</v>
      </c>
      <c r="S132" s="181">
        <f t="shared" si="65"/>
        <v>471034937.87798351</v>
      </c>
      <c r="T132" s="115"/>
      <c r="U132" s="11"/>
    </row>
    <row r="133" spans="1:26" s="42" customFormat="1" x14ac:dyDescent="0.3">
      <c r="A133" s="260">
        <f t="shared" si="37"/>
        <v>85000000</v>
      </c>
      <c r="C133" s="219"/>
      <c r="D133" s="109">
        <v>10</v>
      </c>
      <c r="E133" s="110">
        <v>2500000</v>
      </c>
      <c r="F133" s="111">
        <v>0</v>
      </c>
      <c r="G133" s="111">
        <v>400000</v>
      </c>
      <c r="H133" s="111">
        <f t="shared" si="60"/>
        <v>2100000</v>
      </c>
      <c r="I133" s="112">
        <v>0</v>
      </c>
      <c r="J133" s="113">
        <f xml:space="preserve"> J132</f>
        <v>19883450.399999999</v>
      </c>
      <c r="K133" s="114">
        <f t="shared" si="61"/>
        <v>21983450.399999999</v>
      </c>
      <c r="L133" s="211">
        <f t="shared" si="62"/>
        <v>-2.9802322387695313E-8</v>
      </c>
      <c r="M133" s="191">
        <f t="shared" si="55"/>
        <v>188186143.56493291</v>
      </c>
      <c r="N133" s="97">
        <v>0</v>
      </c>
      <c r="O133" s="110">
        <f t="shared" si="63"/>
        <v>473134937.87798345</v>
      </c>
      <c r="P133" s="42">
        <v>1.7999999999999999E-2</v>
      </c>
      <c r="Q133" s="203">
        <f t="shared" si="67"/>
        <v>481651366.75978714</v>
      </c>
      <c r="R133" s="171">
        <f t="shared" si="64"/>
        <v>669837510.32472003</v>
      </c>
      <c r="S133" s="181">
        <f t="shared" si="65"/>
        <v>481651366.75978708</v>
      </c>
      <c r="T133" s="115"/>
      <c r="U133" s="11"/>
    </row>
    <row r="134" spans="1:26" s="42" customFormat="1" ht="17.25" thickBot="1" x14ac:dyDescent="0.35">
      <c r="A134" s="260">
        <f t="shared" si="37"/>
        <v>86000000</v>
      </c>
      <c r="C134" s="219"/>
      <c r="D134" s="117">
        <v>11</v>
      </c>
      <c r="E134" s="118">
        <v>2500000</v>
      </c>
      <c r="F134" s="119">
        <v>0</v>
      </c>
      <c r="G134" s="119">
        <v>400000</v>
      </c>
      <c r="H134" s="119">
        <f t="shared" si="60"/>
        <v>2100000</v>
      </c>
      <c r="I134" s="120">
        <v>122983298</v>
      </c>
      <c r="J134" s="121">
        <v>0</v>
      </c>
      <c r="K134" s="122">
        <f t="shared" si="61"/>
        <v>-120883298</v>
      </c>
      <c r="L134" s="211">
        <f t="shared" si="62"/>
        <v>122983297.99999997</v>
      </c>
      <c r="M134" s="192">
        <f t="shared" si="55"/>
        <v>191980694.1491017</v>
      </c>
      <c r="N134" s="97">
        <v>0</v>
      </c>
      <c r="O134" s="118">
        <f t="shared" si="63"/>
        <v>360768068.75978714</v>
      </c>
      <c r="P134" s="116">
        <v>1.7999999999999999E-2</v>
      </c>
      <c r="Q134" s="204">
        <f t="shared" si="67"/>
        <v>367261893.99746329</v>
      </c>
      <c r="R134" s="171">
        <f t="shared" si="64"/>
        <v>682225886.14656496</v>
      </c>
      <c r="S134" s="181">
        <f t="shared" si="65"/>
        <v>490245191.99746323</v>
      </c>
      <c r="T134" s="115"/>
      <c r="U134" s="11"/>
    </row>
    <row r="135" spans="1:26" s="42" customFormat="1" ht="17.25" thickBot="1" x14ac:dyDescent="0.35">
      <c r="A135" s="260">
        <f t="shared" si="37"/>
        <v>87000000</v>
      </c>
      <c r="C135" s="219"/>
      <c r="D135" s="51">
        <v>12</v>
      </c>
      <c r="E135" s="52">
        <v>2500000</v>
      </c>
      <c r="F135" s="53">
        <v>0</v>
      </c>
      <c r="G135" s="53">
        <v>400000</v>
      </c>
      <c r="H135" s="53">
        <f t="shared" si="60"/>
        <v>2100000</v>
      </c>
      <c r="I135" s="54">
        <v>122983298</v>
      </c>
      <c r="J135" s="56">
        <v>0</v>
      </c>
      <c r="K135" s="59">
        <f t="shared" si="61"/>
        <v>-120883298</v>
      </c>
      <c r="L135" s="214">
        <f t="shared" si="62"/>
        <v>245966595.99999997</v>
      </c>
      <c r="M135" s="193">
        <f t="shared" si="55"/>
        <v>195843546.64378554</v>
      </c>
      <c r="N135" s="61">
        <v>0</v>
      </c>
      <c r="O135" s="52">
        <f t="shared" si="63"/>
        <v>246378595.99746329</v>
      </c>
      <c r="P135" s="57">
        <v>1.7999999999999999E-2</v>
      </c>
      <c r="Q135" s="201">
        <f t="shared" si="67"/>
        <v>250813410.72541761</v>
      </c>
      <c r="R135" s="174">
        <f t="shared" si="64"/>
        <v>692623553.36920309</v>
      </c>
      <c r="S135" s="184">
        <f t="shared" si="65"/>
        <v>496780006.72541755</v>
      </c>
      <c r="T135" s="115">
        <f xml:space="preserve"> S135 / 4</f>
        <v>124195001.68135439</v>
      </c>
      <c r="U135" s="58">
        <f>SUM(E4:E135)</f>
        <v>332300000</v>
      </c>
      <c r="V135" s="58">
        <f>SUM(F4:F135)</f>
        <v>72956544</v>
      </c>
      <c r="W135" s="60">
        <f xml:space="preserve"> U135 - V135</f>
        <v>259343456</v>
      </c>
      <c r="X135" s="60">
        <f>R135-W135</f>
        <v>433280097.36920309</v>
      </c>
      <c r="Y135" s="152">
        <f xml:space="preserve"> X135 / W135 * 100</f>
        <v>167.06806643665729</v>
      </c>
      <c r="Z135" s="60">
        <f xml:space="preserve"> (X135 - 2500000) * 0.16</f>
        <v>68924815.57907249</v>
      </c>
    </row>
    <row r="136" spans="1:26" s="163" customFormat="1" x14ac:dyDescent="0.3">
      <c r="A136" s="11"/>
      <c r="B136" s="133">
        <v>12</v>
      </c>
      <c r="C136" s="219">
        <v>2033</v>
      </c>
      <c r="D136" s="154">
        <v>1</v>
      </c>
      <c r="E136" s="155">
        <v>0</v>
      </c>
      <c r="F136" s="156">
        <v>48000000</v>
      </c>
      <c r="G136" s="156">
        <v>400000</v>
      </c>
      <c r="H136" s="156">
        <f t="shared" ref="H136:H147" si="68" xml:space="preserve"> E136 - G136 - F136</f>
        <v>-48400000</v>
      </c>
      <c r="I136" s="157">
        <v>0</v>
      </c>
      <c r="J136" s="158">
        <f xml:space="preserve"> L135 / 10</f>
        <v>24596659.599999998</v>
      </c>
      <c r="K136" s="159">
        <f t="shared" ref="K136:K147" si="69" xml:space="preserve"> H136 + J136 - I136</f>
        <v>-23803340.400000002</v>
      </c>
      <c r="L136" s="215">
        <f t="shared" ref="L136:L147" si="70" xml:space="preserve"> L135 +I136 - J136 - N136</f>
        <v>221369936.39999998</v>
      </c>
      <c r="M136" s="196">
        <f t="shared" si="55"/>
        <v>197028520.83036068</v>
      </c>
      <c r="N136" s="140">
        <v>0</v>
      </c>
      <c r="O136" s="155">
        <f t="shared" ref="O136:O147" si="71" xml:space="preserve"> Q135 + K136</f>
        <v>227010070.32541761</v>
      </c>
      <c r="P136" s="160">
        <v>4.0000000000000001E-3</v>
      </c>
      <c r="Q136" s="206">
        <f t="shared" si="67"/>
        <v>227918110.60671929</v>
      </c>
      <c r="R136" s="175">
        <f t="shared" ref="R136:R147" si="72" xml:space="preserve"> M136 + Q136 + L136</f>
        <v>646316567.83708</v>
      </c>
      <c r="S136" s="185">
        <f t="shared" ref="S136:S147" si="73" xml:space="preserve"> R136 - M136</f>
        <v>449288047.00671935</v>
      </c>
      <c r="T136" s="161"/>
      <c r="U136" s="162"/>
    </row>
    <row r="137" spans="1:26" x14ac:dyDescent="0.3">
      <c r="A137" s="11"/>
      <c r="B137" s="42"/>
      <c r="C137" s="219"/>
      <c r="D137" s="109">
        <v>2</v>
      </c>
      <c r="E137" s="110">
        <v>0</v>
      </c>
      <c r="F137" s="111">
        <v>0</v>
      </c>
      <c r="G137" s="111">
        <v>400000</v>
      </c>
      <c r="H137" s="111">
        <f t="shared" si="68"/>
        <v>-400000</v>
      </c>
      <c r="I137" s="112">
        <v>0</v>
      </c>
      <c r="J137" s="113">
        <f xml:space="preserve"> J136</f>
        <v>24596659.599999998</v>
      </c>
      <c r="K137" s="114">
        <f t="shared" si="69"/>
        <v>24196659.599999998</v>
      </c>
      <c r="L137" s="211">
        <f t="shared" si="70"/>
        <v>196773276.79999998</v>
      </c>
      <c r="M137" s="191">
        <f t="shared" si="55"/>
        <v>200982234.20530719</v>
      </c>
      <c r="N137" s="97">
        <v>0</v>
      </c>
      <c r="O137" s="110">
        <f t="shared" si="71"/>
        <v>252114770.20671928</v>
      </c>
      <c r="P137" s="42">
        <v>1.7999999999999999E-2</v>
      </c>
      <c r="Q137" s="203">
        <f t="shared" si="67"/>
        <v>256652836.07044023</v>
      </c>
      <c r="R137" s="171">
        <f t="shared" si="72"/>
        <v>654408347.07574737</v>
      </c>
      <c r="S137" s="181">
        <f t="shared" si="73"/>
        <v>453426112.87044019</v>
      </c>
      <c r="T137" s="115"/>
    </row>
    <row r="138" spans="1:26" x14ac:dyDescent="0.3">
      <c r="A138" s="11"/>
      <c r="B138" s="42"/>
      <c r="C138" s="219"/>
      <c r="D138" s="109">
        <v>3</v>
      </c>
      <c r="E138" s="110">
        <v>0</v>
      </c>
      <c r="F138" s="111">
        <v>0</v>
      </c>
      <c r="G138" s="111">
        <v>400000</v>
      </c>
      <c r="H138" s="111">
        <f t="shared" si="68"/>
        <v>-400000</v>
      </c>
      <c r="I138" s="112">
        <v>0</v>
      </c>
      <c r="J138" s="113">
        <f t="shared" ref="J138:J144" si="74" xml:space="preserve"> J137</f>
        <v>24596659.599999998</v>
      </c>
      <c r="K138" s="114">
        <f t="shared" si="69"/>
        <v>24196659.599999998</v>
      </c>
      <c r="L138" s="211">
        <f t="shared" si="70"/>
        <v>172176617.19999999</v>
      </c>
      <c r="M138" s="191">
        <f t="shared" si="55"/>
        <v>205007114.42100272</v>
      </c>
      <c r="N138" s="97">
        <v>0</v>
      </c>
      <c r="O138" s="110">
        <f t="shared" si="71"/>
        <v>280849495.67044026</v>
      </c>
      <c r="P138" s="42">
        <v>1.7999999999999999E-2</v>
      </c>
      <c r="Q138" s="203">
        <f t="shared" si="67"/>
        <v>285904786.5925082</v>
      </c>
      <c r="R138" s="171">
        <f t="shared" si="72"/>
        <v>663088518.21351099</v>
      </c>
      <c r="S138" s="181">
        <f t="shared" si="73"/>
        <v>458081403.79250824</v>
      </c>
      <c r="T138" s="115"/>
    </row>
    <row r="139" spans="1:26" x14ac:dyDescent="0.3">
      <c r="A139" s="11"/>
      <c r="B139" s="42"/>
      <c r="C139" s="219"/>
      <c r="D139" s="109">
        <v>4</v>
      </c>
      <c r="E139" s="110">
        <v>0</v>
      </c>
      <c r="F139" s="111">
        <v>0</v>
      </c>
      <c r="G139" s="111">
        <v>400000</v>
      </c>
      <c r="H139" s="111">
        <f t="shared" si="68"/>
        <v>-400000</v>
      </c>
      <c r="I139" s="112">
        <v>0</v>
      </c>
      <c r="J139" s="113">
        <f t="shared" si="74"/>
        <v>24596659.599999998</v>
      </c>
      <c r="K139" s="114">
        <f t="shared" si="69"/>
        <v>24196659.599999998</v>
      </c>
      <c r="L139" s="211">
        <f t="shared" si="70"/>
        <v>147579957.59999999</v>
      </c>
      <c r="M139" s="191">
        <f t="shared" si="55"/>
        <v>209104442.48058078</v>
      </c>
      <c r="N139" s="97">
        <v>0</v>
      </c>
      <c r="O139" s="110">
        <f t="shared" si="71"/>
        <v>310101446.19250822</v>
      </c>
      <c r="P139" s="42">
        <v>1.7999999999999999E-2</v>
      </c>
      <c r="Q139" s="203">
        <f t="shared" si="67"/>
        <v>315683272.22397339</v>
      </c>
      <c r="R139" s="171">
        <f t="shared" si="72"/>
        <v>672367672.30455422</v>
      </c>
      <c r="S139" s="181">
        <f t="shared" si="73"/>
        <v>463263229.82397342</v>
      </c>
      <c r="T139" s="115"/>
    </row>
    <row r="140" spans="1:26" x14ac:dyDescent="0.3">
      <c r="A140" s="11"/>
      <c r="B140" s="42"/>
      <c r="C140" s="219"/>
      <c r="D140" s="109">
        <v>5</v>
      </c>
      <c r="E140" s="110">
        <v>0</v>
      </c>
      <c r="F140" s="111">
        <v>0</v>
      </c>
      <c r="G140" s="111">
        <v>400000</v>
      </c>
      <c r="H140" s="111">
        <f t="shared" si="68"/>
        <v>-400000</v>
      </c>
      <c r="I140" s="112">
        <v>0</v>
      </c>
      <c r="J140" s="113">
        <f t="shared" si="74"/>
        <v>24596659.599999998</v>
      </c>
      <c r="K140" s="114">
        <f t="shared" si="69"/>
        <v>24196659.599999998</v>
      </c>
      <c r="L140" s="211">
        <f t="shared" si="70"/>
        <v>122983298</v>
      </c>
      <c r="M140" s="191">
        <f t="shared" si="55"/>
        <v>213275522.44523123</v>
      </c>
      <c r="N140" s="97">
        <v>0</v>
      </c>
      <c r="O140" s="110">
        <f t="shared" si="71"/>
        <v>339879931.82397342</v>
      </c>
      <c r="P140" s="42">
        <v>1.7999999999999999E-2</v>
      </c>
      <c r="Q140" s="203">
        <f t="shared" si="67"/>
        <v>345997770.59680492</v>
      </c>
      <c r="R140" s="171">
        <f t="shared" si="72"/>
        <v>682256591.04203618</v>
      </c>
      <c r="S140" s="181">
        <f t="shared" si="73"/>
        <v>468981068.59680498</v>
      </c>
      <c r="T140" s="115"/>
    </row>
    <row r="141" spans="1:26" x14ac:dyDescent="0.3">
      <c r="A141" s="11"/>
      <c r="B141" s="42"/>
      <c r="C141" s="219"/>
      <c r="D141" s="109">
        <v>6</v>
      </c>
      <c r="E141" s="110">
        <v>0</v>
      </c>
      <c r="F141" s="111">
        <v>0</v>
      </c>
      <c r="G141" s="111">
        <v>400000</v>
      </c>
      <c r="H141" s="111">
        <f t="shared" si="68"/>
        <v>-400000</v>
      </c>
      <c r="I141" s="112">
        <v>0</v>
      </c>
      <c r="J141" s="113">
        <f t="shared" si="74"/>
        <v>24596659.599999998</v>
      </c>
      <c r="K141" s="114">
        <f t="shared" si="69"/>
        <v>24196659.599999998</v>
      </c>
      <c r="L141" s="211">
        <f t="shared" si="70"/>
        <v>98386638.400000006</v>
      </c>
      <c r="M141" s="191">
        <f t="shared" si="55"/>
        <v>217521681.8492454</v>
      </c>
      <c r="N141" s="97">
        <v>0</v>
      </c>
      <c r="O141" s="110">
        <f t="shared" si="71"/>
        <v>370194430.19680494</v>
      </c>
      <c r="P141" s="42">
        <v>1.7999999999999999E-2</v>
      </c>
      <c r="Q141" s="203">
        <f t="shared" si="67"/>
        <v>376857929.94034743</v>
      </c>
      <c r="R141" s="171">
        <f t="shared" si="72"/>
        <v>692766250.18959284</v>
      </c>
      <c r="S141" s="181">
        <f t="shared" si="73"/>
        <v>475244568.34034741</v>
      </c>
      <c r="T141" s="115"/>
    </row>
    <row r="142" spans="1:26" x14ac:dyDescent="0.3">
      <c r="A142" s="11"/>
      <c r="B142" s="42"/>
      <c r="C142" s="219"/>
      <c r="D142" s="109">
        <v>7</v>
      </c>
      <c r="E142" s="110">
        <v>0</v>
      </c>
      <c r="F142" s="111">
        <v>0</v>
      </c>
      <c r="G142" s="111">
        <v>400000</v>
      </c>
      <c r="H142" s="111">
        <f t="shared" si="68"/>
        <v>-400000</v>
      </c>
      <c r="I142" s="112">
        <v>0</v>
      </c>
      <c r="J142" s="113">
        <f t="shared" si="74"/>
        <v>24596659.599999998</v>
      </c>
      <c r="K142" s="114">
        <f t="shared" si="69"/>
        <v>24196659.599999998</v>
      </c>
      <c r="L142" s="211">
        <f t="shared" si="70"/>
        <v>73789978.800000012</v>
      </c>
      <c r="M142" s="191">
        <f t="shared" si="55"/>
        <v>221844272.1225318</v>
      </c>
      <c r="N142" s="97">
        <v>0</v>
      </c>
      <c r="O142" s="110">
        <f t="shared" si="71"/>
        <v>401054589.54034746</v>
      </c>
      <c r="P142" s="42">
        <v>1.7999999999999999E-2</v>
      </c>
      <c r="Q142" s="203">
        <f t="shared" si="67"/>
        <v>408273572.15207368</v>
      </c>
      <c r="R142" s="171">
        <f t="shared" si="72"/>
        <v>703907823.07460546</v>
      </c>
      <c r="S142" s="181">
        <f t="shared" si="73"/>
        <v>482063550.95207369</v>
      </c>
      <c r="T142" s="115"/>
    </row>
    <row r="143" spans="1:26" x14ac:dyDescent="0.3">
      <c r="A143" s="11"/>
      <c r="B143" s="42"/>
      <c r="C143" s="219"/>
      <c r="D143" s="109">
        <v>8</v>
      </c>
      <c r="E143" s="110">
        <v>0</v>
      </c>
      <c r="F143" s="111">
        <v>0</v>
      </c>
      <c r="G143" s="111">
        <v>400000</v>
      </c>
      <c r="H143" s="111">
        <f t="shared" si="68"/>
        <v>-400000</v>
      </c>
      <c r="I143" s="112">
        <v>0</v>
      </c>
      <c r="J143" s="113">
        <f t="shared" si="74"/>
        <v>24596659.599999998</v>
      </c>
      <c r="K143" s="114">
        <f t="shared" si="69"/>
        <v>24196659.599999998</v>
      </c>
      <c r="L143" s="211">
        <f t="shared" si="70"/>
        <v>49193319.200000018</v>
      </c>
      <c r="M143" s="191">
        <f t="shared" si="55"/>
        <v>226244669.02073738</v>
      </c>
      <c r="N143" s="97">
        <v>0</v>
      </c>
      <c r="O143" s="110">
        <f t="shared" si="71"/>
        <v>432470231.75207371</v>
      </c>
      <c r="P143" s="42">
        <v>1.7999999999999999E-2</v>
      </c>
      <c r="Q143" s="203">
        <f t="shared" si="67"/>
        <v>440254695.92361104</v>
      </c>
      <c r="R143" s="171">
        <f t="shared" si="72"/>
        <v>715692684.1443485</v>
      </c>
      <c r="S143" s="181">
        <f t="shared" si="73"/>
        <v>489448015.12361109</v>
      </c>
      <c r="T143" s="115"/>
    </row>
    <row r="144" spans="1:26" x14ac:dyDescent="0.3">
      <c r="A144" s="11"/>
      <c r="B144" s="42"/>
      <c r="C144" s="219"/>
      <c r="D144" s="109">
        <v>9</v>
      </c>
      <c r="E144" s="110">
        <v>0</v>
      </c>
      <c r="F144" s="111">
        <v>0</v>
      </c>
      <c r="G144" s="111">
        <v>400000</v>
      </c>
      <c r="H144" s="111">
        <f t="shared" si="68"/>
        <v>-400000</v>
      </c>
      <c r="I144" s="112">
        <v>0</v>
      </c>
      <c r="J144" s="113">
        <f t="shared" si="74"/>
        <v>24596659.599999998</v>
      </c>
      <c r="K144" s="114">
        <f t="shared" si="69"/>
        <v>24196659.599999998</v>
      </c>
      <c r="L144" s="211">
        <f t="shared" si="70"/>
        <v>24596659.60000002</v>
      </c>
      <c r="M144" s="191">
        <f t="shared" ref="M144:M175" si="75" xml:space="preserve"> (M143 + 400000) + ((M143 + 400000) * P144 )</f>
        <v>230724273.06311065</v>
      </c>
      <c r="N144" s="97">
        <v>0</v>
      </c>
      <c r="O144" s="110">
        <f t="shared" si="71"/>
        <v>464451355.52361107</v>
      </c>
      <c r="P144" s="42">
        <v>1.7999999999999999E-2</v>
      </c>
      <c r="Q144" s="203">
        <f t="shared" si="67"/>
        <v>472811479.92303604</v>
      </c>
      <c r="R144" s="171">
        <f t="shared" si="72"/>
        <v>728132412.58614671</v>
      </c>
      <c r="S144" s="181">
        <f t="shared" si="73"/>
        <v>497408139.52303606</v>
      </c>
      <c r="T144" s="115"/>
    </row>
    <row r="145" spans="1:26" x14ac:dyDescent="0.3">
      <c r="A145" s="11"/>
      <c r="B145" s="42"/>
      <c r="C145" s="219"/>
      <c r="D145" s="109">
        <v>10</v>
      </c>
      <c r="E145" s="110">
        <v>0</v>
      </c>
      <c r="F145" s="111">
        <v>0</v>
      </c>
      <c r="G145" s="111">
        <v>400000</v>
      </c>
      <c r="H145" s="111">
        <f t="shared" si="68"/>
        <v>-400000</v>
      </c>
      <c r="I145" s="112">
        <v>0</v>
      </c>
      <c r="J145" s="113">
        <f xml:space="preserve"> J144</f>
        <v>24596659.599999998</v>
      </c>
      <c r="K145" s="114">
        <f t="shared" si="69"/>
        <v>24196659.599999998</v>
      </c>
      <c r="L145" s="211">
        <f t="shared" si="70"/>
        <v>2.2351741790771484E-8</v>
      </c>
      <c r="M145" s="191">
        <f t="shared" si="75"/>
        <v>235284509.97824663</v>
      </c>
      <c r="N145" s="97">
        <v>0</v>
      </c>
      <c r="O145" s="110">
        <f t="shared" si="71"/>
        <v>497008139.52303606</v>
      </c>
      <c r="P145" s="42">
        <v>1.7999999999999999E-2</v>
      </c>
      <c r="Q145" s="203">
        <f t="shared" si="67"/>
        <v>505954286.03445071</v>
      </c>
      <c r="R145" s="171">
        <f t="shared" si="72"/>
        <v>741238796.01269734</v>
      </c>
      <c r="S145" s="181">
        <f t="shared" si="73"/>
        <v>505954286.03445071</v>
      </c>
      <c r="T145" s="115"/>
    </row>
    <row r="146" spans="1:26" ht="17.25" thickBot="1" x14ac:dyDescent="0.35">
      <c r="A146" s="11"/>
      <c r="B146" s="42"/>
      <c r="C146" s="219"/>
      <c r="D146" s="117">
        <v>11</v>
      </c>
      <c r="E146" s="118">
        <v>0</v>
      </c>
      <c r="F146" s="119">
        <v>0</v>
      </c>
      <c r="G146" s="119">
        <v>400000</v>
      </c>
      <c r="H146" s="119">
        <f t="shared" si="68"/>
        <v>-400000</v>
      </c>
      <c r="I146" s="120">
        <v>127504499</v>
      </c>
      <c r="J146" s="121">
        <v>0</v>
      </c>
      <c r="K146" s="122">
        <f t="shared" si="69"/>
        <v>-127904499</v>
      </c>
      <c r="L146" s="211">
        <f t="shared" si="70"/>
        <v>127504499.00000003</v>
      </c>
      <c r="M146" s="192">
        <f t="shared" si="75"/>
        <v>239926831.15785506</v>
      </c>
      <c r="N146" s="97">
        <v>0</v>
      </c>
      <c r="O146" s="118">
        <f t="shared" si="71"/>
        <v>378049787.03445071</v>
      </c>
      <c r="P146" s="116">
        <v>1.7999999999999999E-2</v>
      </c>
      <c r="Q146" s="204">
        <f t="shared" si="67"/>
        <v>384854683.20107085</v>
      </c>
      <c r="R146" s="171">
        <f t="shared" si="72"/>
        <v>752286013.35892594</v>
      </c>
      <c r="S146" s="181">
        <f t="shared" si="73"/>
        <v>512359182.2010709</v>
      </c>
      <c r="T146" s="115"/>
    </row>
    <row r="147" spans="1:26" ht="17.25" thickBot="1" x14ac:dyDescent="0.35">
      <c r="A147" s="11"/>
      <c r="B147" s="42"/>
      <c r="C147" s="219"/>
      <c r="D147" s="51">
        <v>12</v>
      </c>
      <c r="E147" s="52">
        <v>0</v>
      </c>
      <c r="F147" s="53">
        <v>0</v>
      </c>
      <c r="G147" s="53">
        <v>400000</v>
      </c>
      <c r="H147" s="53">
        <f t="shared" si="68"/>
        <v>-400000</v>
      </c>
      <c r="I147" s="54">
        <v>127504499</v>
      </c>
      <c r="J147" s="56">
        <v>0</v>
      </c>
      <c r="K147" s="59">
        <f t="shared" si="69"/>
        <v>-127904499</v>
      </c>
      <c r="L147" s="214">
        <f t="shared" si="70"/>
        <v>255008998.00000003</v>
      </c>
      <c r="M147" s="193">
        <f t="shared" si="75"/>
        <v>244652714.11869645</v>
      </c>
      <c r="N147" s="61">
        <v>0</v>
      </c>
      <c r="O147" s="52">
        <f t="shared" si="71"/>
        <v>256950184.20107085</v>
      </c>
      <c r="P147" s="57">
        <v>1.7999999999999999E-2</v>
      </c>
      <c r="Q147" s="201">
        <f t="shared" si="67"/>
        <v>261575287.51669014</v>
      </c>
      <c r="R147" s="174">
        <f t="shared" si="72"/>
        <v>761236999.63538659</v>
      </c>
      <c r="S147" s="184">
        <f t="shared" si="73"/>
        <v>516584285.51669014</v>
      </c>
      <c r="T147" s="115">
        <f xml:space="preserve"> S147 / 4</f>
        <v>129146071.37917253</v>
      </c>
      <c r="U147" s="58">
        <f>SUM(E4:E147)</f>
        <v>332300000</v>
      </c>
      <c r="V147" s="58">
        <f>SUM(F4:F147)</f>
        <v>120956544</v>
      </c>
      <c r="W147" s="60">
        <f xml:space="preserve"> U147 - V147</f>
        <v>211343456</v>
      </c>
      <c r="X147" s="60">
        <f>R147-W147</f>
        <v>549893543.63538659</v>
      </c>
      <c r="Y147" s="152">
        <f xml:space="preserve"> X147 / W147 * 100</f>
        <v>260.18952942426881</v>
      </c>
      <c r="Z147" s="60">
        <f xml:space="preserve"> (X147 - 2500000) * 0.16</f>
        <v>87582966.981661856</v>
      </c>
    </row>
    <row r="148" spans="1:26" x14ac:dyDescent="0.3">
      <c r="A148" s="11"/>
      <c r="B148" s="42">
        <v>13</v>
      </c>
      <c r="C148" s="219">
        <v>2034</v>
      </c>
      <c r="D148" s="101">
        <v>1</v>
      </c>
      <c r="E148" s="102">
        <v>0</v>
      </c>
      <c r="F148" s="103">
        <v>48000000</v>
      </c>
      <c r="G148" s="103">
        <v>400000</v>
      </c>
      <c r="H148" s="103">
        <f t="shared" ref="H148:H207" si="76" xml:space="preserve"> E148 - G148 - F148</f>
        <v>-48400000</v>
      </c>
      <c r="I148" s="104">
        <v>0</v>
      </c>
      <c r="J148" s="105">
        <f xml:space="preserve"> L147 / 10</f>
        <v>25500899.800000004</v>
      </c>
      <c r="K148" s="106">
        <f t="shared" ref="K148:K195" si="77" xml:space="preserve"> H148 + J148 - I148</f>
        <v>-22899100.199999996</v>
      </c>
      <c r="L148" s="96">
        <f t="shared" ref="L148:L195" si="78" xml:space="preserve"> L147 +I148 - J148 - N148</f>
        <v>229508098.20000002</v>
      </c>
      <c r="M148" s="190">
        <f t="shared" si="75"/>
        <v>246032924.97517124</v>
      </c>
      <c r="N148" s="97">
        <v>0</v>
      </c>
      <c r="O148" s="102">
        <f t="shared" ref="O148:O195" si="79" xml:space="preserve"> Q147 + K148</f>
        <v>238676187.31669015</v>
      </c>
      <c r="P148" s="100">
        <v>4.0000000000000001E-3</v>
      </c>
      <c r="Q148" s="202">
        <f t="shared" si="67"/>
        <v>239630892.06595692</v>
      </c>
      <c r="R148" s="170">
        <f t="shared" ref="R148:R195" si="80" xml:space="preserve"> M148 + Q148 + L148</f>
        <v>715171915.24112821</v>
      </c>
      <c r="S148" s="180">
        <f t="shared" ref="S148:S195" si="81" xml:space="preserve"> R148 - M148</f>
        <v>469138990.265957</v>
      </c>
      <c r="T148" s="107"/>
    </row>
    <row r="149" spans="1:26" x14ac:dyDescent="0.3">
      <c r="A149" s="11"/>
      <c r="B149" s="42"/>
      <c r="C149" s="219"/>
      <c r="D149" s="109">
        <v>2</v>
      </c>
      <c r="E149" s="110">
        <v>0</v>
      </c>
      <c r="F149" s="111">
        <v>0</v>
      </c>
      <c r="G149" s="111">
        <v>400000</v>
      </c>
      <c r="H149" s="111">
        <f t="shared" si="76"/>
        <v>-400000</v>
      </c>
      <c r="I149" s="112">
        <v>0</v>
      </c>
      <c r="J149" s="113">
        <f xml:space="preserve"> J148</f>
        <v>25500899.800000004</v>
      </c>
      <c r="K149" s="114">
        <f t="shared" si="77"/>
        <v>25100899.800000004</v>
      </c>
      <c r="L149" s="211">
        <f t="shared" si="78"/>
        <v>204007198.40000001</v>
      </c>
      <c r="M149" s="191">
        <f t="shared" si="75"/>
        <v>250868717.62472433</v>
      </c>
      <c r="N149" s="97">
        <v>0</v>
      </c>
      <c r="O149" s="110">
        <f t="shared" si="79"/>
        <v>264731791.86595693</v>
      </c>
      <c r="P149" s="42">
        <v>1.7999999999999999E-2</v>
      </c>
      <c r="Q149" s="203">
        <f t="shared" si="67"/>
        <v>269496964.11954415</v>
      </c>
      <c r="R149" s="171">
        <f t="shared" si="80"/>
        <v>724372880.14426851</v>
      </c>
      <c r="S149" s="181">
        <f t="shared" si="81"/>
        <v>473504162.51954418</v>
      </c>
      <c r="T149" s="115"/>
    </row>
    <row r="150" spans="1:26" x14ac:dyDescent="0.3">
      <c r="A150" s="11"/>
      <c r="B150" s="42"/>
      <c r="C150" s="219"/>
      <c r="D150" s="109">
        <v>3</v>
      </c>
      <c r="E150" s="110">
        <v>0</v>
      </c>
      <c r="F150" s="111">
        <v>0</v>
      </c>
      <c r="G150" s="111">
        <v>400000</v>
      </c>
      <c r="H150" s="111">
        <f t="shared" si="76"/>
        <v>-400000</v>
      </c>
      <c r="I150" s="112">
        <v>0</v>
      </c>
      <c r="J150" s="113">
        <f t="shared" ref="J150:J156" si="82" xml:space="preserve"> J149</f>
        <v>25500899.800000004</v>
      </c>
      <c r="K150" s="114">
        <f t="shared" si="77"/>
        <v>25100899.800000004</v>
      </c>
      <c r="L150" s="211">
        <f t="shared" si="78"/>
        <v>178506298.59999999</v>
      </c>
      <c r="M150" s="191">
        <f t="shared" si="75"/>
        <v>255791554.54196936</v>
      </c>
      <c r="N150" s="97">
        <v>0</v>
      </c>
      <c r="O150" s="110">
        <f t="shared" si="79"/>
        <v>294597863.91954416</v>
      </c>
      <c r="P150" s="42">
        <v>1.7999999999999999E-2</v>
      </c>
      <c r="Q150" s="203">
        <f t="shared" si="67"/>
        <v>299900625.47009593</v>
      </c>
      <c r="R150" s="171">
        <f t="shared" si="80"/>
        <v>734198478.61206532</v>
      </c>
      <c r="S150" s="181">
        <f t="shared" si="81"/>
        <v>478406924.07009596</v>
      </c>
      <c r="T150" s="115"/>
    </row>
    <row r="151" spans="1:26" x14ac:dyDescent="0.3">
      <c r="A151" s="11"/>
      <c r="B151" s="42"/>
      <c r="C151" s="219"/>
      <c r="D151" s="109">
        <v>4</v>
      </c>
      <c r="E151" s="110">
        <v>0</v>
      </c>
      <c r="F151" s="111">
        <v>0</v>
      </c>
      <c r="G151" s="111">
        <v>400000</v>
      </c>
      <c r="H151" s="111">
        <f t="shared" si="76"/>
        <v>-400000</v>
      </c>
      <c r="I151" s="112">
        <v>0</v>
      </c>
      <c r="J151" s="113">
        <f t="shared" si="82"/>
        <v>25500899.800000004</v>
      </c>
      <c r="K151" s="114">
        <f t="shared" si="77"/>
        <v>25100899.800000004</v>
      </c>
      <c r="L151" s="211">
        <f t="shared" si="78"/>
        <v>153005398.79999998</v>
      </c>
      <c r="M151" s="191">
        <f t="shared" si="75"/>
        <v>260803002.52372479</v>
      </c>
      <c r="N151" s="97">
        <v>0</v>
      </c>
      <c r="O151" s="110">
        <f t="shared" si="79"/>
        <v>325001525.27009594</v>
      </c>
      <c r="P151" s="42">
        <v>1.7999999999999999E-2</v>
      </c>
      <c r="Q151" s="203">
        <f t="shared" si="67"/>
        <v>330851552.72495764</v>
      </c>
      <c r="R151" s="171">
        <f t="shared" si="80"/>
        <v>744659954.04868245</v>
      </c>
      <c r="S151" s="181">
        <f t="shared" si="81"/>
        <v>483856951.52495766</v>
      </c>
      <c r="T151" s="115"/>
    </row>
    <row r="152" spans="1:26" x14ac:dyDescent="0.3">
      <c r="A152" s="11"/>
      <c r="B152" s="42"/>
      <c r="C152" s="219"/>
      <c r="D152" s="109">
        <v>5</v>
      </c>
      <c r="E152" s="110">
        <v>0</v>
      </c>
      <c r="F152" s="111">
        <v>0</v>
      </c>
      <c r="G152" s="111">
        <v>400000</v>
      </c>
      <c r="H152" s="111">
        <f t="shared" si="76"/>
        <v>-400000</v>
      </c>
      <c r="I152" s="112">
        <v>0</v>
      </c>
      <c r="J152" s="113">
        <f t="shared" si="82"/>
        <v>25500899.800000004</v>
      </c>
      <c r="K152" s="114">
        <f t="shared" si="77"/>
        <v>25100899.800000004</v>
      </c>
      <c r="L152" s="211">
        <f t="shared" si="78"/>
        <v>127504498.99999997</v>
      </c>
      <c r="M152" s="191">
        <f t="shared" si="75"/>
        <v>265904656.56915185</v>
      </c>
      <c r="N152" s="97">
        <v>0</v>
      </c>
      <c r="O152" s="110">
        <f t="shared" si="79"/>
        <v>355952452.52495766</v>
      </c>
      <c r="P152" s="42">
        <v>1.7999999999999999E-2</v>
      </c>
      <c r="Q152" s="203">
        <f t="shared" si="67"/>
        <v>362359596.67040688</v>
      </c>
      <c r="R152" s="171">
        <f t="shared" si="80"/>
        <v>755768752.2395587</v>
      </c>
      <c r="S152" s="181">
        <f t="shared" si="81"/>
        <v>489864095.67040682</v>
      </c>
      <c r="T152" s="115"/>
    </row>
    <row r="153" spans="1:26" x14ac:dyDescent="0.3">
      <c r="A153" s="11"/>
      <c r="B153" s="42"/>
      <c r="C153" s="219"/>
      <c r="D153" s="109">
        <v>6</v>
      </c>
      <c r="E153" s="110">
        <v>0</v>
      </c>
      <c r="F153" s="111">
        <v>0</v>
      </c>
      <c r="G153" s="111">
        <v>400000</v>
      </c>
      <c r="H153" s="111">
        <f t="shared" si="76"/>
        <v>-400000</v>
      </c>
      <c r="I153" s="112">
        <v>0</v>
      </c>
      <c r="J153" s="113">
        <f t="shared" si="82"/>
        <v>25500899.800000004</v>
      </c>
      <c r="K153" s="114">
        <f t="shared" si="77"/>
        <v>25100899.800000004</v>
      </c>
      <c r="L153" s="211">
        <f t="shared" si="78"/>
        <v>102003599.19999996</v>
      </c>
      <c r="M153" s="191">
        <f t="shared" si="75"/>
        <v>271098140.38739657</v>
      </c>
      <c r="N153" s="97">
        <v>0</v>
      </c>
      <c r="O153" s="110">
        <f t="shared" si="79"/>
        <v>387460496.47040689</v>
      </c>
      <c r="P153" s="42">
        <v>1.7999999999999999E-2</v>
      </c>
      <c r="Q153" s="203">
        <f t="shared" si="67"/>
        <v>394434785.40687424</v>
      </c>
      <c r="R153" s="171">
        <f t="shared" si="80"/>
        <v>767536524.99427068</v>
      </c>
      <c r="S153" s="181">
        <f t="shared" si="81"/>
        <v>496438384.60687411</v>
      </c>
      <c r="T153" s="115"/>
    </row>
    <row r="154" spans="1:26" x14ac:dyDescent="0.3">
      <c r="A154" s="11"/>
      <c r="B154" s="42"/>
      <c r="C154" s="219"/>
      <c r="D154" s="109">
        <v>7</v>
      </c>
      <c r="E154" s="110">
        <v>0</v>
      </c>
      <c r="F154" s="111">
        <v>0</v>
      </c>
      <c r="G154" s="111">
        <v>400000</v>
      </c>
      <c r="H154" s="111">
        <f t="shared" si="76"/>
        <v>-400000</v>
      </c>
      <c r="I154" s="112">
        <v>0</v>
      </c>
      <c r="J154" s="113">
        <f t="shared" si="82"/>
        <v>25500899.800000004</v>
      </c>
      <c r="K154" s="114">
        <f t="shared" si="77"/>
        <v>25100899.800000004</v>
      </c>
      <c r="L154" s="211">
        <f t="shared" si="78"/>
        <v>76502699.399999946</v>
      </c>
      <c r="M154" s="191">
        <f t="shared" si="75"/>
        <v>276385106.9143697</v>
      </c>
      <c r="N154" s="97">
        <v>0</v>
      </c>
      <c r="O154" s="110">
        <f t="shared" si="79"/>
        <v>419535685.20687425</v>
      </c>
      <c r="P154" s="42">
        <v>1.7999999999999999E-2</v>
      </c>
      <c r="Q154" s="203">
        <f t="shared" si="67"/>
        <v>427087327.54059798</v>
      </c>
      <c r="R154" s="171">
        <f t="shared" si="80"/>
        <v>779975133.85496771</v>
      </c>
      <c r="S154" s="181">
        <f t="shared" si="81"/>
        <v>503590026.94059801</v>
      </c>
      <c r="T154" s="115"/>
    </row>
    <row r="155" spans="1:26" x14ac:dyDescent="0.3">
      <c r="A155" s="11"/>
      <c r="B155" s="42"/>
      <c r="C155" s="219"/>
      <c r="D155" s="109">
        <v>8</v>
      </c>
      <c r="E155" s="110">
        <v>0</v>
      </c>
      <c r="F155" s="111">
        <v>0</v>
      </c>
      <c r="G155" s="111">
        <v>400000</v>
      </c>
      <c r="H155" s="111">
        <f t="shared" si="76"/>
        <v>-400000</v>
      </c>
      <c r="I155" s="112">
        <v>0</v>
      </c>
      <c r="J155" s="113">
        <f t="shared" si="82"/>
        <v>25500899.800000004</v>
      </c>
      <c r="K155" s="114">
        <f t="shared" si="77"/>
        <v>25100899.800000004</v>
      </c>
      <c r="L155" s="211">
        <f t="shared" si="78"/>
        <v>51001799.599999942</v>
      </c>
      <c r="M155" s="191">
        <f t="shared" si="75"/>
        <v>281767238.83882838</v>
      </c>
      <c r="N155" s="97">
        <v>0</v>
      </c>
      <c r="O155" s="110">
        <f t="shared" si="79"/>
        <v>452188227.34059799</v>
      </c>
      <c r="P155" s="42">
        <v>1.7999999999999999E-2</v>
      </c>
      <c r="Q155" s="203">
        <f t="shared" si="67"/>
        <v>460327615.43272877</v>
      </c>
      <c r="R155" s="171">
        <f t="shared" si="80"/>
        <v>793096653.871557</v>
      </c>
      <c r="S155" s="181">
        <f t="shared" si="81"/>
        <v>511329415.03272861</v>
      </c>
      <c r="T155" s="115"/>
    </row>
    <row r="156" spans="1:26" x14ac:dyDescent="0.3">
      <c r="A156" s="11"/>
      <c r="B156" s="42"/>
      <c r="C156" s="219"/>
      <c r="D156" s="109">
        <v>9</v>
      </c>
      <c r="E156" s="110">
        <v>0</v>
      </c>
      <c r="F156" s="111">
        <v>0</v>
      </c>
      <c r="G156" s="111">
        <v>400000</v>
      </c>
      <c r="H156" s="111">
        <f t="shared" si="76"/>
        <v>-400000</v>
      </c>
      <c r="I156" s="112">
        <v>0</v>
      </c>
      <c r="J156" s="113">
        <f t="shared" si="82"/>
        <v>25500899.800000004</v>
      </c>
      <c r="K156" s="114">
        <f t="shared" si="77"/>
        <v>25100899.800000004</v>
      </c>
      <c r="L156" s="211">
        <f t="shared" si="78"/>
        <v>25500899.799999937</v>
      </c>
      <c r="M156" s="191">
        <f t="shared" si="75"/>
        <v>287246249.13792729</v>
      </c>
      <c r="N156" s="97">
        <v>0</v>
      </c>
      <c r="O156" s="110">
        <f t="shared" si="79"/>
        <v>485428515.23272878</v>
      </c>
      <c r="P156" s="42">
        <v>1.7999999999999999E-2</v>
      </c>
      <c r="Q156" s="203">
        <f t="shared" si="67"/>
        <v>494166228.50691789</v>
      </c>
      <c r="R156" s="171">
        <f t="shared" si="80"/>
        <v>806913377.4448452</v>
      </c>
      <c r="S156" s="181">
        <f t="shared" si="81"/>
        <v>519667128.30691791</v>
      </c>
      <c r="T156" s="115"/>
    </row>
    <row r="157" spans="1:26" x14ac:dyDescent="0.3">
      <c r="A157" s="11"/>
      <c r="B157" s="42"/>
      <c r="C157" s="219"/>
      <c r="D157" s="109">
        <v>10</v>
      </c>
      <c r="E157" s="110">
        <v>0</v>
      </c>
      <c r="F157" s="111">
        <v>0</v>
      </c>
      <c r="G157" s="111">
        <v>400000</v>
      </c>
      <c r="H157" s="111">
        <f t="shared" si="76"/>
        <v>-400000</v>
      </c>
      <c r="I157" s="112">
        <v>0</v>
      </c>
      <c r="J157" s="113">
        <f xml:space="preserve"> J156</f>
        <v>25500899.800000004</v>
      </c>
      <c r="K157" s="114">
        <f t="shared" si="77"/>
        <v>25100899.800000004</v>
      </c>
      <c r="L157" s="211">
        <f t="shared" si="78"/>
        <v>-6.7055225372314453E-8</v>
      </c>
      <c r="M157" s="191">
        <f t="shared" si="75"/>
        <v>292823881.62241</v>
      </c>
      <c r="N157" s="97">
        <v>0</v>
      </c>
      <c r="O157" s="110">
        <f t="shared" si="79"/>
        <v>519267128.30691791</v>
      </c>
      <c r="P157" s="42">
        <v>1.7999999999999999E-2</v>
      </c>
      <c r="Q157" s="203">
        <f t="shared" si="67"/>
        <v>528613936.61644244</v>
      </c>
      <c r="R157" s="171">
        <f t="shared" si="80"/>
        <v>821437818.23885238</v>
      </c>
      <c r="S157" s="181">
        <f t="shared" si="81"/>
        <v>528613936.61644238</v>
      </c>
      <c r="T157" s="115"/>
    </row>
    <row r="158" spans="1:26" ht="17.25" thickBot="1" x14ac:dyDescent="0.35">
      <c r="A158" s="11"/>
      <c r="B158" s="42"/>
      <c r="C158" s="219"/>
      <c r="D158" s="117">
        <v>11</v>
      </c>
      <c r="E158" s="118">
        <v>0</v>
      </c>
      <c r="F158" s="119">
        <v>0</v>
      </c>
      <c r="G158" s="119">
        <v>400000</v>
      </c>
      <c r="H158" s="119">
        <f t="shared" si="76"/>
        <v>-400000</v>
      </c>
      <c r="I158" s="120">
        <v>132788617</v>
      </c>
      <c r="J158" s="121">
        <v>0</v>
      </c>
      <c r="K158" s="122">
        <f t="shared" si="77"/>
        <v>-133188617</v>
      </c>
      <c r="L158" s="211">
        <f t="shared" si="78"/>
        <v>132788616.99999994</v>
      </c>
      <c r="M158" s="192">
        <f t="shared" si="75"/>
        <v>298501911.49161339</v>
      </c>
      <c r="N158" s="97">
        <v>0</v>
      </c>
      <c r="O158" s="118">
        <f t="shared" si="79"/>
        <v>395425319.61644244</v>
      </c>
      <c r="P158" s="116">
        <v>1.7999999999999999E-2</v>
      </c>
      <c r="Q158" s="204">
        <f t="shared" si="67"/>
        <v>402542975.36953843</v>
      </c>
      <c r="R158" s="171">
        <f t="shared" si="80"/>
        <v>833833503.8611517</v>
      </c>
      <c r="S158" s="181">
        <f t="shared" si="81"/>
        <v>535331592.36953831</v>
      </c>
      <c r="T158" s="115"/>
    </row>
    <row r="159" spans="1:26" ht="17.25" thickBot="1" x14ac:dyDescent="0.35">
      <c r="A159" s="11"/>
      <c r="B159" s="42"/>
      <c r="C159" s="219"/>
      <c r="D159" s="51">
        <v>12</v>
      </c>
      <c r="E159" s="52">
        <v>0</v>
      </c>
      <c r="F159" s="53">
        <v>0</v>
      </c>
      <c r="G159" s="53">
        <v>400000</v>
      </c>
      <c r="H159" s="53">
        <f t="shared" si="76"/>
        <v>-400000</v>
      </c>
      <c r="I159" s="54">
        <v>132788617</v>
      </c>
      <c r="J159" s="56">
        <v>0</v>
      </c>
      <c r="K159" s="59">
        <f t="shared" si="77"/>
        <v>-133188617</v>
      </c>
      <c r="L159" s="214">
        <f t="shared" si="78"/>
        <v>265577233.99999994</v>
      </c>
      <c r="M159" s="193">
        <f t="shared" si="75"/>
        <v>304282145.89846241</v>
      </c>
      <c r="N159" s="61">
        <v>0</v>
      </c>
      <c r="O159" s="52">
        <f t="shared" si="79"/>
        <v>269354358.36953843</v>
      </c>
      <c r="P159" s="57">
        <v>1.7999999999999999E-2</v>
      </c>
      <c r="Q159" s="201">
        <f t="shared" si="67"/>
        <v>274202736.82019013</v>
      </c>
      <c r="R159" s="174">
        <f t="shared" si="80"/>
        <v>844062116.71865249</v>
      </c>
      <c r="S159" s="184">
        <f t="shared" si="81"/>
        <v>539779970.82019007</v>
      </c>
      <c r="T159" s="115">
        <f xml:space="preserve"> S159 / 4</f>
        <v>134944992.70504752</v>
      </c>
      <c r="U159" s="58">
        <f>SUM(E4:E159)</f>
        <v>332300000</v>
      </c>
      <c r="V159" s="58">
        <f>SUM(F4:F159)</f>
        <v>168956544</v>
      </c>
      <c r="W159" s="60">
        <f xml:space="preserve"> U159 - V159</f>
        <v>163343456</v>
      </c>
      <c r="X159" s="60">
        <f>R159-W159</f>
        <v>680718660.71865249</v>
      </c>
      <c r="Y159" s="152">
        <f xml:space="preserve"> X159 / W159 * 100</f>
        <v>416.7406992531445</v>
      </c>
    </row>
    <row r="160" spans="1:26" x14ac:dyDescent="0.3">
      <c r="A160" s="11"/>
      <c r="B160" s="42">
        <v>14</v>
      </c>
      <c r="C160" s="219">
        <v>2035</v>
      </c>
      <c r="D160" s="101">
        <v>1</v>
      </c>
      <c r="E160" s="102">
        <v>0</v>
      </c>
      <c r="F160" s="103">
        <v>48000000</v>
      </c>
      <c r="G160" s="103">
        <v>400000</v>
      </c>
      <c r="H160" s="103">
        <f t="shared" si="76"/>
        <v>-48400000</v>
      </c>
      <c r="I160" s="104">
        <v>0</v>
      </c>
      <c r="J160" s="105">
        <f xml:space="preserve"> L159 / 10</f>
        <v>26557723.399999995</v>
      </c>
      <c r="K160" s="106">
        <f t="shared" si="77"/>
        <v>-21842276.600000005</v>
      </c>
      <c r="L160" s="96">
        <f t="shared" si="78"/>
        <v>239019510.59999993</v>
      </c>
      <c r="M160" s="190">
        <f t="shared" si="75"/>
        <v>305900874.48205626</v>
      </c>
      <c r="N160" s="97">
        <v>0</v>
      </c>
      <c r="O160" s="102">
        <f t="shared" si="79"/>
        <v>252360460.22019014</v>
      </c>
      <c r="P160" s="100">
        <v>4.0000000000000001E-3</v>
      </c>
      <c r="Q160" s="202">
        <f t="shared" si="67"/>
        <v>253369902.06107089</v>
      </c>
      <c r="R160" s="170">
        <f t="shared" si="80"/>
        <v>798290287.14312708</v>
      </c>
      <c r="S160" s="180">
        <f t="shared" si="81"/>
        <v>492389412.66107082</v>
      </c>
      <c r="T160" s="107"/>
    </row>
    <row r="161" spans="1:25" x14ac:dyDescent="0.3">
      <c r="A161" s="11"/>
      <c r="B161" s="42"/>
      <c r="C161" s="219"/>
      <c r="D161" s="109">
        <v>2</v>
      </c>
      <c r="E161" s="110">
        <v>0</v>
      </c>
      <c r="F161" s="111">
        <v>0</v>
      </c>
      <c r="G161" s="111">
        <v>400000</v>
      </c>
      <c r="H161" s="111">
        <f t="shared" si="76"/>
        <v>-400000</v>
      </c>
      <c r="I161" s="112">
        <v>0</v>
      </c>
      <c r="J161" s="113">
        <f xml:space="preserve"> J160</f>
        <v>26557723.399999995</v>
      </c>
      <c r="K161" s="114">
        <f t="shared" si="77"/>
        <v>26157723.399999995</v>
      </c>
      <c r="L161" s="211">
        <f t="shared" si="78"/>
        <v>212461787.19999993</v>
      </c>
      <c r="M161" s="191">
        <f t="shared" si="75"/>
        <v>311814290.22273326</v>
      </c>
      <c r="N161" s="97">
        <v>0</v>
      </c>
      <c r="O161" s="110">
        <f t="shared" si="79"/>
        <v>279527625.4610709</v>
      </c>
      <c r="P161" s="42">
        <v>1.7999999999999999E-2</v>
      </c>
      <c r="Q161" s="203">
        <f t="shared" si="67"/>
        <v>284559122.71937019</v>
      </c>
      <c r="R161" s="171">
        <f t="shared" si="80"/>
        <v>808835200.14210331</v>
      </c>
      <c r="S161" s="181">
        <f t="shared" si="81"/>
        <v>497020909.91937006</v>
      </c>
      <c r="T161" s="115"/>
    </row>
    <row r="162" spans="1:25" x14ac:dyDescent="0.3">
      <c r="A162" s="11"/>
      <c r="B162" s="42"/>
      <c r="C162" s="219"/>
      <c r="D162" s="109">
        <v>3</v>
      </c>
      <c r="E162" s="110">
        <v>0</v>
      </c>
      <c r="F162" s="111">
        <v>0</v>
      </c>
      <c r="G162" s="111">
        <v>400000</v>
      </c>
      <c r="H162" s="111">
        <f t="shared" si="76"/>
        <v>-400000</v>
      </c>
      <c r="I162" s="112">
        <v>0</v>
      </c>
      <c r="J162" s="113">
        <f t="shared" ref="J162:J168" si="83" xml:space="preserve"> J161</f>
        <v>26557723.399999995</v>
      </c>
      <c r="K162" s="114">
        <f t="shared" si="77"/>
        <v>26157723.399999995</v>
      </c>
      <c r="L162" s="211">
        <f t="shared" si="78"/>
        <v>185904063.79999992</v>
      </c>
      <c r="M162" s="191">
        <f t="shared" si="75"/>
        <v>317834147.44674248</v>
      </c>
      <c r="N162" s="97">
        <v>0</v>
      </c>
      <c r="O162" s="110">
        <f t="shared" si="79"/>
        <v>310716846.11937016</v>
      </c>
      <c r="P162" s="42">
        <v>1.7999999999999999E-2</v>
      </c>
      <c r="Q162" s="203">
        <f t="shared" si="67"/>
        <v>316309749.34951884</v>
      </c>
      <c r="R162" s="171">
        <f t="shared" si="80"/>
        <v>820047960.59626126</v>
      </c>
      <c r="S162" s="181">
        <f t="shared" si="81"/>
        <v>502213813.14951879</v>
      </c>
      <c r="T162" s="115"/>
    </row>
    <row r="163" spans="1:25" x14ac:dyDescent="0.3">
      <c r="A163" s="11"/>
      <c r="B163" s="42"/>
      <c r="C163" s="219"/>
      <c r="D163" s="109">
        <v>4</v>
      </c>
      <c r="E163" s="110">
        <v>0</v>
      </c>
      <c r="F163" s="111">
        <v>0</v>
      </c>
      <c r="G163" s="111">
        <v>400000</v>
      </c>
      <c r="H163" s="111">
        <f t="shared" si="76"/>
        <v>-400000</v>
      </c>
      <c r="I163" s="112">
        <v>0</v>
      </c>
      <c r="J163" s="113">
        <f t="shared" si="83"/>
        <v>26557723.399999995</v>
      </c>
      <c r="K163" s="114">
        <f t="shared" si="77"/>
        <v>26157723.399999995</v>
      </c>
      <c r="L163" s="211">
        <f t="shared" si="78"/>
        <v>159346340.39999992</v>
      </c>
      <c r="M163" s="191">
        <f t="shared" si="75"/>
        <v>323962362.10078382</v>
      </c>
      <c r="N163" s="97">
        <v>0</v>
      </c>
      <c r="O163" s="110">
        <f t="shared" si="79"/>
        <v>342467472.74951881</v>
      </c>
      <c r="P163" s="42">
        <v>1.7999999999999999E-2</v>
      </c>
      <c r="Q163" s="203">
        <f t="shared" si="67"/>
        <v>348631887.25901014</v>
      </c>
      <c r="R163" s="171">
        <f t="shared" si="80"/>
        <v>831940589.75979376</v>
      </c>
      <c r="S163" s="181">
        <f t="shared" si="81"/>
        <v>507978227.65900993</v>
      </c>
      <c r="T163" s="115"/>
    </row>
    <row r="164" spans="1:25" x14ac:dyDescent="0.3">
      <c r="A164" s="11"/>
      <c r="B164" s="42"/>
      <c r="C164" s="219"/>
      <c r="D164" s="109">
        <v>5</v>
      </c>
      <c r="E164" s="110">
        <v>0</v>
      </c>
      <c r="F164" s="111">
        <v>0</v>
      </c>
      <c r="G164" s="111">
        <v>400000</v>
      </c>
      <c r="H164" s="111">
        <f t="shared" si="76"/>
        <v>-400000</v>
      </c>
      <c r="I164" s="112">
        <v>0</v>
      </c>
      <c r="J164" s="113">
        <f t="shared" si="83"/>
        <v>26557723.399999995</v>
      </c>
      <c r="K164" s="114">
        <f t="shared" si="77"/>
        <v>26157723.399999995</v>
      </c>
      <c r="L164" s="211">
        <f t="shared" si="78"/>
        <v>132788616.99999993</v>
      </c>
      <c r="M164" s="191">
        <f t="shared" si="75"/>
        <v>330200884.61859792</v>
      </c>
      <c r="N164" s="97">
        <v>0</v>
      </c>
      <c r="O164" s="110">
        <f t="shared" si="79"/>
        <v>374789610.65901011</v>
      </c>
      <c r="P164" s="42">
        <v>1.7999999999999999E-2</v>
      </c>
      <c r="Q164" s="203">
        <f t="shared" si="67"/>
        <v>381535823.65087229</v>
      </c>
      <c r="R164" s="171">
        <f t="shared" si="80"/>
        <v>844525325.2694701</v>
      </c>
      <c r="S164" s="181">
        <f t="shared" si="81"/>
        <v>514324440.65087217</v>
      </c>
      <c r="T164" s="115"/>
    </row>
    <row r="165" spans="1:25" x14ac:dyDescent="0.3">
      <c r="A165" s="11"/>
      <c r="B165" s="42"/>
      <c r="C165" s="219"/>
      <c r="D165" s="109">
        <v>6</v>
      </c>
      <c r="E165" s="110">
        <v>0</v>
      </c>
      <c r="F165" s="111">
        <v>0</v>
      </c>
      <c r="G165" s="111">
        <v>400000</v>
      </c>
      <c r="H165" s="111">
        <f t="shared" si="76"/>
        <v>-400000</v>
      </c>
      <c r="I165" s="112">
        <v>0</v>
      </c>
      <c r="J165" s="113">
        <f t="shared" si="83"/>
        <v>26557723.399999995</v>
      </c>
      <c r="K165" s="114">
        <f t="shared" si="77"/>
        <v>26157723.399999995</v>
      </c>
      <c r="L165" s="211">
        <f t="shared" si="78"/>
        <v>106230893.59999993</v>
      </c>
      <c r="M165" s="191">
        <f t="shared" si="75"/>
        <v>336551700.54173267</v>
      </c>
      <c r="N165" s="97">
        <v>0</v>
      </c>
      <c r="O165" s="110">
        <f t="shared" si="79"/>
        <v>407693547.05087227</v>
      </c>
      <c r="P165" s="42">
        <v>1.7999999999999999E-2</v>
      </c>
      <c r="Q165" s="203">
        <f t="shared" si="67"/>
        <v>415032030.89778799</v>
      </c>
      <c r="R165" s="171">
        <f t="shared" si="80"/>
        <v>857814625.0395205</v>
      </c>
      <c r="S165" s="181">
        <f t="shared" si="81"/>
        <v>521262924.49778783</v>
      </c>
      <c r="T165" s="115"/>
    </row>
    <row r="166" spans="1:25" x14ac:dyDescent="0.3">
      <c r="A166" s="11"/>
      <c r="B166" s="42"/>
      <c r="C166" s="219"/>
      <c r="D166" s="109">
        <v>7</v>
      </c>
      <c r="E166" s="110">
        <v>0</v>
      </c>
      <c r="F166" s="111">
        <v>0</v>
      </c>
      <c r="G166" s="111">
        <v>400000</v>
      </c>
      <c r="H166" s="111">
        <f t="shared" si="76"/>
        <v>-400000</v>
      </c>
      <c r="I166" s="112">
        <v>0</v>
      </c>
      <c r="J166" s="113">
        <f t="shared" si="83"/>
        <v>26557723.399999995</v>
      </c>
      <c r="K166" s="114">
        <f t="shared" si="77"/>
        <v>26157723.399999995</v>
      </c>
      <c r="L166" s="211">
        <f t="shared" si="78"/>
        <v>79673170.199999943</v>
      </c>
      <c r="M166" s="191">
        <f t="shared" si="75"/>
        <v>343016831.15148383</v>
      </c>
      <c r="N166" s="97">
        <v>0</v>
      </c>
      <c r="O166" s="110">
        <f t="shared" si="79"/>
        <v>441189754.29778796</v>
      </c>
      <c r="P166" s="42">
        <v>1.7999999999999999E-2</v>
      </c>
      <c r="Q166" s="203">
        <f t="shared" si="67"/>
        <v>449131169.87514818</v>
      </c>
      <c r="R166" s="171">
        <f t="shared" si="80"/>
        <v>871821171.226632</v>
      </c>
      <c r="S166" s="181">
        <f t="shared" si="81"/>
        <v>528804340.07514817</v>
      </c>
      <c r="T166" s="115"/>
    </row>
    <row r="167" spans="1:25" x14ac:dyDescent="0.3">
      <c r="A167" s="11"/>
      <c r="B167" s="42"/>
      <c r="C167" s="219"/>
      <c r="D167" s="109">
        <v>8</v>
      </c>
      <c r="E167" s="110">
        <v>0</v>
      </c>
      <c r="F167" s="111">
        <v>0</v>
      </c>
      <c r="G167" s="111">
        <v>400000</v>
      </c>
      <c r="H167" s="111">
        <f t="shared" si="76"/>
        <v>-400000</v>
      </c>
      <c r="I167" s="112">
        <v>0</v>
      </c>
      <c r="J167" s="113">
        <f t="shared" si="83"/>
        <v>26557723.399999995</v>
      </c>
      <c r="K167" s="114">
        <f t="shared" si="77"/>
        <v>26157723.399999995</v>
      </c>
      <c r="L167" s="211">
        <f t="shared" si="78"/>
        <v>53115446.799999952</v>
      </c>
      <c r="M167" s="191">
        <f t="shared" si="75"/>
        <v>349598334.11221051</v>
      </c>
      <c r="N167" s="97">
        <v>0</v>
      </c>
      <c r="O167" s="110">
        <f t="shared" si="79"/>
        <v>475288893.27514815</v>
      </c>
      <c r="P167" s="42">
        <v>1.7999999999999999E-2</v>
      </c>
      <c r="Q167" s="203">
        <f t="shared" si="67"/>
        <v>483844093.35410082</v>
      </c>
      <c r="R167" s="171">
        <f t="shared" si="80"/>
        <v>886557874.26631129</v>
      </c>
      <c r="S167" s="181">
        <f t="shared" si="81"/>
        <v>536959540.15410078</v>
      </c>
      <c r="T167" s="115"/>
    </row>
    <row r="168" spans="1:25" x14ac:dyDescent="0.3">
      <c r="A168" s="11"/>
      <c r="B168" s="42"/>
      <c r="C168" s="219"/>
      <c r="D168" s="109">
        <v>9</v>
      </c>
      <c r="E168" s="110">
        <v>0</v>
      </c>
      <c r="F168" s="111">
        <v>0</v>
      </c>
      <c r="G168" s="111">
        <v>400000</v>
      </c>
      <c r="H168" s="111">
        <f t="shared" si="76"/>
        <v>-400000</v>
      </c>
      <c r="I168" s="112">
        <v>0</v>
      </c>
      <c r="J168" s="113">
        <f t="shared" si="83"/>
        <v>26557723.399999995</v>
      </c>
      <c r="K168" s="114">
        <f t="shared" si="77"/>
        <v>26157723.399999995</v>
      </c>
      <c r="L168" s="211">
        <f t="shared" si="78"/>
        <v>26557723.399999958</v>
      </c>
      <c r="M168" s="191">
        <f t="shared" si="75"/>
        <v>356298304.1262303</v>
      </c>
      <c r="N168" s="97">
        <v>0</v>
      </c>
      <c r="O168" s="110">
        <f t="shared" si="79"/>
        <v>510001816.7541008</v>
      </c>
      <c r="P168" s="42">
        <v>1.7999999999999999E-2</v>
      </c>
      <c r="Q168" s="203">
        <f t="shared" si="67"/>
        <v>519181849.45567459</v>
      </c>
      <c r="R168" s="171">
        <f t="shared" si="80"/>
        <v>902037876.98190486</v>
      </c>
      <c r="S168" s="181">
        <f t="shared" si="81"/>
        <v>545739572.85567451</v>
      </c>
      <c r="T168" s="115"/>
    </row>
    <row r="169" spans="1:25" x14ac:dyDescent="0.3">
      <c r="A169" s="11"/>
      <c r="B169" s="42"/>
      <c r="C169" s="219"/>
      <c r="D169" s="109">
        <v>10</v>
      </c>
      <c r="E169" s="110">
        <v>0</v>
      </c>
      <c r="F169" s="111">
        <v>0</v>
      </c>
      <c r="G169" s="111">
        <v>400000</v>
      </c>
      <c r="H169" s="111">
        <f t="shared" si="76"/>
        <v>-400000</v>
      </c>
      <c r="I169" s="112">
        <v>0</v>
      </c>
      <c r="J169" s="113">
        <f xml:space="preserve"> J168</f>
        <v>26557723.399999995</v>
      </c>
      <c r="K169" s="114">
        <f t="shared" si="77"/>
        <v>26157723.399999995</v>
      </c>
      <c r="L169" s="211">
        <f t="shared" si="78"/>
        <v>-3.7252902984619141E-8</v>
      </c>
      <c r="M169" s="191">
        <f t="shared" si="75"/>
        <v>363118873.60050243</v>
      </c>
      <c r="N169" s="97">
        <v>0</v>
      </c>
      <c r="O169" s="110">
        <f t="shared" si="79"/>
        <v>545339572.85567462</v>
      </c>
      <c r="P169" s="42">
        <v>1.7999999999999999E-2</v>
      </c>
      <c r="Q169" s="203">
        <f t="shared" si="67"/>
        <v>555155685.16707683</v>
      </c>
      <c r="R169" s="171">
        <f t="shared" si="80"/>
        <v>918274558.76757932</v>
      </c>
      <c r="S169" s="181">
        <f t="shared" si="81"/>
        <v>555155685.16707683</v>
      </c>
      <c r="T169" s="115"/>
    </row>
    <row r="170" spans="1:25" ht="17.25" thickBot="1" x14ac:dyDescent="0.35">
      <c r="A170" s="11"/>
      <c r="B170" s="42"/>
      <c r="C170" s="219"/>
      <c r="D170" s="117">
        <v>11</v>
      </c>
      <c r="E170" s="118">
        <v>0</v>
      </c>
      <c r="F170" s="119">
        <v>0</v>
      </c>
      <c r="G170" s="119">
        <v>400000</v>
      </c>
      <c r="H170" s="119">
        <f t="shared" si="76"/>
        <v>-400000</v>
      </c>
      <c r="I170" s="120">
        <v>138972684</v>
      </c>
      <c r="J170" s="121">
        <v>0</v>
      </c>
      <c r="K170" s="122">
        <f t="shared" si="77"/>
        <v>-139372684</v>
      </c>
      <c r="L170" s="211">
        <f t="shared" si="78"/>
        <v>138972683.99999997</v>
      </c>
      <c r="M170" s="192">
        <f t="shared" si="75"/>
        <v>370062213.32531148</v>
      </c>
      <c r="N170" s="97">
        <v>0</v>
      </c>
      <c r="O170" s="118">
        <f t="shared" si="79"/>
        <v>415783001.16707683</v>
      </c>
      <c r="P170" s="116">
        <v>1.7999999999999999E-2</v>
      </c>
      <c r="Q170" s="204">
        <f t="shared" si="67"/>
        <v>423267095.18808419</v>
      </c>
      <c r="R170" s="171">
        <f t="shared" si="80"/>
        <v>932301992.51339567</v>
      </c>
      <c r="S170" s="181">
        <f t="shared" si="81"/>
        <v>562239779.18808413</v>
      </c>
      <c r="T170" s="115"/>
    </row>
    <row r="171" spans="1:25" ht="17.25" thickBot="1" x14ac:dyDescent="0.35">
      <c r="A171" s="11"/>
      <c r="B171" s="42"/>
      <c r="C171" s="219"/>
      <c r="D171" s="51">
        <v>12</v>
      </c>
      <c r="E171" s="52">
        <v>0</v>
      </c>
      <c r="F171" s="53">
        <v>0</v>
      </c>
      <c r="G171" s="53">
        <v>400000</v>
      </c>
      <c r="H171" s="53">
        <f t="shared" si="76"/>
        <v>-400000</v>
      </c>
      <c r="I171" s="54">
        <v>138972684</v>
      </c>
      <c r="J171" s="56">
        <v>0</v>
      </c>
      <c r="K171" s="59">
        <f t="shared" si="77"/>
        <v>-139372684</v>
      </c>
      <c r="L171" s="214">
        <f t="shared" si="78"/>
        <v>277945368</v>
      </c>
      <c r="M171" s="193">
        <f t="shared" si="75"/>
        <v>377130533.16516709</v>
      </c>
      <c r="N171" s="61">
        <v>0</v>
      </c>
      <c r="O171" s="52">
        <f t="shared" si="79"/>
        <v>283894411.18808419</v>
      </c>
      <c r="P171" s="57">
        <v>1.7999999999999999E-2</v>
      </c>
      <c r="Q171" s="201">
        <f t="shared" si="67"/>
        <v>289004510.58946967</v>
      </c>
      <c r="R171" s="174">
        <f t="shared" si="80"/>
        <v>944080411.75463676</v>
      </c>
      <c r="S171" s="184">
        <f t="shared" si="81"/>
        <v>566949878.58946967</v>
      </c>
      <c r="T171" s="115">
        <f xml:space="preserve"> S171 / 4</f>
        <v>141737469.64736742</v>
      </c>
      <c r="U171" s="58">
        <f>SUM(E4:E171)</f>
        <v>332300000</v>
      </c>
      <c r="V171" s="58">
        <f>SUM(F4:F171)</f>
        <v>216956544</v>
      </c>
      <c r="W171" s="60">
        <f xml:space="preserve"> U171 - V171</f>
        <v>115343456</v>
      </c>
      <c r="X171" s="60">
        <f>R171-W171</f>
        <v>828736955.75463676</v>
      </c>
      <c r="Y171" s="152">
        <f xml:space="preserve"> X171 / W171 * 100</f>
        <v>718.49499268917066</v>
      </c>
    </row>
    <row r="172" spans="1:25" x14ac:dyDescent="0.3">
      <c r="A172" s="11"/>
      <c r="B172" s="42">
        <v>15</v>
      </c>
      <c r="C172" s="219">
        <v>2036</v>
      </c>
      <c r="D172" s="101">
        <v>1</v>
      </c>
      <c r="E172" s="102">
        <v>0</v>
      </c>
      <c r="F172" s="103">
        <v>48000000</v>
      </c>
      <c r="G172" s="103">
        <v>400000</v>
      </c>
      <c r="H172" s="103">
        <f t="shared" si="76"/>
        <v>-48400000</v>
      </c>
      <c r="I172" s="104">
        <v>0</v>
      </c>
      <c r="J172" s="105">
        <f xml:space="preserve"> L171 / 10</f>
        <v>27794536.800000001</v>
      </c>
      <c r="K172" s="106">
        <f t="shared" si="77"/>
        <v>-20605463.199999999</v>
      </c>
      <c r="L172" s="96">
        <f t="shared" si="78"/>
        <v>250150831.19999999</v>
      </c>
      <c r="M172" s="190">
        <f t="shared" si="75"/>
        <v>379040655.29782778</v>
      </c>
      <c r="N172" s="97">
        <v>0</v>
      </c>
      <c r="O172" s="102">
        <f t="shared" si="79"/>
        <v>268399047.38946968</v>
      </c>
      <c r="P172" s="100">
        <v>4.0000000000000001E-3</v>
      </c>
      <c r="Q172" s="202">
        <f t="shared" si="67"/>
        <v>269472643.57902753</v>
      </c>
      <c r="R172" s="170">
        <f t="shared" si="80"/>
        <v>898664130.07685542</v>
      </c>
      <c r="S172" s="180">
        <f t="shared" si="81"/>
        <v>519623474.77902764</v>
      </c>
      <c r="T172" s="107"/>
    </row>
    <row r="173" spans="1:25" x14ac:dyDescent="0.3">
      <c r="A173" s="11"/>
      <c r="B173" s="42"/>
      <c r="C173" s="219"/>
      <c r="D173" s="109">
        <v>2</v>
      </c>
      <c r="E173" s="110">
        <v>0</v>
      </c>
      <c r="F173" s="111">
        <v>0</v>
      </c>
      <c r="G173" s="111">
        <v>400000</v>
      </c>
      <c r="H173" s="111">
        <f t="shared" si="76"/>
        <v>-400000</v>
      </c>
      <c r="I173" s="112">
        <v>0</v>
      </c>
      <c r="J173" s="113">
        <f xml:space="preserve"> J172</f>
        <v>27794536.800000001</v>
      </c>
      <c r="K173" s="114">
        <f t="shared" si="77"/>
        <v>27394536.800000001</v>
      </c>
      <c r="L173" s="211">
        <f t="shared" si="78"/>
        <v>222356294.39999998</v>
      </c>
      <c r="M173" s="191">
        <f t="shared" si="75"/>
        <v>386270587.0931887</v>
      </c>
      <c r="N173" s="97">
        <v>0</v>
      </c>
      <c r="O173" s="110">
        <f t="shared" si="79"/>
        <v>296867180.37902755</v>
      </c>
      <c r="P173" s="42">
        <v>1.7999999999999999E-2</v>
      </c>
      <c r="Q173" s="203">
        <f t="shared" si="67"/>
        <v>302210789.62585002</v>
      </c>
      <c r="R173" s="171">
        <f t="shared" si="80"/>
        <v>910837671.1190387</v>
      </c>
      <c r="S173" s="181">
        <f t="shared" si="81"/>
        <v>524567084.02585</v>
      </c>
      <c r="T173" s="115"/>
    </row>
    <row r="174" spans="1:25" x14ac:dyDescent="0.3">
      <c r="A174" s="11"/>
      <c r="B174" s="42"/>
      <c r="C174" s="219"/>
      <c r="D174" s="109">
        <v>3</v>
      </c>
      <c r="E174" s="110">
        <v>0</v>
      </c>
      <c r="F174" s="111">
        <v>0</v>
      </c>
      <c r="G174" s="111">
        <v>400000</v>
      </c>
      <c r="H174" s="111">
        <f t="shared" si="76"/>
        <v>-400000</v>
      </c>
      <c r="I174" s="112">
        <v>0</v>
      </c>
      <c r="J174" s="113">
        <f t="shared" ref="J174:J180" si="84" xml:space="preserve"> J173</f>
        <v>27794536.800000001</v>
      </c>
      <c r="K174" s="114">
        <f t="shared" si="77"/>
        <v>27394536.800000001</v>
      </c>
      <c r="L174" s="211">
        <f t="shared" si="78"/>
        <v>194561757.59999996</v>
      </c>
      <c r="M174" s="191">
        <f t="shared" si="75"/>
        <v>393630657.66086608</v>
      </c>
      <c r="N174" s="97">
        <v>0</v>
      </c>
      <c r="O174" s="110">
        <f t="shared" si="79"/>
        <v>329605326.42585003</v>
      </c>
      <c r="P174" s="42">
        <v>1.7999999999999999E-2</v>
      </c>
      <c r="Q174" s="203">
        <f t="shared" si="67"/>
        <v>335538222.30151534</v>
      </c>
      <c r="R174" s="171">
        <f t="shared" si="80"/>
        <v>923730637.56238127</v>
      </c>
      <c r="S174" s="181">
        <f t="shared" si="81"/>
        <v>530099979.90151519</v>
      </c>
      <c r="T174" s="115"/>
    </row>
    <row r="175" spans="1:25" x14ac:dyDescent="0.3">
      <c r="A175" s="11"/>
      <c r="B175" s="42"/>
      <c r="C175" s="219"/>
      <c r="D175" s="109">
        <v>4</v>
      </c>
      <c r="E175" s="110">
        <v>0</v>
      </c>
      <c r="F175" s="111">
        <v>0</v>
      </c>
      <c r="G175" s="111">
        <v>400000</v>
      </c>
      <c r="H175" s="111">
        <f t="shared" si="76"/>
        <v>-400000</v>
      </c>
      <c r="I175" s="112">
        <v>0</v>
      </c>
      <c r="J175" s="113">
        <f t="shared" si="84"/>
        <v>27794536.800000001</v>
      </c>
      <c r="K175" s="114">
        <f t="shared" si="77"/>
        <v>27394536.800000001</v>
      </c>
      <c r="L175" s="211">
        <f t="shared" si="78"/>
        <v>166767220.79999995</v>
      </c>
      <c r="M175" s="191">
        <f t="shared" si="75"/>
        <v>401123209.49876165</v>
      </c>
      <c r="N175" s="97">
        <v>0</v>
      </c>
      <c r="O175" s="110">
        <f t="shared" si="79"/>
        <v>362932759.10151535</v>
      </c>
      <c r="P175" s="42">
        <v>1.7999999999999999E-2</v>
      </c>
      <c r="Q175" s="203">
        <f t="shared" si="67"/>
        <v>369465548.76534265</v>
      </c>
      <c r="R175" s="171">
        <f t="shared" si="80"/>
        <v>937355979.06410432</v>
      </c>
      <c r="S175" s="181">
        <f t="shared" si="81"/>
        <v>536232769.56534266</v>
      </c>
      <c r="T175" s="115"/>
    </row>
    <row r="176" spans="1:25" x14ac:dyDescent="0.3">
      <c r="A176" s="11"/>
      <c r="B176" s="42"/>
      <c r="C176" s="219"/>
      <c r="D176" s="109">
        <v>5</v>
      </c>
      <c r="E176" s="110">
        <v>0</v>
      </c>
      <c r="F176" s="111">
        <v>0</v>
      </c>
      <c r="G176" s="111">
        <v>400000</v>
      </c>
      <c r="H176" s="111">
        <f t="shared" si="76"/>
        <v>-400000</v>
      </c>
      <c r="I176" s="112">
        <v>0</v>
      </c>
      <c r="J176" s="113">
        <f t="shared" si="84"/>
        <v>27794536.800000001</v>
      </c>
      <c r="K176" s="114">
        <f t="shared" si="77"/>
        <v>27394536.800000001</v>
      </c>
      <c r="L176" s="211">
        <f t="shared" si="78"/>
        <v>138972683.99999994</v>
      </c>
      <c r="M176" s="191">
        <f t="shared" ref="M176:M195" si="85" xml:space="preserve"> (M175 + 400000) + ((M175 + 400000) * P176 )</f>
        <v>408750627.26973939</v>
      </c>
      <c r="N176" s="97">
        <v>0</v>
      </c>
      <c r="O176" s="110">
        <f t="shared" si="79"/>
        <v>396860085.56534266</v>
      </c>
      <c r="P176" s="42">
        <v>1.7999999999999999E-2</v>
      </c>
      <c r="Q176" s="203">
        <f t="shared" si="67"/>
        <v>404003567.10551882</v>
      </c>
      <c r="R176" s="171">
        <f t="shared" si="80"/>
        <v>951726878.37525821</v>
      </c>
      <c r="S176" s="181">
        <f t="shared" si="81"/>
        <v>542976251.10551882</v>
      </c>
      <c r="T176" s="115"/>
    </row>
    <row r="177" spans="1:25" x14ac:dyDescent="0.3">
      <c r="A177" s="11"/>
      <c r="B177" s="42"/>
      <c r="C177" s="219"/>
      <c r="D177" s="109">
        <v>6</v>
      </c>
      <c r="E177" s="110">
        <v>0</v>
      </c>
      <c r="F177" s="111">
        <v>0</v>
      </c>
      <c r="G177" s="111">
        <v>400000</v>
      </c>
      <c r="H177" s="111">
        <f t="shared" si="76"/>
        <v>-400000</v>
      </c>
      <c r="I177" s="112">
        <v>0</v>
      </c>
      <c r="J177" s="113">
        <f t="shared" si="84"/>
        <v>27794536.800000001</v>
      </c>
      <c r="K177" s="114">
        <f t="shared" si="77"/>
        <v>27394536.800000001</v>
      </c>
      <c r="L177" s="211">
        <f t="shared" si="78"/>
        <v>111178147.19999994</v>
      </c>
      <c r="M177" s="191">
        <f t="shared" si="85"/>
        <v>416515338.56059468</v>
      </c>
      <c r="N177" s="97">
        <v>0</v>
      </c>
      <c r="O177" s="110">
        <f t="shared" si="79"/>
        <v>431398103.90551883</v>
      </c>
      <c r="P177" s="42">
        <v>1.7999999999999999E-2</v>
      </c>
      <c r="Q177" s="203">
        <f t="shared" si="67"/>
        <v>439163269.77581817</v>
      </c>
      <c r="R177" s="171">
        <f t="shared" si="80"/>
        <v>966856755.53641284</v>
      </c>
      <c r="S177" s="181">
        <f t="shared" si="81"/>
        <v>550341416.97581816</v>
      </c>
      <c r="T177" s="115"/>
    </row>
    <row r="178" spans="1:25" x14ac:dyDescent="0.3">
      <c r="A178" s="11"/>
      <c r="B178" s="42"/>
      <c r="C178" s="219"/>
      <c r="D178" s="109">
        <v>7</v>
      </c>
      <c r="E178" s="110">
        <v>0</v>
      </c>
      <c r="F178" s="111">
        <v>0</v>
      </c>
      <c r="G178" s="111">
        <v>400000</v>
      </c>
      <c r="H178" s="111">
        <f t="shared" si="76"/>
        <v>-400000</v>
      </c>
      <c r="I178" s="112">
        <v>0</v>
      </c>
      <c r="J178" s="113">
        <f t="shared" si="84"/>
        <v>27794536.800000001</v>
      </c>
      <c r="K178" s="114">
        <f t="shared" si="77"/>
        <v>27394536.800000001</v>
      </c>
      <c r="L178" s="211">
        <f t="shared" si="78"/>
        <v>83383610.399999946</v>
      </c>
      <c r="M178" s="191">
        <f t="shared" si="85"/>
        <v>424419814.65468538</v>
      </c>
      <c r="N178" s="97">
        <v>0</v>
      </c>
      <c r="O178" s="110">
        <f t="shared" si="79"/>
        <v>466557806.57581818</v>
      </c>
      <c r="P178" s="42">
        <v>1.7999999999999999E-2</v>
      </c>
      <c r="Q178" s="203">
        <f t="shared" si="67"/>
        <v>474955847.09418291</v>
      </c>
      <c r="R178" s="171">
        <f t="shared" si="80"/>
        <v>982759272.1488682</v>
      </c>
      <c r="S178" s="181">
        <f t="shared" si="81"/>
        <v>558339457.49418283</v>
      </c>
      <c r="T178" s="115"/>
    </row>
    <row r="179" spans="1:25" x14ac:dyDescent="0.3">
      <c r="A179" s="11"/>
      <c r="B179" s="42"/>
      <c r="C179" s="219"/>
      <c r="D179" s="109">
        <v>8</v>
      </c>
      <c r="E179" s="110">
        <v>0</v>
      </c>
      <c r="F179" s="111">
        <v>0</v>
      </c>
      <c r="G179" s="111">
        <v>400000</v>
      </c>
      <c r="H179" s="111">
        <f t="shared" si="76"/>
        <v>-400000</v>
      </c>
      <c r="I179" s="112">
        <v>0</v>
      </c>
      <c r="J179" s="113">
        <f t="shared" si="84"/>
        <v>27794536.800000001</v>
      </c>
      <c r="K179" s="114">
        <f t="shared" si="77"/>
        <v>27394536.800000001</v>
      </c>
      <c r="L179" s="211">
        <f t="shared" si="78"/>
        <v>55589073.599999949</v>
      </c>
      <c r="M179" s="191">
        <f t="shared" si="85"/>
        <v>432466571.3184697</v>
      </c>
      <c r="N179" s="97">
        <v>0</v>
      </c>
      <c r="O179" s="110">
        <f t="shared" si="79"/>
        <v>502350383.89418292</v>
      </c>
      <c r="P179" s="42">
        <v>1.7999999999999999E-2</v>
      </c>
      <c r="Q179" s="203">
        <f t="shared" si="67"/>
        <v>511392690.80427819</v>
      </c>
      <c r="R179" s="171">
        <f t="shared" si="80"/>
        <v>999448335.7227478</v>
      </c>
      <c r="S179" s="181">
        <f t="shared" si="81"/>
        <v>566981764.40427804</v>
      </c>
      <c r="T179" s="115"/>
    </row>
    <row r="180" spans="1:25" x14ac:dyDescent="0.3">
      <c r="A180" s="11"/>
      <c r="B180" s="42"/>
      <c r="C180" s="219"/>
      <c r="D180" s="109">
        <v>9</v>
      </c>
      <c r="E180" s="110">
        <v>0</v>
      </c>
      <c r="F180" s="111">
        <v>0</v>
      </c>
      <c r="G180" s="111">
        <v>400000</v>
      </c>
      <c r="H180" s="111">
        <f t="shared" si="76"/>
        <v>-400000</v>
      </c>
      <c r="I180" s="112">
        <v>0</v>
      </c>
      <c r="J180" s="113">
        <f t="shared" si="84"/>
        <v>27794536.800000001</v>
      </c>
      <c r="K180" s="114">
        <f t="shared" si="77"/>
        <v>27394536.800000001</v>
      </c>
      <c r="L180" s="211">
        <f t="shared" si="78"/>
        <v>27794536.799999949</v>
      </c>
      <c r="M180" s="191">
        <f t="shared" si="85"/>
        <v>440658169.60220218</v>
      </c>
      <c r="N180" s="97">
        <v>0</v>
      </c>
      <c r="O180" s="110">
        <f t="shared" si="79"/>
        <v>538787227.60427821</v>
      </c>
      <c r="P180" s="42">
        <v>1.7999999999999999E-2</v>
      </c>
      <c r="Q180" s="203">
        <f t="shared" si="67"/>
        <v>548485397.70115519</v>
      </c>
      <c r="R180" s="171">
        <f t="shared" si="80"/>
        <v>1016938104.1033573</v>
      </c>
      <c r="S180" s="181">
        <f t="shared" si="81"/>
        <v>576279934.50115514</v>
      </c>
      <c r="T180" s="115"/>
    </row>
    <row r="181" spans="1:25" x14ac:dyDescent="0.3">
      <c r="A181" s="11"/>
      <c r="B181" s="42"/>
      <c r="C181" s="219"/>
      <c r="D181" s="109">
        <v>10</v>
      </c>
      <c r="E181" s="110">
        <v>0</v>
      </c>
      <c r="F181" s="111">
        <v>0</v>
      </c>
      <c r="G181" s="111">
        <v>400000</v>
      </c>
      <c r="H181" s="111">
        <f t="shared" si="76"/>
        <v>-400000</v>
      </c>
      <c r="I181" s="112">
        <v>0</v>
      </c>
      <c r="J181" s="113">
        <f xml:space="preserve"> J180</f>
        <v>27794536.800000001</v>
      </c>
      <c r="K181" s="114">
        <f t="shared" si="77"/>
        <v>27394536.800000001</v>
      </c>
      <c r="L181" s="211">
        <f t="shared" si="78"/>
        <v>-5.2154064178466797E-8</v>
      </c>
      <c r="M181" s="191">
        <f t="shared" si="85"/>
        <v>448997216.65504181</v>
      </c>
      <c r="N181" s="97">
        <v>0</v>
      </c>
      <c r="O181" s="110">
        <f t="shared" si="79"/>
        <v>575879934.50115514</v>
      </c>
      <c r="P181" s="42">
        <v>1.7999999999999999E-2</v>
      </c>
      <c r="Q181" s="203">
        <f t="shared" si="67"/>
        <v>586245773.32217598</v>
      </c>
      <c r="R181" s="171">
        <f t="shared" si="80"/>
        <v>1035242989.9772178</v>
      </c>
      <c r="S181" s="181">
        <f t="shared" si="81"/>
        <v>586245773.32217598</v>
      </c>
      <c r="T181" s="115"/>
    </row>
    <row r="182" spans="1:25" ht="17.25" thickBot="1" x14ac:dyDescent="0.35">
      <c r="A182" s="11"/>
      <c r="B182" s="42"/>
      <c r="C182" s="219"/>
      <c r="D182" s="117">
        <v>11</v>
      </c>
      <c r="E182" s="118">
        <v>0</v>
      </c>
      <c r="F182" s="119">
        <v>0</v>
      </c>
      <c r="G182" s="119">
        <v>400000</v>
      </c>
      <c r="H182" s="119">
        <f t="shared" si="76"/>
        <v>-400000</v>
      </c>
      <c r="I182" s="120">
        <v>146209862</v>
      </c>
      <c r="J182" s="121">
        <v>0</v>
      </c>
      <c r="K182" s="122">
        <f t="shared" si="77"/>
        <v>-146609862</v>
      </c>
      <c r="L182" s="211">
        <f t="shared" si="78"/>
        <v>146209861.99999994</v>
      </c>
      <c r="M182" s="192">
        <f t="shared" si="85"/>
        <v>457486366.55483258</v>
      </c>
      <c r="N182" s="97">
        <v>0</v>
      </c>
      <c r="O182" s="118">
        <f t="shared" si="79"/>
        <v>439635911.32217598</v>
      </c>
      <c r="P182" s="116">
        <v>1.7999999999999999E-2</v>
      </c>
      <c r="Q182" s="204">
        <f t="shared" si="67"/>
        <v>447549357.72597516</v>
      </c>
      <c r="R182" s="171">
        <f t="shared" si="80"/>
        <v>1051245586.2808077</v>
      </c>
      <c r="S182" s="181">
        <f t="shared" si="81"/>
        <v>593759219.72597516</v>
      </c>
      <c r="T182" s="115"/>
    </row>
    <row r="183" spans="1:25" ht="17.25" thickBot="1" x14ac:dyDescent="0.35">
      <c r="A183" s="11"/>
      <c r="B183" s="42"/>
      <c r="C183" s="219"/>
      <c r="D183" s="51">
        <v>12</v>
      </c>
      <c r="E183" s="52">
        <v>0</v>
      </c>
      <c r="F183" s="53">
        <v>0</v>
      </c>
      <c r="G183" s="53">
        <v>400000</v>
      </c>
      <c r="H183" s="53">
        <f t="shared" si="76"/>
        <v>-400000</v>
      </c>
      <c r="I183" s="54">
        <v>146209862</v>
      </c>
      <c r="J183" s="56">
        <v>0</v>
      </c>
      <c r="K183" s="59">
        <f t="shared" si="77"/>
        <v>-146609862</v>
      </c>
      <c r="L183" s="214">
        <f t="shared" si="78"/>
        <v>292419723.99999994</v>
      </c>
      <c r="M183" s="193">
        <f t="shared" si="85"/>
        <v>466128321.15281957</v>
      </c>
      <c r="N183" s="61">
        <v>0</v>
      </c>
      <c r="O183" s="52">
        <f t="shared" si="79"/>
        <v>300939495.72597516</v>
      </c>
      <c r="P183" s="57">
        <v>1.7999999999999999E-2</v>
      </c>
      <c r="Q183" s="201">
        <f t="shared" si="67"/>
        <v>306356406.64904273</v>
      </c>
      <c r="R183" s="174">
        <f t="shared" si="80"/>
        <v>1064904451.8018622</v>
      </c>
      <c r="S183" s="184">
        <f t="shared" si="81"/>
        <v>598776130.64904261</v>
      </c>
      <c r="T183" s="115">
        <f xml:space="preserve"> S183 / 4</f>
        <v>149694032.66226065</v>
      </c>
      <c r="U183" s="58">
        <f>SUM(E4:E183)</f>
        <v>332300000</v>
      </c>
      <c r="V183" s="58">
        <f>SUM(F4:F183)</f>
        <v>264956544</v>
      </c>
      <c r="W183" s="60">
        <f xml:space="preserve"> U183 - V183</f>
        <v>67343456</v>
      </c>
      <c r="X183" s="60">
        <f>R183-W183</f>
        <v>997560995.80186224</v>
      </c>
      <c r="Y183" s="152">
        <f xml:space="preserve"> X183 / W183 * 100</f>
        <v>1481.3035372016877</v>
      </c>
    </row>
    <row r="184" spans="1:25" x14ac:dyDescent="0.3">
      <c r="A184" s="11"/>
      <c r="B184" s="42">
        <v>16</v>
      </c>
      <c r="C184" s="219">
        <v>2037</v>
      </c>
      <c r="D184" s="101">
        <v>1</v>
      </c>
      <c r="E184" s="102">
        <v>0</v>
      </c>
      <c r="F184" s="103">
        <v>48000000</v>
      </c>
      <c r="G184" s="103">
        <v>400000</v>
      </c>
      <c r="H184" s="103">
        <f t="shared" si="76"/>
        <v>-48400000</v>
      </c>
      <c r="I184" s="104">
        <v>0</v>
      </c>
      <c r="J184" s="105">
        <f xml:space="preserve"> L183 / 10</f>
        <v>29241972.399999995</v>
      </c>
      <c r="K184" s="106">
        <f t="shared" si="77"/>
        <v>-19158027.600000005</v>
      </c>
      <c r="L184" s="96">
        <f t="shared" si="78"/>
        <v>263177751.59999993</v>
      </c>
      <c r="M184" s="190">
        <f t="shared" si="85"/>
        <v>468394434.43743086</v>
      </c>
      <c r="N184" s="97">
        <v>0</v>
      </c>
      <c r="O184" s="102">
        <f t="shared" si="79"/>
        <v>287198379.0490427</v>
      </c>
      <c r="P184" s="100">
        <v>4.0000000000000001E-3</v>
      </c>
      <c r="Q184" s="202">
        <f t="shared" si="67"/>
        <v>288347172.56523889</v>
      </c>
      <c r="R184" s="170">
        <f t="shared" si="80"/>
        <v>1019919358.6026697</v>
      </c>
      <c r="S184" s="180">
        <f t="shared" si="81"/>
        <v>551524924.16523886</v>
      </c>
      <c r="T184" s="107"/>
    </row>
    <row r="185" spans="1:25" x14ac:dyDescent="0.3">
      <c r="A185" s="11"/>
      <c r="B185" s="42"/>
      <c r="C185" s="219"/>
      <c r="D185" s="109">
        <v>2</v>
      </c>
      <c r="E185" s="110">
        <v>0</v>
      </c>
      <c r="F185" s="111">
        <v>0</v>
      </c>
      <c r="G185" s="111">
        <v>400000</v>
      </c>
      <c r="H185" s="111">
        <f t="shared" si="76"/>
        <v>-400000</v>
      </c>
      <c r="I185" s="112">
        <v>0</v>
      </c>
      <c r="J185" s="113">
        <f xml:space="preserve"> J184</f>
        <v>29241972.399999995</v>
      </c>
      <c r="K185" s="114">
        <f t="shared" si="77"/>
        <v>28841972.399999995</v>
      </c>
      <c r="L185" s="211">
        <f t="shared" si="78"/>
        <v>233935779.19999993</v>
      </c>
      <c r="M185" s="191">
        <f t="shared" si="85"/>
        <v>477232734.25730461</v>
      </c>
      <c r="N185" s="97">
        <v>0</v>
      </c>
      <c r="O185" s="110">
        <f t="shared" si="79"/>
        <v>317189144.96523887</v>
      </c>
      <c r="P185" s="42">
        <v>1.7999999999999999E-2</v>
      </c>
      <c r="Q185" s="203">
        <f t="shared" si="67"/>
        <v>322898549.57461315</v>
      </c>
      <c r="R185" s="171">
        <f t="shared" si="80"/>
        <v>1034067063.0319177</v>
      </c>
      <c r="S185" s="181">
        <f t="shared" si="81"/>
        <v>556834328.77461314</v>
      </c>
      <c r="T185" s="115"/>
    </row>
    <row r="186" spans="1:25" x14ac:dyDescent="0.3">
      <c r="A186" s="11"/>
      <c r="B186" s="42"/>
      <c r="C186" s="219"/>
      <c r="D186" s="109">
        <v>3</v>
      </c>
      <c r="E186" s="110">
        <v>0</v>
      </c>
      <c r="F186" s="111">
        <v>0</v>
      </c>
      <c r="G186" s="111">
        <v>400000</v>
      </c>
      <c r="H186" s="111">
        <f t="shared" si="76"/>
        <v>-400000</v>
      </c>
      <c r="I186" s="112">
        <v>0</v>
      </c>
      <c r="J186" s="113">
        <f t="shared" ref="J186:J192" si="86" xml:space="preserve"> J185</f>
        <v>29241972.399999995</v>
      </c>
      <c r="K186" s="114">
        <f t="shared" si="77"/>
        <v>28841972.399999995</v>
      </c>
      <c r="L186" s="211">
        <f t="shared" si="78"/>
        <v>204693806.79999992</v>
      </c>
      <c r="M186" s="191">
        <f t="shared" si="85"/>
        <v>486230123.47393608</v>
      </c>
      <c r="N186" s="97">
        <v>0</v>
      </c>
      <c r="O186" s="110">
        <f t="shared" si="79"/>
        <v>351740521.97461313</v>
      </c>
      <c r="P186" s="42">
        <v>1.7999999999999999E-2</v>
      </c>
      <c r="Q186" s="203">
        <f t="shared" si="67"/>
        <v>358071851.37015617</v>
      </c>
      <c r="R186" s="171">
        <f t="shared" si="80"/>
        <v>1048995781.6440922</v>
      </c>
      <c r="S186" s="181">
        <f t="shared" si="81"/>
        <v>562765658.17015612</v>
      </c>
      <c r="T186" s="115"/>
    </row>
    <row r="187" spans="1:25" x14ac:dyDescent="0.3">
      <c r="A187" s="11"/>
      <c r="B187" s="42"/>
      <c r="C187" s="219"/>
      <c r="D187" s="109">
        <v>4</v>
      </c>
      <c r="E187" s="110">
        <v>0</v>
      </c>
      <c r="F187" s="111">
        <v>0</v>
      </c>
      <c r="G187" s="111">
        <v>400000</v>
      </c>
      <c r="H187" s="111">
        <f t="shared" si="76"/>
        <v>-400000</v>
      </c>
      <c r="I187" s="112">
        <v>0</v>
      </c>
      <c r="J187" s="113">
        <f t="shared" si="86"/>
        <v>29241972.399999995</v>
      </c>
      <c r="K187" s="114">
        <f t="shared" si="77"/>
        <v>28841972.399999995</v>
      </c>
      <c r="L187" s="211">
        <f t="shared" si="78"/>
        <v>175451834.39999992</v>
      </c>
      <c r="M187" s="191">
        <f t="shared" si="85"/>
        <v>495389465.69646692</v>
      </c>
      <c r="N187" s="97">
        <v>0</v>
      </c>
      <c r="O187" s="110">
        <f t="shared" si="79"/>
        <v>386913823.77015615</v>
      </c>
      <c r="P187" s="42">
        <v>1.7999999999999999E-2</v>
      </c>
      <c r="Q187" s="203">
        <f t="shared" si="67"/>
        <v>393878272.59801894</v>
      </c>
      <c r="R187" s="171">
        <f t="shared" si="80"/>
        <v>1064719572.6944857</v>
      </c>
      <c r="S187" s="181">
        <f t="shared" si="81"/>
        <v>569330106.99801874</v>
      </c>
      <c r="T187" s="115"/>
    </row>
    <row r="188" spans="1:25" x14ac:dyDescent="0.3">
      <c r="A188" s="11"/>
      <c r="B188" s="42"/>
      <c r="C188" s="219"/>
      <c r="D188" s="109">
        <v>5</v>
      </c>
      <c r="E188" s="110">
        <v>0</v>
      </c>
      <c r="F188" s="111">
        <v>0</v>
      </c>
      <c r="G188" s="111">
        <v>400000</v>
      </c>
      <c r="H188" s="111">
        <f t="shared" si="76"/>
        <v>-400000</v>
      </c>
      <c r="I188" s="112">
        <v>0</v>
      </c>
      <c r="J188" s="113">
        <f t="shared" si="86"/>
        <v>29241972.399999995</v>
      </c>
      <c r="K188" s="114">
        <f t="shared" si="77"/>
        <v>28841972.399999995</v>
      </c>
      <c r="L188" s="211">
        <f t="shared" si="78"/>
        <v>146209861.99999991</v>
      </c>
      <c r="M188" s="191">
        <f t="shared" si="85"/>
        <v>504713676.07900333</v>
      </c>
      <c r="N188" s="97">
        <v>0</v>
      </c>
      <c r="O188" s="110">
        <f t="shared" si="79"/>
        <v>422720244.99801892</v>
      </c>
      <c r="P188" s="42">
        <v>1.7999999999999999E-2</v>
      </c>
      <c r="Q188" s="203">
        <f t="shared" si="67"/>
        <v>430329209.40798324</v>
      </c>
      <c r="R188" s="171">
        <f t="shared" si="80"/>
        <v>1081252747.4869866</v>
      </c>
      <c r="S188" s="181">
        <f t="shared" si="81"/>
        <v>576539071.4079833</v>
      </c>
      <c r="T188" s="115"/>
    </row>
    <row r="189" spans="1:25" x14ac:dyDescent="0.3">
      <c r="A189" s="11"/>
      <c r="B189" s="42"/>
      <c r="C189" s="219"/>
      <c r="D189" s="109">
        <v>6</v>
      </c>
      <c r="E189" s="110">
        <v>0</v>
      </c>
      <c r="F189" s="111">
        <v>0</v>
      </c>
      <c r="G189" s="111">
        <v>400000</v>
      </c>
      <c r="H189" s="111">
        <f t="shared" si="76"/>
        <v>-400000</v>
      </c>
      <c r="I189" s="112">
        <v>0</v>
      </c>
      <c r="J189" s="113">
        <f t="shared" si="86"/>
        <v>29241972.399999995</v>
      </c>
      <c r="K189" s="114">
        <f t="shared" si="77"/>
        <v>28841972.399999995</v>
      </c>
      <c r="L189" s="211">
        <f t="shared" si="78"/>
        <v>116967889.59999992</v>
      </c>
      <c r="M189" s="191">
        <f t="shared" si="85"/>
        <v>514205722.24842536</v>
      </c>
      <c r="N189" s="97">
        <v>0</v>
      </c>
      <c r="O189" s="110">
        <f t="shared" si="79"/>
        <v>459171181.80798322</v>
      </c>
      <c r="P189" s="42">
        <v>1.7999999999999999E-2</v>
      </c>
      <c r="Q189" s="203">
        <f t="shared" si="67"/>
        <v>467436263.08052689</v>
      </c>
      <c r="R189" s="171">
        <f t="shared" si="80"/>
        <v>1098609874.9289522</v>
      </c>
      <c r="S189" s="181">
        <f t="shared" si="81"/>
        <v>584404152.68052685</v>
      </c>
      <c r="T189" s="115"/>
    </row>
    <row r="190" spans="1:25" x14ac:dyDescent="0.3">
      <c r="A190" s="11"/>
      <c r="B190" s="42"/>
      <c r="C190" s="219"/>
      <c r="D190" s="109">
        <v>7</v>
      </c>
      <c r="E190" s="110">
        <v>0</v>
      </c>
      <c r="F190" s="111">
        <v>0</v>
      </c>
      <c r="G190" s="111">
        <v>400000</v>
      </c>
      <c r="H190" s="111">
        <f t="shared" si="76"/>
        <v>-400000</v>
      </c>
      <c r="I190" s="112">
        <v>0</v>
      </c>
      <c r="J190" s="113">
        <f t="shared" si="86"/>
        <v>29241972.399999995</v>
      </c>
      <c r="K190" s="114">
        <f t="shared" si="77"/>
        <v>28841972.399999995</v>
      </c>
      <c r="L190" s="211">
        <f t="shared" si="78"/>
        <v>87725917.199999928</v>
      </c>
      <c r="M190" s="191">
        <f t="shared" si="85"/>
        <v>523868625.24889702</v>
      </c>
      <c r="N190" s="97">
        <v>0</v>
      </c>
      <c r="O190" s="110">
        <f t="shared" si="79"/>
        <v>496278235.48052686</v>
      </c>
      <c r="P190" s="42">
        <v>1.7999999999999999E-2</v>
      </c>
      <c r="Q190" s="203">
        <f t="shared" si="67"/>
        <v>505211243.71917635</v>
      </c>
      <c r="R190" s="171">
        <f t="shared" si="80"/>
        <v>1116805786.1680732</v>
      </c>
      <c r="S190" s="181">
        <f t="shared" si="81"/>
        <v>592937160.9191761</v>
      </c>
      <c r="T190" s="115"/>
    </row>
    <row r="191" spans="1:25" x14ac:dyDescent="0.3">
      <c r="A191" s="11"/>
      <c r="B191" s="42"/>
      <c r="C191" s="219"/>
      <c r="D191" s="109">
        <v>8</v>
      </c>
      <c r="E191" s="110">
        <v>0</v>
      </c>
      <c r="F191" s="111">
        <v>0</v>
      </c>
      <c r="G191" s="111">
        <v>400000</v>
      </c>
      <c r="H191" s="111">
        <f t="shared" si="76"/>
        <v>-400000</v>
      </c>
      <c r="I191" s="112">
        <v>0</v>
      </c>
      <c r="J191" s="113">
        <f t="shared" si="86"/>
        <v>29241972.399999995</v>
      </c>
      <c r="K191" s="114">
        <f t="shared" si="77"/>
        <v>28841972.399999995</v>
      </c>
      <c r="L191" s="211">
        <f t="shared" si="78"/>
        <v>58483944.799999937</v>
      </c>
      <c r="M191" s="191">
        <f t="shared" si="85"/>
        <v>533705460.50337714</v>
      </c>
      <c r="N191" s="97">
        <v>0</v>
      </c>
      <c r="O191" s="110">
        <f t="shared" si="79"/>
        <v>534053216.11917633</v>
      </c>
      <c r="P191" s="42">
        <v>1.7999999999999999E-2</v>
      </c>
      <c r="Q191" s="203">
        <f t="shared" si="67"/>
        <v>543666174.00932145</v>
      </c>
      <c r="R191" s="171">
        <f t="shared" si="80"/>
        <v>1135855579.3126986</v>
      </c>
      <c r="S191" s="181">
        <f t="shared" si="81"/>
        <v>602150118.8093214</v>
      </c>
      <c r="T191" s="115"/>
    </row>
    <row r="192" spans="1:25" x14ac:dyDescent="0.3">
      <c r="A192" s="11"/>
      <c r="B192" s="42"/>
      <c r="C192" s="219"/>
      <c r="D192" s="109">
        <v>9</v>
      </c>
      <c r="E192" s="110">
        <v>0</v>
      </c>
      <c r="F192" s="111">
        <v>0</v>
      </c>
      <c r="G192" s="111">
        <v>400000</v>
      </c>
      <c r="H192" s="111">
        <f t="shared" si="76"/>
        <v>-400000</v>
      </c>
      <c r="I192" s="112">
        <v>0</v>
      </c>
      <c r="J192" s="113">
        <f t="shared" si="86"/>
        <v>29241972.399999995</v>
      </c>
      <c r="K192" s="114">
        <f t="shared" si="77"/>
        <v>28841972.399999995</v>
      </c>
      <c r="L192" s="211">
        <f t="shared" si="78"/>
        <v>29241972.399999943</v>
      </c>
      <c r="M192" s="191">
        <f t="shared" si="85"/>
        <v>543719358.79243791</v>
      </c>
      <c r="N192" s="97">
        <v>0</v>
      </c>
      <c r="O192" s="110">
        <f t="shared" si="79"/>
        <v>572508146.40932143</v>
      </c>
      <c r="P192" s="42">
        <v>1.7999999999999999E-2</v>
      </c>
      <c r="Q192" s="203">
        <f t="shared" si="67"/>
        <v>582813293.04468918</v>
      </c>
      <c r="R192" s="171">
        <f t="shared" si="80"/>
        <v>1155774624.2371271</v>
      </c>
      <c r="S192" s="181">
        <f t="shared" si="81"/>
        <v>612055265.44468915</v>
      </c>
      <c r="T192" s="115"/>
    </row>
    <row r="193" spans="1:25" x14ac:dyDescent="0.3">
      <c r="A193" s="11"/>
      <c r="B193" s="42"/>
      <c r="C193" s="219"/>
      <c r="D193" s="109">
        <v>10</v>
      </c>
      <c r="E193" s="110">
        <v>0</v>
      </c>
      <c r="F193" s="111">
        <v>0</v>
      </c>
      <c r="G193" s="111">
        <v>400000</v>
      </c>
      <c r="H193" s="111">
        <f t="shared" si="76"/>
        <v>-400000</v>
      </c>
      <c r="I193" s="112">
        <v>0</v>
      </c>
      <c r="J193" s="113">
        <f xml:space="preserve"> J192</f>
        <v>29241972.399999995</v>
      </c>
      <c r="K193" s="114">
        <f t="shared" si="77"/>
        <v>28841972.399999995</v>
      </c>
      <c r="L193" s="211">
        <f t="shared" si="78"/>
        <v>-5.2154064178466797E-8</v>
      </c>
      <c r="M193" s="191">
        <f t="shared" si="85"/>
        <v>553913507.25070179</v>
      </c>
      <c r="N193" s="97">
        <v>0</v>
      </c>
      <c r="O193" s="110">
        <f t="shared" si="79"/>
        <v>611655265.44468915</v>
      </c>
      <c r="P193" s="42">
        <v>1.7999999999999999E-2</v>
      </c>
      <c r="Q193" s="203">
        <f t="shared" si="67"/>
        <v>622665060.22269356</v>
      </c>
      <c r="R193" s="171">
        <f t="shared" si="80"/>
        <v>1176578567.4733953</v>
      </c>
      <c r="S193" s="181">
        <f t="shared" si="81"/>
        <v>622665060.22269356</v>
      </c>
      <c r="T193" s="115"/>
    </row>
    <row r="194" spans="1:25" ht="17.25" thickBot="1" x14ac:dyDescent="0.35">
      <c r="A194" s="11"/>
      <c r="B194" s="116"/>
      <c r="C194" s="219"/>
      <c r="D194" s="117">
        <v>11</v>
      </c>
      <c r="E194" s="118">
        <v>0</v>
      </c>
      <c r="F194" s="119">
        <v>0</v>
      </c>
      <c r="G194" s="119">
        <v>400000</v>
      </c>
      <c r="H194" s="119">
        <f t="shared" si="76"/>
        <v>-400000</v>
      </c>
      <c r="I194" s="120">
        <v>154679359</v>
      </c>
      <c r="J194" s="121">
        <v>0</v>
      </c>
      <c r="K194" s="122">
        <f t="shared" si="77"/>
        <v>-155079359</v>
      </c>
      <c r="L194" s="212">
        <f t="shared" si="78"/>
        <v>154679358.99999994</v>
      </c>
      <c r="M194" s="192">
        <f t="shared" si="85"/>
        <v>564291150.38121438</v>
      </c>
      <c r="N194" s="132">
        <v>0</v>
      </c>
      <c r="O194" s="118">
        <f t="shared" si="79"/>
        <v>467585701.22269356</v>
      </c>
      <c r="P194" s="116">
        <v>1.7999999999999999E-2</v>
      </c>
      <c r="Q194" s="204">
        <f t="shared" si="67"/>
        <v>476002243.84470206</v>
      </c>
      <c r="R194" s="172">
        <f t="shared" si="80"/>
        <v>1194972753.2259164</v>
      </c>
      <c r="S194" s="182">
        <f t="shared" si="81"/>
        <v>630681602.84470201</v>
      </c>
      <c r="T194" s="123"/>
    </row>
    <row r="195" spans="1:25" s="145" customFormat="1" ht="17.25" thickBot="1" x14ac:dyDescent="0.35">
      <c r="A195" s="11"/>
      <c r="B195" s="125"/>
      <c r="C195" s="219"/>
      <c r="D195" s="51">
        <v>12</v>
      </c>
      <c r="E195" s="52">
        <v>0</v>
      </c>
      <c r="F195" s="53">
        <v>0</v>
      </c>
      <c r="G195" s="53">
        <v>400000</v>
      </c>
      <c r="H195" s="53">
        <f t="shared" si="76"/>
        <v>-400000</v>
      </c>
      <c r="I195" s="54">
        <v>154679359</v>
      </c>
      <c r="J195" s="56">
        <v>0</v>
      </c>
      <c r="K195" s="59">
        <f t="shared" si="77"/>
        <v>-155079359</v>
      </c>
      <c r="L195" s="210">
        <f t="shared" si="78"/>
        <v>309358717.99999994</v>
      </c>
      <c r="M195" s="193">
        <f t="shared" si="85"/>
        <v>574855591.08807623</v>
      </c>
      <c r="N195" s="62">
        <v>0</v>
      </c>
      <c r="O195" s="52">
        <f t="shared" si="79"/>
        <v>320922884.84470206</v>
      </c>
      <c r="P195" s="57">
        <v>1.7999999999999999E-2</v>
      </c>
      <c r="Q195" s="201">
        <f t="shared" si="67"/>
        <v>326699496.77190667</v>
      </c>
      <c r="R195" s="169">
        <f t="shared" si="80"/>
        <v>1210913805.859983</v>
      </c>
      <c r="S195" s="179">
        <f t="shared" si="81"/>
        <v>636058214.77190673</v>
      </c>
      <c r="T195" s="128">
        <f xml:space="preserve"> S195 / 4</f>
        <v>159014553.69297668</v>
      </c>
      <c r="U195" s="58">
        <f>SUM(E4:E195)</f>
        <v>332300000</v>
      </c>
      <c r="V195" s="58">
        <f>SUM(F4:F195)</f>
        <v>312956544</v>
      </c>
      <c r="W195" s="60">
        <f xml:space="preserve"> U195 - V195</f>
        <v>19343456</v>
      </c>
      <c r="X195" s="60">
        <f>R195-W195</f>
        <v>1191570349.859983</v>
      </c>
      <c r="Y195" s="152">
        <f xml:space="preserve"> X195 / W195 * 100</f>
        <v>6160.069585600334</v>
      </c>
    </row>
    <row r="196" spans="1:25" x14ac:dyDescent="0.3">
      <c r="A196" s="11"/>
      <c r="B196" s="144" t="s">
        <v>197</v>
      </c>
      <c r="C196" s="216">
        <v>2038</v>
      </c>
      <c r="D196" s="101">
        <v>1</v>
      </c>
      <c r="E196" s="102">
        <v>3400000</v>
      </c>
      <c r="F196" s="111">
        <v>22600000</v>
      </c>
      <c r="G196" s="103">
        <v>0</v>
      </c>
      <c r="H196" s="111">
        <f t="shared" si="76"/>
        <v>-19200000</v>
      </c>
      <c r="I196" s="104">
        <v>0</v>
      </c>
      <c r="J196" s="105">
        <f xml:space="preserve"> L195 / 10</f>
        <v>30935871.799999993</v>
      </c>
      <c r="K196" s="106">
        <f t="shared" ref="K196:K207" si="87" xml:space="preserve"> H196 + J196 - I196</f>
        <v>11735871.799999993</v>
      </c>
      <c r="L196" s="96">
        <f t="shared" ref="L196:L207" si="88" xml:space="preserve"> L195 +I196 - J196 - N196</f>
        <v>278422846.19999993</v>
      </c>
      <c r="M196" s="190">
        <v>485643178</v>
      </c>
      <c r="N196" s="97">
        <v>0</v>
      </c>
      <c r="O196" s="102">
        <f t="shared" ref="O196:O207" si="89" xml:space="preserve"> Q195 + K196</f>
        <v>338435368.57190669</v>
      </c>
      <c r="P196" s="100">
        <v>4.0000000000000001E-3</v>
      </c>
      <c r="Q196" s="202">
        <f t="shared" ref="Q196:Q255" si="90" xml:space="preserve"> (O196 * P196) + O196</f>
        <v>339789110.04619431</v>
      </c>
      <c r="R196" s="170">
        <f t="shared" ref="R196:R207" si="91" xml:space="preserve"> M196 + Q196 + L196</f>
        <v>1103855134.2461944</v>
      </c>
      <c r="S196" s="180">
        <f t="shared" ref="S196:S207" si="92" xml:space="preserve"> R196 - M196</f>
        <v>618211956.24619436</v>
      </c>
      <c r="T196" s="107"/>
    </row>
    <row r="197" spans="1:25" x14ac:dyDescent="0.3">
      <c r="A197" s="11"/>
      <c r="B197" s="143"/>
      <c r="C197" s="216"/>
      <c r="D197" s="109">
        <v>2</v>
      </c>
      <c r="E197" s="110">
        <v>3400000</v>
      </c>
      <c r="F197" s="111">
        <v>3400000</v>
      </c>
      <c r="G197" s="103">
        <v>0</v>
      </c>
      <c r="H197" s="111">
        <f t="shared" si="76"/>
        <v>0</v>
      </c>
      <c r="I197" s="112">
        <v>0</v>
      </c>
      <c r="J197" s="113">
        <f xml:space="preserve"> J196</f>
        <v>30935871.799999993</v>
      </c>
      <c r="K197" s="114">
        <f t="shared" si="87"/>
        <v>30935871.799999993</v>
      </c>
      <c r="L197" s="211">
        <f t="shared" si="88"/>
        <v>247486974.39999995</v>
      </c>
      <c r="M197" s="190">
        <v>485643178</v>
      </c>
      <c r="N197" s="97">
        <v>0</v>
      </c>
      <c r="O197" s="110">
        <f t="shared" si="89"/>
        <v>370724981.84619433</v>
      </c>
      <c r="P197" s="42">
        <v>1.7999999999999999E-2</v>
      </c>
      <c r="Q197" s="203">
        <f t="shared" si="90"/>
        <v>377398031.51942581</v>
      </c>
      <c r="R197" s="171">
        <f t="shared" si="91"/>
        <v>1110528183.9194257</v>
      </c>
      <c r="S197" s="181">
        <f t="shared" si="92"/>
        <v>624885005.91942573</v>
      </c>
      <c r="T197" s="115"/>
    </row>
    <row r="198" spans="1:25" x14ac:dyDescent="0.3">
      <c r="A198" s="11"/>
      <c r="B198" s="143"/>
      <c r="C198" s="216"/>
      <c r="D198" s="109">
        <v>3</v>
      </c>
      <c r="E198" s="110">
        <v>3400000</v>
      </c>
      <c r="F198" s="111">
        <v>3400000</v>
      </c>
      <c r="G198" s="103">
        <v>0</v>
      </c>
      <c r="H198" s="111">
        <f t="shared" si="76"/>
        <v>0</v>
      </c>
      <c r="I198" s="112">
        <v>0</v>
      </c>
      <c r="J198" s="113">
        <f t="shared" ref="J198:J204" si="93" xml:space="preserve"> J197</f>
        <v>30935871.799999993</v>
      </c>
      <c r="K198" s="114">
        <f t="shared" si="87"/>
        <v>30935871.799999993</v>
      </c>
      <c r="L198" s="211">
        <f t="shared" si="88"/>
        <v>216551102.59999996</v>
      </c>
      <c r="M198" s="190">
        <v>485643178</v>
      </c>
      <c r="N198" s="97">
        <v>0</v>
      </c>
      <c r="O198" s="110">
        <f t="shared" si="89"/>
        <v>408333903.31942582</v>
      </c>
      <c r="P198" s="42">
        <v>1.7999999999999999E-2</v>
      </c>
      <c r="Q198" s="203">
        <f t="shared" si="90"/>
        <v>415683913.57917547</v>
      </c>
      <c r="R198" s="171">
        <f t="shared" si="91"/>
        <v>1117878194.1791754</v>
      </c>
      <c r="S198" s="181">
        <f t="shared" si="92"/>
        <v>632235016.17917538</v>
      </c>
      <c r="T198" s="115"/>
    </row>
    <row r="199" spans="1:25" x14ac:dyDescent="0.3">
      <c r="A199" s="11"/>
      <c r="B199" s="143"/>
      <c r="C199" s="216"/>
      <c r="D199" s="109">
        <v>4</v>
      </c>
      <c r="E199" s="110">
        <v>3400000</v>
      </c>
      <c r="F199" s="111">
        <v>3400000</v>
      </c>
      <c r="G199" s="103">
        <v>0</v>
      </c>
      <c r="H199" s="111">
        <f t="shared" si="76"/>
        <v>0</v>
      </c>
      <c r="I199" s="112">
        <v>0</v>
      </c>
      <c r="J199" s="113">
        <f t="shared" si="93"/>
        <v>30935871.799999993</v>
      </c>
      <c r="K199" s="114">
        <f t="shared" si="87"/>
        <v>30935871.799999993</v>
      </c>
      <c r="L199" s="211">
        <f t="shared" si="88"/>
        <v>185615230.79999998</v>
      </c>
      <c r="M199" s="190">
        <v>485643178</v>
      </c>
      <c r="N199" s="97">
        <v>0</v>
      </c>
      <c r="O199" s="110">
        <f t="shared" si="89"/>
        <v>446619785.37917548</v>
      </c>
      <c r="P199" s="42">
        <v>1.7999999999999999E-2</v>
      </c>
      <c r="Q199" s="203">
        <f t="shared" si="90"/>
        <v>454658941.51600063</v>
      </c>
      <c r="R199" s="171">
        <f t="shared" si="91"/>
        <v>1125917350.3160007</v>
      </c>
      <c r="S199" s="181">
        <f t="shared" si="92"/>
        <v>640274172.3160007</v>
      </c>
      <c r="T199" s="115"/>
    </row>
    <row r="200" spans="1:25" x14ac:dyDescent="0.3">
      <c r="A200" s="11"/>
      <c r="B200" s="143"/>
      <c r="C200" s="216"/>
      <c r="D200" s="109">
        <v>5</v>
      </c>
      <c r="E200" s="110">
        <v>3400000</v>
      </c>
      <c r="F200" s="111">
        <v>3400000</v>
      </c>
      <c r="G200" s="103">
        <v>0</v>
      </c>
      <c r="H200" s="111">
        <f t="shared" si="76"/>
        <v>0</v>
      </c>
      <c r="I200" s="112">
        <v>0</v>
      </c>
      <c r="J200" s="113">
        <f t="shared" si="93"/>
        <v>30935871.799999993</v>
      </c>
      <c r="K200" s="114">
        <f t="shared" si="87"/>
        <v>30935871.799999993</v>
      </c>
      <c r="L200" s="211">
        <f t="shared" si="88"/>
        <v>154679359</v>
      </c>
      <c r="M200" s="190">
        <v>485643178</v>
      </c>
      <c r="N200" s="97">
        <v>0</v>
      </c>
      <c r="O200" s="110">
        <f t="shared" si="89"/>
        <v>485594813.31600064</v>
      </c>
      <c r="P200" s="42">
        <v>1.7999999999999999E-2</v>
      </c>
      <c r="Q200" s="203">
        <f t="shared" si="90"/>
        <v>494335519.95568866</v>
      </c>
      <c r="R200" s="171">
        <f t="shared" si="91"/>
        <v>1134658056.9556887</v>
      </c>
      <c r="S200" s="181">
        <f t="shared" si="92"/>
        <v>649014878.95568871</v>
      </c>
      <c r="T200" s="115"/>
    </row>
    <row r="201" spans="1:25" x14ac:dyDescent="0.3">
      <c r="A201" s="11"/>
      <c r="B201" s="143"/>
      <c r="C201" s="216"/>
      <c r="D201" s="109">
        <v>6</v>
      </c>
      <c r="E201" s="110">
        <v>3400000</v>
      </c>
      <c r="F201" s="111">
        <v>3400000</v>
      </c>
      <c r="G201" s="103">
        <v>0</v>
      </c>
      <c r="H201" s="111">
        <f t="shared" si="76"/>
        <v>0</v>
      </c>
      <c r="I201" s="112">
        <v>0</v>
      </c>
      <c r="J201" s="113">
        <f t="shared" si="93"/>
        <v>30935871.799999993</v>
      </c>
      <c r="K201" s="114">
        <f t="shared" si="87"/>
        <v>30935871.799999993</v>
      </c>
      <c r="L201" s="211">
        <f t="shared" si="88"/>
        <v>123743487.2</v>
      </c>
      <c r="M201" s="190">
        <v>485643178</v>
      </c>
      <c r="N201" s="97">
        <v>0</v>
      </c>
      <c r="O201" s="110">
        <f t="shared" si="89"/>
        <v>525271391.75568867</v>
      </c>
      <c r="P201" s="42">
        <v>1.7999999999999999E-2</v>
      </c>
      <c r="Q201" s="203">
        <f t="shared" si="90"/>
        <v>534726276.80729109</v>
      </c>
      <c r="R201" s="171">
        <f t="shared" si="91"/>
        <v>1144112942.0072911</v>
      </c>
      <c r="S201" s="181">
        <f t="shared" si="92"/>
        <v>658469764.00729108</v>
      </c>
      <c r="T201" s="115"/>
    </row>
    <row r="202" spans="1:25" x14ac:dyDescent="0.3">
      <c r="A202" s="11"/>
      <c r="B202" s="143"/>
      <c r="C202" s="216"/>
      <c r="D202" s="109">
        <v>7</v>
      </c>
      <c r="E202" s="110">
        <v>3400000</v>
      </c>
      <c r="F202" s="111">
        <v>3400000</v>
      </c>
      <c r="G202" s="103">
        <v>0</v>
      </c>
      <c r="H202" s="111">
        <f t="shared" si="76"/>
        <v>0</v>
      </c>
      <c r="I202" s="112">
        <v>0</v>
      </c>
      <c r="J202" s="113">
        <f t="shared" si="93"/>
        <v>30935871.799999993</v>
      </c>
      <c r="K202" s="114">
        <f t="shared" si="87"/>
        <v>30935871.799999993</v>
      </c>
      <c r="L202" s="211">
        <f t="shared" si="88"/>
        <v>92807615.400000006</v>
      </c>
      <c r="M202" s="190">
        <v>485643178</v>
      </c>
      <c r="N202" s="97">
        <v>0</v>
      </c>
      <c r="O202" s="110">
        <f t="shared" si="89"/>
        <v>565662148.6072911</v>
      </c>
      <c r="P202" s="42">
        <v>1.7999999999999999E-2</v>
      </c>
      <c r="Q202" s="203">
        <f t="shared" si="90"/>
        <v>575844067.28222239</v>
      </c>
      <c r="R202" s="171">
        <f t="shared" si="91"/>
        <v>1154294860.6822224</v>
      </c>
      <c r="S202" s="181">
        <f t="shared" si="92"/>
        <v>668651682.68222237</v>
      </c>
      <c r="T202" s="115"/>
    </row>
    <row r="203" spans="1:25" x14ac:dyDescent="0.3">
      <c r="A203" s="11"/>
      <c r="B203" s="143"/>
      <c r="C203" s="216"/>
      <c r="D203" s="109">
        <v>8</v>
      </c>
      <c r="E203" s="110">
        <v>3400000</v>
      </c>
      <c r="F203" s="111">
        <v>3400000</v>
      </c>
      <c r="G203" s="103">
        <v>0</v>
      </c>
      <c r="H203" s="111">
        <f t="shared" si="76"/>
        <v>0</v>
      </c>
      <c r="I203" s="112">
        <v>0</v>
      </c>
      <c r="J203" s="113">
        <f t="shared" si="93"/>
        <v>30935871.799999993</v>
      </c>
      <c r="K203" s="114">
        <f t="shared" si="87"/>
        <v>30935871.799999993</v>
      </c>
      <c r="L203" s="211">
        <f t="shared" si="88"/>
        <v>61871743.600000009</v>
      </c>
      <c r="M203" s="190">
        <v>485643178</v>
      </c>
      <c r="N203" s="97">
        <v>0</v>
      </c>
      <c r="O203" s="110">
        <f t="shared" si="89"/>
        <v>606779939.08222234</v>
      </c>
      <c r="P203" s="42">
        <v>1.7999999999999999E-2</v>
      </c>
      <c r="Q203" s="203">
        <f t="shared" si="90"/>
        <v>617701977.9857024</v>
      </c>
      <c r="R203" s="171">
        <f t="shared" si="91"/>
        <v>1165216899.5857024</v>
      </c>
      <c r="S203" s="181">
        <f t="shared" si="92"/>
        <v>679573721.58570242</v>
      </c>
      <c r="T203" s="115"/>
    </row>
    <row r="204" spans="1:25" x14ac:dyDescent="0.3">
      <c r="A204" s="11"/>
      <c r="B204" s="143"/>
      <c r="C204" s="216"/>
      <c r="D204" s="109">
        <v>9</v>
      </c>
      <c r="E204" s="110">
        <v>3400000</v>
      </c>
      <c r="F204" s="111">
        <v>3400000</v>
      </c>
      <c r="G204" s="103">
        <v>0</v>
      </c>
      <c r="H204" s="111">
        <f t="shared" si="76"/>
        <v>0</v>
      </c>
      <c r="I204" s="112">
        <v>0</v>
      </c>
      <c r="J204" s="113">
        <f t="shared" si="93"/>
        <v>30935871.799999993</v>
      </c>
      <c r="K204" s="114">
        <f t="shared" si="87"/>
        <v>30935871.799999993</v>
      </c>
      <c r="L204" s="211">
        <f t="shared" si="88"/>
        <v>30935871.800000016</v>
      </c>
      <c r="M204" s="190">
        <v>485643178</v>
      </c>
      <c r="N204" s="97">
        <v>0</v>
      </c>
      <c r="O204" s="110">
        <f t="shared" si="89"/>
        <v>648637849.78570235</v>
      </c>
      <c r="P204" s="42">
        <v>1.7999999999999999E-2</v>
      </c>
      <c r="Q204" s="203">
        <f t="shared" si="90"/>
        <v>660313331.08184505</v>
      </c>
      <c r="R204" s="171">
        <f t="shared" si="91"/>
        <v>1176892380.881845</v>
      </c>
      <c r="S204" s="181">
        <f t="shared" si="92"/>
        <v>691249202.881845</v>
      </c>
      <c r="T204" s="115"/>
    </row>
    <row r="205" spans="1:25" x14ac:dyDescent="0.3">
      <c r="A205" s="11"/>
      <c r="B205" s="143"/>
      <c r="C205" s="216"/>
      <c r="D205" s="109">
        <v>10</v>
      </c>
      <c r="E205" s="110">
        <v>3400000</v>
      </c>
      <c r="F205" s="111">
        <v>3400000</v>
      </c>
      <c r="G205" s="103">
        <v>0</v>
      </c>
      <c r="H205" s="111">
        <f t="shared" si="76"/>
        <v>0</v>
      </c>
      <c r="I205" s="112">
        <v>0</v>
      </c>
      <c r="J205" s="113">
        <f xml:space="preserve"> J204</f>
        <v>30935871.799999993</v>
      </c>
      <c r="K205" s="114">
        <f t="shared" si="87"/>
        <v>30935871.799999993</v>
      </c>
      <c r="L205" s="211">
        <f t="shared" si="88"/>
        <v>2.2351741790771484E-8</v>
      </c>
      <c r="M205" s="190">
        <v>485643178</v>
      </c>
      <c r="N205" s="97">
        <v>0</v>
      </c>
      <c r="O205" s="110">
        <f t="shared" si="89"/>
        <v>691249202.881845</v>
      </c>
      <c r="P205" s="42">
        <v>1.7999999999999999E-2</v>
      </c>
      <c r="Q205" s="203">
        <f t="shared" si="90"/>
        <v>703691688.53371823</v>
      </c>
      <c r="R205" s="171">
        <f t="shared" si="91"/>
        <v>1189334866.5337181</v>
      </c>
      <c r="S205" s="181">
        <f t="shared" si="92"/>
        <v>703691688.53371811</v>
      </c>
      <c r="T205" s="115"/>
    </row>
    <row r="206" spans="1:25" ht="17.25" thickBot="1" x14ac:dyDescent="0.35">
      <c r="A206" s="11"/>
      <c r="B206" s="146"/>
      <c r="C206" s="216"/>
      <c r="D206" s="117">
        <v>11</v>
      </c>
      <c r="E206" s="118">
        <v>3400000</v>
      </c>
      <c r="F206" s="111">
        <v>3400000</v>
      </c>
      <c r="G206" s="153">
        <v>0</v>
      </c>
      <c r="H206" s="119">
        <f t="shared" si="76"/>
        <v>0</v>
      </c>
      <c r="I206" s="120">
        <v>0</v>
      </c>
      <c r="J206" s="121">
        <v>0</v>
      </c>
      <c r="K206" s="122">
        <f t="shared" si="87"/>
        <v>0</v>
      </c>
      <c r="L206" s="212">
        <f t="shared" si="88"/>
        <v>2.2351741790771484E-8</v>
      </c>
      <c r="M206" s="197">
        <v>485643178</v>
      </c>
      <c r="N206" s="132">
        <v>0</v>
      </c>
      <c r="O206" s="118">
        <f t="shared" si="89"/>
        <v>703691688.53371823</v>
      </c>
      <c r="P206" s="116">
        <v>1.7999999999999999E-2</v>
      </c>
      <c r="Q206" s="204">
        <f t="shared" si="90"/>
        <v>716358138.92732513</v>
      </c>
      <c r="R206" s="172">
        <f t="shared" si="91"/>
        <v>1202001316.9273252</v>
      </c>
      <c r="S206" s="182">
        <f t="shared" si="92"/>
        <v>716358138.92732525</v>
      </c>
      <c r="T206" s="123"/>
    </row>
    <row r="207" spans="1:25" s="147" customFormat="1" ht="17.25" thickBot="1" x14ac:dyDescent="0.35">
      <c r="A207" s="11"/>
      <c r="B207" s="50"/>
      <c r="C207" s="216"/>
      <c r="D207" s="51">
        <v>12</v>
      </c>
      <c r="E207" s="52">
        <v>3400000</v>
      </c>
      <c r="F207" s="53">
        <v>3400000</v>
      </c>
      <c r="G207" s="53">
        <v>0</v>
      </c>
      <c r="H207" s="53">
        <f t="shared" si="76"/>
        <v>0</v>
      </c>
      <c r="I207" s="54">
        <v>0</v>
      </c>
      <c r="J207" s="56">
        <v>0</v>
      </c>
      <c r="K207" s="59">
        <f t="shared" si="87"/>
        <v>0</v>
      </c>
      <c r="L207" s="210">
        <f t="shared" si="88"/>
        <v>2.2351741790771484E-8</v>
      </c>
      <c r="M207" s="195">
        <v>485643178</v>
      </c>
      <c r="N207" s="62">
        <v>0</v>
      </c>
      <c r="O207" s="52">
        <f t="shared" si="89"/>
        <v>716358138.92732513</v>
      </c>
      <c r="P207" s="57">
        <v>1.7999999999999999E-2</v>
      </c>
      <c r="Q207" s="201">
        <f t="shared" si="90"/>
        <v>729252585.42801702</v>
      </c>
      <c r="R207" s="169">
        <f t="shared" si="91"/>
        <v>1214895763.4280171</v>
      </c>
      <c r="S207" s="179">
        <f t="shared" si="92"/>
        <v>729252585.42801714</v>
      </c>
      <c r="T207" s="58">
        <f xml:space="preserve"> S207 / 4</f>
        <v>182313146.35700428</v>
      </c>
      <c r="U207" s="58">
        <f>SUM(E4:E207)</f>
        <v>373100000</v>
      </c>
      <c r="V207" s="58">
        <f>SUM(F4:F207)</f>
        <v>372956544</v>
      </c>
      <c r="W207" s="60">
        <f xml:space="preserve"> U207 - V207</f>
        <v>143456</v>
      </c>
      <c r="X207" s="60">
        <f>R207-W207</f>
        <v>1214752307.4280171</v>
      </c>
      <c r="Y207" s="152">
        <f xml:space="preserve"> X207 / W207 * 100</f>
        <v>846776.92632445972</v>
      </c>
    </row>
    <row r="208" spans="1:25" x14ac:dyDescent="0.3">
      <c r="A208" s="11"/>
      <c r="B208" s="144">
        <v>18</v>
      </c>
      <c r="C208" s="216">
        <v>2039</v>
      </c>
      <c r="D208" s="101">
        <v>1</v>
      </c>
      <c r="E208" s="102">
        <v>3400000</v>
      </c>
      <c r="F208" s="111">
        <v>22600000</v>
      </c>
      <c r="G208" s="103">
        <v>0</v>
      </c>
      <c r="H208" s="111">
        <f t="shared" ref="H208:H255" si="94" xml:space="preserve"> E208 - G208 - F208</f>
        <v>-19200000</v>
      </c>
      <c r="I208" s="104">
        <v>0</v>
      </c>
      <c r="J208" s="105">
        <f xml:space="preserve"> L207 / 10</f>
        <v>2.2351741790771484E-9</v>
      </c>
      <c r="K208" s="106">
        <f t="shared" ref="K208:K255" si="95" xml:space="preserve"> H208 + J208 - I208</f>
        <v>-19199999.999999996</v>
      </c>
      <c r="L208" s="96">
        <f t="shared" ref="L208:L255" si="96" xml:space="preserve"> L207 +I208 - J208 - N208</f>
        <v>2.0116567611694337E-8</v>
      </c>
      <c r="M208" s="190">
        <v>485643178</v>
      </c>
      <c r="N208" s="97">
        <v>0</v>
      </c>
      <c r="O208" s="102">
        <f t="shared" ref="O208:O255" si="97" xml:space="preserve"> Q207 + K208</f>
        <v>710052585.42801702</v>
      </c>
      <c r="P208" s="100">
        <v>4.0000000000000001E-3</v>
      </c>
      <c r="Q208" s="202">
        <f t="shared" si="90"/>
        <v>712892795.76972914</v>
      </c>
      <c r="R208" s="170">
        <f t="shared" ref="R208:R255" si="98" xml:space="preserve"> M208 + Q208 + L208</f>
        <v>1198535973.7697291</v>
      </c>
      <c r="S208" s="180">
        <f t="shared" ref="S208:S255" si="99" xml:space="preserve"> R208 - M208</f>
        <v>712892795.76972914</v>
      </c>
      <c r="T208" s="107"/>
    </row>
    <row r="209" spans="1:25" x14ac:dyDescent="0.3">
      <c r="A209" s="11"/>
      <c r="B209" s="143"/>
      <c r="C209" s="216"/>
      <c r="D209" s="109">
        <v>2</v>
      </c>
      <c r="E209" s="110">
        <v>3400000</v>
      </c>
      <c r="F209" s="111">
        <v>3400000</v>
      </c>
      <c r="G209" s="103">
        <v>0</v>
      </c>
      <c r="H209" s="111">
        <f t="shared" si="94"/>
        <v>0</v>
      </c>
      <c r="I209" s="112">
        <v>0</v>
      </c>
      <c r="J209" s="113">
        <f xml:space="preserve"> J208</f>
        <v>2.2351741790771484E-9</v>
      </c>
      <c r="K209" s="114">
        <f t="shared" si="95"/>
        <v>2.2351741790771484E-9</v>
      </c>
      <c r="L209" s="211">
        <f t="shared" si="96"/>
        <v>1.788139343261719E-8</v>
      </c>
      <c r="M209" s="190">
        <v>485643178</v>
      </c>
      <c r="N209" s="97">
        <v>0</v>
      </c>
      <c r="O209" s="110">
        <f t="shared" si="97"/>
        <v>712892795.76972914</v>
      </c>
      <c r="P209" s="42">
        <v>1.7999999999999999E-2</v>
      </c>
      <c r="Q209" s="203">
        <f t="shared" si="90"/>
        <v>725724866.0935843</v>
      </c>
      <c r="R209" s="171">
        <f t="shared" si="98"/>
        <v>1211368044.0935843</v>
      </c>
      <c r="S209" s="181">
        <f t="shared" si="99"/>
        <v>725724866.0935843</v>
      </c>
      <c r="T209" s="115"/>
    </row>
    <row r="210" spans="1:25" x14ac:dyDescent="0.3">
      <c r="A210" s="11"/>
      <c r="B210" s="143"/>
      <c r="C210" s="216"/>
      <c r="D210" s="109">
        <v>3</v>
      </c>
      <c r="E210" s="110">
        <v>3400000</v>
      </c>
      <c r="F210" s="111">
        <v>3400000</v>
      </c>
      <c r="G210" s="103">
        <v>0</v>
      </c>
      <c r="H210" s="111">
        <f t="shared" si="94"/>
        <v>0</v>
      </c>
      <c r="I210" s="112">
        <v>0</v>
      </c>
      <c r="J210" s="113">
        <f t="shared" ref="J210:J216" si="100" xml:space="preserve"> J209</f>
        <v>2.2351741790771484E-9</v>
      </c>
      <c r="K210" s="114">
        <f t="shared" si="95"/>
        <v>2.2351741790771484E-9</v>
      </c>
      <c r="L210" s="211">
        <f t="shared" si="96"/>
        <v>1.5646219253540043E-8</v>
      </c>
      <c r="M210" s="190">
        <v>485643178</v>
      </c>
      <c r="N210" s="97">
        <v>0</v>
      </c>
      <c r="O210" s="110">
        <f t="shared" si="97"/>
        <v>725724866.0935843</v>
      </c>
      <c r="P210" s="42">
        <v>1.7999999999999999E-2</v>
      </c>
      <c r="Q210" s="203">
        <f t="shared" si="90"/>
        <v>738787913.68326879</v>
      </c>
      <c r="R210" s="171">
        <f t="shared" si="98"/>
        <v>1224431091.6832688</v>
      </c>
      <c r="S210" s="181">
        <f t="shared" si="99"/>
        <v>738787913.68326879</v>
      </c>
      <c r="T210" s="115"/>
    </row>
    <row r="211" spans="1:25" x14ac:dyDescent="0.3">
      <c r="A211" s="11"/>
      <c r="B211" s="143"/>
      <c r="C211" s="216"/>
      <c r="D211" s="109">
        <v>4</v>
      </c>
      <c r="E211" s="110">
        <v>3400000</v>
      </c>
      <c r="F211" s="111">
        <v>3400000</v>
      </c>
      <c r="G211" s="103">
        <v>0</v>
      </c>
      <c r="H211" s="111">
        <f t="shared" si="94"/>
        <v>0</v>
      </c>
      <c r="I211" s="112">
        <v>0</v>
      </c>
      <c r="J211" s="113">
        <f t="shared" si="100"/>
        <v>2.2351741790771484E-9</v>
      </c>
      <c r="K211" s="114">
        <f t="shared" si="95"/>
        <v>2.2351741790771484E-9</v>
      </c>
      <c r="L211" s="211">
        <f t="shared" si="96"/>
        <v>1.3411045074462894E-8</v>
      </c>
      <c r="M211" s="190">
        <v>485643178</v>
      </c>
      <c r="N211" s="97">
        <v>0</v>
      </c>
      <c r="O211" s="110">
        <f t="shared" si="97"/>
        <v>738787913.68326879</v>
      </c>
      <c r="P211" s="42">
        <v>1.7999999999999999E-2</v>
      </c>
      <c r="Q211" s="203">
        <f t="shared" si="90"/>
        <v>752086096.12956762</v>
      </c>
      <c r="R211" s="171">
        <f t="shared" si="98"/>
        <v>1237729274.1295676</v>
      </c>
      <c r="S211" s="181">
        <f t="shared" si="99"/>
        <v>752086096.12956762</v>
      </c>
      <c r="T211" s="115"/>
    </row>
    <row r="212" spans="1:25" x14ac:dyDescent="0.3">
      <c r="A212" s="11"/>
      <c r="B212" s="143"/>
      <c r="C212" s="216"/>
      <c r="D212" s="109">
        <v>5</v>
      </c>
      <c r="E212" s="110">
        <v>3400000</v>
      </c>
      <c r="F212" s="111">
        <v>3400000</v>
      </c>
      <c r="G212" s="103">
        <v>0</v>
      </c>
      <c r="H212" s="111">
        <f t="shared" si="94"/>
        <v>0</v>
      </c>
      <c r="I212" s="112">
        <v>0</v>
      </c>
      <c r="J212" s="113">
        <f t="shared" si="100"/>
        <v>2.2351741790771484E-9</v>
      </c>
      <c r="K212" s="114">
        <f t="shared" si="95"/>
        <v>2.2351741790771484E-9</v>
      </c>
      <c r="L212" s="211">
        <f t="shared" si="96"/>
        <v>1.1175870895385745E-8</v>
      </c>
      <c r="M212" s="190">
        <v>485643178</v>
      </c>
      <c r="N212" s="97">
        <v>0</v>
      </c>
      <c r="O212" s="110">
        <f t="shared" si="97"/>
        <v>752086096.12956762</v>
      </c>
      <c r="P212" s="42">
        <v>1.7999999999999999E-2</v>
      </c>
      <c r="Q212" s="203">
        <f t="shared" si="90"/>
        <v>765623645.85989988</v>
      </c>
      <c r="R212" s="171">
        <f t="shared" si="98"/>
        <v>1251266823.8599</v>
      </c>
      <c r="S212" s="181">
        <f t="shared" si="99"/>
        <v>765623645.8599</v>
      </c>
      <c r="T212" s="115"/>
    </row>
    <row r="213" spans="1:25" x14ac:dyDescent="0.3">
      <c r="A213" s="11"/>
      <c r="B213" s="143"/>
      <c r="C213" s="216"/>
      <c r="D213" s="109">
        <v>6</v>
      </c>
      <c r="E213" s="110">
        <v>3400000</v>
      </c>
      <c r="F213" s="111">
        <v>3400000</v>
      </c>
      <c r="G213" s="103">
        <v>0</v>
      </c>
      <c r="H213" s="111">
        <f t="shared" si="94"/>
        <v>0</v>
      </c>
      <c r="I213" s="112">
        <v>0</v>
      </c>
      <c r="J213" s="113">
        <f t="shared" si="100"/>
        <v>2.2351741790771484E-9</v>
      </c>
      <c r="K213" s="114">
        <f t="shared" si="95"/>
        <v>2.2351741790771484E-9</v>
      </c>
      <c r="L213" s="211">
        <f t="shared" si="96"/>
        <v>8.9406967163085967E-9</v>
      </c>
      <c r="M213" s="190">
        <v>485643178</v>
      </c>
      <c r="N213" s="97">
        <v>0</v>
      </c>
      <c r="O213" s="110">
        <f t="shared" si="97"/>
        <v>765623645.85989988</v>
      </c>
      <c r="P213" s="42">
        <v>1.7999999999999999E-2</v>
      </c>
      <c r="Q213" s="203">
        <f t="shared" si="90"/>
        <v>779404871.48537803</v>
      </c>
      <c r="R213" s="171">
        <f t="shared" si="98"/>
        <v>1265048049.485378</v>
      </c>
      <c r="S213" s="181">
        <f t="shared" si="99"/>
        <v>779404871.48537803</v>
      </c>
      <c r="T213" s="115"/>
    </row>
    <row r="214" spans="1:25" x14ac:dyDescent="0.3">
      <c r="A214" s="11"/>
      <c r="B214" s="143"/>
      <c r="C214" s="216"/>
      <c r="D214" s="109">
        <v>7</v>
      </c>
      <c r="E214" s="110">
        <v>3400000</v>
      </c>
      <c r="F214" s="111">
        <v>3400000</v>
      </c>
      <c r="G214" s="103">
        <v>0</v>
      </c>
      <c r="H214" s="111">
        <f t="shared" si="94"/>
        <v>0</v>
      </c>
      <c r="I214" s="112">
        <v>0</v>
      </c>
      <c r="J214" s="113">
        <f t="shared" si="100"/>
        <v>2.2351741790771484E-9</v>
      </c>
      <c r="K214" s="114">
        <f t="shared" si="95"/>
        <v>2.2351741790771484E-9</v>
      </c>
      <c r="L214" s="211">
        <f t="shared" si="96"/>
        <v>6.705522537231448E-9</v>
      </c>
      <c r="M214" s="190">
        <v>485643178</v>
      </c>
      <c r="N214" s="97">
        <v>0</v>
      </c>
      <c r="O214" s="110">
        <f t="shared" si="97"/>
        <v>779404871.48537803</v>
      </c>
      <c r="P214" s="42">
        <v>1.7999999999999999E-2</v>
      </c>
      <c r="Q214" s="203">
        <f t="shared" si="90"/>
        <v>793434159.17211485</v>
      </c>
      <c r="R214" s="171">
        <f t="shared" si="98"/>
        <v>1279077337.1721148</v>
      </c>
      <c r="S214" s="181">
        <f t="shared" si="99"/>
        <v>793434159.17211485</v>
      </c>
      <c r="T214" s="115"/>
    </row>
    <row r="215" spans="1:25" x14ac:dyDescent="0.3">
      <c r="A215" s="11"/>
      <c r="B215" s="143"/>
      <c r="C215" s="216"/>
      <c r="D215" s="109">
        <v>8</v>
      </c>
      <c r="E215" s="110">
        <v>3400000</v>
      </c>
      <c r="F215" s="111">
        <v>3400000</v>
      </c>
      <c r="G215" s="103">
        <v>0</v>
      </c>
      <c r="H215" s="111">
        <f t="shared" si="94"/>
        <v>0</v>
      </c>
      <c r="I215" s="112">
        <v>0</v>
      </c>
      <c r="J215" s="113">
        <f t="shared" si="100"/>
        <v>2.2351741790771484E-9</v>
      </c>
      <c r="K215" s="114">
        <f t="shared" si="95"/>
        <v>2.2351741790771484E-9</v>
      </c>
      <c r="L215" s="211">
        <f t="shared" si="96"/>
        <v>4.4703483581542992E-9</v>
      </c>
      <c r="M215" s="190">
        <v>485643178</v>
      </c>
      <c r="N215" s="97">
        <v>0</v>
      </c>
      <c r="O215" s="110">
        <f t="shared" si="97"/>
        <v>793434159.17211485</v>
      </c>
      <c r="P215" s="42">
        <v>1.7999999999999999E-2</v>
      </c>
      <c r="Q215" s="203">
        <f t="shared" si="90"/>
        <v>807715974.03721297</v>
      </c>
      <c r="R215" s="171">
        <f t="shared" si="98"/>
        <v>1293359152.0372128</v>
      </c>
      <c r="S215" s="181">
        <f t="shared" si="99"/>
        <v>807715974.03721285</v>
      </c>
      <c r="T215" s="115"/>
    </row>
    <row r="216" spans="1:25" x14ac:dyDescent="0.3">
      <c r="A216" s="11"/>
      <c r="B216" s="143"/>
      <c r="C216" s="216"/>
      <c r="D216" s="109">
        <v>9</v>
      </c>
      <c r="E216" s="110">
        <v>3400000</v>
      </c>
      <c r="F216" s="111">
        <v>3400000</v>
      </c>
      <c r="G216" s="103">
        <v>0</v>
      </c>
      <c r="H216" s="111">
        <f t="shared" si="94"/>
        <v>0</v>
      </c>
      <c r="I216" s="112">
        <v>0</v>
      </c>
      <c r="J216" s="113">
        <f t="shared" si="100"/>
        <v>2.2351741790771484E-9</v>
      </c>
      <c r="K216" s="114">
        <f t="shared" si="95"/>
        <v>2.2351741790771484E-9</v>
      </c>
      <c r="L216" s="211">
        <f t="shared" si="96"/>
        <v>2.2351741790771508E-9</v>
      </c>
      <c r="M216" s="190">
        <v>485643178</v>
      </c>
      <c r="N216" s="97">
        <v>0</v>
      </c>
      <c r="O216" s="110">
        <f t="shared" si="97"/>
        <v>807715974.03721297</v>
      </c>
      <c r="P216" s="42">
        <v>1.7999999999999999E-2</v>
      </c>
      <c r="Q216" s="203">
        <f t="shared" si="90"/>
        <v>822254861.56988275</v>
      </c>
      <c r="R216" s="171">
        <f t="shared" si="98"/>
        <v>1307898039.5698829</v>
      </c>
      <c r="S216" s="181">
        <f t="shared" si="99"/>
        <v>822254861.56988287</v>
      </c>
      <c r="T216" s="115"/>
    </row>
    <row r="217" spans="1:25" x14ac:dyDescent="0.3">
      <c r="A217" s="11"/>
      <c r="B217" s="143"/>
      <c r="C217" s="216"/>
      <c r="D217" s="109">
        <v>10</v>
      </c>
      <c r="E217" s="110">
        <v>3400000</v>
      </c>
      <c r="F217" s="111">
        <v>3400000</v>
      </c>
      <c r="G217" s="103">
        <v>0</v>
      </c>
      <c r="H217" s="111">
        <f t="shared" si="94"/>
        <v>0</v>
      </c>
      <c r="I217" s="112">
        <v>0</v>
      </c>
      <c r="J217" s="113">
        <f xml:space="preserve"> J216</f>
        <v>2.2351741790771484E-9</v>
      </c>
      <c r="K217" s="114">
        <f t="shared" si="95"/>
        <v>2.2351741790771484E-9</v>
      </c>
      <c r="L217" s="211">
        <f t="shared" si="96"/>
        <v>2.481541837659083E-24</v>
      </c>
      <c r="M217" s="190">
        <v>485643178</v>
      </c>
      <c r="N217" s="97">
        <v>0</v>
      </c>
      <c r="O217" s="110">
        <f t="shared" si="97"/>
        <v>822254861.56988275</v>
      </c>
      <c r="P217" s="42">
        <v>1.7999999999999999E-2</v>
      </c>
      <c r="Q217" s="203">
        <f t="shared" si="90"/>
        <v>837055449.07814062</v>
      </c>
      <c r="R217" s="171">
        <f t="shared" si="98"/>
        <v>1322698627.0781407</v>
      </c>
      <c r="S217" s="181">
        <f t="shared" si="99"/>
        <v>837055449.07814074</v>
      </c>
      <c r="T217" s="115"/>
    </row>
    <row r="218" spans="1:25" ht="17.25" thickBot="1" x14ac:dyDescent="0.35">
      <c r="A218" s="11"/>
      <c r="B218" s="146"/>
      <c r="C218" s="216"/>
      <c r="D218" s="117">
        <v>11</v>
      </c>
      <c r="E218" s="118">
        <v>3400000</v>
      </c>
      <c r="F218" s="111">
        <v>3400000</v>
      </c>
      <c r="G218" s="153">
        <v>0</v>
      </c>
      <c r="H218" s="119">
        <f t="shared" si="94"/>
        <v>0</v>
      </c>
      <c r="I218" s="120">
        <v>0</v>
      </c>
      <c r="J218" s="121">
        <v>0</v>
      </c>
      <c r="K218" s="122">
        <f t="shared" si="95"/>
        <v>0</v>
      </c>
      <c r="L218" s="212">
        <f t="shared" si="96"/>
        <v>2.481541837659083E-24</v>
      </c>
      <c r="M218" s="197">
        <v>485643178</v>
      </c>
      <c r="N218" s="132">
        <v>0</v>
      </c>
      <c r="O218" s="118">
        <f t="shared" si="97"/>
        <v>837055449.07814062</v>
      </c>
      <c r="P218" s="116">
        <v>1.7999999999999999E-2</v>
      </c>
      <c r="Q218" s="204">
        <f t="shared" si="90"/>
        <v>852122447.16154718</v>
      </c>
      <c r="R218" s="172">
        <f t="shared" si="98"/>
        <v>1337765625.1615472</v>
      </c>
      <c r="S218" s="182">
        <f t="shared" si="99"/>
        <v>852122447.16154718</v>
      </c>
      <c r="T218" s="123"/>
    </row>
    <row r="219" spans="1:25" ht="17.25" thickBot="1" x14ac:dyDescent="0.35">
      <c r="A219" s="11"/>
      <c r="B219" s="50"/>
      <c r="C219" s="216"/>
      <c r="D219" s="51">
        <v>12</v>
      </c>
      <c r="E219" s="52">
        <v>3400000</v>
      </c>
      <c r="F219" s="53">
        <v>3400000</v>
      </c>
      <c r="G219" s="53">
        <v>0</v>
      </c>
      <c r="H219" s="53">
        <f t="shared" si="94"/>
        <v>0</v>
      </c>
      <c r="I219" s="54">
        <v>0</v>
      </c>
      <c r="J219" s="56">
        <v>0</v>
      </c>
      <c r="K219" s="59">
        <f t="shared" si="95"/>
        <v>0</v>
      </c>
      <c r="L219" s="210">
        <f t="shared" si="96"/>
        <v>2.481541837659083E-24</v>
      </c>
      <c r="M219" s="195">
        <v>485643178</v>
      </c>
      <c r="N219" s="62">
        <v>0</v>
      </c>
      <c r="O219" s="52">
        <f t="shared" si="97"/>
        <v>852122447.16154718</v>
      </c>
      <c r="P219" s="57">
        <v>1.7999999999999999E-2</v>
      </c>
      <c r="Q219" s="201">
        <f t="shared" si="90"/>
        <v>867460651.21045506</v>
      </c>
      <c r="R219" s="169">
        <f t="shared" si="98"/>
        <v>1353103829.2104549</v>
      </c>
      <c r="S219" s="179">
        <f t="shared" si="99"/>
        <v>867460651.21045494</v>
      </c>
      <c r="T219" s="58">
        <f xml:space="preserve"> S219 / 4</f>
        <v>216865162.80261374</v>
      </c>
      <c r="U219" s="58">
        <f>SUM(E16:E219)</f>
        <v>381600000</v>
      </c>
      <c r="V219" s="58">
        <f>SUM(F16:F219)</f>
        <v>420000000</v>
      </c>
      <c r="W219" s="60">
        <f xml:space="preserve"> U219 - V219</f>
        <v>-38400000</v>
      </c>
      <c r="X219" s="60">
        <f>R219-W219</f>
        <v>1391503829.2104549</v>
      </c>
      <c r="Y219" s="152">
        <f xml:space="preserve"> X219 / W219 * 100</f>
        <v>-3623.7078885688929</v>
      </c>
    </row>
    <row r="220" spans="1:25" x14ac:dyDescent="0.3">
      <c r="A220" s="11"/>
      <c r="B220" s="144">
        <v>19</v>
      </c>
      <c r="C220" s="216">
        <v>2040</v>
      </c>
      <c r="D220" s="101">
        <v>1</v>
      </c>
      <c r="E220" s="102">
        <v>3400000</v>
      </c>
      <c r="F220" s="111">
        <v>22600000</v>
      </c>
      <c r="G220" s="103">
        <v>0</v>
      </c>
      <c r="H220" s="111">
        <f t="shared" si="94"/>
        <v>-19200000</v>
      </c>
      <c r="I220" s="104">
        <v>0</v>
      </c>
      <c r="J220" s="105">
        <f xml:space="preserve"> L219 / 10</f>
        <v>2.4815418376590829E-25</v>
      </c>
      <c r="K220" s="106">
        <f t="shared" si="95"/>
        <v>-19200000</v>
      </c>
      <c r="L220" s="96">
        <f t="shared" si="96"/>
        <v>2.2333876538931749E-24</v>
      </c>
      <c r="M220" s="190">
        <v>485643178</v>
      </c>
      <c r="N220" s="97">
        <v>0</v>
      </c>
      <c r="O220" s="102">
        <f t="shared" si="97"/>
        <v>848260651.21045506</v>
      </c>
      <c r="P220" s="100">
        <v>4.0000000000000001E-3</v>
      </c>
      <c r="Q220" s="202">
        <f t="shared" si="90"/>
        <v>851653693.81529689</v>
      </c>
      <c r="R220" s="170">
        <f t="shared" si="98"/>
        <v>1337296871.8152969</v>
      </c>
      <c r="S220" s="180">
        <f t="shared" si="99"/>
        <v>851653693.81529689</v>
      </c>
      <c r="T220" s="107"/>
    </row>
    <row r="221" spans="1:25" x14ac:dyDescent="0.3">
      <c r="A221" s="11"/>
      <c r="B221" s="143"/>
      <c r="C221" s="216"/>
      <c r="D221" s="109">
        <v>2</v>
      </c>
      <c r="E221" s="110">
        <v>3400000</v>
      </c>
      <c r="F221" s="111">
        <v>3400000</v>
      </c>
      <c r="G221" s="103">
        <v>0</v>
      </c>
      <c r="H221" s="111">
        <f t="shared" si="94"/>
        <v>0</v>
      </c>
      <c r="I221" s="112">
        <v>0</v>
      </c>
      <c r="J221" s="113">
        <f xml:space="preserve"> J220</f>
        <v>2.4815418376590829E-25</v>
      </c>
      <c r="K221" s="114">
        <f t="shared" si="95"/>
        <v>2.4815418376590829E-25</v>
      </c>
      <c r="L221" s="211">
        <f t="shared" si="96"/>
        <v>1.9852334701272667E-24</v>
      </c>
      <c r="M221" s="190">
        <v>485643178</v>
      </c>
      <c r="N221" s="97">
        <v>0</v>
      </c>
      <c r="O221" s="110">
        <f t="shared" si="97"/>
        <v>851653693.81529689</v>
      </c>
      <c r="P221" s="42">
        <v>1.7999999999999999E-2</v>
      </c>
      <c r="Q221" s="203">
        <f t="shared" si="90"/>
        <v>866983460.30397224</v>
      </c>
      <c r="R221" s="171">
        <f t="shared" si="98"/>
        <v>1352626638.3039722</v>
      </c>
      <c r="S221" s="181">
        <f t="shared" si="99"/>
        <v>866983460.30397224</v>
      </c>
      <c r="T221" s="115"/>
    </row>
    <row r="222" spans="1:25" x14ac:dyDescent="0.3">
      <c r="A222" s="11"/>
      <c r="B222" s="143"/>
      <c r="C222" s="216"/>
      <c r="D222" s="109">
        <v>3</v>
      </c>
      <c r="E222" s="110">
        <v>3400000</v>
      </c>
      <c r="F222" s="111">
        <v>3400000</v>
      </c>
      <c r="G222" s="103">
        <v>0</v>
      </c>
      <c r="H222" s="111">
        <f t="shared" si="94"/>
        <v>0</v>
      </c>
      <c r="I222" s="112">
        <v>0</v>
      </c>
      <c r="J222" s="113">
        <f t="shared" ref="J222:J228" si="101" xml:space="preserve"> J221</f>
        <v>2.4815418376590829E-25</v>
      </c>
      <c r="K222" s="114">
        <f t="shared" si="95"/>
        <v>2.4815418376590829E-25</v>
      </c>
      <c r="L222" s="211">
        <f t="shared" si="96"/>
        <v>1.7370792863613586E-24</v>
      </c>
      <c r="M222" s="190">
        <v>485643178</v>
      </c>
      <c r="N222" s="97">
        <v>0</v>
      </c>
      <c r="O222" s="110">
        <f t="shared" si="97"/>
        <v>866983460.30397224</v>
      </c>
      <c r="P222" s="42">
        <v>1.7999999999999999E-2</v>
      </c>
      <c r="Q222" s="203">
        <f t="shared" si="90"/>
        <v>882589162.58944368</v>
      </c>
      <c r="R222" s="171">
        <f t="shared" si="98"/>
        <v>1368232340.5894437</v>
      </c>
      <c r="S222" s="181">
        <f t="shared" si="99"/>
        <v>882589162.58944368</v>
      </c>
      <c r="T222" s="115"/>
    </row>
    <row r="223" spans="1:25" x14ac:dyDescent="0.3">
      <c r="A223" s="11"/>
      <c r="B223" s="143"/>
      <c r="C223" s="216"/>
      <c r="D223" s="109">
        <v>4</v>
      </c>
      <c r="E223" s="110">
        <v>3400000</v>
      </c>
      <c r="F223" s="111">
        <v>3400000</v>
      </c>
      <c r="G223" s="103">
        <v>0</v>
      </c>
      <c r="H223" s="111">
        <f t="shared" si="94"/>
        <v>0</v>
      </c>
      <c r="I223" s="112">
        <v>0</v>
      </c>
      <c r="J223" s="113">
        <f t="shared" si="101"/>
        <v>2.4815418376590829E-25</v>
      </c>
      <c r="K223" s="114">
        <f t="shared" si="95"/>
        <v>2.4815418376590829E-25</v>
      </c>
      <c r="L223" s="211">
        <f t="shared" si="96"/>
        <v>1.4889251025954502E-24</v>
      </c>
      <c r="M223" s="190">
        <v>485643178</v>
      </c>
      <c r="N223" s="97">
        <v>0</v>
      </c>
      <c r="O223" s="110">
        <f t="shared" si="97"/>
        <v>882589162.58944368</v>
      </c>
      <c r="P223" s="42">
        <v>1.7999999999999999E-2</v>
      </c>
      <c r="Q223" s="203">
        <f t="shared" si="90"/>
        <v>898475767.51605368</v>
      </c>
      <c r="R223" s="171">
        <f t="shared" si="98"/>
        <v>1384118945.5160537</v>
      </c>
      <c r="S223" s="181">
        <f t="shared" si="99"/>
        <v>898475767.51605368</v>
      </c>
      <c r="T223" s="115"/>
    </row>
    <row r="224" spans="1:25" x14ac:dyDescent="0.3">
      <c r="A224" s="11"/>
      <c r="B224" s="143"/>
      <c r="C224" s="216"/>
      <c r="D224" s="109">
        <v>5</v>
      </c>
      <c r="E224" s="110">
        <v>3400000</v>
      </c>
      <c r="F224" s="111">
        <v>3400000</v>
      </c>
      <c r="G224" s="103">
        <v>0</v>
      </c>
      <c r="H224" s="111">
        <f t="shared" si="94"/>
        <v>0</v>
      </c>
      <c r="I224" s="112">
        <v>0</v>
      </c>
      <c r="J224" s="113">
        <f t="shared" si="101"/>
        <v>2.4815418376590829E-25</v>
      </c>
      <c r="K224" s="114">
        <f t="shared" si="95"/>
        <v>2.4815418376590829E-25</v>
      </c>
      <c r="L224" s="211">
        <f t="shared" si="96"/>
        <v>1.2407709188295419E-24</v>
      </c>
      <c r="M224" s="190">
        <v>485643178</v>
      </c>
      <c r="N224" s="97">
        <v>0</v>
      </c>
      <c r="O224" s="110">
        <f t="shared" si="97"/>
        <v>898475767.51605368</v>
      </c>
      <c r="P224" s="42">
        <v>1.7999999999999999E-2</v>
      </c>
      <c r="Q224" s="203">
        <f t="shared" si="90"/>
        <v>914648331.3313427</v>
      </c>
      <c r="R224" s="171">
        <f t="shared" si="98"/>
        <v>1400291509.3313427</v>
      </c>
      <c r="S224" s="181">
        <f t="shared" si="99"/>
        <v>914648331.3313427</v>
      </c>
      <c r="T224" s="115"/>
    </row>
    <row r="225" spans="1:25" x14ac:dyDescent="0.3">
      <c r="A225" s="11"/>
      <c r="B225" s="143"/>
      <c r="C225" s="216"/>
      <c r="D225" s="109">
        <v>6</v>
      </c>
      <c r="E225" s="110">
        <v>3400000</v>
      </c>
      <c r="F225" s="111">
        <v>3400000</v>
      </c>
      <c r="G225" s="103">
        <v>0</v>
      </c>
      <c r="H225" s="111">
        <f t="shared" si="94"/>
        <v>0</v>
      </c>
      <c r="I225" s="112">
        <v>0</v>
      </c>
      <c r="J225" s="113">
        <f t="shared" si="101"/>
        <v>2.4815418376590829E-25</v>
      </c>
      <c r="K225" s="114">
        <f t="shared" si="95"/>
        <v>2.4815418376590829E-25</v>
      </c>
      <c r="L225" s="211">
        <f t="shared" si="96"/>
        <v>9.9261673506363354E-25</v>
      </c>
      <c r="M225" s="190">
        <v>485643178</v>
      </c>
      <c r="N225" s="97">
        <v>0</v>
      </c>
      <c r="O225" s="110">
        <f t="shared" si="97"/>
        <v>914648331.3313427</v>
      </c>
      <c r="P225" s="42">
        <v>1.7999999999999999E-2</v>
      </c>
      <c r="Q225" s="203">
        <f t="shared" si="90"/>
        <v>931112001.29530692</v>
      </c>
      <c r="R225" s="171">
        <f t="shared" si="98"/>
        <v>1416755179.2953069</v>
      </c>
      <c r="S225" s="181">
        <f t="shared" si="99"/>
        <v>931112001.29530692</v>
      </c>
      <c r="T225" s="115"/>
    </row>
    <row r="226" spans="1:25" x14ac:dyDescent="0.3">
      <c r="A226" s="11"/>
      <c r="B226" s="143"/>
      <c r="C226" s="216"/>
      <c r="D226" s="109">
        <v>7</v>
      </c>
      <c r="E226" s="110">
        <v>3400000</v>
      </c>
      <c r="F226" s="111">
        <v>3400000</v>
      </c>
      <c r="G226" s="103">
        <v>0</v>
      </c>
      <c r="H226" s="111">
        <f t="shared" si="94"/>
        <v>0</v>
      </c>
      <c r="I226" s="112">
        <v>0</v>
      </c>
      <c r="J226" s="113">
        <f t="shared" si="101"/>
        <v>2.4815418376590829E-25</v>
      </c>
      <c r="K226" s="114">
        <f t="shared" si="95"/>
        <v>2.4815418376590829E-25</v>
      </c>
      <c r="L226" s="211">
        <f t="shared" si="96"/>
        <v>7.444625512977252E-25</v>
      </c>
      <c r="M226" s="190">
        <v>485643178</v>
      </c>
      <c r="N226" s="97">
        <v>0</v>
      </c>
      <c r="O226" s="110">
        <f t="shared" si="97"/>
        <v>931112001.29530692</v>
      </c>
      <c r="P226" s="42">
        <v>1.7999999999999999E-2</v>
      </c>
      <c r="Q226" s="203">
        <f t="shared" si="90"/>
        <v>947872017.31862247</v>
      </c>
      <c r="R226" s="171">
        <f t="shared" si="98"/>
        <v>1433515195.3186226</v>
      </c>
      <c r="S226" s="181">
        <f t="shared" si="99"/>
        <v>947872017.31862259</v>
      </c>
      <c r="T226" s="115"/>
    </row>
    <row r="227" spans="1:25" x14ac:dyDescent="0.3">
      <c r="A227" s="11"/>
      <c r="B227" s="143"/>
      <c r="C227" s="216"/>
      <c r="D227" s="109">
        <v>8</v>
      </c>
      <c r="E227" s="110">
        <v>3400000</v>
      </c>
      <c r="F227" s="111">
        <v>3400000</v>
      </c>
      <c r="G227" s="103">
        <v>0</v>
      </c>
      <c r="H227" s="111">
        <f t="shared" si="94"/>
        <v>0</v>
      </c>
      <c r="I227" s="112">
        <v>0</v>
      </c>
      <c r="J227" s="113">
        <f t="shared" si="101"/>
        <v>2.4815418376590829E-25</v>
      </c>
      <c r="K227" s="114">
        <f t="shared" si="95"/>
        <v>2.4815418376590829E-25</v>
      </c>
      <c r="L227" s="211">
        <f t="shared" si="96"/>
        <v>4.9630836753181686E-25</v>
      </c>
      <c r="M227" s="190">
        <v>485643178</v>
      </c>
      <c r="N227" s="97">
        <v>0</v>
      </c>
      <c r="O227" s="110">
        <f t="shared" si="97"/>
        <v>947872017.31862247</v>
      </c>
      <c r="P227" s="42">
        <v>1.7999999999999999E-2</v>
      </c>
      <c r="Q227" s="203">
        <f t="shared" si="90"/>
        <v>964933713.63035762</v>
      </c>
      <c r="R227" s="171">
        <f t="shared" si="98"/>
        <v>1450576891.6303577</v>
      </c>
      <c r="S227" s="181">
        <f t="shared" si="99"/>
        <v>964933713.63035774</v>
      </c>
      <c r="T227" s="115"/>
    </row>
    <row r="228" spans="1:25" x14ac:dyDescent="0.3">
      <c r="A228" s="11"/>
      <c r="B228" s="143"/>
      <c r="C228" s="216"/>
      <c r="D228" s="109">
        <v>9</v>
      </c>
      <c r="E228" s="110">
        <v>3400000</v>
      </c>
      <c r="F228" s="111">
        <v>3400000</v>
      </c>
      <c r="G228" s="103">
        <v>0</v>
      </c>
      <c r="H228" s="111">
        <f t="shared" si="94"/>
        <v>0</v>
      </c>
      <c r="I228" s="112">
        <v>0</v>
      </c>
      <c r="J228" s="113">
        <f t="shared" si="101"/>
        <v>2.4815418376590829E-25</v>
      </c>
      <c r="K228" s="114">
        <f t="shared" si="95"/>
        <v>2.4815418376590829E-25</v>
      </c>
      <c r="L228" s="211">
        <f t="shared" si="96"/>
        <v>2.4815418376590857E-25</v>
      </c>
      <c r="M228" s="190">
        <v>485643178</v>
      </c>
      <c r="N228" s="97">
        <v>0</v>
      </c>
      <c r="O228" s="110">
        <f t="shared" si="97"/>
        <v>964933713.63035762</v>
      </c>
      <c r="P228" s="42">
        <v>1.7999999999999999E-2</v>
      </c>
      <c r="Q228" s="203">
        <f t="shared" si="90"/>
        <v>982302520.47570407</v>
      </c>
      <c r="R228" s="171">
        <f t="shared" si="98"/>
        <v>1467945698.4757042</v>
      </c>
      <c r="S228" s="181">
        <f t="shared" si="99"/>
        <v>982302520.47570419</v>
      </c>
      <c r="T228" s="115"/>
    </row>
    <row r="229" spans="1:25" x14ac:dyDescent="0.3">
      <c r="A229" s="11"/>
      <c r="B229" s="143"/>
      <c r="C229" s="216"/>
      <c r="D229" s="109">
        <v>10</v>
      </c>
      <c r="E229" s="110">
        <v>3400000</v>
      </c>
      <c r="F229" s="111">
        <v>3400000</v>
      </c>
      <c r="G229" s="103">
        <v>0</v>
      </c>
      <c r="H229" s="111">
        <f t="shared" si="94"/>
        <v>0</v>
      </c>
      <c r="I229" s="112">
        <v>0</v>
      </c>
      <c r="J229" s="113">
        <f xml:space="preserve"> J228</f>
        <v>2.4815418376590829E-25</v>
      </c>
      <c r="K229" s="114">
        <f t="shared" si="95"/>
        <v>2.4815418376590829E-25</v>
      </c>
      <c r="L229" s="211">
        <f t="shared" si="96"/>
        <v>2.7550648847397363E-40</v>
      </c>
      <c r="M229" s="190">
        <v>485643178</v>
      </c>
      <c r="N229" s="97">
        <v>0</v>
      </c>
      <c r="O229" s="110">
        <f t="shared" si="97"/>
        <v>982302520.47570407</v>
      </c>
      <c r="P229" s="42">
        <v>1.7999999999999999E-2</v>
      </c>
      <c r="Q229" s="203">
        <f t="shared" si="90"/>
        <v>999983965.84426677</v>
      </c>
      <c r="R229" s="171">
        <f t="shared" si="98"/>
        <v>1485627143.8442669</v>
      </c>
      <c r="S229" s="181">
        <f t="shared" si="99"/>
        <v>999983965.84426689</v>
      </c>
      <c r="T229" s="115"/>
    </row>
    <row r="230" spans="1:25" ht="17.25" thickBot="1" x14ac:dyDescent="0.35">
      <c r="A230" s="11"/>
      <c r="B230" s="146"/>
      <c r="C230" s="216"/>
      <c r="D230" s="117">
        <v>11</v>
      </c>
      <c r="E230" s="118">
        <v>3400000</v>
      </c>
      <c r="F230" s="111">
        <v>3400000</v>
      </c>
      <c r="G230" s="153">
        <v>0</v>
      </c>
      <c r="H230" s="119">
        <f t="shared" si="94"/>
        <v>0</v>
      </c>
      <c r="I230" s="120">
        <v>0</v>
      </c>
      <c r="J230" s="121">
        <v>0</v>
      </c>
      <c r="K230" s="122">
        <f t="shared" si="95"/>
        <v>0</v>
      </c>
      <c r="L230" s="212">
        <f t="shared" si="96"/>
        <v>2.7550648847397363E-40</v>
      </c>
      <c r="M230" s="197">
        <v>485643178</v>
      </c>
      <c r="N230" s="132">
        <v>0</v>
      </c>
      <c r="O230" s="118">
        <f t="shared" si="97"/>
        <v>999983965.84426677</v>
      </c>
      <c r="P230" s="116">
        <v>1.7999999999999999E-2</v>
      </c>
      <c r="Q230" s="204">
        <f t="shared" si="90"/>
        <v>1017983677.2294636</v>
      </c>
      <c r="R230" s="172">
        <f t="shared" si="98"/>
        <v>1503626855.2294636</v>
      </c>
      <c r="S230" s="182">
        <f t="shared" si="99"/>
        <v>1017983677.2294636</v>
      </c>
      <c r="T230" s="123"/>
    </row>
    <row r="231" spans="1:25" ht="17.25" thickBot="1" x14ac:dyDescent="0.35">
      <c r="A231" s="11"/>
      <c r="B231" s="50"/>
      <c r="C231" s="216"/>
      <c r="D231" s="51">
        <v>12</v>
      </c>
      <c r="E231" s="52">
        <v>3400000</v>
      </c>
      <c r="F231" s="53">
        <v>3400000</v>
      </c>
      <c r="G231" s="53">
        <v>0</v>
      </c>
      <c r="H231" s="53">
        <f t="shared" si="94"/>
        <v>0</v>
      </c>
      <c r="I231" s="54">
        <v>0</v>
      </c>
      <c r="J231" s="56">
        <v>0</v>
      </c>
      <c r="K231" s="59">
        <f t="shared" si="95"/>
        <v>0</v>
      </c>
      <c r="L231" s="210">
        <f t="shared" si="96"/>
        <v>2.7550648847397363E-40</v>
      </c>
      <c r="M231" s="195">
        <v>485643178</v>
      </c>
      <c r="N231" s="62">
        <v>0</v>
      </c>
      <c r="O231" s="52">
        <f t="shared" si="97"/>
        <v>1017983677.2294636</v>
      </c>
      <c r="P231" s="57">
        <v>1.7999999999999999E-2</v>
      </c>
      <c r="Q231" s="201">
        <f t="shared" si="90"/>
        <v>1036307383.4195939</v>
      </c>
      <c r="R231" s="169">
        <f t="shared" si="98"/>
        <v>1521950561.4195938</v>
      </c>
      <c r="S231" s="179">
        <f t="shared" si="99"/>
        <v>1036307383.4195938</v>
      </c>
      <c r="T231" s="58">
        <f xml:space="preserve"> S231 / 4</f>
        <v>259076845.85489845</v>
      </c>
      <c r="U231" s="58">
        <f>SUM(E28:E231)</f>
        <v>392400000</v>
      </c>
      <c r="V231" s="58">
        <f>SUM(F28:F231)</f>
        <v>480000000</v>
      </c>
      <c r="W231" s="60">
        <f xml:space="preserve"> U231 - V231</f>
        <v>-87600000</v>
      </c>
      <c r="X231" s="60">
        <f>R231-W231</f>
        <v>1609550561.4195938</v>
      </c>
      <c r="Y231" s="152">
        <f xml:space="preserve"> X231 / W231 * 100</f>
        <v>-1837.3864856388057</v>
      </c>
    </row>
    <row r="232" spans="1:25" x14ac:dyDescent="0.3">
      <c r="A232" s="11"/>
      <c r="B232" s="144">
        <v>20</v>
      </c>
      <c r="C232" s="216">
        <v>2041</v>
      </c>
      <c r="D232" s="101">
        <v>1</v>
      </c>
      <c r="E232" s="102">
        <v>3400000</v>
      </c>
      <c r="F232" s="111">
        <v>22600000</v>
      </c>
      <c r="G232" s="103">
        <v>0</v>
      </c>
      <c r="H232" s="111">
        <f t="shared" si="94"/>
        <v>-19200000</v>
      </c>
      <c r="I232" s="104">
        <v>0</v>
      </c>
      <c r="J232" s="105">
        <f xml:space="preserve"> L231 / 10</f>
        <v>2.7550648847397362E-41</v>
      </c>
      <c r="K232" s="106">
        <f t="shared" si="95"/>
        <v>-19200000</v>
      </c>
      <c r="L232" s="96">
        <f t="shared" si="96"/>
        <v>2.4795583962657629E-40</v>
      </c>
      <c r="M232" s="190">
        <v>485643178</v>
      </c>
      <c r="N232" s="97">
        <v>0</v>
      </c>
      <c r="O232" s="102">
        <f t="shared" si="97"/>
        <v>1017107383.4195939</v>
      </c>
      <c r="P232" s="100">
        <v>4.0000000000000001E-3</v>
      </c>
      <c r="Q232" s="202">
        <f t="shared" si="90"/>
        <v>1021175812.9532723</v>
      </c>
      <c r="R232" s="170">
        <f t="shared" si="98"/>
        <v>1506818990.9532723</v>
      </c>
      <c r="S232" s="180">
        <f t="shared" si="99"/>
        <v>1021175812.9532723</v>
      </c>
      <c r="T232" s="107"/>
    </row>
    <row r="233" spans="1:25" x14ac:dyDescent="0.3">
      <c r="A233" s="11"/>
      <c r="B233" s="143"/>
      <c r="C233" s="216"/>
      <c r="D233" s="109">
        <v>2</v>
      </c>
      <c r="E233" s="110">
        <v>3400000</v>
      </c>
      <c r="F233" s="111">
        <v>3400000</v>
      </c>
      <c r="G233" s="103">
        <v>0</v>
      </c>
      <c r="H233" s="111">
        <f t="shared" si="94"/>
        <v>0</v>
      </c>
      <c r="I233" s="112">
        <v>0</v>
      </c>
      <c r="J233" s="113">
        <f xml:space="preserve"> J232</f>
        <v>2.7550648847397362E-41</v>
      </c>
      <c r="K233" s="114">
        <f t="shared" si="95"/>
        <v>2.7550648847397362E-41</v>
      </c>
      <c r="L233" s="211">
        <f t="shared" si="96"/>
        <v>2.2040519077917894E-40</v>
      </c>
      <c r="M233" s="190">
        <v>485643178</v>
      </c>
      <c r="N233" s="97">
        <v>0</v>
      </c>
      <c r="O233" s="110">
        <f t="shared" si="97"/>
        <v>1021175812.9532723</v>
      </c>
      <c r="P233" s="42">
        <v>1.7999999999999999E-2</v>
      </c>
      <c r="Q233" s="203">
        <f t="shared" si="90"/>
        <v>1039556977.5864313</v>
      </c>
      <c r="R233" s="171">
        <f t="shared" si="98"/>
        <v>1525200155.5864313</v>
      </c>
      <c r="S233" s="181">
        <f t="shared" si="99"/>
        <v>1039556977.5864313</v>
      </c>
      <c r="T233" s="115"/>
    </row>
    <row r="234" spans="1:25" x14ac:dyDescent="0.3">
      <c r="A234" s="11"/>
      <c r="B234" s="143"/>
      <c r="C234" s="216"/>
      <c r="D234" s="109">
        <v>3</v>
      </c>
      <c r="E234" s="110">
        <v>3400000</v>
      </c>
      <c r="F234" s="111">
        <v>3400000</v>
      </c>
      <c r="G234" s="103">
        <v>0</v>
      </c>
      <c r="H234" s="111">
        <f t="shared" si="94"/>
        <v>0</v>
      </c>
      <c r="I234" s="112">
        <v>0</v>
      </c>
      <c r="J234" s="113">
        <f t="shared" ref="J234:J240" si="102" xml:space="preserve"> J233</f>
        <v>2.7550648847397362E-41</v>
      </c>
      <c r="K234" s="114">
        <f t="shared" si="95"/>
        <v>2.7550648847397362E-41</v>
      </c>
      <c r="L234" s="211">
        <f t="shared" si="96"/>
        <v>1.9285454193178159E-40</v>
      </c>
      <c r="M234" s="190">
        <v>485643178</v>
      </c>
      <c r="N234" s="97">
        <v>0</v>
      </c>
      <c r="O234" s="110">
        <f t="shared" si="97"/>
        <v>1039556977.5864313</v>
      </c>
      <c r="P234" s="42">
        <v>1.7999999999999999E-2</v>
      </c>
      <c r="Q234" s="203">
        <f t="shared" si="90"/>
        <v>1058269003.182987</v>
      </c>
      <c r="R234" s="171">
        <f t="shared" si="98"/>
        <v>1543912181.182987</v>
      </c>
      <c r="S234" s="181">
        <f t="shared" si="99"/>
        <v>1058269003.182987</v>
      </c>
      <c r="T234" s="115"/>
    </row>
    <row r="235" spans="1:25" x14ac:dyDescent="0.3">
      <c r="A235" s="11"/>
      <c r="B235" s="143"/>
      <c r="C235" s="216"/>
      <c r="D235" s="109">
        <v>4</v>
      </c>
      <c r="E235" s="110">
        <v>3400000</v>
      </c>
      <c r="F235" s="111">
        <v>3400000</v>
      </c>
      <c r="G235" s="103">
        <v>0</v>
      </c>
      <c r="H235" s="111">
        <f t="shared" si="94"/>
        <v>0</v>
      </c>
      <c r="I235" s="112">
        <v>0</v>
      </c>
      <c r="J235" s="113">
        <f t="shared" si="102"/>
        <v>2.7550648847397362E-41</v>
      </c>
      <c r="K235" s="114">
        <f t="shared" si="95"/>
        <v>2.7550648847397362E-41</v>
      </c>
      <c r="L235" s="211">
        <f t="shared" si="96"/>
        <v>1.6530389308438423E-40</v>
      </c>
      <c r="M235" s="190">
        <v>485643178</v>
      </c>
      <c r="N235" s="97">
        <v>0</v>
      </c>
      <c r="O235" s="110">
        <f t="shared" si="97"/>
        <v>1058269003.182987</v>
      </c>
      <c r="P235" s="42">
        <v>1.7999999999999999E-2</v>
      </c>
      <c r="Q235" s="203">
        <f t="shared" si="90"/>
        <v>1077317845.2402806</v>
      </c>
      <c r="R235" s="171">
        <f t="shared" si="98"/>
        <v>1562961023.2402806</v>
      </c>
      <c r="S235" s="181">
        <f t="shared" si="99"/>
        <v>1077317845.2402806</v>
      </c>
      <c r="T235" s="115"/>
    </row>
    <row r="236" spans="1:25" x14ac:dyDescent="0.3">
      <c r="A236" s="11"/>
      <c r="B236" s="143"/>
      <c r="C236" s="216"/>
      <c r="D236" s="109">
        <v>5</v>
      </c>
      <c r="E236" s="110">
        <v>3400000</v>
      </c>
      <c r="F236" s="111">
        <v>3400000</v>
      </c>
      <c r="G236" s="103">
        <v>0</v>
      </c>
      <c r="H236" s="111">
        <f t="shared" si="94"/>
        <v>0</v>
      </c>
      <c r="I236" s="112">
        <v>0</v>
      </c>
      <c r="J236" s="113">
        <f t="shared" si="102"/>
        <v>2.7550648847397362E-41</v>
      </c>
      <c r="K236" s="114">
        <f t="shared" si="95"/>
        <v>2.7550648847397362E-41</v>
      </c>
      <c r="L236" s="211">
        <f t="shared" si="96"/>
        <v>1.3775324423698686E-40</v>
      </c>
      <c r="M236" s="190">
        <v>485643178</v>
      </c>
      <c r="N236" s="97">
        <v>0</v>
      </c>
      <c r="O236" s="110">
        <f t="shared" si="97"/>
        <v>1077317845.2402806</v>
      </c>
      <c r="P236" s="42">
        <v>1.7999999999999999E-2</v>
      </c>
      <c r="Q236" s="203">
        <f t="shared" si="90"/>
        <v>1096709566.4546056</v>
      </c>
      <c r="R236" s="171">
        <f t="shared" si="98"/>
        <v>1582352744.4546056</v>
      </c>
      <c r="S236" s="181">
        <f t="shared" si="99"/>
        <v>1096709566.4546056</v>
      </c>
      <c r="T236" s="115"/>
    </row>
    <row r="237" spans="1:25" x14ac:dyDescent="0.3">
      <c r="A237" s="11"/>
      <c r="B237" s="143"/>
      <c r="C237" s="216"/>
      <c r="D237" s="109">
        <v>6</v>
      </c>
      <c r="E237" s="110">
        <v>3400000</v>
      </c>
      <c r="F237" s="111">
        <v>3400000</v>
      </c>
      <c r="G237" s="103">
        <v>0</v>
      </c>
      <c r="H237" s="111">
        <f t="shared" si="94"/>
        <v>0</v>
      </c>
      <c r="I237" s="112">
        <v>0</v>
      </c>
      <c r="J237" s="113">
        <f t="shared" si="102"/>
        <v>2.7550648847397362E-41</v>
      </c>
      <c r="K237" s="114">
        <f t="shared" si="95"/>
        <v>2.7550648847397362E-41</v>
      </c>
      <c r="L237" s="211">
        <f t="shared" si="96"/>
        <v>1.1020259538958949E-40</v>
      </c>
      <c r="M237" s="190">
        <v>485643178</v>
      </c>
      <c r="N237" s="97">
        <v>0</v>
      </c>
      <c r="O237" s="110">
        <f t="shared" si="97"/>
        <v>1096709566.4546056</v>
      </c>
      <c r="P237" s="42">
        <v>1.7999999999999999E-2</v>
      </c>
      <c r="Q237" s="203">
        <f t="shared" si="90"/>
        <v>1116450338.6507885</v>
      </c>
      <c r="R237" s="171">
        <f t="shared" si="98"/>
        <v>1602093516.6507885</v>
      </c>
      <c r="S237" s="181">
        <f t="shared" si="99"/>
        <v>1116450338.6507885</v>
      </c>
      <c r="T237" s="115"/>
    </row>
    <row r="238" spans="1:25" x14ac:dyDescent="0.3">
      <c r="A238" s="11"/>
      <c r="B238" s="143"/>
      <c r="C238" s="216"/>
      <c r="D238" s="109">
        <v>7</v>
      </c>
      <c r="E238" s="110">
        <v>3400000</v>
      </c>
      <c r="F238" s="111">
        <v>3400000</v>
      </c>
      <c r="G238" s="103">
        <v>0</v>
      </c>
      <c r="H238" s="111">
        <f t="shared" si="94"/>
        <v>0</v>
      </c>
      <c r="I238" s="112">
        <v>0</v>
      </c>
      <c r="J238" s="113">
        <f t="shared" si="102"/>
        <v>2.7550648847397362E-41</v>
      </c>
      <c r="K238" s="114">
        <f t="shared" si="95"/>
        <v>2.7550648847397362E-41</v>
      </c>
      <c r="L238" s="211">
        <f t="shared" si="96"/>
        <v>8.2651946542192123E-41</v>
      </c>
      <c r="M238" s="190">
        <v>485643178</v>
      </c>
      <c r="N238" s="97">
        <v>0</v>
      </c>
      <c r="O238" s="110">
        <f t="shared" si="97"/>
        <v>1116450338.6507885</v>
      </c>
      <c r="P238" s="42">
        <v>1.7999999999999999E-2</v>
      </c>
      <c r="Q238" s="203">
        <f t="shared" si="90"/>
        <v>1136546444.7465026</v>
      </c>
      <c r="R238" s="171">
        <f t="shared" si="98"/>
        <v>1622189622.7465026</v>
      </c>
      <c r="S238" s="181">
        <f t="shared" si="99"/>
        <v>1136546444.7465026</v>
      </c>
      <c r="T238" s="115"/>
    </row>
    <row r="239" spans="1:25" x14ac:dyDescent="0.3">
      <c r="A239" s="11"/>
      <c r="B239" s="143"/>
      <c r="C239" s="216"/>
      <c r="D239" s="109">
        <v>8</v>
      </c>
      <c r="E239" s="110">
        <v>3400000</v>
      </c>
      <c r="F239" s="111">
        <v>3400000</v>
      </c>
      <c r="G239" s="103">
        <v>0</v>
      </c>
      <c r="H239" s="111">
        <f t="shared" si="94"/>
        <v>0</v>
      </c>
      <c r="I239" s="112">
        <v>0</v>
      </c>
      <c r="J239" s="113">
        <f t="shared" si="102"/>
        <v>2.7550648847397362E-41</v>
      </c>
      <c r="K239" s="114">
        <f t="shared" si="95"/>
        <v>2.7550648847397362E-41</v>
      </c>
      <c r="L239" s="211">
        <f t="shared" si="96"/>
        <v>5.5101297694794755E-41</v>
      </c>
      <c r="M239" s="190">
        <v>485643178</v>
      </c>
      <c r="N239" s="97">
        <v>0</v>
      </c>
      <c r="O239" s="110">
        <f t="shared" si="97"/>
        <v>1136546444.7465026</v>
      </c>
      <c r="P239" s="42">
        <v>1.7999999999999999E-2</v>
      </c>
      <c r="Q239" s="203">
        <f t="shared" si="90"/>
        <v>1157004280.7519398</v>
      </c>
      <c r="R239" s="171">
        <f t="shared" si="98"/>
        <v>1642647458.7519398</v>
      </c>
      <c r="S239" s="181">
        <f t="shared" si="99"/>
        <v>1157004280.7519398</v>
      </c>
      <c r="T239" s="115"/>
    </row>
    <row r="240" spans="1:25" x14ac:dyDescent="0.3">
      <c r="A240" s="11"/>
      <c r="B240" s="143"/>
      <c r="C240" s="216"/>
      <c r="D240" s="109">
        <v>9</v>
      </c>
      <c r="E240" s="110">
        <v>3400000</v>
      </c>
      <c r="F240" s="111">
        <v>3400000</v>
      </c>
      <c r="G240" s="103">
        <v>0</v>
      </c>
      <c r="H240" s="111">
        <f t="shared" si="94"/>
        <v>0</v>
      </c>
      <c r="I240" s="112">
        <v>0</v>
      </c>
      <c r="J240" s="113">
        <f t="shared" si="102"/>
        <v>2.7550648847397362E-41</v>
      </c>
      <c r="K240" s="114">
        <f t="shared" si="95"/>
        <v>2.7550648847397362E-41</v>
      </c>
      <c r="L240" s="211">
        <f t="shared" si="96"/>
        <v>2.7550648847397393E-41</v>
      </c>
      <c r="M240" s="190">
        <v>485643178</v>
      </c>
      <c r="N240" s="97">
        <v>0</v>
      </c>
      <c r="O240" s="110">
        <f t="shared" si="97"/>
        <v>1157004280.7519398</v>
      </c>
      <c r="P240" s="42">
        <v>1.7999999999999999E-2</v>
      </c>
      <c r="Q240" s="203">
        <f t="shared" si="90"/>
        <v>1177830357.8054748</v>
      </c>
      <c r="R240" s="171">
        <f t="shared" si="98"/>
        <v>1663473535.8054748</v>
      </c>
      <c r="S240" s="181">
        <f t="shared" si="99"/>
        <v>1177830357.8054748</v>
      </c>
      <c r="T240" s="115"/>
    </row>
    <row r="241" spans="1:25" x14ac:dyDescent="0.3">
      <c r="A241" s="11"/>
      <c r="B241" s="143"/>
      <c r="C241" s="216"/>
      <c r="D241" s="109">
        <v>10</v>
      </c>
      <c r="E241" s="110">
        <v>3400000</v>
      </c>
      <c r="F241" s="111">
        <v>3400000</v>
      </c>
      <c r="G241" s="103">
        <v>0</v>
      </c>
      <c r="H241" s="111">
        <f t="shared" si="94"/>
        <v>0</v>
      </c>
      <c r="I241" s="112">
        <v>0</v>
      </c>
      <c r="J241" s="113">
        <f xml:space="preserve"> J240</f>
        <v>2.7550648847397362E-41</v>
      </c>
      <c r="K241" s="114">
        <f t="shared" si="95"/>
        <v>2.7550648847397362E-41</v>
      </c>
      <c r="L241" s="211">
        <f t="shared" si="96"/>
        <v>3.0587364693743084E-56</v>
      </c>
      <c r="M241" s="190">
        <v>485643178</v>
      </c>
      <c r="N241" s="97">
        <v>0</v>
      </c>
      <c r="O241" s="110">
        <f t="shared" si="97"/>
        <v>1177830357.8054748</v>
      </c>
      <c r="P241" s="42">
        <v>1.7999999999999999E-2</v>
      </c>
      <c r="Q241" s="203">
        <f t="shared" si="90"/>
        <v>1199031304.2459733</v>
      </c>
      <c r="R241" s="171">
        <f t="shared" si="98"/>
        <v>1684674482.2459733</v>
      </c>
      <c r="S241" s="181">
        <f t="shared" si="99"/>
        <v>1199031304.2459733</v>
      </c>
      <c r="T241" s="115"/>
    </row>
    <row r="242" spans="1:25" ht="17.25" thickBot="1" x14ac:dyDescent="0.35">
      <c r="A242" s="11"/>
      <c r="B242" s="146"/>
      <c r="C242" s="216"/>
      <c r="D242" s="117">
        <v>11</v>
      </c>
      <c r="E242" s="118">
        <v>3400000</v>
      </c>
      <c r="F242" s="111">
        <v>3400000</v>
      </c>
      <c r="G242" s="153">
        <v>0</v>
      </c>
      <c r="H242" s="119">
        <f t="shared" si="94"/>
        <v>0</v>
      </c>
      <c r="I242" s="120">
        <v>0</v>
      </c>
      <c r="J242" s="121">
        <v>0</v>
      </c>
      <c r="K242" s="122">
        <f t="shared" si="95"/>
        <v>0</v>
      </c>
      <c r="L242" s="212">
        <f t="shared" si="96"/>
        <v>3.0587364693743084E-56</v>
      </c>
      <c r="M242" s="197">
        <v>485643178</v>
      </c>
      <c r="N242" s="132">
        <v>0</v>
      </c>
      <c r="O242" s="118">
        <f t="shared" si="97"/>
        <v>1199031304.2459733</v>
      </c>
      <c r="P242" s="116">
        <v>1.7999999999999999E-2</v>
      </c>
      <c r="Q242" s="204">
        <f t="shared" si="90"/>
        <v>1220613867.7224009</v>
      </c>
      <c r="R242" s="172">
        <f t="shared" si="98"/>
        <v>1706257045.7224009</v>
      </c>
      <c r="S242" s="182">
        <f t="shared" si="99"/>
        <v>1220613867.7224009</v>
      </c>
      <c r="T242" s="123"/>
    </row>
    <row r="243" spans="1:25" ht="17.25" thickBot="1" x14ac:dyDescent="0.35">
      <c r="A243" s="11"/>
      <c r="B243" s="50"/>
      <c r="C243" s="216"/>
      <c r="D243" s="51">
        <v>12</v>
      </c>
      <c r="E243" s="52">
        <v>3400000</v>
      </c>
      <c r="F243" s="53">
        <v>3400000</v>
      </c>
      <c r="G243" s="53">
        <v>0</v>
      </c>
      <c r="H243" s="53">
        <f t="shared" si="94"/>
        <v>0</v>
      </c>
      <c r="I243" s="54">
        <v>0</v>
      </c>
      <c r="J243" s="56">
        <v>0</v>
      </c>
      <c r="K243" s="59">
        <f t="shared" si="95"/>
        <v>0</v>
      </c>
      <c r="L243" s="210">
        <f t="shared" si="96"/>
        <v>3.0587364693743084E-56</v>
      </c>
      <c r="M243" s="195">
        <v>485643178</v>
      </c>
      <c r="N243" s="62">
        <v>0</v>
      </c>
      <c r="O243" s="52">
        <f t="shared" si="97"/>
        <v>1220613867.7224009</v>
      </c>
      <c r="P243" s="57">
        <v>1.7999999999999999E-2</v>
      </c>
      <c r="Q243" s="201">
        <f t="shared" si="90"/>
        <v>1242584917.3414042</v>
      </c>
      <c r="R243" s="169">
        <f t="shared" si="98"/>
        <v>1728228095.3414042</v>
      </c>
      <c r="S243" s="179">
        <f t="shared" si="99"/>
        <v>1242584917.3414042</v>
      </c>
      <c r="T243" s="58">
        <f xml:space="preserve"> S243 / 4</f>
        <v>310646229.33535105</v>
      </c>
      <c r="U243" s="58">
        <f>SUM(E40:E243)</f>
        <v>403200000</v>
      </c>
      <c r="V243" s="58">
        <f>SUM(F40:F243)</f>
        <v>540000000</v>
      </c>
      <c r="W243" s="60">
        <f xml:space="preserve"> U243 - V243</f>
        <v>-136800000</v>
      </c>
      <c r="X243" s="60">
        <f>R243-W243</f>
        <v>1865028095.3414042</v>
      </c>
      <c r="Y243" s="152">
        <f xml:space="preserve"> X243 / W243 * 100</f>
        <v>-1363.3246310975176</v>
      </c>
    </row>
    <row r="244" spans="1:25" x14ac:dyDescent="0.3">
      <c r="A244" s="11"/>
      <c r="B244" s="144">
        <v>21</v>
      </c>
      <c r="C244" s="216">
        <v>2042</v>
      </c>
      <c r="D244" s="101">
        <v>1</v>
      </c>
      <c r="E244" s="102">
        <v>3400000</v>
      </c>
      <c r="F244" s="111">
        <v>22600000</v>
      </c>
      <c r="G244" s="103">
        <v>0</v>
      </c>
      <c r="H244" s="111">
        <f t="shared" si="94"/>
        <v>-19200000</v>
      </c>
      <c r="I244" s="104">
        <v>0</v>
      </c>
      <c r="J244" s="105">
        <f xml:space="preserve"> L243 / 10</f>
        <v>3.0587364693743083E-57</v>
      </c>
      <c r="K244" s="106">
        <f t="shared" si="95"/>
        <v>-19200000</v>
      </c>
      <c r="L244" s="96">
        <f t="shared" si="96"/>
        <v>2.7528628224368777E-56</v>
      </c>
      <c r="M244" s="190">
        <v>485643178</v>
      </c>
      <c r="N244" s="97">
        <v>0</v>
      </c>
      <c r="O244" s="102">
        <f t="shared" si="97"/>
        <v>1223384917.3414042</v>
      </c>
      <c r="P244" s="100">
        <v>4.0000000000000001E-3</v>
      </c>
      <c r="Q244" s="202">
        <f t="shared" si="90"/>
        <v>1228278457.0107698</v>
      </c>
      <c r="R244" s="170">
        <f t="shared" si="98"/>
        <v>1713921635.0107698</v>
      </c>
      <c r="S244" s="180">
        <f t="shared" si="99"/>
        <v>1228278457.0107698</v>
      </c>
      <c r="T244" s="107"/>
    </row>
    <row r="245" spans="1:25" x14ac:dyDescent="0.3">
      <c r="A245" s="11"/>
      <c r="B245" s="143"/>
      <c r="C245" s="216"/>
      <c r="D245" s="109">
        <v>2</v>
      </c>
      <c r="E245" s="110">
        <v>3400000</v>
      </c>
      <c r="F245" s="111">
        <v>3400000</v>
      </c>
      <c r="G245" s="103">
        <v>0</v>
      </c>
      <c r="H245" s="111">
        <f t="shared" si="94"/>
        <v>0</v>
      </c>
      <c r="I245" s="112">
        <v>0</v>
      </c>
      <c r="J245" s="113">
        <f xml:space="preserve"> J244</f>
        <v>3.0587364693743083E-57</v>
      </c>
      <c r="K245" s="114">
        <f t="shared" si="95"/>
        <v>3.0587364693743083E-57</v>
      </c>
      <c r="L245" s="211">
        <f t="shared" si="96"/>
        <v>2.4469891754994471E-56</v>
      </c>
      <c r="M245" s="190">
        <v>485643178</v>
      </c>
      <c r="N245" s="97">
        <v>0</v>
      </c>
      <c r="O245" s="110">
        <f t="shared" si="97"/>
        <v>1228278457.0107698</v>
      </c>
      <c r="P245" s="42">
        <v>1.7999999999999999E-2</v>
      </c>
      <c r="Q245" s="203">
        <f t="shared" si="90"/>
        <v>1250387469.2369637</v>
      </c>
      <c r="R245" s="171">
        <f t="shared" si="98"/>
        <v>1736030647.2369637</v>
      </c>
      <c r="S245" s="181">
        <f t="shared" si="99"/>
        <v>1250387469.2369637</v>
      </c>
      <c r="T245" s="115"/>
    </row>
    <row r="246" spans="1:25" x14ac:dyDescent="0.3">
      <c r="A246" s="11"/>
      <c r="B246" s="143"/>
      <c r="C246" s="216"/>
      <c r="D246" s="109">
        <v>3</v>
      </c>
      <c r="E246" s="110">
        <v>3400000</v>
      </c>
      <c r="F246" s="111">
        <v>3400000</v>
      </c>
      <c r="G246" s="103">
        <v>0</v>
      </c>
      <c r="H246" s="111">
        <f t="shared" si="94"/>
        <v>0</v>
      </c>
      <c r="I246" s="112">
        <v>0</v>
      </c>
      <c r="J246" s="113">
        <f t="shared" ref="J246:J252" si="103" xml:space="preserve"> J245</f>
        <v>3.0587364693743083E-57</v>
      </c>
      <c r="K246" s="114">
        <f t="shared" si="95"/>
        <v>3.0587364693743083E-57</v>
      </c>
      <c r="L246" s="211">
        <f t="shared" si="96"/>
        <v>2.1411155285620164E-56</v>
      </c>
      <c r="M246" s="190">
        <v>485643178</v>
      </c>
      <c r="N246" s="97">
        <v>0</v>
      </c>
      <c r="O246" s="110">
        <f t="shared" si="97"/>
        <v>1250387469.2369637</v>
      </c>
      <c r="P246" s="42">
        <v>1.7999999999999999E-2</v>
      </c>
      <c r="Q246" s="203">
        <f t="shared" si="90"/>
        <v>1272894443.6832292</v>
      </c>
      <c r="R246" s="171">
        <f t="shared" si="98"/>
        <v>1758537621.6832292</v>
      </c>
      <c r="S246" s="181">
        <f t="shared" si="99"/>
        <v>1272894443.6832292</v>
      </c>
      <c r="T246" s="115"/>
    </row>
    <row r="247" spans="1:25" x14ac:dyDescent="0.3">
      <c r="A247" s="11"/>
      <c r="B247" s="143"/>
      <c r="C247" s="216"/>
      <c r="D247" s="109">
        <v>4</v>
      </c>
      <c r="E247" s="110">
        <v>3400000</v>
      </c>
      <c r="F247" s="111">
        <v>3400000</v>
      </c>
      <c r="G247" s="103">
        <v>0</v>
      </c>
      <c r="H247" s="111">
        <f t="shared" si="94"/>
        <v>0</v>
      </c>
      <c r="I247" s="112">
        <v>0</v>
      </c>
      <c r="J247" s="113">
        <f t="shared" si="103"/>
        <v>3.0587364693743083E-57</v>
      </c>
      <c r="K247" s="114">
        <f t="shared" si="95"/>
        <v>3.0587364693743083E-57</v>
      </c>
      <c r="L247" s="211">
        <f t="shared" si="96"/>
        <v>1.8352418816245855E-56</v>
      </c>
      <c r="M247" s="190">
        <v>485643178</v>
      </c>
      <c r="N247" s="97">
        <v>0</v>
      </c>
      <c r="O247" s="110">
        <f t="shared" si="97"/>
        <v>1272894443.6832292</v>
      </c>
      <c r="P247" s="42">
        <v>1.7999999999999999E-2</v>
      </c>
      <c r="Q247" s="203">
        <f t="shared" si="90"/>
        <v>1295806543.6695273</v>
      </c>
      <c r="R247" s="171">
        <f t="shared" si="98"/>
        <v>1781449721.6695273</v>
      </c>
      <c r="S247" s="181">
        <f t="shared" si="99"/>
        <v>1295806543.6695273</v>
      </c>
      <c r="T247" s="115"/>
    </row>
    <row r="248" spans="1:25" x14ac:dyDescent="0.3">
      <c r="A248" s="11"/>
      <c r="B248" s="143"/>
      <c r="C248" s="216"/>
      <c r="D248" s="109">
        <v>5</v>
      </c>
      <c r="E248" s="110">
        <v>3400000</v>
      </c>
      <c r="F248" s="111">
        <v>3400000</v>
      </c>
      <c r="G248" s="103">
        <v>0</v>
      </c>
      <c r="H248" s="111">
        <f t="shared" si="94"/>
        <v>0</v>
      </c>
      <c r="I248" s="112">
        <v>0</v>
      </c>
      <c r="J248" s="113">
        <f t="shared" si="103"/>
        <v>3.0587364693743083E-57</v>
      </c>
      <c r="K248" s="114">
        <f t="shared" si="95"/>
        <v>3.0587364693743083E-57</v>
      </c>
      <c r="L248" s="211">
        <f t="shared" si="96"/>
        <v>1.5293682346871546E-56</v>
      </c>
      <c r="M248" s="190">
        <v>485643178</v>
      </c>
      <c r="N248" s="97">
        <v>0</v>
      </c>
      <c r="O248" s="110">
        <f t="shared" si="97"/>
        <v>1295806543.6695273</v>
      </c>
      <c r="P248" s="42">
        <v>1.7999999999999999E-2</v>
      </c>
      <c r="Q248" s="203">
        <f t="shared" si="90"/>
        <v>1319131061.4555788</v>
      </c>
      <c r="R248" s="171">
        <f t="shared" si="98"/>
        <v>1804774239.4555788</v>
      </c>
      <c r="S248" s="181">
        <f t="shared" si="99"/>
        <v>1319131061.4555788</v>
      </c>
      <c r="T248" s="115"/>
    </row>
    <row r="249" spans="1:25" x14ac:dyDescent="0.3">
      <c r="A249" s="11"/>
      <c r="B249" s="143"/>
      <c r="C249" s="216"/>
      <c r="D249" s="109">
        <v>6</v>
      </c>
      <c r="E249" s="110">
        <v>3400000</v>
      </c>
      <c r="F249" s="111">
        <v>3400000</v>
      </c>
      <c r="G249" s="103">
        <v>0</v>
      </c>
      <c r="H249" s="111">
        <f t="shared" si="94"/>
        <v>0</v>
      </c>
      <c r="I249" s="112">
        <v>0</v>
      </c>
      <c r="J249" s="113">
        <f t="shared" si="103"/>
        <v>3.0587364693743083E-57</v>
      </c>
      <c r="K249" s="114">
        <f t="shared" si="95"/>
        <v>3.0587364693743083E-57</v>
      </c>
      <c r="L249" s="211">
        <f t="shared" si="96"/>
        <v>1.2234945877497238E-56</v>
      </c>
      <c r="M249" s="190">
        <v>485643178</v>
      </c>
      <c r="N249" s="97">
        <v>0</v>
      </c>
      <c r="O249" s="110">
        <f t="shared" si="97"/>
        <v>1319131061.4555788</v>
      </c>
      <c r="P249" s="42">
        <v>1.7999999999999999E-2</v>
      </c>
      <c r="Q249" s="203">
        <f t="shared" si="90"/>
        <v>1342875420.5617793</v>
      </c>
      <c r="R249" s="171">
        <f t="shared" si="98"/>
        <v>1828518598.5617793</v>
      </c>
      <c r="S249" s="181">
        <f t="shared" si="99"/>
        <v>1342875420.5617793</v>
      </c>
      <c r="T249" s="115"/>
    </row>
    <row r="250" spans="1:25" x14ac:dyDescent="0.3">
      <c r="A250" s="11"/>
      <c r="B250" s="143"/>
      <c r="C250" s="216"/>
      <c r="D250" s="109">
        <v>7</v>
      </c>
      <c r="E250" s="110">
        <v>3400000</v>
      </c>
      <c r="F250" s="111">
        <v>3400000</v>
      </c>
      <c r="G250" s="103">
        <v>0</v>
      </c>
      <c r="H250" s="111">
        <f t="shared" si="94"/>
        <v>0</v>
      </c>
      <c r="I250" s="112">
        <v>0</v>
      </c>
      <c r="J250" s="113">
        <f t="shared" si="103"/>
        <v>3.0587364693743083E-57</v>
      </c>
      <c r="K250" s="114">
        <f t="shared" si="95"/>
        <v>3.0587364693743083E-57</v>
      </c>
      <c r="L250" s="211">
        <f t="shared" si="96"/>
        <v>9.1762094081229287E-57</v>
      </c>
      <c r="M250" s="190">
        <v>485643178</v>
      </c>
      <c r="N250" s="97">
        <v>0</v>
      </c>
      <c r="O250" s="110">
        <f t="shared" si="97"/>
        <v>1342875420.5617793</v>
      </c>
      <c r="P250" s="42">
        <v>1.7999999999999999E-2</v>
      </c>
      <c r="Q250" s="203">
        <f t="shared" si="90"/>
        <v>1367047178.1318913</v>
      </c>
      <c r="R250" s="171">
        <f t="shared" si="98"/>
        <v>1852690356.1318913</v>
      </c>
      <c r="S250" s="181">
        <f t="shared" si="99"/>
        <v>1367047178.1318913</v>
      </c>
      <c r="T250" s="115"/>
    </row>
    <row r="251" spans="1:25" x14ac:dyDescent="0.3">
      <c r="A251" s="11"/>
      <c r="B251" s="143"/>
      <c r="C251" s="216"/>
      <c r="D251" s="109">
        <v>8</v>
      </c>
      <c r="E251" s="110">
        <v>3400000</v>
      </c>
      <c r="F251" s="111">
        <v>3400000</v>
      </c>
      <c r="G251" s="103">
        <v>0</v>
      </c>
      <c r="H251" s="111">
        <f t="shared" si="94"/>
        <v>0</v>
      </c>
      <c r="I251" s="112">
        <v>0</v>
      </c>
      <c r="J251" s="113">
        <f t="shared" si="103"/>
        <v>3.0587364693743083E-57</v>
      </c>
      <c r="K251" s="114">
        <f t="shared" si="95"/>
        <v>3.0587364693743083E-57</v>
      </c>
      <c r="L251" s="211">
        <f t="shared" si="96"/>
        <v>6.1174729387486199E-57</v>
      </c>
      <c r="M251" s="190">
        <v>485643178</v>
      </c>
      <c r="N251" s="97">
        <v>0</v>
      </c>
      <c r="O251" s="110">
        <f t="shared" si="97"/>
        <v>1367047178.1318913</v>
      </c>
      <c r="P251" s="42">
        <v>1.7999999999999999E-2</v>
      </c>
      <c r="Q251" s="203">
        <f t="shared" si="90"/>
        <v>1391654027.3382652</v>
      </c>
      <c r="R251" s="171">
        <f t="shared" si="98"/>
        <v>1877297205.3382652</v>
      </c>
      <c r="S251" s="181">
        <f t="shared" si="99"/>
        <v>1391654027.3382652</v>
      </c>
      <c r="T251" s="115"/>
    </row>
    <row r="252" spans="1:25" x14ac:dyDescent="0.3">
      <c r="A252" s="11"/>
      <c r="B252" s="143"/>
      <c r="C252" s="216"/>
      <c r="D252" s="109">
        <v>9</v>
      </c>
      <c r="E252" s="110">
        <v>3400000</v>
      </c>
      <c r="F252" s="111">
        <v>3400000</v>
      </c>
      <c r="G252" s="103">
        <v>0</v>
      </c>
      <c r="H252" s="111">
        <f t="shared" si="94"/>
        <v>0</v>
      </c>
      <c r="I252" s="112">
        <v>0</v>
      </c>
      <c r="J252" s="113">
        <f t="shared" si="103"/>
        <v>3.0587364693743083E-57</v>
      </c>
      <c r="K252" s="114">
        <f t="shared" si="95"/>
        <v>3.0587364693743083E-57</v>
      </c>
      <c r="L252" s="211">
        <f t="shared" si="96"/>
        <v>3.0587364693743117E-57</v>
      </c>
      <c r="M252" s="190">
        <v>485643178</v>
      </c>
      <c r="N252" s="97">
        <v>0</v>
      </c>
      <c r="O252" s="110">
        <f t="shared" si="97"/>
        <v>1391654027.3382652</v>
      </c>
      <c r="P252" s="42">
        <v>1.7999999999999999E-2</v>
      </c>
      <c r="Q252" s="203">
        <f t="shared" si="90"/>
        <v>1416703799.830354</v>
      </c>
      <c r="R252" s="171">
        <f t="shared" si="98"/>
        <v>1902346977.830354</v>
      </c>
      <c r="S252" s="181">
        <f t="shared" si="99"/>
        <v>1416703799.830354</v>
      </c>
      <c r="T252" s="115"/>
    </row>
    <row r="253" spans="1:25" x14ac:dyDescent="0.3">
      <c r="A253" s="11"/>
      <c r="B253" s="143"/>
      <c r="C253" s="216"/>
      <c r="D253" s="109">
        <v>10</v>
      </c>
      <c r="E253" s="110">
        <v>3400000</v>
      </c>
      <c r="F253" s="111">
        <v>3400000</v>
      </c>
      <c r="G253" s="103">
        <v>0</v>
      </c>
      <c r="H253" s="111">
        <f t="shared" si="94"/>
        <v>0</v>
      </c>
      <c r="I253" s="112">
        <v>0</v>
      </c>
      <c r="J253" s="113">
        <f xml:space="preserve"> J252</f>
        <v>3.0587364693743083E-57</v>
      </c>
      <c r="K253" s="114">
        <f t="shared" si="95"/>
        <v>3.0587364693743083E-57</v>
      </c>
      <c r="L253" s="211">
        <f t="shared" si="96"/>
        <v>3.3958796545600171E-72</v>
      </c>
      <c r="M253" s="190">
        <v>485643178</v>
      </c>
      <c r="N253" s="97">
        <v>0</v>
      </c>
      <c r="O253" s="110">
        <f t="shared" si="97"/>
        <v>1416703799.830354</v>
      </c>
      <c r="P253" s="42">
        <v>1.7999999999999999E-2</v>
      </c>
      <c r="Q253" s="203">
        <f t="shared" si="90"/>
        <v>1442204468.2273004</v>
      </c>
      <c r="R253" s="171">
        <f t="shared" si="98"/>
        <v>1927847646.2273004</v>
      </c>
      <c r="S253" s="181">
        <f t="shared" si="99"/>
        <v>1442204468.2273004</v>
      </c>
      <c r="T253" s="115"/>
    </row>
    <row r="254" spans="1:25" ht="17.25" thickBot="1" x14ac:dyDescent="0.35">
      <c r="A254" s="11"/>
      <c r="B254" s="146"/>
      <c r="C254" s="216"/>
      <c r="D254" s="117">
        <v>11</v>
      </c>
      <c r="E254" s="118">
        <v>3400000</v>
      </c>
      <c r="F254" s="111">
        <v>3400000</v>
      </c>
      <c r="G254" s="153">
        <v>0</v>
      </c>
      <c r="H254" s="119">
        <f t="shared" si="94"/>
        <v>0</v>
      </c>
      <c r="I254" s="120">
        <v>0</v>
      </c>
      <c r="J254" s="121">
        <v>0</v>
      </c>
      <c r="K254" s="122">
        <f t="shared" si="95"/>
        <v>0</v>
      </c>
      <c r="L254" s="212">
        <f t="shared" si="96"/>
        <v>3.3958796545600171E-72</v>
      </c>
      <c r="M254" s="197">
        <v>485643178</v>
      </c>
      <c r="N254" s="132">
        <v>0</v>
      </c>
      <c r="O254" s="118">
        <f t="shared" si="97"/>
        <v>1442204468.2273004</v>
      </c>
      <c r="P254" s="116">
        <v>1.7999999999999999E-2</v>
      </c>
      <c r="Q254" s="204">
        <f t="shared" si="90"/>
        <v>1468164148.6553917</v>
      </c>
      <c r="R254" s="172">
        <f t="shared" si="98"/>
        <v>1953807326.6553917</v>
      </c>
      <c r="S254" s="182">
        <f t="shared" si="99"/>
        <v>1468164148.6553917</v>
      </c>
      <c r="T254" s="123"/>
    </row>
    <row r="255" spans="1:25" ht="17.25" thickBot="1" x14ac:dyDescent="0.35">
      <c r="A255" s="11"/>
      <c r="B255" s="50"/>
      <c r="C255" s="216"/>
      <c r="D255" s="51">
        <v>12</v>
      </c>
      <c r="E255" s="52">
        <v>3400000</v>
      </c>
      <c r="F255" s="53">
        <v>3400000</v>
      </c>
      <c r="G255" s="53">
        <v>0</v>
      </c>
      <c r="H255" s="53">
        <f t="shared" si="94"/>
        <v>0</v>
      </c>
      <c r="I255" s="54">
        <v>0</v>
      </c>
      <c r="J255" s="56">
        <v>0</v>
      </c>
      <c r="K255" s="59">
        <f t="shared" si="95"/>
        <v>0</v>
      </c>
      <c r="L255" s="210">
        <f t="shared" si="96"/>
        <v>3.3958796545600171E-72</v>
      </c>
      <c r="M255" s="195">
        <v>485643178</v>
      </c>
      <c r="N255" s="62">
        <v>0</v>
      </c>
      <c r="O255" s="52">
        <f t="shared" si="97"/>
        <v>1468164148.6553917</v>
      </c>
      <c r="P255" s="57">
        <v>1.7999999999999999E-2</v>
      </c>
      <c r="Q255" s="201">
        <f t="shared" si="90"/>
        <v>1494591103.3311887</v>
      </c>
      <c r="R255" s="169">
        <f t="shared" si="98"/>
        <v>1980234281.3311887</v>
      </c>
      <c r="S255" s="179">
        <f t="shared" si="99"/>
        <v>1494591103.3311887</v>
      </c>
      <c r="T255" s="58">
        <f xml:space="preserve"> S255 / 4</f>
        <v>373647775.83279717</v>
      </c>
      <c r="U255" s="58">
        <f>SUM(E52:E255)</f>
        <v>414000000</v>
      </c>
      <c r="V255" s="58">
        <f>SUM(F52:F255)</f>
        <v>540000000</v>
      </c>
      <c r="W255" s="60">
        <f xml:space="preserve"> U255 - V255</f>
        <v>-126000000</v>
      </c>
      <c r="X255" s="60">
        <f>R255-W255</f>
        <v>2106234281.3311887</v>
      </c>
      <c r="Y255" s="152">
        <f xml:space="preserve"> X255 / W255 * 100</f>
        <v>-1671.6145089930069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abSelected="1" topLeftCell="C1" workbookViewId="0">
      <selection activeCell="O7" sqref="O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30" t="s">
        <v>11</v>
      </c>
    </row>
    <row r="3" spans="1:18" x14ac:dyDescent="0.3">
      <c r="A3" s="240">
        <v>2023</v>
      </c>
      <c r="B3" s="33" t="s">
        <v>167</v>
      </c>
      <c r="C3" s="1">
        <v>8340000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3300000</v>
      </c>
      <c r="O3" s="1">
        <v>1300000</v>
      </c>
      <c r="P3" s="1">
        <f t="shared" ref="P3:P14" si="0">SUM(D3:O3)</f>
        <v>8320000</v>
      </c>
      <c r="Q3" s="31">
        <f t="shared" ref="Q3:Q14" si="1" xml:space="preserve"> C3 - P3</f>
        <v>20000</v>
      </c>
      <c r="R3" s="1">
        <f xml:space="preserve"> 7150000 + Q3</f>
        <v>7170000</v>
      </c>
    </row>
    <row r="4" spans="1:18" x14ac:dyDescent="0.3">
      <c r="A4" s="241"/>
      <c r="B4" s="33" t="s">
        <v>168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31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241"/>
      <c r="B5" s="33" t="s">
        <v>169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2300000</v>
      </c>
      <c r="O5" s="1">
        <v>0</v>
      </c>
      <c r="P5" s="1">
        <f t="shared" si="0"/>
        <v>6670000</v>
      </c>
      <c r="Q5" s="31">
        <f t="shared" si="1"/>
        <v>430000</v>
      </c>
      <c r="R5" s="1">
        <f t="shared" si="2"/>
        <v>7580000</v>
      </c>
    </row>
    <row r="6" spans="1:18" x14ac:dyDescent="0.3">
      <c r="A6" s="241"/>
      <c r="B6" s="33" t="s">
        <v>170</v>
      </c>
      <c r="C6" s="1">
        <f t="shared" si="3"/>
        <v>7580000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2300000</v>
      </c>
      <c r="O6" s="1">
        <v>0</v>
      </c>
      <c r="P6" s="1">
        <f t="shared" si="0"/>
        <v>6670000</v>
      </c>
      <c r="Q6" s="31">
        <f t="shared" si="1"/>
        <v>910000</v>
      </c>
      <c r="R6" s="1">
        <f t="shared" si="2"/>
        <v>8060000</v>
      </c>
    </row>
    <row r="7" spans="1:18" x14ac:dyDescent="0.3">
      <c r="A7" s="241"/>
      <c r="B7" s="33" t="s">
        <v>171</v>
      </c>
      <c r="C7" s="1">
        <f t="shared" si="3"/>
        <v>8060000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2300000</v>
      </c>
      <c r="O7" s="1">
        <v>400000</v>
      </c>
      <c r="P7" s="1">
        <f t="shared" si="0"/>
        <v>7070000</v>
      </c>
      <c r="Q7" s="31">
        <f t="shared" si="1"/>
        <v>990000</v>
      </c>
      <c r="R7" s="1">
        <f t="shared" si="2"/>
        <v>8140000</v>
      </c>
    </row>
    <row r="8" spans="1:18" x14ac:dyDescent="0.3">
      <c r="A8" s="241"/>
      <c r="B8" s="33" t="s">
        <v>172</v>
      </c>
      <c r="C8" s="1">
        <f t="shared" si="3"/>
        <v>8140000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2300000</v>
      </c>
      <c r="O8" s="1">
        <v>0</v>
      </c>
      <c r="P8" s="1">
        <f t="shared" si="0"/>
        <v>6670000</v>
      </c>
      <c r="Q8" s="31">
        <f t="shared" si="1"/>
        <v>1470000</v>
      </c>
      <c r="R8" s="1">
        <f t="shared" si="2"/>
        <v>8620000</v>
      </c>
    </row>
    <row r="9" spans="1:18" x14ac:dyDescent="0.3">
      <c r="A9" s="241"/>
      <c r="B9" s="33" t="s">
        <v>173</v>
      </c>
      <c r="C9" s="1">
        <f t="shared" si="3"/>
        <v>8620000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2300000</v>
      </c>
      <c r="O9" s="1">
        <v>0</v>
      </c>
      <c r="P9" s="1">
        <f t="shared" si="0"/>
        <v>6670000</v>
      </c>
      <c r="Q9" s="31">
        <f t="shared" si="1"/>
        <v>1950000</v>
      </c>
      <c r="R9" s="1">
        <f t="shared" si="2"/>
        <v>9100000</v>
      </c>
    </row>
    <row r="10" spans="1:18" x14ac:dyDescent="0.3">
      <c r="A10" s="241"/>
      <c r="B10" s="33" t="s">
        <v>174</v>
      </c>
      <c r="C10" s="1">
        <f t="shared" si="3"/>
        <v>9100000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2300000</v>
      </c>
      <c r="O10" s="1">
        <v>0</v>
      </c>
      <c r="P10" s="1">
        <f t="shared" si="0"/>
        <v>6670000</v>
      </c>
      <c r="Q10" s="31">
        <f t="shared" si="1"/>
        <v>2430000</v>
      </c>
      <c r="R10" s="1">
        <f t="shared" si="2"/>
        <v>9580000</v>
      </c>
    </row>
    <row r="11" spans="1:18" s="33" customFormat="1" x14ac:dyDescent="0.3">
      <c r="A11" s="241"/>
      <c r="B11" s="33" t="s">
        <v>175</v>
      </c>
      <c r="C11" s="34">
        <f t="shared" si="3"/>
        <v>9580000</v>
      </c>
      <c r="D11" s="34">
        <v>650000</v>
      </c>
      <c r="E11" s="34">
        <v>2500000</v>
      </c>
      <c r="F11" s="34">
        <v>300000</v>
      </c>
      <c r="G11" s="34">
        <v>100000</v>
      </c>
      <c r="H11" s="34">
        <v>450000</v>
      </c>
      <c r="I11" s="34">
        <v>100000</v>
      </c>
      <c r="J11" s="34">
        <v>170000</v>
      </c>
      <c r="K11" s="34">
        <v>0</v>
      </c>
      <c r="L11" s="34">
        <v>100000</v>
      </c>
      <c r="M11" s="34">
        <v>0</v>
      </c>
      <c r="N11" s="34">
        <v>2300000</v>
      </c>
      <c r="O11" s="34">
        <v>400000</v>
      </c>
      <c r="P11" s="34">
        <f t="shared" si="0"/>
        <v>7070000</v>
      </c>
      <c r="Q11" s="35">
        <f t="shared" si="1"/>
        <v>2510000</v>
      </c>
      <c r="R11" s="34">
        <f t="shared" si="2"/>
        <v>9660000</v>
      </c>
    </row>
    <row r="12" spans="1:18" x14ac:dyDescent="0.3">
      <c r="A12" s="241"/>
      <c r="B12" t="s">
        <v>176</v>
      </c>
      <c r="C12" s="1">
        <f t="shared" si="3"/>
        <v>9660000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1500000</v>
      </c>
      <c r="O12" s="1">
        <v>0</v>
      </c>
      <c r="P12" s="1">
        <f t="shared" si="0"/>
        <v>5870000</v>
      </c>
      <c r="Q12" s="31">
        <f t="shared" si="1"/>
        <v>3790000</v>
      </c>
      <c r="R12" s="1">
        <f t="shared" si="2"/>
        <v>10940000</v>
      </c>
    </row>
    <row r="13" spans="1:18" x14ac:dyDescent="0.3">
      <c r="A13" s="241"/>
      <c r="B13" t="s">
        <v>177</v>
      </c>
      <c r="C13" s="1">
        <f t="shared" si="3"/>
        <v>10940000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1500000</v>
      </c>
      <c r="O13" s="1">
        <v>400000</v>
      </c>
      <c r="P13" s="1">
        <f t="shared" si="0"/>
        <v>6270000</v>
      </c>
      <c r="Q13" s="31">
        <f t="shared" si="1"/>
        <v>4670000</v>
      </c>
      <c r="R13" s="1">
        <f t="shared" si="2"/>
        <v>11820000</v>
      </c>
    </row>
    <row r="14" spans="1:18" ht="17.25" thickBot="1" x14ac:dyDescent="0.35">
      <c r="A14" s="242"/>
      <c r="B14" s="37" t="s">
        <v>178</v>
      </c>
      <c r="C14" s="38">
        <f t="shared" si="3"/>
        <v>11820000</v>
      </c>
      <c r="D14" s="38">
        <v>650000</v>
      </c>
      <c r="E14" s="38">
        <v>2500000</v>
      </c>
      <c r="F14" s="38">
        <v>300000</v>
      </c>
      <c r="G14" s="38">
        <v>100000</v>
      </c>
      <c r="H14" s="38">
        <v>450000</v>
      </c>
      <c r="I14" s="38">
        <v>100000</v>
      </c>
      <c r="J14" s="38">
        <v>170000</v>
      </c>
      <c r="K14" s="38">
        <v>0</v>
      </c>
      <c r="L14" s="38">
        <v>100000</v>
      </c>
      <c r="M14" s="38">
        <v>0</v>
      </c>
      <c r="N14" s="38">
        <v>1500000</v>
      </c>
      <c r="O14" s="38">
        <v>0</v>
      </c>
      <c r="P14" s="38">
        <f t="shared" si="0"/>
        <v>5870000</v>
      </c>
      <c r="Q14" s="32">
        <f t="shared" si="1"/>
        <v>5950000</v>
      </c>
      <c r="R14" s="38">
        <f t="shared" si="2"/>
        <v>13100000</v>
      </c>
    </row>
    <row r="15" spans="1:18" x14ac:dyDescent="0.3">
      <c r="A15" s="240">
        <v>2024</v>
      </c>
      <c r="B15" t="s">
        <v>167</v>
      </c>
      <c r="C15" s="1">
        <f xml:space="preserve"> R14</f>
        <v>13100000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1500000</v>
      </c>
      <c r="O15" s="1">
        <v>400000</v>
      </c>
      <c r="P15" s="1">
        <f t="shared" ref="P15:P38" si="4">SUM(D15:O15)</f>
        <v>5620000</v>
      </c>
      <c r="Q15" s="36">
        <f t="shared" ref="Q15:Q38" si="5" xml:space="preserve"> C15 - P15</f>
        <v>7480000</v>
      </c>
      <c r="R15" s="1">
        <f xml:space="preserve"> 7150000 + Q15</f>
        <v>14630000</v>
      </c>
    </row>
    <row r="16" spans="1:18" s="33" customFormat="1" x14ac:dyDescent="0.3">
      <c r="A16" s="241"/>
      <c r="B16" s="33" t="s">
        <v>168</v>
      </c>
      <c r="C16" s="34">
        <f xml:space="preserve"> R15</f>
        <v>14630000</v>
      </c>
      <c r="D16" s="34">
        <v>650000</v>
      </c>
      <c r="E16" s="34">
        <v>2500000</v>
      </c>
      <c r="F16" s="34">
        <v>300000</v>
      </c>
      <c r="G16" s="34">
        <v>100000</v>
      </c>
      <c r="H16" s="34">
        <v>450000</v>
      </c>
      <c r="I16" s="34">
        <v>100000</v>
      </c>
      <c r="J16" s="34">
        <v>170000</v>
      </c>
      <c r="K16" s="34">
        <v>0</v>
      </c>
      <c r="L16" s="34">
        <v>100000</v>
      </c>
      <c r="M16" s="34">
        <v>0</v>
      </c>
      <c r="N16" s="34">
        <v>1500000</v>
      </c>
      <c r="O16" s="34">
        <v>0</v>
      </c>
      <c r="P16" s="34">
        <f t="shared" si="4"/>
        <v>5870000</v>
      </c>
      <c r="Q16" s="35">
        <f t="shared" si="5"/>
        <v>8760000</v>
      </c>
      <c r="R16" s="34">
        <f t="shared" ref="R16:R26" si="6" xml:space="preserve"> 7150000 + Q16</f>
        <v>15910000</v>
      </c>
    </row>
    <row r="17" spans="1:18" x14ac:dyDescent="0.3">
      <c r="A17" s="241"/>
      <c r="B17" t="s">
        <v>169</v>
      </c>
      <c r="C17" s="1">
        <f t="shared" ref="C17:C26" si="7" xml:space="preserve"> R16</f>
        <v>15910000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1500000</v>
      </c>
      <c r="O17" s="1">
        <v>0</v>
      </c>
      <c r="P17" s="1">
        <f t="shared" si="4"/>
        <v>5870000</v>
      </c>
      <c r="Q17" s="31">
        <f t="shared" si="5"/>
        <v>10040000</v>
      </c>
      <c r="R17" s="1">
        <f t="shared" si="6"/>
        <v>17190000</v>
      </c>
    </row>
    <row r="18" spans="1:18" x14ac:dyDescent="0.3">
      <c r="A18" s="241"/>
      <c r="B18" t="s">
        <v>170</v>
      </c>
      <c r="C18" s="1">
        <f t="shared" si="7"/>
        <v>17190000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1500000</v>
      </c>
      <c r="O18" s="1">
        <v>0</v>
      </c>
      <c r="P18" s="1">
        <f t="shared" si="4"/>
        <v>5870000</v>
      </c>
      <c r="Q18" s="31">
        <f t="shared" si="5"/>
        <v>11320000</v>
      </c>
      <c r="R18" s="1">
        <f t="shared" si="6"/>
        <v>18470000</v>
      </c>
    </row>
    <row r="19" spans="1:18" x14ac:dyDescent="0.3">
      <c r="A19" s="241"/>
      <c r="B19" t="s">
        <v>171</v>
      </c>
      <c r="C19" s="1">
        <f t="shared" si="7"/>
        <v>18470000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1500000</v>
      </c>
      <c r="O19" s="1">
        <v>400000</v>
      </c>
      <c r="P19" s="1">
        <f t="shared" si="4"/>
        <v>6270000</v>
      </c>
      <c r="Q19" s="31">
        <f t="shared" si="5"/>
        <v>12200000</v>
      </c>
      <c r="R19" s="1">
        <f t="shared" si="6"/>
        <v>19350000</v>
      </c>
    </row>
    <row r="20" spans="1:18" x14ac:dyDescent="0.3">
      <c r="A20" s="241"/>
      <c r="B20" t="s">
        <v>172</v>
      </c>
      <c r="C20" s="1">
        <f t="shared" si="7"/>
        <v>19350000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1500000</v>
      </c>
      <c r="O20" s="1">
        <v>0</v>
      </c>
      <c r="P20" s="1">
        <f t="shared" si="4"/>
        <v>5870000</v>
      </c>
      <c r="Q20" s="31">
        <f t="shared" si="5"/>
        <v>13480000</v>
      </c>
      <c r="R20" s="1">
        <f t="shared" si="6"/>
        <v>20630000</v>
      </c>
    </row>
    <row r="21" spans="1:18" x14ac:dyDescent="0.3">
      <c r="A21" s="241"/>
      <c r="B21" t="s">
        <v>173</v>
      </c>
      <c r="C21" s="1">
        <f t="shared" si="7"/>
        <v>20630000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1500000</v>
      </c>
      <c r="O21" s="1">
        <v>0</v>
      </c>
      <c r="P21" s="1">
        <f t="shared" si="4"/>
        <v>5870000</v>
      </c>
      <c r="Q21" s="31">
        <f t="shared" si="5"/>
        <v>14760000</v>
      </c>
      <c r="R21" s="1">
        <f t="shared" si="6"/>
        <v>21910000</v>
      </c>
    </row>
    <row r="22" spans="1:18" x14ac:dyDescent="0.3">
      <c r="A22" s="241"/>
      <c r="B22" t="s">
        <v>174</v>
      </c>
      <c r="C22" s="1">
        <f t="shared" si="7"/>
        <v>21910000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1500000</v>
      </c>
      <c r="O22" s="1">
        <v>0</v>
      </c>
      <c r="P22" s="1">
        <f t="shared" si="4"/>
        <v>5870000</v>
      </c>
      <c r="Q22" s="31">
        <f t="shared" si="5"/>
        <v>16040000</v>
      </c>
      <c r="R22" s="1">
        <f t="shared" si="6"/>
        <v>23190000</v>
      </c>
    </row>
    <row r="23" spans="1:18" x14ac:dyDescent="0.3">
      <c r="A23" s="241"/>
      <c r="B23" t="s">
        <v>175</v>
      </c>
      <c r="C23" s="1">
        <f t="shared" si="7"/>
        <v>23190000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1500000</v>
      </c>
      <c r="O23" s="1">
        <v>400000</v>
      </c>
      <c r="P23" s="1">
        <f t="shared" si="4"/>
        <v>6270000</v>
      </c>
      <c r="Q23" s="31">
        <f t="shared" si="5"/>
        <v>16920000</v>
      </c>
      <c r="R23" s="1">
        <f t="shared" si="6"/>
        <v>24070000</v>
      </c>
    </row>
    <row r="24" spans="1:18" x14ac:dyDescent="0.3">
      <c r="A24" s="241"/>
      <c r="B24" t="s">
        <v>176</v>
      </c>
      <c r="C24" s="1">
        <f t="shared" si="7"/>
        <v>24070000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1500000</v>
      </c>
      <c r="O24" s="1">
        <v>0</v>
      </c>
      <c r="P24" s="1">
        <f t="shared" si="4"/>
        <v>5870000</v>
      </c>
      <c r="Q24" s="31">
        <f t="shared" si="5"/>
        <v>18200000</v>
      </c>
      <c r="R24" s="1">
        <f t="shared" si="6"/>
        <v>25350000</v>
      </c>
    </row>
    <row r="25" spans="1:18" x14ac:dyDescent="0.3">
      <c r="A25" s="241"/>
      <c r="B25" t="s">
        <v>177</v>
      </c>
      <c r="C25" s="1">
        <f t="shared" si="7"/>
        <v>25350000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1500000</v>
      </c>
      <c r="O25" s="1">
        <v>400000</v>
      </c>
      <c r="P25" s="1">
        <f t="shared" si="4"/>
        <v>6270000</v>
      </c>
      <c r="Q25" s="31">
        <f t="shared" si="5"/>
        <v>19080000</v>
      </c>
      <c r="R25" s="1">
        <f t="shared" si="6"/>
        <v>26230000</v>
      </c>
    </row>
    <row r="26" spans="1:18" ht="17.25" thickBot="1" x14ac:dyDescent="0.35">
      <c r="A26" s="242"/>
      <c r="B26" s="37" t="s">
        <v>178</v>
      </c>
      <c r="C26" s="38">
        <f t="shared" si="7"/>
        <v>26230000</v>
      </c>
      <c r="D26" s="38">
        <v>650000</v>
      </c>
      <c r="E26" s="38">
        <v>2500000</v>
      </c>
      <c r="F26" s="38">
        <v>300000</v>
      </c>
      <c r="G26" s="38">
        <v>100000</v>
      </c>
      <c r="H26" s="38">
        <v>450000</v>
      </c>
      <c r="I26" s="38">
        <v>100000</v>
      </c>
      <c r="J26" s="38">
        <v>170000</v>
      </c>
      <c r="K26" s="38">
        <v>0</v>
      </c>
      <c r="L26" s="38">
        <v>100000</v>
      </c>
      <c r="M26" s="38">
        <v>0</v>
      </c>
      <c r="N26" s="38">
        <v>1500000</v>
      </c>
      <c r="O26" s="38">
        <v>0</v>
      </c>
      <c r="P26" s="38">
        <f t="shared" si="4"/>
        <v>5870000</v>
      </c>
      <c r="Q26" s="32">
        <f t="shared" si="5"/>
        <v>20360000</v>
      </c>
      <c r="R26" s="38">
        <f t="shared" si="6"/>
        <v>27510000</v>
      </c>
    </row>
    <row r="27" spans="1:18" x14ac:dyDescent="0.3">
      <c r="A27" s="240">
        <v>2025</v>
      </c>
      <c r="B27" t="s">
        <v>167</v>
      </c>
      <c r="C27" s="1">
        <f xml:space="preserve"> R26</f>
        <v>27510000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1500000</v>
      </c>
      <c r="O27" s="1">
        <v>400000</v>
      </c>
      <c r="P27" s="1">
        <f t="shared" si="4"/>
        <v>5620000</v>
      </c>
      <c r="Q27" s="36">
        <f t="shared" si="5"/>
        <v>21890000</v>
      </c>
      <c r="R27" s="1">
        <f xml:space="preserve"> 7150000 + Q27</f>
        <v>29040000</v>
      </c>
    </row>
    <row r="28" spans="1:18" x14ac:dyDescent="0.3">
      <c r="A28" s="241"/>
      <c r="B28" t="s">
        <v>168</v>
      </c>
      <c r="C28" s="1">
        <f xml:space="preserve"> R27</f>
        <v>29040000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1500000</v>
      </c>
      <c r="O28" s="34">
        <v>0</v>
      </c>
      <c r="P28" s="1">
        <f t="shared" si="4"/>
        <v>5870000</v>
      </c>
      <c r="Q28" s="31">
        <f t="shared" si="5"/>
        <v>23170000</v>
      </c>
      <c r="R28" s="1">
        <f t="shared" ref="R28:R38" si="8" xml:space="preserve"> 7150000 + Q28</f>
        <v>30320000</v>
      </c>
    </row>
    <row r="29" spans="1:18" x14ac:dyDescent="0.3">
      <c r="A29" s="241"/>
      <c r="B29" t="s">
        <v>169</v>
      </c>
      <c r="C29" s="1">
        <f t="shared" ref="C29:C38" si="9" xml:space="preserve"> R28</f>
        <v>30320000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1500000</v>
      </c>
      <c r="O29" s="1">
        <v>0</v>
      </c>
      <c r="P29" s="1">
        <f t="shared" si="4"/>
        <v>5870000</v>
      </c>
      <c r="Q29" s="31">
        <f t="shared" si="5"/>
        <v>24450000</v>
      </c>
      <c r="R29" s="1">
        <f t="shared" si="8"/>
        <v>31600000</v>
      </c>
    </row>
    <row r="30" spans="1:18" x14ac:dyDescent="0.3">
      <c r="A30" s="241"/>
      <c r="B30" t="s">
        <v>170</v>
      </c>
      <c r="C30" s="1">
        <f t="shared" si="9"/>
        <v>31600000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1500000</v>
      </c>
      <c r="O30" s="1">
        <v>0</v>
      </c>
      <c r="P30" s="1">
        <f t="shared" si="4"/>
        <v>5870000</v>
      </c>
      <c r="Q30" s="31">
        <f t="shared" si="5"/>
        <v>25730000</v>
      </c>
      <c r="R30" s="1">
        <f t="shared" si="8"/>
        <v>32880000</v>
      </c>
    </row>
    <row r="31" spans="1:18" x14ac:dyDescent="0.3">
      <c r="A31" s="241"/>
      <c r="B31" t="s">
        <v>171</v>
      </c>
      <c r="C31" s="1">
        <f t="shared" si="9"/>
        <v>32880000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1500000</v>
      </c>
      <c r="O31" s="1">
        <v>400000</v>
      </c>
      <c r="P31" s="1">
        <f t="shared" si="4"/>
        <v>6270000</v>
      </c>
      <c r="Q31" s="31">
        <f t="shared" si="5"/>
        <v>26610000</v>
      </c>
      <c r="R31" s="1">
        <f t="shared" si="8"/>
        <v>33760000</v>
      </c>
    </row>
    <row r="32" spans="1:18" x14ac:dyDescent="0.3">
      <c r="A32" s="241"/>
      <c r="B32" t="s">
        <v>172</v>
      </c>
      <c r="C32" s="1">
        <f t="shared" si="9"/>
        <v>33760000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1500000</v>
      </c>
      <c r="O32" s="1">
        <v>0</v>
      </c>
      <c r="P32" s="1">
        <f t="shared" si="4"/>
        <v>5870000</v>
      </c>
      <c r="Q32" s="31">
        <f t="shared" si="5"/>
        <v>27890000</v>
      </c>
      <c r="R32" s="1">
        <f t="shared" si="8"/>
        <v>35040000</v>
      </c>
    </row>
    <row r="33" spans="1:18" x14ac:dyDescent="0.3">
      <c r="A33" s="241"/>
      <c r="B33" t="s">
        <v>173</v>
      </c>
      <c r="C33" s="1">
        <f t="shared" si="9"/>
        <v>35040000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1500000</v>
      </c>
      <c r="O33" s="1">
        <v>0</v>
      </c>
      <c r="P33" s="1">
        <f t="shared" si="4"/>
        <v>5870000</v>
      </c>
      <c r="Q33" s="31">
        <f t="shared" si="5"/>
        <v>29170000</v>
      </c>
      <c r="R33" s="1">
        <f t="shared" si="8"/>
        <v>36320000</v>
      </c>
    </row>
    <row r="34" spans="1:18" x14ac:dyDescent="0.3">
      <c r="A34" s="241"/>
      <c r="B34" t="s">
        <v>174</v>
      </c>
      <c r="C34" s="1">
        <f t="shared" si="9"/>
        <v>36320000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1500000</v>
      </c>
      <c r="O34" s="1">
        <v>0</v>
      </c>
      <c r="P34" s="1">
        <f t="shared" si="4"/>
        <v>5870000</v>
      </c>
      <c r="Q34" s="31">
        <f t="shared" si="5"/>
        <v>30450000</v>
      </c>
      <c r="R34" s="1">
        <f t="shared" si="8"/>
        <v>37600000</v>
      </c>
    </row>
    <row r="35" spans="1:18" s="33" customFormat="1" x14ac:dyDescent="0.3">
      <c r="A35" s="241"/>
      <c r="B35" s="33" t="s">
        <v>175</v>
      </c>
      <c r="C35" s="34">
        <f t="shared" si="9"/>
        <v>37600000</v>
      </c>
      <c r="D35" s="34">
        <v>650000</v>
      </c>
      <c r="E35" s="34">
        <v>2500000</v>
      </c>
      <c r="F35" s="34">
        <v>300000</v>
      </c>
      <c r="G35" s="34">
        <v>100000</v>
      </c>
      <c r="H35" s="34">
        <v>450000</v>
      </c>
      <c r="I35" s="34">
        <v>100000</v>
      </c>
      <c r="J35" s="34">
        <v>170000</v>
      </c>
      <c r="K35" s="34">
        <v>0</v>
      </c>
      <c r="L35" s="34">
        <v>100000</v>
      </c>
      <c r="M35" s="34">
        <v>0</v>
      </c>
      <c r="N35" s="34">
        <v>1500000</v>
      </c>
      <c r="O35" s="34">
        <v>400000</v>
      </c>
      <c r="P35" s="34">
        <f t="shared" si="4"/>
        <v>6270000</v>
      </c>
      <c r="Q35" s="35">
        <f t="shared" si="5"/>
        <v>31330000</v>
      </c>
      <c r="R35" s="34">
        <f t="shared" si="8"/>
        <v>38480000</v>
      </c>
    </row>
    <row r="36" spans="1:18" x14ac:dyDescent="0.3">
      <c r="A36" s="241"/>
      <c r="B36" t="s">
        <v>176</v>
      </c>
      <c r="C36" s="1">
        <f t="shared" si="9"/>
        <v>38480000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1500000</v>
      </c>
      <c r="O36" s="1">
        <v>0</v>
      </c>
      <c r="P36" s="1">
        <f t="shared" si="4"/>
        <v>5870000</v>
      </c>
      <c r="Q36" s="31">
        <f t="shared" si="5"/>
        <v>32610000</v>
      </c>
      <c r="R36" s="1">
        <f t="shared" si="8"/>
        <v>39760000</v>
      </c>
    </row>
    <row r="37" spans="1:18" x14ac:dyDescent="0.3">
      <c r="A37" s="241"/>
      <c r="B37" t="s">
        <v>177</v>
      </c>
      <c r="C37" s="1">
        <f t="shared" si="9"/>
        <v>39760000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1500000</v>
      </c>
      <c r="O37" s="1">
        <v>400000</v>
      </c>
      <c r="P37" s="1">
        <f t="shared" si="4"/>
        <v>6270000</v>
      </c>
      <c r="Q37" s="31">
        <f t="shared" si="5"/>
        <v>33490000</v>
      </c>
      <c r="R37" s="1">
        <f t="shared" si="8"/>
        <v>40640000</v>
      </c>
    </row>
    <row r="38" spans="1:18" ht="17.25" thickBot="1" x14ac:dyDescent="0.35">
      <c r="A38" s="242"/>
      <c r="B38" s="37" t="s">
        <v>178</v>
      </c>
      <c r="C38" s="38">
        <f t="shared" si="9"/>
        <v>40640000</v>
      </c>
      <c r="D38" s="38">
        <v>650000</v>
      </c>
      <c r="E38" s="38">
        <v>2500000</v>
      </c>
      <c r="F38" s="38">
        <v>300000</v>
      </c>
      <c r="G38" s="38">
        <v>100000</v>
      </c>
      <c r="H38" s="38">
        <v>450000</v>
      </c>
      <c r="I38" s="38">
        <v>100000</v>
      </c>
      <c r="J38" s="38">
        <v>170000</v>
      </c>
      <c r="K38" s="38">
        <v>0</v>
      </c>
      <c r="L38" s="38">
        <v>100000</v>
      </c>
      <c r="M38" s="38">
        <v>0</v>
      </c>
      <c r="N38" s="38">
        <v>1500000</v>
      </c>
      <c r="O38" s="38">
        <v>0</v>
      </c>
      <c r="P38" s="38">
        <f t="shared" si="4"/>
        <v>5870000</v>
      </c>
      <c r="Q38" s="32">
        <f t="shared" si="5"/>
        <v>34770000</v>
      </c>
      <c r="R38" s="38">
        <f t="shared" si="8"/>
        <v>41920000</v>
      </c>
    </row>
    <row r="39" spans="1:18" x14ac:dyDescent="0.3">
      <c r="A39" s="240">
        <v>2026</v>
      </c>
      <c r="B39" t="s">
        <v>167</v>
      </c>
      <c r="C39" s="1">
        <f xml:space="preserve"> R38</f>
        <v>41920000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1500000</v>
      </c>
      <c r="O39" s="1">
        <v>400000</v>
      </c>
      <c r="P39" s="1">
        <f t="shared" ref="P39:P50" si="10">SUM(D39:O39)</f>
        <v>5620000</v>
      </c>
      <c r="Q39" s="36">
        <f t="shared" ref="Q39:Q50" si="11" xml:space="preserve"> C39 - P39</f>
        <v>36300000</v>
      </c>
      <c r="R39" s="1">
        <f xml:space="preserve"> 7150000 + Q39</f>
        <v>43450000</v>
      </c>
    </row>
    <row r="40" spans="1:18" s="33" customFormat="1" x14ac:dyDescent="0.3">
      <c r="A40" s="241"/>
      <c r="B40" s="33" t="s">
        <v>168</v>
      </c>
      <c r="C40" s="34">
        <f xml:space="preserve"> R39</f>
        <v>43450000</v>
      </c>
      <c r="D40" s="34">
        <v>650000</v>
      </c>
      <c r="E40" s="34">
        <v>2500000</v>
      </c>
      <c r="F40" s="34">
        <v>1000000</v>
      </c>
      <c r="G40" s="34">
        <v>100000</v>
      </c>
      <c r="H40" s="34">
        <v>450000</v>
      </c>
      <c r="I40" s="34">
        <v>100000</v>
      </c>
      <c r="J40" s="34">
        <v>170000</v>
      </c>
      <c r="K40" s="34">
        <v>0</v>
      </c>
      <c r="L40" s="34">
        <v>100000</v>
      </c>
      <c r="M40" s="34">
        <v>0</v>
      </c>
      <c r="N40" s="34">
        <v>1500000</v>
      </c>
      <c r="O40" s="34">
        <v>39000000</v>
      </c>
      <c r="P40" s="34">
        <f t="shared" si="10"/>
        <v>45570000</v>
      </c>
      <c r="Q40" s="35">
        <f t="shared" si="11"/>
        <v>-2120000</v>
      </c>
      <c r="R40" s="34">
        <f t="shared" ref="R40:R50" si="12" xml:space="preserve"> 7150000 + Q40</f>
        <v>5030000</v>
      </c>
    </row>
    <row r="41" spans="1:18" x14ac:dyDescent="0.3">
      <c r="A41" s="241"/>
      <c r="B41" t="s">
        <v>169</v>
      </c>
      <c r="C41" s="1">
        <f t="shared" ref="C41:C50" si="13" xml:space="preserve"> R40</f>
        <v>5030000</v>
      </c>
      <c r="D41" s="1">
        <v>650000</v>
      </c>
      <c r="E41" s="1">
        <v>2500000</v>
      </c>
      <c r="F41" s="34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1500000</v>
      </c>
      <c r="O41" s="1">
        <v>0</v>
      </c>
      <c r="P41" s="1">
        <f t="shared" si="10"/>
        <v>6565000</v>
      </c>
      <c r="Q41" s="31">
        <f t="shared" si="11"/>
        <v>-1535000</v>
      </c>
      <c r="R41" s="1">
        <f t="shared" si="12"/>
        <v>5615000</v>
      </c>
    </row>
    <row r="42" spans="1:18" x14ac:dyDescent="0.3">
      <c r="A42" s="241"/>
      <c r="B42" t="s">
        <v>170</v>
      </c>
      <c r="C42" s="1">
        <f t="shared" si="13"/>
        <v>5615000</v>
      </c>
      <c r="D42" s="1">
        <v>650000</v>
      </c>
      <c r="E42" s="1">
        <v>2500000</v>
      </c>
      <c r="F42" s="34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1500000</v>
      </c>
      <c r="O42" s="1">
        <v>0</v>
      </c>
      <c r="P42" s="1">
        <f t="shared" si="10"/>
        <v>6560000</v>
      </c>
      <c r="Q42" s="31">
        <f t="shared" si="11"/>
        <v>-945000</v>
      </c>
      <c r="R42" s="1">
        <f t="shared" si="12"/>
        <v>6205000</v>
      </c>
    </row>
    <row r="43" spans="1:18" x14ac:dyDescent="0.3">
      <c r="A43" s="241"/>
      <c r="B43" t="s">
        <v>171</v>
      </c>
      <c r="C43" s="1">
        <f t="shared" si="13"/>
        <v>6205000</v>
      </c>
      <c r="D43" s="1">
        <v>650000</v>
      </c>
      <c r="E43" s="1">
        <v>2500000</v>
      </c>
      <c r="F43" s="34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1500000</v>
      </c>
      <c r="O43" s="1">
        <v>400000</v>
      </c>
      <c r="P43" s="1">
        <f t="shared" si="10"/>
        <v>6955000</v>
      </c>
      <c r="Q43" s="31">
        <f t="shared" si="11"/>
        <v>-750000</v>
      </c>
      <c r="R43" s="1">
        <f t="shared" si="12"/>
        <v>6400000</v>
      </c>
    </row>
    <row r="44" spans="1:18" x14ac:dyDescent="0.3">
      <c r="A44" s="241"/>
      <c r="B44" t="s">
        <v>172</v>
      </c>
      <c r="C44" s="1">
        <f t="shared" si="13"/>
        <v>6400000</v>
      </c>
      <c r="D44" s="1">
        <v>650000</v>
      </c>
      <c r="E44" s="1">
        <v>2500000</v>
      </c>
      <c r="F44" s="34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1500000</v>
      </c>
      <c r="O44" s="1">
        <v>0</v>
      </c>
      <c r="P44" s="1">
        <f t="shared" si="10"/>
        <v>6550000</v>
      </c>
      <c r="Q44" s="31">
        <f t="shared" si="11"/>
        <v>-150000</v>
      </c>
      <c r="R44" s="1">
        <f t="shared" si="12"/>
        <v>7000000</v>
      </c>
    </row>
    <row r="45" spans="1:18" x14ac:dyDescent="0.3">
      <c r="A45" s="241"/>
      <c r="B45" t="s">
        <v>173</v>
      </c>
      <c r="C45" s="1">
        <f t="shared" si="13"/>
        <v>7000000</v>
      </c>
      <c r="D45" s="1">
        <v>650000</v>
      </c>
      <c r="E45" s="1">
        <v>2500000</v>
      </c>
      <c r="F45" s="34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1500000</v>
      </c>
      <c r="O45" s="1">
        <v>0</v>
      </c>
      <c r="P45" s="1">
        <f t="shared" si="10"/>
        <v>6545000</v>
      </c>
      <c r="Q45" s="31">
        <f t="shared" si="11"/>
        <v>455000</v>
      </c>
      <c r="R45" s="1">
        <f t="shared" si="12"/>
        <v>7605000</v>
      </c>
    </row>
    <row r="46" spans="1:18" x14ac:dyDescent="0.3">
      <c r="A46" s="241"/>
      <c r="B46" t="s">
        <v>174</v>
      </c>
      <c r="C46" s="1">
        <f t="shared" si="13"/>
        <v>7605000</v>
      </c>
      <c r="D46" s="1">
        <v>650000</v>
      </c>
      <c r="E46" s="1">
        <v>2500000</v>
      </c>
      <c r="F46" s="34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1500000</v>
      </c>
      <c r="O46" s="1">
        <v>0</v>
      </c>
      <c r="P46" s="1">
        <f t="shared" si="10"/>
        <v>6540000</v>
      </c>
      <c r="Q46" s="31">
        <f t="shared" si="11"/>
        <v>1065000</v>
      </c>
      <c r="R46" s="1">
        <f t="shared" si="12"/>
        <v>8215000</v>
      </c>
    </row>
    <row r="47" spans="1:18" x14ac:dyDescent="0.3">
      <c r="A47" s="241"/>
      <c r="B47" t="s">
        <v>175</v>
      </c>
      <c r="C47" s="1">
        <f t="shared" si="13"/>
        <v>8215000</v>
      </c>
      <c r="D47" s="1">
        <v>650000</v>
      </c>
      <c r="E47" s="1">
        <v>2500000</v>
      </c>
      <c r="F47" s="34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1500000</v>
      </c>
      <c r="O47" s="1">
        <v>400000</v>
      </c>
      <c r="P47" s="1">
        <f t="shared" si="10"/>
        <v>6935000</v>
      </c>
      <c r="Q47" s="31">
        <f t="shared" si="11"/>
        <v>1280000</v>
      </c>
      <c r="R47" s="1">
        <f t="shared" si="12"/>
        <v>8430000</v>
      </c>
    </row>
    <row r="48" spans="1:18" x14ac:dyDescent="0.3">
      <c r="A48" s="241"/>
      <c r="B48" t="s">
        <v>176</v>
      </c>
      <c r="C48" s="1">
        <f t="shared" si="13"/>
        <v>8430000</v>
      </c>
      <c r="D48" s="1">
        <v>650000</v>
      </c>
      <c r="E48" s="1">
        <v>2500000</v>
      </c>
      <c r="F48" s="34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1500000</v>
      </c>
      <c r="O48" s="1">
        <v>0</v>
      </c>
      <c r="P48" s="1">
        <f t="shared" si="10"/>
        <v>6530000</v>
      </c>
      <c r="Q48" s="31">
        <f t="shared" si="11"/>
        <v>1900000</v>
      </c>
      <c r="R48" s="1">
        <f t="shared" si="12"/>
        <v>9050000</v>
      </c>
    </row>
    <row r="49" spans="1:18" x14ac:dyDescent="0.3">
      <c r="A49" s="241"/>
      <c r="B49" t="s">
        <v>177</v>
      </c>
      <c r="C49" s="1">
        <f t="shared" si="13"/>
        <v>9050000</v>
      </c>
      <c r="D49" s="1">
        <v>650000</v>
      </c>
      <c r="E49" s="1">
        <v>2500000</v>
      </c>
      <c r="F49" s="34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1500000</v>
      </c>
      <c r="O49" s="1">
        <v>400000</v>
      </c>
      <c r="P49" s="1">
        <f t="shared" si="10"/>
        <v>6925000</v>
      </c>
      <c r="Q49" s="31">
        <f t="shared" si="11"/>
        <v>2125000</v>
      </c>
      <c r="R49" s="1">
        <f t="shared" si="12"/>
        <v>9275000</v>
      </c>
    </row>
    <row r="50" spans="1:18" s="40" customFormat="1" ht="17.25" thickBot="1" x14ac:dyDescent="0.35">
      <c r="A50" s="242"/>
      <c r="B50" s="37" t="s">
        <v>178</v>
      </c>
      <c r="C50" s="38">
        <f t="shared" si="13"/>
        <v>9275000</v>
      </c>
      <c r="D50" s="38">
        <v>650000</v>
      </c>
      <c r="E50" s="38">
        <v>2500000</v>
      </c>
      <c r="F50" s="39">
        <v>950000</v>
      </c>
      <c r="G50" s="38">
        <v>100000</v>
      </c>
      <c r="H50" s="38">
        <v>450000</v>
      </c>
      <c r="I50" s="38">
        <v>100000</v>
      </c>
      <c r="J50" s="38">
        <v>170000</v>
      </c>
      <c r="K50" s="38">
        <v>0</v>
      </c>
      <c r="L50" s="38">
        <v>100000</v>
      </c>
      <c r="M50" s="38">
        <v>0</v>
      </c>
      <c r="N50" s="38">
        <v>1500000</v>
      </c>
      <c r="O50" s="38">
        <v>0</v>
      </c>
      <c r="P50" s="38">
        <f t="shared" si="10"/>
        <v>6520000</v>
      </c>
      <c r="Q50" s="32">
        <f t="shared" si="11"/>
        <v>2755000</v>
      </c>
      <c r="R50" s="38">
        <f t="shared" si="12"/>
        <v>9905000</v>
      </c>
    </row>
    <row r="51" spans="1:18" x14ac:dyDescent="0.3">
      <c r="A51" s="240">
        <v>2027</v>
      </c>
      <c r="B51" t="s">
        <v>167</v>
      </c>
      <c r="C51" s="1">
        <f xml:space="preserve"> R50</f>
        <v>9905000</v>
      </c>
      <c r="D51" s="1">
        <v>0</v>
      </c>
      <c r="E51" s="1">
        <v>2500000</v>
      </c>
      <c r="F51" s="34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1500000</v>
      </c>
      <c r="O51" s="1">
        <v>400000</v>
      </c>
      <c r="P51" s="1">
        <f t="shared" ref="P51:P62" si="14">SUM(D51:O51)</f>
        <v>6265000</v>
      </c>
      <c r="Q51" s="36">
        <f t="shared" ref="Q51:Q62" si="15" xml:space="preserve"> C51 - P51</f>
        <v>3640000</v>
      </c>
      <c r="R51" s="1">
        <f xml:space="preserve"> 7150000 + Q51</f>
        <v>10790000</v>
      </c>
    </row>
    <row r="52" spans="1:18" x14ac:dyDescent="0.3">
      <c r="A52" s="241"/>
      <c r="B52" t="s">
        <v>168</v>
      </c>
      <c r="C52" s="1">
        <f xml:space="preserve"> R51</f>
        <v>10790000</v>
      </c>
      <c r="D52" s="1">
        <v>650000</v>
      </c>
      <c r="E52" s="1">
        <v>2500000</v>
      </c>
      <c r="F52" s="34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1500000</v>
      </c>
      <c r="O52" s="34">
        <v>0</v>
      </c>
      <c r="P52" s="1">
        <f t="shared" si="14"/>
        <v>6510000</v>
      </c>
      <c r="Q52" s="31">
        <f t="shared" si="15"/>
        <v>4280000</v>
      </c>
      <c r="R52" s="1">
        <f t="shared" ref="R52:R62" si="16" xml:space="preserve"> 7150000 + Q52</f>
        <v>11430000</v>
      </c>
    </row>
    <row r="53" spans="1:18" x14ac:dyDescent="0.3">
      <c r="A53" s="241"/>
      <c r="B53" t="s">
        <v>169</v>
      </c>
      <c r="C53" s="1">
        <f t="shared" ref="C53:C62" si="17" xml:space="preserve"> R52</f>
        <v>11430000</v>
      </c>
      <c r="D53" s="1">
        <v>650000</v>
      </c>
      <c r="E53" s="1">
        <v>2500000</v>
      </c>
      <c r="F53" s="34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1500000</v>
      </c>
      <c r="O53" s="1">
        <v>0</v>
      </c>
      <c r="P53" s="1">
        <f t="shared" si="14"/>
        <v>6505000</v>
      </c>
      <c r="Q53" s="31">
        <f t="shared" si="15"/>
        <v>4925000</v>
      </c>
      <c r="R53" s="1">
        <f t="shared" si="16"/>
        <v>12075000</v>
      </c>
    </row>
    <row r="54" spans="1:18" x14ac:dyDescent="0.3">
      <c r="A54" s="241"/>
      <c r="B54" t="s">
        <v>170</v>
      </c>
      <c r="C54" s="1">
        <f t="shared" si="17"/>
        <v>12075000</v>
      </c>
      <c r="D54" s="1">
        <v>650000</v>
      </c>
      <c r="E54" s="1">
        <v>2500000</v>
      </c>
      <c r="F54" s="34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1500000</v>
      </c>
      <c r="O54" s="1">
        <v>0</v>
      </c>
      <c r="P54" s="1">
        <f t="shared" si="14"/>
        <v>6500000</v>
      </c>
      <c r="Q54" s="31">
        <f t="shared" si="15"/>
        <v>5575000</v>
      </c>
      <c r="R54" s="1">
        <f t="shared" si="16"/>
        <v>12725000</v>
      </c>
    </row>
    <row r="55" spans="1:18" x14ac:dyDescent="0.3">
      <c r="A55" s="241"/>
      <c r="B55" t="s">
        <v>171</v>
      </c>
      <c r="C55" s="1">
        <f t="shared" si="17"/>
        <v>12725000</v>
      </c>
      <c r="D55" s="1">
        <v>650000</v>
      </c>
      <c r="E55" s="1">
        <v>2500000</v>
      </c>
      <c r="F55" s="34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1500000</v>
      </c>
      <c r="O55" s="1">
        <v>400000</v>
      </c>
      <c r="P55" s="1">
        <f t="shared" si="14"/>
        <v>6895000</v>
      </c>
      <c r="Q55" s="31">
        <f t="shared" si="15"/>
        <v>5830000</v>
      </c>
      <c r="R55" s="1">
        <f t="shared" si="16"/>
        <v>12980000</v>
      </c>
    </row>
    <row r="56" spans="1:18" x14ac:dyDescent="0.3">
      <c r="A56" s="241"/>
      <c r="B56" t="s">
        <v>172</v>
      </c>
      <c r="C56" s="1">
        <f t="shared" si="17"/>
        <v>12980000</v>
      </c>
      <c r="D56" s="1">
        <v>650000</v>
      </c>
      <c r="E56" s="1">
        <v>2500000</v>
      </c>
      <c r="F56" s="34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1500000</v>
      </c>
      <c r="O56" s="1">
        <v>0</v>
      </c>
      <c r="P56" s="1">
        <f t="shared" si="14"/>
        <v>6490000</v>
      </c>
      <c r="Q56" s="31">
        <f t="shared" si="15"/>
        <v>6490000</v>
      </c>
      <c r="R56" s="1">
        <f t="shared" si="16"/>
        <v>13640000</v>
      </c>
    </row>
    <row r="57" spans="1:18" x14ac:dyDescent="0.3">
      <c r="A57" s="241"/>
      <c r="B57" t="s">
        <v>173</v>
      </c>
      <c r="C57" s="1">
        <f t="shared" si="17"/>
        <v>13640000</v>
      </c>
      <c r="D57" s="1">
        <v>650000</v>
      </c>
      <c r="E57" s="1">
        <v>2500000</v>
      </c>
      <c r="F57" s="34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1500000</v>
      </c>
      <c r="O57" s="1">
        <v>0</v>
      </c>
      <c r="P57" s="1">
        <f t="shared" si="14"/>
        <v>6485000</v>
      </c>
      <c r="Q57" s="31">
        <f t="shared" si="15"/>
        <v>7155000</v>
      </c>
      <c r="R57" s="1">
        <f t="shared" si="16"/>
        <v>14305000</v>
      </c>
    </row>
    <row r="58" spans="1:18" x14ac:dyDescent="0.3">
      <c r="A58" s="241"/>
      <c r="B58" t="s">
        <v>174</v>
      </c>
      <c r="C58" s="1">
        <f t="shared" si="17"/>
        <v>14305000</v>
      </c>
      <c r="D58" s="1">
        <v>650000</v>
      </c>
      <c r="E58" s="1">
        <v>2500000</v>
      </c>
      <c r="F58" s="34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1500000</v>
      </c>
      <c r="O58" s="1">
        <v>0</v>
      </c>
      <c r="P58" s="1">
        <f t="shared" si="14"/>
        <v>6480000</v>
      </c>
      <c r="Q58" s="31">
        <f t="shared" si="15"/>
        <v>7825000</v>
      </c>
      <c r="R58" s="1">
        <f t="shared" si="16"/>
        <v>14975000</v>
      </c>
    </row>
    <row r="59" spans="1:18" x14ac:dyDescent="0.3">
      <c r="A59" s="241"/>
      <c r="B59" t="s">
        <v>175</v>
      </c>
      <c r="C59" s="1">
        <f t="shared" si="17"/>
        <v>14975000</v>
      </c>
      <c r="D59" s="1">
        <v>650000</v>
      </c>
      <c r="E59" s="1">
        <v>2500000</v>
      </c>
      <c r="F59" s="34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1500000</v>
      </c>
      <c r="O59" s="1">
        <v>400000</v>
      </c>
      <c r="P59" s="1">
        <f t="shared" si="14"/>
        <v>6875000</v>
      </c>
      <c r="Q59" s="31">
        <f t="shared" si="15"/>
        <v>8100000</v>
      </c>
      <c r="R59" s="1">
        <f t="shared" si="16"/>
        <v>15250000</v>
      </c>
    </row>
    <row r="60" spans="1:18" x14ac:dyDescent="0.3">
      <c r="A60" s="241"/>
      <c r="B60" t="s">
        <v>176</v>
      </c>
      <c r="C60" s="1">
        <f t="shared" si="17"/>
        <v>15250000</v>
      </c>
      <c r="D60" s="1">
        <v>650000</v>
      </c>
      <c r="E60" s="1">
        <v>2500000</v>
      </c>
      <c r="F60" s="34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1500000</v>
      </c>
      <c r="O60" s="1">
        <v>0</v>
      </c>
      <c r="P60" s="1">
        <f t="shared" si="14"/>
        <v>6470000</v>
      </c>
      <c r="Q60" s="31">
        <f t="shared" si="15"/>
        <v>8780000</v>
      </c>
      <c r="R60" s="1">
        <f t="shared" si="16"/>
        <v>15930000</v>
      </c>
    </row>
    <row r="61" spans="1:18" x14ac:dyDescent="0.3">
      <c r="A61" s="241"/>
      <c r="B61" t="s">
        <v>177</v>
      </c>
      <c r="C61" s="1">
        <f t="shared" si="17"/>
        <v>15930000</v>
      </c>
      <c r="D61" s="1">
        <v>650000</v>
      </c>
      <c r="E61" s="1">
        <v>2500000</v>
      </c>
      <c r="F61" s="34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1500000</v>
      </c>
      <c r="O61" s="1">
        <v>400000</v>
      </c>
      <c r="P61" s="1">
        <f t="shared" si="14"/>
        <v>6865000</v>
      </c>
      <c r="Q61" s="31">
        <f t="shared" si="15"/>
        <v>9065000</v>
      </c>
      <c r="R61" s="1">
        <f t="shared" si="16"/>
        <v>16215000</v>
      </c>
    </row>
    <row r="62" spans="1:18" s="40" customFormat="1" ht="17.25" thickBot="1" x14ac:dyDescent="0.35">
      <c r="A62" s="242"/>
      <c r="B62" s="37" t="s">
        <v>178</v>
      </c>
      <c r="C62" s="38">
        <f t="shared" si="17"/>
        <v>16215000</v>
      </c>
      <c r="D62" s="38">
        <v>650000</v>
      </c>
      <c r="E62" s="38">
        <v>2500000</v>
      </c>
      <c r="F62" s="39">
        <v>890000</v>
      </c>
      <c r="G62" s="38">
        <v>100000</v>
      </c>
      <c r="H62" s="38">
        <v>450000</v>
      </c>
      <c r="I62" s="38">
        <v>100000</v>
      </c>
      <c r="J62" s="38">
        <v>170000</v>
      </c>
      <c r="K62" s="38">
        <v>0</v>
      </c>
      <c r="L62" s="38">
        <v>100000</v>
      </c>
      <c r="M62" s="38">
        <v>0</v>
      </c>
      <c r="N62" s="38">
        <v>1500000</v>
      </c>
      <c r="O62" s="38">
        <v>0</v>
      </c>
      <c r="P62" s="38">
        <f t="shared" si="14"/>
        <v>6460000</v>
      </c>
      <c r="Q62" s="32">
        <f t="shared" si="15"/>
        <v>9755000</v>
      </c>
      <c r="R62" s="38">
        <f t="shared" si="16"/>
        <v>16905000</v>
      </c>
    </row>
    <row r="63" spans="1:18" x14ac:dyDescent="0.3">
      <c r="A63" s="240">
        <v>2028</v>
      </c>
      <c r="B63" t="s">
        <v>167</v>
      </c>
      <c r="C63" s="1">
        <f xml:space="preserve"> R62</f>
        <v>16905000</v>
      </c>
      <c r="D63" s="1">
        <v>0</v>
      </c>
      <c r="E63" s="1">
        <v>2500000</v>
      </c>
      <c r="F63" s="34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1500000</v>
      </c>
      <c r="O63" s="1">
        <v>400000</v>
      </c>
      <c r="P63" s="1">
        <f t="shared" ref="P63:P74" si="18">SUM(D63:O63)</f>
        <v>6205000</v>
      </c>
      <c r="Q63" s="36">
        <f t="shared" ref="Q63:Q74" si="19" xml:space="preserve"> C63 - P63</f>
        <v>10700000</v>
      </c>
      <c r="R63" s="1">
        <f xml:space="preserve"> 7150000 + Q63</f>
        <v>17850000</v>
      </c>
    </row>
    <row r="64" spans="1:18" x14ac:dyDescent="0.3">
      <c r="A64" s="241"/>
      <c r="B64" t="s">
        <v>168</v>
      </c>
      <c r="C64" s="1">
        <f xml:space="preserve"> R63</f>
        <v>17850000</v>
      </c>
      <c r="D64" s="1">
        <v>650000</v>
      </c>
      <c r="E64" s="1">
        <v>2500000</v>
      </c>
      <c r="F64" s="34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1500000</v>
      </c>
      <c r="O64" s="34">
        <v>0</v>
      </c>
      <c r="P64" s="1">
        <f t="shared" si="18"/>
        <v>6450000</v>
      </c>
      <c r="Q64" s="31">
        <f t="shared" si="19"/>
        <v>11400000</v>
      </c>
      <c r="R64" s="1">
        <f t="shared" ref="R64:R74" si="20" xml:space="preserve"> 7150000 + Q64</f>
        <v>18550000</v>
      </c>
    </row>
    <row r="65" spans="1:18" x14ac:dyDescent="0.3">
      <c r="A65" s="241"/>
      <c r="B65" t="s">
        <v>169</v>
      </c>
      <c r="C65" s="1">
        <f t="shared" ref="C65:C74" si="21" xml:space="preserve"> R64</f>
        <v>18550000</v>
      </c>
      <c r="D65" s="1">
        <v>650000</v>
      </c>
      <c r="E65" s="1">
        <v>2500000</v>
      </c>
      <c r="F65" s="34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1500000</v>
      </c>
      <c r="O65" s="1">
        <v>0</v>
      </c>
      <c r="P65" s="1">
        <f t="shared" si="18"/>
        <v>6445000</v>
      </c>
      <c r="Q65" s="31">
        <f t="shared" si="19"/>
        <v>12105000</v>
      </c>
      <c r="R65" s="1">
        <f t="shared" si="20"/>
        <v>19255000</v>
      </c>
    </row>
    <row r="66" spans="1:18" x14ac:dyDescent="0.3">
      <c r="A66" s="241"/>
      <c r="B66" t="s">
        <v>170</v>
      </c>
      <c r="C66" s="1">
        <f t="shared" si="21"/>
        <v>19255000</v>
      </c>
      <c r="D66" s="1">
        <v>650000</v>
      </c>
      <c r="E66" s="1">
        <v>2500000</v>
      </c>
      <c r="F66" s="34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1500000</v>
      </c>
      <c r="O66" s="1">
        <v>0</v>
      </c>
      <c r="P66" s="1">
        <f t="shared" si="18"/>
        <v>6440000</v>
      </c>
      <c r="Q66" s="31">
        <f t="shared" si="19"/>
        <v>12815000</v>
      </c>
      <c r="R66" s="1">
        <f t="shared" si="20"/>
        <v>19965000</v>
      </c>
    </row>
    <row r="67" spans="1:18" x14ac:dyDescent="0.3">
      <c r="A67" s="241"/>
      <c r="B67" t="s">
        <v>171</v>
      </c>
      <c r="C67" s="1">
        <f t="shared" si="21"/>
        <v>19965000</v>
      </c>
      <c r="D67" s="1">
        <v>650000</v>
      </c>
      <c r="E67" s="1">
        <v>2500000</v>
      </c>
      <c r="F67" s="34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1500000</v>
      </c>
      <c r="O67" s="1">
        <v>400000</v>
      </c>
      <c r="P67" s="1">
        <f t="shared" si="18"/>
        <v>6835000</v>
      </c>
      <c r="Q67" s="31">
        <f t="shared" si="19"/>
        <v>13130000</v>
      </c>
      <c r="R67" s="1">
        <f t="shared" si="20"/>
        <v>20280000</v>
      </c>
    </row>
    <row r="68" spans="1:18" x14ac:dyDescent="0.3">
      <c r="A68" s="241"/>
      <c r="B68" t="s">
        <v>172</v>
      </c>
      <c r="C68" s="1">
        <f t="shared" si="21"/>
        <v>20280000</v>
      </c>
      <c r="D68" s="1">
        <v>650000</v>
      </c>
      <c r="E68" s="1">
        <v>2500000</v>
      </c>
      <c r="F68" s="34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1500000</v>
      </c>
      <c r="O68" s="1">
        <v>0</v>
      </c>
      <c r="P68" s="1">
        <f t="shared" si="18"/>
        <v>6430000</v>
      </c>
      <c r="Q68" s="31">
        <f t="shared" si="19"/>
        <v>13850000</v>
      </c>
      <c r="R68" s="1">
        <f t="shared" si="20"/>
        <v>21000000</v>
      </c>
    </row>
    <row r="69" spans="1:18" x14ac:dyDescent="0.3">
      <c r="A69" s="241"/>
      <c r="B69" t="s">
        <v>173</v>
      </c>
      <c r="C69" s="1">
        <f t="shared" si="21"/>
        <v>21000000</v>
      </c>
      <c r="D69" s="1">
        <v>650000</v>
      </c>
      <c r="E69" s="1">
        <v>2500000</v>
      </c>
      <c r="F69" s="34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1500000</v>
      </c>
      <c r="O69" s="1">
        <v>0</v>
      </c>
      <c r="P69" s="1">
        <f t="shared" si="18"/>
        <v>6425000</v>
      </c>
      <c r="Q69" s="31">
        <f t="shared" si="19"/>
        <v>14575000</v>
      </c>
      <c r="R69" s="1">
        <f t="shared" si="20"/>
        <v>21725000</v>
      </c>
    </row>
    <row r="70" spans="1:18" x14ac:dyDescent="0.3">
      <c r="A70" s="241"/>
      <c r="B70" t="s">
        <v>174</v>
      </c>
      <c r="C70" s="1">
        <f t="shared" si="21"/>
        <v>21725000</v>
      </c>
      <c r="D70" s="1">
        <v>650000</v>
      </c>
      <c r="E70" s="1">
        <v>2500000</v>
      </c>
      <c r="F70" s="34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1500000</v>
      </c>
      <c r="O70" s="1">
        <v>0</v>
      </c>
      <c r="P70" s="1">
        <f t="shared" si="18"/>
        <v>6420000</v>
      </c>
      <c r="Q70" s="31">
        <f t="shared" si="19"/>
        <v>15305000</v>
      </c>
      <c r="R70" s="1">
        <f t="shared" si="20"/>
        <v>22455000</v>
      </c>
    </row>
    <row r="71" spans="1:18" x14ac:dyDescent="0.3">
      <c r="A71" s="241"/>
      <c r="B71" t="s">
        <v>175</v>
      </c>
      <c r="C71" s="1">
        <f t="shared" si="21"/>
        <v>22455000</v>
      </c>
      <c r="D71" s="1">
        <v>650000</v>
      </c>
      <c r="E71" s="1">
        <v>2500000</v>
      </c>
      <c r="F71" s="34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1500000</v>
      </c>
      <c r="O71" s="1">
        <v>400000</v>
      </c>
      <c r="P71" s="1">
        <f t="shared" si="18"/>
        <v>6815000</v>
      </c>
      <c r="Q71" s="31">
        <f t="shared" si="19"/>
        <v>15640000</v>
      </c>
      <c r="R71" s="1">
        <f t="shared" si="20"/>
        <v>22790000</v>
      </c>
    </row>
    <row r="72" spans="1:18" x14ac:dyDescent="0.3">
      <c r="A72" s="241"/>
      <c r="B72" t="s">
        <v>176</v>
      </c>
      <c r="C72" s="1">
        <f t="shared" si="21"/>
        <v>22790000</v>
      </c>
      <c r="D72" s="1">
        <v>650000</v>
      </c>
      <c r="E72" s="1">
        <v>2500000</v>
      </c>
      <c r="F72" s="34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1500000</v>
      </c>
      <c r="O72" s="1">
        <v>0</v>
      </c>
      <c r="P72" s="1">
        <f t="shared" si="18"/>
        <v>6410000</v>
      </c>
      <c r="Q72" s="31">
        <f t="shared" si="19"/>
        <v>16380000</v>
      </c>
      <c r="R72" s="1">
        <f t="shared" si="20"/>
        <v>23530000</v>
      </c>
    </row>
    <row r="73" spans="1:18" x14ac:dyDescent="0.3">
      <c r="A73" s="241"/>
      <c r="B73" t="s">
        <v>177</v>
      </c>
      <c r="C73" s="1">
        <f t="shared" si="21"/>
        <v>23530000</v>
      </c>
      <c r="D73" s="1">
        <v>650000</v>
      </c>
      <c r="E73" s="1">
        <v>2500000</v>
      </c>
      <c r="F73" s="34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1500000</v>
      </c>
      <c r="O73" s="1">
        <v>400000</v>
      </c>
      <c r="P73" s="1">
        <f t="shared" si="18"/>
        <v>6805000</v>
      </c>
      <c r="Q73" s="31">
        <f t="shared" si="19"/>
        <v>16725000</v>
      </c>
      <c r="R73" s="1">
        <f t="shared" si="20"/>
        <v>23875000</v>
      </c>
    </row>
    <row r="74" spans="1:18" s="40" customFormat="1" ht="17.25" thickBot="1" x14ac:dyDescent="0.35">
      <c r="A74" s="242"/>
      <c r="B74" s="37" t="s">
        <v>178</v>
      </c>
      <c r="C74" s="38">
        <f t="shared" si="21"/>
        <v>23875000</v>
      </c>
      <c r="D74" s="38">
        <v>650000</v>
      </c>
      <c r="E74" s="38">
        <v>2500000</v>
      </c>
      <c r="F74" s="39">
        <v>830000</v>
      </c>
      <c r="G74" s="38">
        <v>100000</v>
      </c>
      <c r="H74" s="38">
        <v>450000</v>
      </c>
      <c r="I74" s="38">
        <v>100000</v>
      </c>
      <c r="J74" s="38">
        <v>170000</v>
      </c>
      <c r="K74" s="38">
        <v>0</v>
      </c>
      <c r="L74" s="38">
        <v>100000</v>
      </c>
      <c r="M74" s="38">
        <v>0</v>
      </c>
      <c r="N74" s="38">
        <v>1500000</v>
      </c>
      <c r="O74" s="38">
        <v>0</v>
      </c>
      <c r="P74" s="38">
        <f t="shared" si="18"/>
        <v>6400000</v>
      </c>
      <c r="Q74" s="32">
        <f t="shared" si="19"/>
        <v>17475000</v>
      </c>
      <c r="R74" s="38">
        <f t="shared" si="20"/>
        <v>24625000</v>
      </c>
    </row>
    <row r="75" spans="1:18" x14ac:dyDescent="0.3">
      <c r="A75" s="240">
        <v>2029</v>
      </c>
      <c r="B75" t="s">
        <v>167</v>
      </c>
      <c r="C75" s="1">
        <f xml:space="preserve"> R74</f>
        <v>24625000</v>
      </c>
      <c r="D75" s="1">
        <v>0</v>
      </c>
      <c r="E75" s="1">
        <v>2500000</v>
      </c>
      <c r="F75" s="34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1500000</v>
      </c>
      <c r="O75" s="1">
        <v>400000</v>
      </c>
      <c r="P75" s="1">
        <f t="shared" ref="P75:P86" si="22">SUM(D75:O75)</f>
        <v>6145000</v>
      </c>
      <c r="Q75" s="36">
        <f t="shared" ref="Q75:Q86" si="23" xml:space="preserve"> C75 - P75</f>
        <v>18480000</v>
      </c>
      <c r="R75" s="1">
        <f xml:space="preserve"> 7150000 + Q75</f>
        <v>25630000</v>
      </c>
    </row>
    <row r="76" spans="1:18" x14ac:dyDescent="0.3">
      <c r="A76" s="241"/>
      <c r="B76" t="s">
        <v>168</v>
      </c>
      <c r="C76" s="1">
        <f xml:space="preserve"> R75</f>
        <v>25630000</v>
      </c>
      <c r="D76" s="1">
        <v>650000</v>
      </c>
      <c r="E76" s="1">
        <v>2500000</v>
      </c>
      <c r="F76" s="34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1500000</v>
      </c>
      <c r="O76" s="34">
        <v>0</v>
      </c>
      <c r="P76" s="1">
        <f t="shared" si="22"/>
        <v>6390000</v>
      </c>
      <c r="Q76" s="31">
        <f t="shared" si="23"/>
        <v>19240000</v>
      </c>
      <c r="R76" s="1">
        <f t="shared" ref="R76:R86" si="24" xml:space="preserve"> 7150000 + Q76</f>
        <v>26390000</v>
      </c>
    </row>
    <row r="77" spans="1:18" x14ac:dyDescent="0.3">
      <c r="A77" s="241"/>
      <c r="B77" t="s">
        <v>169</v>
      </c>
      <c r="C77" s="1">
        <f t="shared" ref="C77:C86" si="25" xml:space="preserve"> R76</f>
        <v>26390000</v>
      </c>
      <c r="D77" s="1">
        <v>650000</v>
      </c>
      <c r="E77" s="1">
        <v>2500000</v>
      </c>
      <c r="F77" s="34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1500000</v>
      </c>
      <c r="O77" s="1">
        <v>0</v>
      </c>
      <c r="P77" s="1">
        <f t="shared" si="22"/>
        <v>6385000</v>
      </c>
      <c r="Q77" s="31">
        <f t="shared" si="23"/>
        <v>20005000</v>
      </c>
      <c r="R77" s="1">
        <f t="shared" si="24"/>
        <v>27155000</v>
      </c>
    </row>
    <row r="78" spans="1:18" x14ac:dyDescent="0.3">
      <c r="A78" s="241"/>
      <c r="B78" t="s">
        <v>170</v>
      </c>
      <c r="C78" s="1">
        <f t="shared" si="25"/>
        <v>27155000</v>
      </c>
      <c r="D78" s="1">
        <v>650000</v>
      </c>
      <c r="E78" s="1">
        <v>2500000</v>
      </c>
      <c r="F78" s="34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1500000</v>
      </c>
      <c r="O78" s="1">
        <v>0</v>
      </c>
      <c r="P78" s="1">
        <f t="shared" si="22"/>
        <v>6380000</v>
      </c>
      <c r="Q78" s="31">
        <f t="shared" si="23"/>
        <v>20775000</v>
      </c>
      <c r="R78" s="1">
        <f t="shared" si="24"/>
        <v>27925000</v>
      </c>
    </row>
    <row r="79" spans="1:18" x14ac:dyDescent="0.3">
      <c r="A79" s="241"/>
      <c r="B79" t="s">
        <v>171</v>
      </c>
      <c r="C79" s="1">
        <f t="shared" si="25"/>
        <v>27925000</v>
      </c>
      <c r="D79" s="1">
        <v>650000</v>
      </c>
      <c r="E79" s="1">
        <v>2500000</v>
      </c>
      <c r="F79" s="34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1500000</v>
      </c>
      <c r="O79" s="1">
        <v>400000</v>
      </c>
      <c r="P79" s="1">
        <f t="shared" si="22"/>
        <v>6775000</v>
      </c>
      <c r="Q79" s="31">
        <f t="shared" si="23"/>
        <v>21150000</v>
      </c>
      <c r="R79" s="1">
        <f t="shared" si="24"/>
        <v>28300000</v>
      </c>
    </row>
    <row r="80" spans="1:18" x14ac:dyDescent="0.3">
      <c r="A80" s="241"/>
      <c r="B80" t="s">
        <v>172</v>
      </c>
      <c r="C80" s="1">
        <f t="shared" si="25"/>
        <v>28300000</v>
      </c>
      <c r="D80" s="1">
        <v>650000</v>
      </c>
      <c r="E80" s="1">
        <v>2500000</v>
      </c>
      <c r="F80" s="34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1500000</v>
      </c>
      <c r="O80" s="1">
        <v>0</v>
      </c>
      <c r="P80" s="1">
        <f t="shared" si="22"/>
        <v>6370000</v>
      </c>
      <c r="Q80" s="31">
        <f t="shared" si="23"/>
        <v>21930000</v>
      </c>
      <c r="R80" s="1">
        <f t="shared" si="24"/>
        <v>29080000</v>
      </c>
    </row>
    <row r="81" spans="1:18" x14ac:dyDescent="0.3">
      <c r="A81" s="241"/>
      <c r="B81" t="s">
        <v>173</v>
      </c>
      <c r="C81" s="1">
        <f t="shared" si="25"/>
        <v>29080000</v>
      </c>
      <c r="D81" s="1">
        <v>650000</v>
      </c>
      <c r="E81" s="1">
        <v>2500000</v>
      </c>
      <c r="F81" s="34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1500000</v>
      </c>
      <c r="O81" s="1">
        <v>0</v>
      </c>
      <c r="P81" s="1">
        <f t="shared" si="22"/>
        <v>6365000</v>
      </c>
      <c r="Q81" s="31">
        <f t="shared" si="23"/>
        <v>22715000</v>
      </c>
      <c r="R81" s="1">
        <f t="shared" si="24"/>
        <v>29865000</v>
      </c>
    </row>
    <row r="82" spans="1:18" x14ac:dyDescent="0.3">
      <c r="A82" s="241"/>
      <c r="B82" t="s">
        <v>174</v>
      </c>
      <c r="C82" s="1">
        <f t="shared" si="25"/>
        <v>29865000</v>
      </c>
      <c r="D82" s="1">
        <v>650000</v>
      </c>
      <c r="E82" s="1">
        <v>2500000</v>
      </c>
      <c r="F82" s="34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1500000</v>
      </c>
      <c r="O82" s="1">
        <v>0</v>
      </c>
      <c r="P82" s="1">
        <f t="shared" si="22"/>
        <v>6360000</v>
      </c>
      <c r="Q82" s="31">
        <f t="shared" si="23"/>
        <v>23505000</v>
      </c>
      <c r="R82" s="1">
        <f t="shared" si="24"/>
        <v>30655000</v>
      </c>
    </row>
    <row r="83" spans="1:18" x14ac:dyDescent="0.3">
      <c r="A83" s="241"/>
      <c r="B83" t="s">
        <v>175</v>
      </c>
      <c r="C83" s="1">
        <f t="shared" si="25"/>
        <v>30655000</v>
      </c>
      <c r="D83" s="1">
        <v>650000</v>
      </c>
      <c r="E83" s="1">
        <v>2500000</v>
      </c>
      <c r="F83" s="34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1500000</v>
      </c>
      <c r="O83" s="1">
        <v>400000</v>
      </c>
      <c r="P83" s="1">
        <f t="shared" si="22"/>
        <v>6755000</v>
      </c>
      <c r="Q83" s="31">
        <f t="shared" si="23"/>
        <v>23900000</v>
      </c>
      <c r="R83" s="1">
        <f t="shared" si="24"/>
        <v>31050000</v>
      </c>
    </row>
    <row r="84" spans="1:18" x14ac:dyDescent="0.3">
      <c r="A84" s="241"/>
      <c r="B84" t="s">
        <v>176</v>
      </c>
      <c r="C84" s="1">
        <f t="shared" si="25"/>
        <v>31050000</v>
      </c>
      <c r="D84" s="1">
        <v>650000</v>
      </c>
      <c r="E84" s="1">
        <v>2500000</v>
      </c>
      <c r="F84" s="34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1500000</v>
      </c>
      <c r="O84" s="1">
        <v>0</v>
      </c>
      <c r="P84" s="1">
        <f t="shared" si="22"/>
        <v>6350000</v>
      </c>
      <c r="Q84" s="31">
        <f t="shared" si="23"/>
        <v>24700000</v>
      </c>
      <c r="R84" s="1">
        <f t="shared" si="24"/>
        <v>31850000</v>
      </c>
    </row>
    <row r="85" spans="1:18" x14ac:dyDescent="0.3">
      <c r="A85" s="241"/>
      <c r="B85" t="s">
        <v>177</v>
      </c>
      <c r="C85" s="1">
        <f t="shared" si="25"/>
        <v>31850000</v>
      </c>
      <c r="D85" s="1">
        <v>650000</v>
      </c>
      <c r="E85" s="1">
        <v>2500000</v>
      </c>
      <c r="F85" s="34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1500000</v>
      </c>
      <c r="O85" s="1">
        <v>400000</v>
      </c>
      <c r="P85" s="1">
        <f t="shared" si="22"/>
        <v>6745000</v>
      </c>
      <c r="Q85" s="31">
        <f t="shared" si="23"/>
        <v>25105000</v>
      </c>
      <c r="R85" s="1">
        <f t="shared" si="24"/>
        <v>32255000</v>
      </c>
    </row>
    <row r="86" spans="1:18" s="40" customFormat="1" ht="17.25" thickBot="1" x14ac:dyDescent="0.35">
      <c r="A86" s="242"/>
      <c r="B86" s="37" t="s">
        <v>178</v>
      </c>
      <c r="C86" s="38">
        <f t="shared" si="25"/>
        <v>32255000</v>
      </c>
      <c r="D86" s="38">
        <v>650000</v>
      </c>
      <c r="E86" s="38">
        <v>2500000</v>
      </c>
      <c r="F86" s="39">
        <v>770000</v>
      </c>
      <c r="G86" s="38">
        <v>100000</v>
      </c>
      <c r="H86" s="38">
        <v>450000</v>
      </c>
      <c r="I86" s="38">
        <v>100000</v>
      </c>
      <c r="J86" s="38">
        <v>170000</v>
      </c>
      <c r="K86" s="38">
        <v>0</v>
      </c>
      <c r="L86" s="38">
        <v>100000</v>
      </c>
      <c r="M86" s="38">
        <v>0</v>
      </c>
      <c r="N86" s="38">
        <v>1500000</v>
      </c>
      <c r="O86" s="38">
        <v>0</v>
      </c>
      <c r="P86" s="38">
        <f t="shared" si="22"/>
        <v>6340000</v>
      </c>
      <c r="Q86" s="32">
        <f t="shared" si="23"/>
        <v>25915000</v>
      </c>
      <c r="R86" s="38">
        <f t="shared" si="24"/>
        <v>33065000</v>
      </c>
    </row>
    <row r="87" spans="1:18" x14ac:dyDescent="0.3">
      <c r="A87" s="240">
        <v>2030</v>
      </c>
      <c r="B87" t="s">
        <v>167</v>
      </c>
      <c r="C87" s="1">
        <f xml:space="preserve"> R86</f>
        <v>33065000</v>
      </c>
      <c r="D87" s="1">
        <v>0</v>
      </c>
      <c r="E87" s="1">
        <v>2500000</v>
      </c>
      <c r="F87" s="34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1500000</v>
      </c>
      <c r="O87" s="1">
        <v>400000</v>
      </c>
      <c r="P87" s="1">
        <f t="shared" ref="P87:P98" si="26">SUM(D87:O87)</f>
        <v>6085000</v>
      </c>
      <c r="Q87" s="36">
        <f t="shared" ref="Q87:Q98" si="27" xml:space="preserve"> C87 - P87</f>
        <v>26980000</v>
      </c>
      <c r="R87" s="1">
        <f xml:space="preserve"> 7150000 + Q87</f>
        <v>34130000</v>
      </c>
    </row>
    <row r="88" spans="1:18" x14ac:dyDescent="0.3">
      <c r="A88" s="241"/>
      <c r="B88" t="s">
        <v>168</v>
      </c>
      <c r="C88" s="1">
        <f xml:space="preserve"> R87</f>
        <v>34130000</v>
      </c>
      <c r="D88" s="1">
        <v>650000</v>
      </c>
      <c r="E88" s="1">
        <v>2500000</v>
      </c>
      <c r="F88" s="34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1500000</v>
      </c>
      <c r="O88" s="34">
        <v>0</v>
      </c>
      <c r="P88" s="1">
        <f t="shared" si="26"/>
        <v>6330000</v>
      </c>
      <c r="Q88" s="31">
        <f t="shared" si="27"/>
        <v>27800000</v>
      </c>
      <c r="R88" s="1">
        <f t="shared" ref="R88:R98" si="28" xml:space="preserve"> 7150000 + Q88</f>
        <v>34950000</v>
      </c>
    </row>
    <row r="89" spans="1:18" x14ac:dyDescent="0.3">
      <c r="A89" s="241"/>
      <c r="B89" t="s">
        <v>169</v>
      </c>
      <c r="C89" s="1">
        <f t="shared" ref="C89:C98" si="29" xml:space="preserve"> R88</f>
        <v>34950000</v>
      </c>
      <c r="D89" s="1">
        <v>650000</v>
      </c>
      <c r="E89" s="1">
        <v>2500000</v>
      </c>
      <c r="F89" s="34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1500000</v>
      </c>
      <c r="O89" s="1">
        <v>0</v>
      </c>
      <c r="P89" s="1">
        <f t="shared" si="26"/>
        <v>6325000</v>
      </c>
      <c r="Q89" s="31">
        <f t="shared" si="27"/>
        <v>28625000</v>
      </c>
      <c r="R89" s="1">
        <f t="shared" si="28"/>
        <v>35775000</v>
      </c>
    </row>
    <row r="90" spans="1:18" x14ac:dyDescent="0.3">
      <c r="A90" s="241"/>
      <c r="B90" t="s">
        <v>170</v>
      </c>
      <c r="C90" s="1">
        <f t="shared" si="29"/>
        <v>35775000</v>
      </c>
      <c r="D90" s="1">
        <v>650000</v>
      </c>
      <c r="E90" s="1">
        <v>2500000</v>
      </c>
      <c r="F90" s="34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1500000</v>
      </c>
      <c r="O90" s="1">
        <v>0</v>
      </c>
      <c r="P90" s="1">
        <f t="shared" si="26"/>
        <v>6320000</v>
      </c>
      <c r="Q90" s="31">
        <f t="shared" si="27"/>
        <v>29455000</v>
      </c>
      <c r="R90" s="1">
        <f t="shared" si="28"/>
        <v>36605000</v>
      </c>
    </row>
    <row r="91" spans="1:18" x14ac:dyDescent="0.3">
      <c r="A91" s="241"/>
      <c r="B91" t="s">
        <v>171</v>
      </c>
      <c r="C91" s="1">
        <f t="shared" si="29"/>
        <v>36605000</v>
      </c>
      <c r="D91" s="1">
        <v>650000</v>
      </c>
      <c r="E91" s="1">
        <v>2500000</v>
      </c>
      <c r="F91" s="34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1500000</v>
      </c>
      <c r="O91" s="1">
        <v>400000</v>
      </c>
      <c r="P91" s="1">
        <f t="shared" si="26"/>
        <v>6715000</v>
      </c>
      <c r="Q91" s="31">
        <f t="shared" si="27"/>
        <v>29890000</v>
      </c>
      <c r="R91" s="1">
        <f t="shared" si="28"/>
        <v>37040000</v>
      </c>
    </row>
    <row r="92" spans="1:18" x14ac:dyDescent="0.3">
      <c r="A92" s="241"/>
      <c r="B92" t="s">
        <v>172</v>
      </c>
      <c r="C92" s="1">
        <f t="shared" si="29"/>
        <v>37040000</v>
      </c>
      <c r="D92" s="1">
        <v>650000</v>
      </c>
      <c r="E92" s="1">
        <v>2500000</v>
      </c>
      <c r="F92" s="34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1500000</v>
      </c>
      <c r="O92" s="1">
        <v>0</v>
      </c>
      <c r="P92" s="1">
        <f t="shared" si="26"/>
        <v>6310000</v>
      </c>
      <c r="Q92" s="31">
        <f t="shared" si="27"/>
        <v>30730000</v>
      </c>
      <c r="R92" s="1">
        <f t="shared" si="28"/>
        <v>37880000</v>
      </c>
    </row>
    <row r="93" spans="1:18" x14ac:dyDescent="0.3">
      <c r="A93" s="241"/>
      <c r="B93" t="s">
        <v>173</v>
      </c>
      <c r="C93" s="1">
        <f t="shared" si="29"/>
        <v>37880000</v>
      </c>
      <c r="D93" s="1">
        <v>650000</v>
      </c>
      <c r="E93" s="1">
        <v>2500000</v>
      </c>
      <c r="F93" s="34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1500000</v>
      </c>
      <c r="O93" s="1">
        <v>0</v>
      </c>
      <c r="P93" s="1">
        <f t="shared" si="26"/>
        <v>6305000</v>
      </c>
      <c r="Q93" s="31">
        <f t="shared" si="27"/>
        <v>31575000</v>
      </c>
      <c r="R93" s="1">
        <f t="shared" si="28"/>
        <v>38725000</v>
      </c>
    </row>
    <row r="94" spans="1:18" x14ac:dyDescent="0.3">
      <c r="A94" s="241"/>
      <c r="B94" t="s">
        <v>174</v>
      </c>
      <c r="C94" s="1">
        <f t="shared" si="29"/>
        <v>38725000</v>
      </c>
      <c r="D94" s="1">
        <v>650000</v>
      </c>
      <c r="E94" s="1">
        <v>2500000</v>
      </c>
      <c r="F94" s="34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1500000</v>
      </c>
      <c r="O94" s="1">
        <v>0</v>
      </c>
      <c r="P94" s="1">
        <f t="shared" si="26"/>
        <v>6300000</v>
      </c>
      <c r="Q94" s="31">
        <f t="shared" si="27"/>
        <v>32425000</v>
      </c>
      <c r="R94" s="1">
        <f t="shared" si="28"/>
        <v>39575000</v>
      </c>
    </row>
    <row r="95" spans="1:18" x14ac:dyDescent="0.3">
      <c r="A95" s="241"/>
      <c r="B95" t="s">
        <v>175</v>
      </c>
      <c r="C95" s="1">
        <f t="shared" si="29"/>
        <v>39575000</v>
      </c>
      <c r="D95" s="1">
        <v>650000</v>
      </c>
      <c r="E95" s="1">
        <v>2500000</v>
      </c>
      <c r="F95" s="34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1500000</v>
      </c>
      <c r="O95" s="1">
        <v>400000</v>
      </c>
      <c r="P95" s="1">
        <f t="shared" si="26"/>
        <v>6695000</v>
      </c>
      <c r="Q95" s="31">
        <f t="shared" si="27"/>
        <v>32880000</v>
      </c>
      <c r="R95" s="1">
        <f t="shared" si="28"/>
        <v>40030000</v>
      </c>
    </row>
    <row r="96" spans="1:18" x14ac:dyDescent="0.3">
      <c r="A96" s="241"/>
      <c r="B96" t="s">
        <v>176</v>
      </c>
      <c r="C96" s="1">
        <f t="shared" si="29"/>
        <v>40030000</v>
      </c>
      <c r="D96" s="1">
        <v>650000</v>
      </c>
      <c r="E96" s="1">
        <v>2500000</v>
      </c>
      <c r="F96" s="34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1500000</v>
      </c>
      <c r="O96" s="1">
        <v>0</v>
      </c>
      <c r="P96" s="1">
        <f t="shared" si="26"/>
        <v>6290000</v>
      </c>
      <c r="Q96" s="31">
        <f t="shared" si="27"/>
        <v>33740000</v>
      </c>
      <c r="R96" s="1">
        <f t="shared" si="28"/>
        <v>40890000</v>
      </c>
    </row>
    <row r="97" spans="1:18" x14ac:dyDescent="0.3">
      <c r="A97" s="241"/>
      <c r="B97" t="s">
        <v>177</v>
      </c>
      <c r="C97" s="1">
        <f t="shared" si="29"/>
        <v>40890000</v>
      </c>
      <c r="D97" s="1">
        <v>650000</v>
      </c>
      <c r="E97" s="1">
        <v>2500000</v>
      </c>
      <c r="F97" s="34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1500000</v>
      </c>
      <c r="O97" s="1">
        <v>400000</v>
      </c>
      <c r="P97" s="1">
        <f t="shared" si="26"/>
        <v>6685000</v>
      </c>
      <c r="Q97" s="31">
        <f t="shared" si="27"/>
        <v>34205000</v>
      </c>
      <c r="R97" s="1">
        <f t="shared" si="28"/>
        <v>41355000</v>
      </c>
    </row>
    <row r="98" spans="1:18" s="40" customFormat="1" ht="17.25" thickBot="1" x14ac:dyDescent="0.35">
      <c r="A98" s="242"/>
      <c r="B98" s="37" t="s">
        <v>178</v>
      </c>
      <c r="C98" s="38">
        <f t="shared" si="29"/>
        <v>41355000</v>
      </c>
      <c r="D98" s="38">
        <v>650000</v>
      </c>
      <c r="E98" s="38">
        <v>2500000</v>
      </c>
      <c r="F98" s="39">
        <v>710000</v>
      </c>
      <c r="G98" s="38">
        <v>100000</v>
      </c>
      <c r="H98" s="38">
        <v>450000</v>
      </c>
      <c r="I98" s="38">
        <v>100000</v>
      </c>
      <c r="J98" s="38">
        <v>170000</v>
      </c>
      <c r="K98" s="38">
        <v>0</v>
      </c>
      <c r="L98" s="38">
        <v>100000</v>
      </c>
      <c r="M98" s="38">
        <v>0</v>
      </c>
      <c r="N98" s="38">
        <v>1500000</v>
      </c>
      <c r="O98" s="38">
        <v>0</v>
      </c>
      <c r="P98" s="38">
        <f t="shared" si="26"/>
        <v>6280000</v>
      </c>
      <c r="Q98" s="32">
        <f t="shared" si="27"/>
        <v>35075000</v>
      </c>
      <c r="R98" s="38">
        <f t="shared" si="28"/>
        <v>42225000</v>
      </c>
    </row>
    <row r="99" spans="1:18" x14ac:dyDescent="0.3">
      <c r="A99" s="240">
        <v>2031</v>
      </c>
      <c r="B99" t="s">
        <v>167</v>
      </c>
      <c r="C99" s="1">
        <f xml:space="preserve"> R98</f>
        <v>42225000</v>
      </c>
      <c r="D99" s="1">
        <v>0</v>
      </c>
      <c r="E99" s="1">
        <v>2500000</v>
      </c>
      <c r="F99" s="34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1500000</v>
      </c>
      <c r="O99" s="1">
        <v>400000</v>
      </c>
      <c r="P99" s="1">
        <f t="shared" ref="P99:P110" si="30">SUM(D99:O99)</f>
        <v>6025000</v>
      </c>
      <c r="Q99" s="36">
        <f t="shared" ref="Q99:Q110" si="31" xml:space="preserve"> C99 - P99</f>
        <v>36200000</v>
      </c>
      <c r="R99" s="1">
        <f xml:space="preserve"> 7150000 + Q99</f>
        <v>43350000</v>
      </c>
    </row>
    <row r="100" spans="1:18" x14ac:dyDescent="0.3">
      <c r="A100" s="241"/>
      <c r="B100" t="s">
        <v>168</v>
      </c>
      <c r="C100" s="1">
        <f xml:space="preserve"> R99</f>
        <v>43350000</v>
      </c>
      <c r="D100" s="1">
        <v>650000</v>
      </c>
      <c r="E100" s="1">
        <v>2500000</v>
      </c>
      <c r="F100" s="34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1500000</v>
      </c>
      <c r="O100" s="34">
        <v>0</v>
      </c>
      <c r="P100" s="1">
        <f t="shared" si="30"/>
        <v>6270000</v>
      </c>
      <c r="Q100" s="31">
        <f t="shared" si="31"/>
        <v>37080000</v>
      </c>
      <c r="R100" s="1">
        <f t="shared" ref="R100:R110" si="32" xml:space="preserve"> 7150000 + Q100</f>
        <v>44230000</v>
      </c>
    </row>
    <row r="101" spans="1:18" x14ac:dyDescent="0.3">
      <c r="A101" s="241"/>
      <c r="B101" t="s">
        <v>169</v>
      </c>
      <c r="C101" s="1">
        <f t="shared" ref="C101:C110" si="33" xml:space="preserve"> R100</f>
        <v>44230000</v>
      </c>
      <c r="D101" s="1">
        <v>650000</v>
      </c>
      <c r="E101" s="1">
        <v>2500000</v>
      </c>
      <c r="F101" s="34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1500000</v>
      </c>
      <c r="O101" s="1">
        <v>0</v>
      </c>
      <c r="P101" s="1">
        <f t="shared" si="30"/>
        <v>6265000</v>
      </c>
      <c r="Q101" s="31">
        <f t="shared" si="31"/>
        <v>37965000</v>
      </c>
      <c r="R101" s="1">
        <f t="shared" si="32"/>
        <v>45115000</v>
      </c>
    </row>
    <row r="102" spans="1:18" x14ac:dyDescent="0.3">
      <c r="A102" s="241"/>
      <c r="B102" t="s">
        <v>170</v>
      </c>
      <c r="C102" s="1">
        <f t="shared" si="33"/>
        <v>45115000</v>
      </c>
      <c r="D102" s="1">
        <v>650000</v>
      </c>
      <c r="E102" s="1">
        <v>2500000</v>
      </c>
      <c r="F102" s="34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1500000</v>
      </c>
      <c r="O102" s="1">
        <v>0</v>
      </c>
      <c r="P102" s="1">
        <f t="shared" si="30"/>
        <v>6260000</v>
      </c>
      <c r="Q102" s="31">
        <f t="shared" si="31"/>
        <v>38855000</v>
      </c>
      <c r="R102" s="1">
        <f t="shared" si="32"/>
        <v>46005000</v>
      </c>
    </row>
    <row r="103" spans="1:18" x14ac:dyDescent="0.3">
      <c r="A103" s="241"/>
      <c r="B103" t="s">
        <v>171</v>
      </c>
      <c r="C103" s="1">
        <f t="shared" si="33"/>
        <v>46005000</v>
      </c>
      <c r="D103" s="1">
        <v>650000</v>
      </c>
      <c r="E103" s="1">
        <v>2500000</v>
      </c>
      <c r="F103" s="34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1500000</v>
      </c>
      <c r="O103" s="1">
        <v>400000</v>
      </c>
      <c r="P103" s="1">
        <f t="shared" si="30"/>
        <v>6655000</v>
      </c>
      <c r="Q103" s="31">
        <f t="shared" si="31"/>
        <v>39350000</v>
      </c>
      <c r="R103" s="1">
        <f t="shared" si="32"/>
        <v>46500000</v>
      </c>
    </row>
    <row r="104" spans="1:18" x14ac:dyDescent="0.3">
      <c r="A104" s="241"/>
      <c r="B104" t="s">
        <v>172</v>
      </c>
      <c r="C104" s="1">
        <f t="shared" si="33"/>
        <v>46500000</v>
      </c>
      <c r="D104" s="1">
        <v>650000</v>
      </c>
      <c r="E104" s="1">
        <v>2500000</v>
      </c>
      <c r="F104" s="34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1500000</v>
      </c>
      <c r="O104" s="1">
        <v>0</v>
      </c>
      <c r="P104" s="1">
        <f t="shared" si="30"/>
        <v>6250000</v>
      </c>
      <c r="Q104" s="31">
        <f t="shared" si="31"/>
        <v>40250000</v>
      </c>
      <c r="R104" s="1">
        <f t="shared" si="32"/>
        <v>47400000</v>
      </c>
    </row>
    <row r="105" spans="1:18" x14ac:dyDescent="0.3">
      <c r="A105" s="241"/>
      <c r="B105" t="s">
        <v>173</v>
      </c>
      <c r="C105" s="1">
        <f t="shared" si="33"/>
        <v>47400000</v>
      </c>
      <c r="D105" s="1">
        <v>650000</v>
      </c>
      <c r="E105" s="1">
        <v>2500000</v>
      </c>
      <c r="F105" s="34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1500000</v>
      </c>
      <c r="O105" s="1">
        <v>0</v>
      </c>
      <c r="P105" s="1">
        <f t="shared" si="30"/>
        <v>6245000</v>
      </c>
      <c r="Q105" s="31">
        <f t="shared" si="31"/>
        <v>41155000</v>
      </c>
      <c r="R105" s="1">
        <f t="shared" si="32"/>
        <v>48305000</v>
      </c>
    </row>
    <row r="106" spans="1:18" x14ac:dyDescent="0.3">
      <c r="A106" s="241"/>
      <c r="B106" t="s">
        <v>174</v>
      </c>
      <c r="C106" s="1">
        <f t="shared" si="33"/>
        <v>48305000</v>
      </c>
      <c r="D106" s="1">
        <v>650000</v>
      </c>
      <c r="E106" s="1">
        <v>2500000</v>
      </c>
      <c r="F106" s="34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1500000</v>
      </c>
      <c r="O106" s="1">
        <v>0</v>
      </c>
      <c r="P106" s="1">
        <f t="shared" si="30"/>
        <v>6240000</v>
      </c>
      <c r="Q106" s="31">
        <f t="shared" si="31"/>
        <v>42065000</v>
      </c>
      <c r="R106" s="1">
        <f t="shared" si="32"/>
        <v>49215000</v>
      </c>
    </row>
    <row r="107" spans="1:18" x14ac:dyDescent="0.3">
      <c r="A107" s="241"/>
      <c r="B107" t="s">
        <v>175</v>
      </c>
      <c r="C107" s="1">
        <f t="shared" si="33"/>
        <v>49215000</v>
      </c>
      <c r="D107" s="1">
        <v>650000</v>
      </c>
      <c r="E107" s="1">
        <v>2500000</v>
      </c>
      <c r="F107" s="34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1500000</v>
      </c>
      <c r="O107" s="1">
        <v>400000</v>
      </c>
      <c r="P107" s="1">
        <f t="shared" si="30"/>
        <v>6635000</v>
      </c>
      <c r="Q107" s="31">
        <f t="shared" si="31"/>
        <v>42580000</v>
      </c>
      <c r="R107" s="1">
        <f t="shared" si="32"/>
        <v>49730000</v>
      </c>
    </row>
    <row r="108" spans="1:18" x14ac:dyDescent="0.3">
      <c r="A108" s="241"/>
      <c r="B108" t="s">
        <v>176</v>
      </c>
      <c r="C108" s="1">
        <f t="shared" si="33"/>
        <v>49730000</v>
      </c>
      <c r="D108" s="1">
        <v>650000</v>
      </c>
      <c r="E108" s="1">
        <v>2500000</v>
      </c>
      <c r="F108" s="34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1500000</v>
      </c>
      <c r="O108" s="1">
        <v>0</v>
      </c>
      <c r="P108" s="1">
        <f t="shared" si="30"/>
        <v>6230000</v>
      </c>
      <c r="Q108" s="31">
        <f t="shared" si="31"/>
        <v>43500000</v>
      </c>
      <c r="R108" s="1">
        <f t="shared" si="32"/>
        <v>50650000</v>
      </c>
    </row>
    <row r="109" spans="1:18" x14ac:dyDescent="0.3">
      <c r="A109" s="241"/>
      <c r="B109" t="s">
        <v>177</v>
      </c>
      <c r="C109" s="1">
        <f t="shared" si="33"/>
        <v>50650000</v>
      </c>
      <c r="D109" s="1">
        <v>650000</v>
      </c>
      <c r="E109" s="1">
        <v>2500000</v>
      </c>
      <c r="F109" s="34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1500000</v>
      </c>
      <c r="O109" s="1">
        <v>400000</v>
      </c>
      <c r="P109" s="1">
        <f t="shared" si="30"/>
        <v>6625000</v>
      </c>
      <c r="Q109" s="31">
        <f t="shared" si="31"/>
        <v>44025000</v>
      </c>
      <c r="R109" s="1">
        <f t="shared" si="32"/>
        <v>51175000</v>
      </c>
    </row>
    <row r="110" spans="1:18" s="40" customFormat="1" ht="17.25" thickBot="1" x14ac:dyDescent="0.35">
      <c r="A110" s="242"/>
      <c r="B110" s="37" t="s">
        <v>178</v>
      </c>
      <c r="C110" s="38">
        <f t="shared" si="33"/>
        <v>51175000</v>
      </c>
      <c r="D110" s="38">
        <v>650000</v>
      </c>
      <c r="E110" s="38">
        <v>2500000</v>
      </c>
      <c r="F110" s="39">
        <v>650000</v>
      </c>
      <c r="G110" s="38">
        <v>100000</v>
      </c>
      <c r="H110" s="38">
        <v>450000</v>
      </c>
      <c r="I110" s="38">
        <v>100000</v>
      </c>
      <c r="J110" s="38">
        <v>170000</v>
      </c>
      <c r="K110" s="38">
        <v>0</v>
      </c>
      <c r="L110" s="38">
        <v>100000</v>
      </c>
      <c r="M110" s="38">
        <v>0</v>
      </c>
      <c r="N110" s="38">
        <v>1500000</v>
      </c>
      <c r="O110" s="38">
        <v>0</v>
      </c>
      <c r="P110" s="38">
        <f t="shared" si="30"/>
        <v>6220000</v>
      </c>
      <c r="Q110" s="32">
        <f t="shared" si="31"/>
        <v>44955000</v>
      </c>
      <c r="R110" s="38">
        <f t="shared" si="32"/>
        <v>52105000</v>
      </c>
    </row>
    <row r="111" spans="1:18" x14ac:dyDescent="0.3">
      <c r="A111" s="240">
        <v>2032</v>
      </c>
      <c r="B111" t="s">
        <v>167</v>
      </c>
      <c r="C111" s="1">
        <f xml:space="preserve"> R110</f>
        <v>52105000</v>
      </c>
      <c r="D111" s="1">
        <v>0</v>
      </c>
      <c r="E111" s="1">
        <v>2500000</v>
      </c>
      <c r="F111" s="34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1500000</v>
      </c>
      <c r="O111" s="1">
        <v>400000</v>
      </c>
      <c r="P111" s="1">
        <f t="shared" ref="P111:P122" si="34">SUM(D111:O111)</f>
        <v>5965000</v>
      </c>
      <c r="Q111" s="36">
        <f t="shared" ref="Q111:Q122" si="35" xml:space="preserve"> C111 - P111</f>
        <v>46140000</v>
      </c>
      <c r="R111" s="1">
        <f xml:space="preserve"> 7150000 + Q111</f>
        <v>53290000</v>
      </c>
    </row>
    <row r="112" spans="1:18" x14ac:dyDescent="0.3">
      <c r="A112" s="241"/>
      <c r="B112" t="s">
        <v>168</v>
      </c>
      <c r="C112" s="1">
        <f xml:space="preserve"> R111</f>
        <v>53290000</v>
      </c>
      <c r="D112" s="1">
        <v>650000</v>
      </c>
      <c r="E112" s="1">
        <v>2500000</v>
      </c>
      <c r="F112" s="34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1500000</v>
      </c>
      <c r="O112" s="34">
        <v>0</v>
      </c>
      <c r="P112" s="1">
        <f t="shared" si="34"/>
        <v>6210000</v>
      </c>
      <c r="Q112" s="31">
        <f t="shared" si="35"/>
        <v>47080000</v>
      </c>
      <c r="R112" s="1">
        <f t="shared" ref="R112:R122" si="36" xml:space="preserve"> 7150000 + Q112</f>
        <v>54230000</v>
      </c>
    </row>
    <row r="113" spans="1:18" x14ac:dyDescent="0.3">
      <c r="A113" s="241"/>
      <c r="B113" t="s">
        <v>169</v>
      </c>
      <c r="C113" s="1">
        <f t="shared" ref="C113:C122" si="37" xml:space="preserve"> R112</f>
        <v>54230000</v>
      </c>
      <c r="D113" s="1">
        <v>650000</v>
      </c>
      <c r="E113" s="1">
        <v>2500000</v>
      </c>
      <c r="F113" s="34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1500000</v>
      </c>
      <c r="O113" s="1">
        <v>0</v>
      </c>
      <c r="P113" s="1">
        <f t="shared" si="34"/>
        <v>6205000</v>
      </c>
      <c r="Q113" s="31">
        <f t="shared" si="35"/>
        <v>48025000</v>
      </c>
      <c r="R113" s="1">
        <f t="shared" si="36"/>
        <v>55175000</v>
      </c>
    </row>
    <row r="114" spans="1:18" x14ac:dyDescent="0.3">
      <c r="A114" s="241"/>
      <c r="B114" t="s">
        <v>170</v>
      </c>
      <c r="C114" s="1">
        <f t="shared" si="37"/>
        <v>55175000</v>
      </c>
      <c r="D114" s="1">
        <v>650000</v>
      </c>
      <c r="E114" s="1">
        <v>2500000</v>
      </c>
      <c r="F114" s="34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1500000</v>
      </c>
      <c r="O114" s="1">
        <v>0</v>
      </c>
      <c r="P114" s="1">
        <f t="shared" si="34"/>
        <v>6200000</v>
      </c>
      <c r="Q114" s="31">
        <f t="shared" si="35"/>
        <v>48975000</v>
      </c>
      <c r="R114" s="1">
        <f t="shared" si="36"/>
        <v>56125000</v>
      </c>
    </row>
    <row r="115" spans="1:18" x14ac:dyDescent="0.3">
      <c r="A115" s="241"/>
      <c r="B115" t="s">
        <v>171</v>
      </c>
      <c r="C115" s="1">
        <f t="shared" si="37"/>
        <v>56125000</v>
      </c>
      <c r="D115" s="1">
        <v>650000</v>
      </c>
      <c r="E115" s="1">
        <v>2500000</v>
      </c>
      <c r="F115" s="34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1500000</v>
      </c>
      <c r="O115" s="1">
        <v>400000</v>
      </c>
      <c r="P115" s="1">
        <f t="shared" si="34"/>
        <v>6595000</v>
      </c>
      <c r="Q115" s="31">
        <f t="shared" si="35"/>
        <v>49530000</v>
      </c>
      <c r="R115" s="1">
        <f t="shared" si="36"/>
        <v>56680000</v>
      </c>
    </row>
    <row r="116" spans="1:18" x14ac:dyDescent="0.3">
      <c r="A116" s="241"/>
      <c r="B116" t="s">
        <v>172</v>
      </c>
      <c r="C116" s="1">
        <f t="shared" si="37"/>
        <v>56680000</v>
      </c>
      <c r="D116" s="1">
        <v>650000</v>
      </c>
      <c r="E116" s="1">
        <v>2500000</v>
      </c>
      <c r="F116" s="34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1500000</v>
      </c>
      <c r="O116" s="1">
        <v>0</v>
      </c>
      <c r="P116" s="1">
        <f t="shared" si="34"/>
        <v>6190000</v>
      </c>
      <c r="Q116" s="31">
        <f t="shared" si="35"/>
        <v>50490000</v>
      </c>
      <c r="R116" s="1">
        <f t="shared" si="36"/>
        <v>57640000</v>
      </c>
    </row>
    <row r="117" spans="1:18" x14ac:dyDescent="0.3">
      <c r="A117" s="241"/>
      <c r="B117" t="s">
        <v>173</v>
      </c>
      <c r="C117" s="1">
        <f t="shared" si="37"/>
        <v>57640000</v>
      </c>
      <c r="D117" s="1">
        <v>650000</v>
      </c>
      <c r="E117" s="1">
        <v>2500000</v>
      </c>
      <c r="F117" s="34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1500000</v>
      </c>
      <c r="O117" s="1">
        <v>0</v>
      </c>
      <c r="P117" s="1">
        <f t="shared" si="34"/>
        <v>6185000</v>
      </c>
      <c r="Q117" s="31">
        <f t="shared" si="35"/>
        <v>51455000</v>
      </c>
      <c r="R117" s="1">
        <f t="shared" si="36"/>
        <v>58605000</v>
      </c>
    </row>
    <row r="118" spans="1:18" x14ac:dyDescent="0.3">
      <c r="A118" s="241"/>
      <c r="B118" t="s">
        <v>174</v>
      </c>
      <c r="C118" s="1">
        <f t="shared" si="37"/>
        <v>58605000</v>
      </c>
      <c r="D118" s="1">
        <v>650000</v>
      </c>
      <c r="E118" s="1">
        <v>2500000</v>
      </c>
      <c r="F118" s="34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1500000</v>
      </c>
      <c r="O118" s="1">
        <v>0</v>
      </c>
      <c r="P118" s="1">
        <f t="shared" si="34"/>
        <v>6180000</v>
      </c>
      <c r="Q118" s="31">
        <f t="shared" si="35"/>
        <v>52425000</v>
      </c>
      <c r="R118" s="1">
        <f t="shared" si="36"/>
        <v>59575000</v>
      </c>
    </row>
    <row r="119" spans="1:18" x14ac:dyDescent="0.3">
      <c r="A119" s="241"/>
      <c r="B119" t="s">
        <v>175</v>
      </c>
      <c r="C119" s="1">
        <f t="shared" si="37"/>
        <v>59575000</v>
      </c>
      <c r="D119" s="1">
        <v>650000</v>
      </c>
      <c r="E119" s="1">
        <v>2500000</v>
      </c>
      <c r="F119" s="34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1500000</v>
      </c>
      <c r="O119" s="1">
        <v>400000</v>
      </c>
      <c r="P119" s="1">
        <f t="shared" si="34"/>
        <v>6575000</v>
      </c>
      <c r="Q119" s="31">
        <f t="shared" si="35"/>
        <v>53000000</v>
      </c>
      <c r="R119" s="1">
        <f t="shared" si="36"/>
        <v>60150000</v>
      </c>
    </row>
    <row r="120" spans="1:18" x14ac:dyDescent="0.3">
      <c r="A120" s="241"/>
      <c r="B120" t="s">
        <v>176</v>
      </c>
      <c r="C120" s="1">
        <f t="shared" si="37"/>
        <v>60150000</v>
      </c>
      <c r="D120" s="1">
        <v>650000</v>
      </c>
      <c r="E120" s="1">
        <v>2500000</v>
      </c>
      <c r="F120" s="34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1500000</v>
      </c>
      <c r="O120" s="1">
        <v>0</v>
      </c>
      <c r="P120" s="1">
        <f t="shared" si="34"/>
        <v>6170000</v>
      </c>
      <c r="Q120" s="31">
        <f t="shared" si="35"/>
        <v>53980000</v>
      </c>
      <c r="R120" s="1">
        <f t="shared" si="36"/>
        <v>61130000</v>
      </c>
    </row>
    <row r="121" spans="1:18" x14ac:dyDescent="0.3">
      <c r="A121" s="241"/>
      <c r="B121" t="s">
        <v>177</v>
      </c>
      <c r="C121" s="1">
        <f t="shared" si="37"/>
        <v>61130000</v>
      </c>
      <c r="D121" s="1">
        <v>650000</v>
      </c>
      <c r="E121" s="1">
        <v>2500000</v>
      </c>
      <c r="F121" s="34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1500000</v>
      </c>
      <c r="O121" s="1">
        <v>400000</v>
      </c>
      <c r="P121" s="1">
        <f t="shared" si="34"/>
        <v>6565000</v>
      </c>
      <c r="Q121" s="31">
        <f t="shared" si="35"/>
        <v>54565000</v>
      </c>
      <c r="R121" s="1">
        <f t="shared" si="36"/>
        <v>61715000</v>
      </c>
    </row>
    <row r="122" spans="1:18" s="40" customFormat="1" ht="17.25" thickBot="1" x14ac:dyDescent="0.35">
      <c r="A122" s="242"/>
      <c r="B122" s="37" t="s">
        <v>178</v>
      </c>
      <c r="C122" s="38">
        <f t="shared" si="37"/>
        <v>61715000</v>
      </c>
      <c r="D122" s="38">
        <v>650000</v>
      </c>
      <c r="E122" s="38">
        <v>2500000</v>
      </c>
      <c r="F122" s="39">
        <v>590000</v>
      </c>
      <c r="G122" s="38">
        <v>100000</v>
      </c>
      <c r="H122" s="38">
        <v>450000</v>
      </c>
      <c r="I122" s="38">
        <v>100000</v>
      </c>
      <c r="J122" s="38">
        <v>170000</v>
      </c>
      <c r="K122" s="38">
        <v>0</v>
      </c>
      <c r="L122" s="38">
        <v>100000</v>
      </c>
      <c r="M122" s="38">
        <v>0</v>
      </c>
      <c r="N122" s="38">
        <v>1500000</v>
      </c>
      <c r="O122" s="38">
        <v>0</v>
      </c>
      <c r="P122" s="38">
        <f t="shared" si="34"/>
        <v>6160000</v>
      </c>
      <c r="Q122" s="32">
        <f t="shared" si="35"/>
        <v>55555000</v>
      </c>
      <c r="R122" s="38">
        <f t="shared" si="36"/>
        <v>62705000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topLeftCell="A13" workbookViewId="0">
      <selection activeCell="E20" sqref="E20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244"/>
      <c r="C1" s="244"/>
    </row>
    <row r="2" spans="2:15" x14ac:dyDescent="0.3">
      <c r="B2" s="243" t="s">
        <v>161</v>
      </c>
      <c r="C2" s="243"/>
      <c r="E2" s="243" t="s">
        <v>162</v>
      </c>
      <c r="F2" s="243"/>
      <c r="H2" s="243" t="s">
        <v>163</v>
      </c>
      <c r="I2" s="243"/>
      <c r="K2" s="243" t="s">
        <v>164</v>
      </c>
      <c r="L2" s="243"/>
      <c r="N2" s="243" t="s">
        <v>165</v>
      </c>
      <c r="O2" s="243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  <row r="18" spans="2:15" x14ac:dyDescent="0.3">
      <c r="B18" s="4"/>
    </row>
    <row r="20" spans="2:15" x14ac:dyDescent="0.3">
      <c r="B20" s="243" t="s">
        <v>166</v>
      </c>
      <c r="C20" s="243"/>
    </row>
    <row r="21" spans="2:15" x14ac:dyDescent="0.3">
      <c r="B21" s="28" t="s">
        <v>18</v>
      </c>
      <c r="C21" s="28" t="s">
        <v>19</v>
      </c>
    </row>
    <row r="22" spans="2:15" x14ac:dyDescent="0.3">
      <c r="B22" s="5">
        <v>1</v>
      </c>
      <c r="C22" s="9">
        <v>0</v>
      </c>
    </row>
    <row r="23" spans="2:15" x14ac:dyDescent="0.3">
      <c r="B23" s="5">
        <v>2</v>
      </c>
      <c r="C23" s="9">
        <v>0</v>
      </c>
    </row>
    <row r="24" spans="2:15" x14ac:dyDescent="0.3">
      <c r="B24" s="5">
        <v>3</v>
      </c>
      <c r="C24" s="10">
        <v>0</v>
      </c>
    </row>
    <row r="25" spans="2:15" x14ac:dyDescent="0.3">
      <c r="B25" s="5">
        <v>4</v>
      </c>
      <c r="C25" s="9">
        <v>0</v>
      </c>
    </row>
    <row r="26" spans="2:15" x14ac:dyDescent="0.3">
      <c r="B26" s="5">
        <v>5</v>
      </c>
      <c r="C26" s="9">
        <v>0</v>
      </c>
    </row>
    <row r="27" spans="2:15" x14ac:dyDescent="0.3">
      <c r="B27" s="5">
        <v>6</v>
      </c>
      <c r="C27" s="10">
        <v>0</v>
      </c>
    </row>
    <row r="28" spans="2:15" x14ac:dyDescent="0.3">
      <c r="B28" s="5">
        <v>7</v>
      </c>
      <c r="C28" s="9">
        <v>0</v>
      </c>
    </row>
    <row r="29" spans="2:15" x14ac:dyDescent="0.3">
      <c r="B29" s="5">
        <v>8</v>
      </c>
      <c r="C29" s="9">
        <v>0</v>
      </c>
    </row>
    <row r="30" spans="2:15" x14ac:dyDescent="0.3">
      <c r="B30" s="8">
        <v>9</v>
      </c>
      <c r="C30" s="10">
        <v>0</v>
      </c>
    </row>
    <row r="31" spans="2:15" x14ac:dyDescent="0.3">
      <c r="B31" s="5">
        <v>10</v>
      </c>
      <c r="C31" s="9">
        <v>0</v>
      </c>
    </row>
    <row r="32" spans="2:15" x14ac:dyDescent="0.3">
      <c r="B32" s="28" t="s">
        <v>20</v>
      </c>
      <c r="C32" s="7">
        <f>SUM(C22:C31)</f>
        <v>0</v>
      </c>
    </row>
    <row r="33" spans="2:3" x14ac:dyDescent="0.3">
      <c r="B33" s="28" t="s">
        <v>14</v>
      </c>
      <c r="C33" s="7">
        <v>1342771</v>
      </c>
    </row>
    <row r="34" spans="2:3" x14ac:dyDescent="0.3">
      <c r="B34" s="28" t="s">
        <v>22</v>
      </c>
      <c r="C34" s="5">
        <f xml:space="preserve">  ROUND( (C32 / C33) * 100, 2 )</f>
        <v>0</v>
      </c>
    </row>
    <row r="35" spans="2:3" x14ac:dyDescent="0.3">
      <c r="B35" s="28" t="s">
        <v>23</v>
      </c>
      <c r="C35" s="3">
        <f xml:space="preserve"> C33 + C32</f>
        <v>1342771</v>
      </c>
    </row>
  </sheetData>
  <mergeCells count="7">
    <mergeCell ref="B20:C20"/>
    <mergeCell ref="N2:O2"/>
    <mergeCell ref="B2:C2"/>
    <mergeCell ref="B1:C1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157</v>
      </c>
      <c r="B18" s="29">
        <v>46.2</v>
      </c>
      <c r="G18" t="s">
        <v>159</v>
      </c>
    </row>
    <row r="19" spans="1:11" x14ac:dyDescent="0.3">
      <c r="A19" t="s">
        <v>156</v>
      </c>
      <c r="B19" s="14" t="s">
        <v>160</v>
      </c>
      <c r="G19" t="s">
        <v>156</v>
      </c>
      <c r="K19" t="s">
        <v>158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A25" sqref="A25:XFD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229" t="s">
        <v>42</v>
      </c>
      <c r="D3" s="229"/>
      <c r="E3" s="229"/>
      <c r="F3" s="229"/>
      <c r="G3" s="229"/>
      <c r="H3" s="229"/>
      <c r="I3" s="229"/>
      <c r="J3" s="229"/>
      <c r="K3" s="229"/>
      <c r="L3" s="229"/>
      <c r="M3" s="229"/>
    </row>
    <row r="4" spans="2:13" x14ac:dyDescent="0.3"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</row>
    <row r="5" spans="2:13" x14ac:dyDescent="0.3">
      <c r="B5" t="s">
        <v>43</v>
      </c>
      <c r="C5" s="14" t="s">
        <v>45</v>
      </c>
      <c r="F5" t="s">
        <v>44</v>
      </c>
    </row>
    <row r="7" spans="2:13" x14ac:dyDescent="0.3">
      <c r="B7" s="25" t="s">
        <v>46</v>
      </c>
    </row>
    <row r="8" spans="2:13" x14ac:dyDescent="0.3"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</row>
    <row r="9" spans="2:13" x14ac:dyDescent="0.3">
      <c r="B9" s="27" t="s">
        <v>56</v>
      </c>
      <c r="C9" s="27" t="s">
        <v>57</v>
      </c>
      <c r="D9" s="27" t="s">
        <v>58</v>
      </c>
      <c r="E9" s="27" t="s">
        <v>59</v>
      </c>
      <c r="F9" s="27" t="s">
        <v>60</v>
      </c>
      <c r="G9" s="27" t="s">
        <v>61</v>
      </c>
      <c r="H9" s="27" t="s">
        <v>62</v>
      </c>
      <c r="I9" s="27" t="s">
        <v>63</v>
      </c>
      <c r="J9" s="27" t="s">
        <v>64</v>
      </c>
    </row>
    <row r="10" spans="2:13" x14ac:dyDescent="0.3">
      <c r="B10" s="27" t="s">
        <v>65</v>
      </c>
      <c r="C10" s="27" t="s">
        <v>66</v>
      </c>
      <c r="D10" s="27" t="s">
        <v>67</v>
      </c>
      <c r="E10" s="27" t="s">
        <v>68</v>
      </c>
      <c r="F10" s="27" t="s">
        <v>69</v>
      </c>
      <c r="G10" s="27" t="s">
        <v>70</v>
      </c>
      <c r="H10" s="27" t="s">
        <v>71</v>
      </c>
      <c r="I10" s="27" t="s">
        <v>72</v>
      </c>
      <c r="J10" s="27" t="s">
        <v>73</v>
      </c>
    </row>
    <row r="11" spans="2:13" x14ac:dyDescent="0.3">
      <c r="B11" s="27" t="s">
        <v>74</v>
      </c>
      <c r="C11" s="27" t="s">
        <v>75</v>
      </c>
      <c r="D11" s="27" t="s">
        <v>76</v>
      </c>
      <c r="E11" s="27" t="s">
        <v>77</v>
      </c>
      <c r="F11" s="27" t="s">
        <v>78</v>
      </c>
      <c r="G11" s="27" t="s">
        <v>79</v>
      </c>
      <c r="H11" s="27" t="s">
        <v>80</v>
      </c>
      <c r="I11" s="27" t="s">
        <v>81</v>
      </c>
      <c r="J11" s="27" t="s">
        <v>82</v>
      </c>
    </row>
    <row r="12" spans="2:13" x14ac:dyDescent="0.3">
      <c r="B12" s="27" t="s">
        <v>83</v>
      </c>
      <c r="C12" s="27" t="s">
        <v>84</v>
      </c>
      <c r="D12" s="27" t="s">
        <v>85</v>
      </c>
      <c r="E12" s="27" t="s">
        <v>86</v>
      </c>
      <c r="F12" s="27" t="s">
        <v>87</v>
      </c>
      <c r="G12" s="27" t="s">
        <v>88</v>
      </c>
      <c r="H12" s="27" t="s">
        <v>89</v>
      </c>
      <c r="I12" s="27" t="s">
        <v>90</v>
      </c>
      <c r="J12" s="27" t="s">
        <v>91</v>
      </c>
    </row>
    <row r="13" spans="2:13" x14ac:dyDescent="0.3">
      <c r="B13" s="27" t="s">
        <v>92</v>
      </c>
      <c r="C13" s="27" t="s">
        <v>93</v>
      </c>
      <c r="D13" s="27" t="s">
        <v>94</v>
      </c>
      <c r="E13" s="27" t="s">
        <v>95</v>
      </c>
      <c r="F13" s="27" t="s">
        <v>96</v>
      </c>
      <c r="G13" s="27" t="s">
        <v>97</v>
      </c>
      <c r="H13" s="27" t="s">
        <v>98</v>
      </c>
      <c r="I13" s="27" t="s">
        <v>99</v>
      </c>
      <c r="J13" s="27" t="s">
        <v>100</v>
      </c>
    </row>
    <row r="14" spans="2:13" x14ac:dyDescent="0.3">
      <c r="B14" s="27" t="s">
        <v>101</v>
      </c>
      <c r="C14" s="27" t="s">
        <v>102</v>
      </c>
      <c r="D14" s="27" t="s">
        <v>103</v>
      </c>
      <c r="E14" s="27" t="s">
        <v>104</v>
      </c>
      <c r="F14" s="27" t="s">
        <v>105</v>
      </c>
      <c r="G14" s="27" t="s">
        <v>72</v>
      </c>
      <c r="H14" s="27" t="s">
        <v>91</v>
      </c>
      <c r="I14" s="27" t="s">
        <v>106</v>
      </c>
      <c r="J14" s="27" t="s">
        <v>107</v>
      </c>
    </row>
    <row r="15" spans="2:13" x14ac:dyDescent="0.3">
      <c r="B15" s="27" t="s">
        <v>108</v>
      </c>
      <c r="C15" s="27" t="s">
        <v>62</v>
      </c>
      <c r="D15" s="27" t="s">
        <v>109</v>
      </c>
      <c r="E15" s="27" t="s">
        <v>105</v>
      </c>
      <c r="F15" s="27" t="s">
        <v>110</v>
      </c>
      <c r="G15" s="27" t="s">
        <v>111</v>
      </c>
      <c r="H15" s="27" t="s">
        <v>112</v>
      </c>
      <c r="I15" s="27" t="s">
        <v>113</v>
      </c>
      <c r="J15" s="27" t="s">
        <v>114</v>
      </c>
    </row>
    <row r="16" spans="2:13" x14ac:dyDescent="0.3">
      <c r="B16" s="27" t="s">
        <v>115</v>
      </c>
      <c r="C16" s="27" t="s">
        <v>116</v>
      </c>
      <c r="D16" s="27" t="s">
        <v>87</v>
      </c>
      <c r="E16" s="27" t="s">
        <v>117</v>
      </c>
      <c r="F16" s="27" t="s">
        <v>118</v>
      </c>
      <c r="G16" s="27" t="s">
        <v>119</v>
      </c>
      <c r="H16" s="27" t="s">
        <v>120</v>
      </c>
      <c r="I16" s="27" t="s">
        <v>121</v>
      </c>
      <c r="J16" s="27" t="s">
        <v>122</v>
      </c>
    </row>
    <row r="17" spans="1:11" x14ac:dyDescent="0.3">
      <c r="B17" s="27" t="s">
        <v>123</v>
      </c>
      <c r="C17" s="27" t="s">
        <v>124</v>
      </c>
      <c r="D17" s="27" t="s">
        <v>125</v>
      </c>
      <c r="E17" s="27" t="s">
        <v>126</v>
      </c>
      <c r="F17" s="27" t="s">
        <v>127</v>
      </c>
      <c r="G17" s="27" t="s">
        <v>128</v>
      </c>
      <c r="H17" s="27" t="s">
        <v>129</v>
      </c>
      <c r="I17" s="27" t="s">
        <v>130</v>
      </c>
      <c r="J17" s="27" t="s">
        <v>131</v>
      </c>
    </row>
    <row r="18" spans="1:11" x14ac:dyDescent="0.3">
      <c r="B18" s="27" t="s">
        <v>132</v>
      </c>
      <c r="C18" s="27" t="s">
        <v>133</v>
      </c>
      <c r="D18" s="27" t="s">
        <v>134</v>
      </c>
      <c r="E18" s="27" t="s">
        <v>135</v>
      </c>
      <c r="F18" s="27" t="s">
        <v>136</v>
      </c>
      <c r="G18" s="27" t="s">
        <v>137</v>
      </c>
      <c r="H18" s="27" t="s">
        <v>138</v>
      </c>
      <c r="I18" s="27" t="s">
        <v>139</v>
      </c>
      <c r="J18" s="27" t="s">
        <v>140</v>
      </c>
    </row>
    <row r="19" spans="1:11" x14ac:dyDescent="0.3">
      <c r="B19" s="27" t="s">
        <v>141</v>
      </c>
      <c r="C19" s="27" t="s">
        <v>142</v>
      </c>
      <c r="D19" s="27" t="s">
        <v>143</v>
      </c>
      <c r="E19" s="27" t="s">
        <v>144</v>
      </c>
      <c r="F19" s="27" t="s">
        <v>145</v>
      </c>
      <c r="G19" s="27" t="s">
        <v>146</v>
      </c>
      <c r="H19" s="27" t="s">
        <v>147</v>
      </c>
      <c r="I19" s="27" t="s">
        <v>148</v>
      </c>
      <c r="J19" s="27" t="s">
        <v>149</v>
      </c>
      <c r="K19" s="19">
        <f xml:space="preserve"> J19 / 100</f>
        <v>0.1174</v>
      </c>
    </row>
    <row r="21" spans="1:11" ht="27" x14ac:dyDescent="0.3">
      <c r="A21" s="2"/>
      <c r="B21" s="2"/>
      <c r="C21" s="16" t="s">
        <v>152</v>
      </c>
      <c r="D21" s="16" t="s">
        <v>151</v>
      </c>
      <c r="E21" s="16" t="s">
        <v>153</v>
      </c>
      <c r="F21" s="2"/>
      <c r="G21" s="2"/>
      <c r="H21" s="2"/>
      <c r="I21" s="2"/>
      <c r="J21" s="2"/>
      <c r="K21" s="2" t="s">
        <v>41</v>
      </c>
    </row>
    <row r="22" spans="1:11" x14ac:dyDescent="0.3">
      <c r="A22" s="17" t="s">
        <v>150</v>
      </c>
      <c r="B22" s="2">
        <v>2022</v>
      </c>
      <c r="C22" s="15">
        <v>532300000000</v>
      </c>
      <c r="D22" s="2">
        <v>2.81</v>
      </c>
      <c r="E22" s="15">
        <v>40173220</v>
      </c>
      <c r="F22" s="22">
        <f xml:space="preserve"> J19 / 100</f>
        <v>0.1174</v>
      </c>
      <c r="G22" s="5">
        <f>D22-J19</f>
        <v>-8.93</v>
      </c>
      <c r="H22" s="24">
        <f xml:space="preserve"> G22 / 100</f>
        <v>-8.929999999999999E-2</v>
      </c>
      <c r="I22" s="18">
        <f xml:space="preserve"> C22 * H22</f>
        <v>-47534389999.999992</v>
      </c>
      <c r="J22" s="15">
        <f xml:space="preserve"> C22 + I22</f>
        <v>484765610000</v>
      </c>
      <c r="K22" s="18">
        <f xml:space="preserve"> J22 / E22</f>
        <v>12066.884606212796</v>
      </c>
    </row>
    <row r="23" spans="1:11" x14ac:dyDescent="0.3">
      <c r="A23" s="2"/>
      <c r="B23" s="2">
        <v>2021</v>
      </c>
      <c r="C23" s="15">
        <v>518200000000</v>
      </c>
      <c r="D23" s="2">
        <v>1.69</v>
      </c>
      <c r="E23" s="15">
        <v>40173220</v>
      </c>
      <c r="F23" s="22">
        <f xml:space="preserve"> J19 / 100</f>
        <v>0.1174</v>
      </c>
      <c r="G23" s="5">
        <f>D23-J19</f>
        <v>-10.050000000000001</v>
      </c>
      <c r="H23" s="24">
        <f xml:space="preserve"> G23 / 100</f>
        <v>-0.10050000000000001</v>
      </c>
      <c r="I23" s="18">
        <f xml:space="preserve"> C23 * H23</f>
        <v>-52079100000</v>
      </c>
      <c r="J23" s="15">
        <f t="shared" ref="J23:J27" si="0" xml:space="preserve"> C23 + I23</f>
        <v>466120900000</v>
      </c>
      <c r="K23" s="18">
        <f t="shared" ref="K23:K27" si="1" xml:space="preserve"> J23 / E23</f>
        <v>11602.776675606287</v>
      </c>
    </row>
    <row r="24" spans="1:11" x14ac:dyDescent="0.3">
      <c r="A24" s="2" t="s">
        <v>154</v>
      </c>
      <c r="B24" s="2">
        <v>2022</v>
      </c>
      <c r="C24" s="2">
        <v>45400000000</v>
      </c>
      <c r="D24" s="2">
        <v>11.17</v>
      </c>
      <c r="E24" s="21">
        <v>1944613</v>
      </c>
      <c r="F24" s="22">
        <f xml:space="preserve"> J19 / 100</f>
        <v>0.1174</v>
      </c>
      <c r="G24" s="23">
        <f>D24-J19</f>
        <v>-0.57000000000000028</v>
      </c>
      <c r="H24" s="24">
        <f t="shared" ref="H24:H27" si="2" xml:space="preserve"> G24 / 100</f>
        <v>-5.7000000000000028E-3</v>
      </c>
      <c r="I24" s="18">
        <f t="shared" ref="I24:I27" si="3" xml:space="preserve"> C24 * H24</f>
        <v>-258780000.00000012</v>
      </c>
      <c r="J24" s="15">
        <f t="shared" si="0"/>
        <v>45141220000</v>
      </c>
      <c r="K24" s="18">
        <f t="shared" si="1"/>
        <v>23213.472295001629</v>
      </c>
    </row>
    <row r="25" spans="1:11" x14ac:dyDescent="0.3">
      <c r="A25" s="2"/>
      <c r="B25" s="2">
        <v>2021</v>
      </c>
      <c r="C25" s="2">
        <v>38000000000</v>
      </c>
      <c r="D25" s="20">
        <v>8.67</v>
      </c>
      <c r="E25" s="21">
        <v>1944613</v>
      </c>
      <c r="F25" s="22">
        <f xml:space="preserve"> J19 / 100</f>
        <v>0.1174</v>
      </c>
      <c r="G25" s="23">
        <f>D25-J19</f>
        <v>-3.0700000000000003</v>
      </c>
      <c r="H25" s="24">
        <f t="shared" si="2"/>
        <v>-3.0700000000000002E-2</v>
      </c>
      <c r="I25" s="18">
        <f t="shared" si="3"/>
        <v>-1166600000</v>
      </c>
      <c r="J25" s="15">
        <f t="shared" si="0"/>
        <v>36833400000</v>
      </c>
      <c r="K25" s="18">
        <f t="shared" si="1"/>
        <v>18941.24949282968</v>
      </c>
    </row>
    <row r="26" spans="1:11" x14ac:dyDescent="0.3">
      <c r="A26" s="2" t="s">
        <v>155</v>
      </c>
      <c r="B26" s="2">
        <v>2022</v>
      </c>
      <c r="C26" s="15">
        <v>2828000000000</v>
      </c>
      <c r="D26" s="2">
        <v>9.9499999999999993</v>
      </c>
      <c r="E26" s="21">
        <v>25370002</v>
      </c>
      <c r="F26" s="22">
        <f xml:space="preserve"> J19 / 100</f>
        <v>0.1174</v>
      </c>
      <c r="G26" s="23">
        <f>D26-J19</f>
        <v>-1.7900000000000009</v>
      </c>
      <c r="H26" s="24">
        <f t="shared" si="2"/>
        <v>-1.790000000000001E-2</v>
      </c>
      <c r="I26" s="18">
        <f t="shared" si="3"/>
        <v>-50621200000.000031</v>
      </c>
      <c r="J26" s="15">
        <f t="shared" si="0"/>
        <v>2777378800000</v>
      </c>
      <c r="K26" s="18">
        <f t="shared" si="1"/>
        <v>109474.91450729882</v>
      </c>
    </row>
    <row r="27" spans="1:11" x14ac:dyDescent="0.3">
      <c r="A27" s="2"/>
      <c r="B27" s="2">
        <v>2021</v>
      </c>
      <c r="C27" s="15">
        <v>2621700000000</v>
      </c>
      <c r="D27" s="2">
        <v>26.41</v>
      </c>
      <c r="E27" s="21">
        <v>25370002</v>
      </c>
      <c r="F27" s="22">
        <f xml:space="preserve"> J19 / 100</f>
        <v>0.1174</v>
      </c>
      <c r="G27" s="23">
        <f>D27-J19</f>
        <v>14.67</v>
      </c>
      <c r="H27" s="24">
        <f t="shared" si="2"/>
        <v>0.1467</v>
      </c>
      <c r="I27" s="18">
        <f t="shared" si="3"/>
        <v>384603390000</v>
      </c>
      <c r="J27" s="15">
        <f t="shared" si="0"/>
        <v>3006303390000</v>
      </c>
      <c r="K27" s="1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생활패턴</vt:lpstr>
      <vt:lpstr>단타일지</vt:lpstr>
      <vt:lpstr>일정확인</vt:lpstr>
      <vt:lpstr>내자산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2023-01-16T06:10:42Z</dcterms:modified>
</cp:coreProperties>
</file>