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bookViews>
    <workbookView xWindow="0" yWindow="0" windowWidth="28800" windowHeight="12255"/>
  </bookViews>
  <sheets>
    <sheet name="목표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3" i="2" l="1"/>
  <c r="L231" i="2"/>
  <c r="L219" i="2"/>
  <c r="L207" i="2"/>
  <c r="L195" i="2"/>
  <c r="L183" i="2"/>
  <c r="L171" i="2"/>
  <c r="L159" i="2"/>
  <c r="L147" i="2"/>
  <c r="L135" i="2"/>
  <c r="L123" i="2"/>
  <c r="L111" i="2"/>
  <c r="L99" i="2"/>
  <c r="L87" i="2"/>
  <c r="L75" i="2"/>
  <c r="L63" i="2"/>
  <c r="L51" i="2"/>
  <c r="L39" i="2"/>
  <c r="L27" i="2"/>
  <c r="L15" i="2"/>
  <c r="J195" i="2" l="1"/>
  <c r="J183" i="2"/>
  <c r="J147" i="2"/>
  <c r="J135" i="2"/>
  <c r="J87" i="2"/>
  <c r="H91" i="2"/>
  <c r="E87" i="2"/>
  <c r="E75" i="2"/>
  <c r="I86" i="2" s="1"/>
  <c r="I74" i="2"/>
  <c r="I62" i="2"/>
  <c r="I50" i="2"/>
  <c r="H68" i="2"/>
  <c r="E51" i="2"/>
  <c r="J51" i="2"/>
  <c r="H43" i="2"/>
  <c r="J39" i="2"/>
  <c r="E39" i="2"/>
  <c r="H31" i="2"/>
  <c r="E27" i="2"/>
  <c r="J27" i="2"/>
  <c r="I26" i="2"/>
  <c r="E15" i="2"/>
  <c r="J15" i="2"/>
  <c r="I14" i="2"/>
  <c r="G3" i="2"/>
  <c r="E4" i="2" s="1"/>
  <c r="G4" i="2" s="1"/>
  <c r="E5" i="2" s="1"/>
  <c r="G5" i="2" s="1"/>
  <c r="E6" i="2" s="1"/>
  <c r="G6" i="2" s="1"/>
  <c r="E7" i="2" s="1"/>
  <c r="G7" i="2" s="1"/>
  <c r="E8" i="2" s="1"/>
  <c r="G8" i="2" s="1"/>
  <c r="E9" i="2" s="1"/>
  <c r="G9" i="2" s="1"/>
  <c r="E10" i="2" s="1"/>
  <c r="G10" i="2" s="1"/>
  <c r="E11" i="2" s="1"/>
  <c r="G11" i="2" s="1"/>
  <c r="E12" i="2" s="1"/>
  <c r="G12" i="2" s="1"/>
  <c r="E13" i="2" s="1"/>
  <c r="G13" i="2" s="1"/>
  <c r="E14" i="2" s="1"/>
  <c r="E3" i="2"/>
  <c r="G14" i="2" l="1"/>
  <c r="J14" i="2"/>
  <c r="L14" i="2" l="1"/>
  <c r="M14" i="2" s="1"/>
  <c r="N14" i="2"/>
  <c r="G15" i="2" l="1"/>
  <c r="E16" i="2" s="1"/>
  <c r="G16" i="2" s="1"/>
  <c r="E17" i="2" s="1"/>
  <c r="G17" i="2" s="1"/>
  <c r="E18" i="2" s="1"/>
  <c r="G18" i="2" s="1"/>
  <c r="E19" i="2" s="1"/>
  <c r="G19" i="2" s="1"/>
  <c r="E20" i="2" s="1"/>
  <c r="G20" i="2" s="1"/>
  <c r="E21" i="2" s="1"/>
  <c r="G21" i="2" s="1"/>
  <c r="E22" i="2" s="1"/>
  <c r="G22" i="2" s="1"/>
  <c r="E23" i="2" s="1"/>
  <c r="G23" i="2" s="1"/>
  <c r="E24" i="2" s="1"/>
  <c r="G24" i="2" s="1"/>
  <c r="E25" i="2" s="1"/>
  <c r="G25" i="2" s="1"/>
  <c r="E26" i="2" s="1"/>
  <c r="J26" i="2" l="1"/>
  <c r="G26" i="2"/>
  <c r="G27" i="2" l="1"/>
  <c r="E28" i="2" s="1"/>
  <c r="G28" i="2" s="1"/>
  <c r="E29" i="2" s="1"/>
  <c r="G29" i="2" s="1"/>
  <c r="E30" i="2" s="1"/>
  <c r="G30" i="2" s="1"/>
  <c r="E31" i="2" s="1"/>
  <c r="G31" i="2" s="1"/>
  <c r="E32" i="2" s="1"/>
  <c r="G32" i="2" s="1"/>
  <c r="E33" i="2" s="1"/>
  <c r="G33" i="2" s="1"/>
  <c r="E34" i="2" s="1"/>
  <c r="G34" i="2" s="1"/>
  <c r="E35" i="2" s="1"/>
  <c r="G35" i="2" s="1"/>
  <c r="E36" i="2" s="1"/>
  <c r="G36" i="2" s="1"/>
  <c r="E37" i="2" s="1"/>
  <c r="G37" i="2" s="1"/>
  <c r="E38" i="2" s="1"/>
  <c r="G38" i="2" s="1"/>
  <c r="L26" i="2"/>
  <c r="M26" i="2" s="1"/>
  <c r="N26" i="2"/>
  <c r="D243" i="2"/>
  <c r="I38" i="2"/>
  <c r="G39" i="2" l="1"/>
  <c r="E40" i="2" s="1"/>
  <c r="G40" i="2" s="1"/>
  <c r="E41" i="2" s="1"/>
  <c r="G41" i="2" s="1"/>
  <c r="E42" i="2" s="1"/>
  <c r="G42" i="2" s="1"/>
  <c r="E43" i="2" s="1"/>
  <c r="G43" i="2" s="1"/>
  <c r="E44" i="2" s="1"/>
  <c r="G44" i="2" s="1"/>
  <c r="E45" i="2" s="1"/>
  <c r="G45" i="2" s="1"/>
  <c r="E46" i="2" s="1"/>
  <c r="G46" i="2" s="1"/>
  <c r="E47" i="2" s="1"/>
  <c r="G47" i="2" s="1"/>
  <c r="E48" i="2" s="1"/>
  <c r="G48" i="2" s="1"/>
  <c r="E49" i="2" s="1"/>
  <c r="G49" i="2" s="1"/>
  <c r="E50" i="2" s="1"/>
  <c r="J38" i="2"/>
  <c r="N38" i="2" l="1"/>
  <c r="L38" i="2"/>
  <c r="M38" i="2"/>
  <c r="J50" i="2"/>
  <c r="G50" i="2"/>
  <c r="G51" i="2" l="1"/>
  <c r="E52" i="2" s="1"/>
  <c r="G52" i="2" s="1"/>
  <c r="E53" i="2" s="1"/>
  <c r="G53" i="2" s="1"/>
  <c r="E54" i="2" s="1"/>
  <c r="G54" i="2" s="1"/>
  <c r="L50" i="2"/>
  <c r="M50" i="2" s="1"/>
  <c r="H55" i="2" s="1"/>
  <c r="N50" i="2"/>
  <c r="E55" i="2" l="1"/>
  <c r="G55" i="2" s="1"/>
  <c r="E56" i="2" s="1"/>
  <c r="G56" i="2" s="1"/>
  <c r="E57" i="2" s="1"/>
  <c r="G57" i="2" s="1"/>
  <c r="E58" i="2" s="1"/>
  <c r="G58" i="2" s="1"/>
  <c r="E59" i="2" s="1"/>
  <c r="G59" i="2" s="1"/>
  <c r="E60" i="2" s="1"/>
  <c r="G60" i="2" s="1"/>
  <c r="E61" i="2" s="1"/>
  <c r="G61" i="2" s="1"/>
  <c r="E62" i="2" s="1"/>
  <c r="J62" i="2" s="1"/>
  <c r="G62" i="2" l="1"/>
  <c r="N62" i="2"/>
  <c r="L62" i="2"/>
  <c r="M62" i="2" s="1"/>
  <c r="H67" i="2" s="1"/>
  <c r="J63" i="2" l="1"/>
  <c r="E63" i="2"/>
  <c r="G63" i="2" l="1"/>
  <c r="E64" i="2" s="1"/>
  <c r="G64" i="2" s="1"/>
  <c r="E65" i="2" s="1"/>
  <c r="G65" i="2" s="1"/>
  <c r="E66" i="2" s="1"/>
  <c r="G66" i="2" s="1"/>
  <c r="E67" i="2" s="1"/>
  <c r="G67" i="2" s="1"/>
  <c r="E68" i="2" s="1"/>
  <c r="G68" i="2" s="1"/>
  <c r="E69" i="2" s="1"/>
  <c r="G69" i="2" s="1"/>
  <c r="E70" i="2" s="1"/>
  <c r="G70" i="2" s="1"/>
  <c r="E71" i="2" s="1"/>
  <c r="G71" i="2" s="1"/>
  <c r="E72" i="2" s="1"/>
  <c r="G72" i="2" s="1"/>
  <c r="E73" i="2" s="1"/>
  <c r="G73" i="2" s="1"/>
  <c r="E74" i="2" s="1"/>
  <c r="G74" i="2" l="1"/>
  <c r="J74" i="2"/>
  <c r="J75" i="2" l="1"/>
  <c r="L74" i="2"/>
  <c r="M74" i="2" s="1"/>
  <c r="H79" i="2" s="1"/>
  <c r="N74" i="2"/>
  <c r="G75" i="2"/>
  <c r="E76" i="2" s="1"/>
  <c r="G76" i="2" s="1"/>
  <c r="E77" i="2" s="1"/>
  <c r="G77" i="2" s="1"/>
  <c r="E78" i="2" s="1"/>
  <c r="G78" i="2" s="1"/>
  <c r="E79" i="2" s="1"/>
  <c r="G79" i="2" s="1"/>
  <c r="E80" i="2" s="1"/>
  <c r="G80" i="2" s="1"/>
  <c r="E81" i="2" s="1"/>
  <c r="G81" i="2" s="1"/>
  <c r="E82" i="2" s="1"/>
  <c r="G82" i="2" s="1"/>
  <c r="E83" i="2" s="1"/>
  <c r="G83" i="2" s="1"/>
  <c r="E84" i="2" s="1"/>
  <c r="G84" i="2" s="1"/>
  <c r="E85" i="2" s="1"/>
  <c r="G85" i="2" s="1"/>
  <c r="E86" i="2" s="1"/>
  <c r="G86" i="2" l="1"/>
  <c r="I98" i="2" s="1"/>
  <c r="J86" i="2"/>
  <c r="L86" i="2" l="1"/>
  <c r="M86" i="2" s="1"/>
  <c r="N86" i="2"/>
  <c r="G87" i="2"/>
  <c r="E88" i="2" s="1"/>
  <c r="G88" i="2" s="1"/>
  <c r="E89" i="2" s="1"/>
  <c r="G89" i="2" s="1"/>
  <c r="E90" i="2" s="1"/>
  <c r="G90" i="2" s="1"/>
  <c r="E91" i="2" s="1"/>
  <c r="G91" i="2" s="1"/>
  <c r="E92" i="2" s="1"/>
  <c r="G92" i="2" s="1"/>
  <c r="E93" i="2" s="1"/>
  <c r="G93" i="2" s="1"/>
  <c r="E94" i="2" s="1"/>
  <c r="G94" i="2" s="1"/>
  <c r="E95" i="2" s="1"/>
  <c r="G95" i="2" s="1"/>
  <c r="E96" i="2" s="1"/>
  <c r="G96" i="2" s="1"/>
  <c r="E97" i="2" s="1"/>
  <c r="G97" i="2" s="1"/>
  <c r="E98" i="2" s="1"/>
  <c r="J98" i="2" s="1"/>
  <c r="L98" i="2" l="1"/>
  <c r="M98" i="2" s="1"/>
  <c r="H103" i="2" s="1"/>
  <c r="N98" i="2"/>
  <c r="G98" i="2"/>
  <c r="J99" i="2" s="1"/>
  <c r="E99" i="2" l="1"/>
  <c r="I110" i="2" s="1"/>
  <c r="G99" i="2" l="1"/>
  <c r="E100" i="2" s="1"/>
  <c r="G100" i="2" s="1"/>
  <c r="E101" i="2" s="1"/>
  <c r="G101" i="2" s="1"/>
  <c r="E102" i="2" s="1"/>
  <c r="G102" i="2" s="1"/>
  <c r="E103" i="2" s="1"/>
  <c r="G103" i="2" s="1"/>
  <c r="E104" i="2" s="1"/>
  <c r="G104" i="2" s="1"/>
  <c r="E105" i="2" s="1"/>
  <c r="G105" i="2" s="1"/>
  <c r="E106" i="2" s="1"/>
  <c r="G106" i="2" s="1"/>
  <c r="E107" i="2" s="1"/>
  <c r="G107" i="2" s="1"/>
  <c r="E108" i="2" s="1"/>
  <c r="G108" i="2" s="1"/>
  <c r="E109" i="2" s="1"/>
  <c r="G109" i="2" s="1"/>
  <c r="E110" i="2" s="1"/>
  <c r="J110" i="2" s="1"/>
  <c r="L110" i="2" l="1"/>
  <c r="M110" i="2" s="1"/>
  <c r="H115" i="2" s="1"/>
  <c r="N110" i="2"/>
  <c r="G110" i="2"/>
  <c r="J111" i="2" s="1"/>
  <c r="E111" i="2" l="1"/>
  <c r="I122" i="2" s="1"/>
  <c r="G111" i="2"/>
  <c r="E112" i="2" s="1"/>
  <c r="G112" i="2" s="1"/>
  <c r="E113" i="2" s="1"/>
  <c r="G113" i="2" s="1"/>
  <c r="E114" i="2" s="1"/>
  <c r="G114" i="2" s="1"/>
  <c r="E115" i="2" s="1"/>
  <c r="G115" i="2" s="1"/>
  <c r="E116" i="2" s="1"/>
  <c r="G116" i="2" s="1"/>
  <c r="E117" i="2" s="1"/>
  <c r="G117" i="2" s="1"/>
  <c r="E118" i="2" s="1"/>
  <c r="G118" i="2" s="1"/>
  <c r="E119" i="2" s="1"/>
  <c r="G119" i="2" s="1"/>
  <c r="E120" i="2" s="1"/>
  <c r="G120" i="2" s="1"/>
  <c r="E121" i="2" s="1"/>
  <c r="G121" i="2" s="1"/>
  <c r="E122" i="2" s="1"/>
  <c r="J122" i="2" s="1"/>
  <c r="L122" i="2" l="1"/>
  <c r="M122" i="2" s="1"/>
  <c r="H127" i="2" s="1"/>
  <c r="N122" i="2"/>
  <c r="G122" i="2"/>
  <c r="J123" i="2" s="1"/>
  <c r="E123" i="2" l="1"/>
  <c r="I134" i="2" s="1"/>
  <c r="G123" i="2" l="1"/>
  <c r="E124" i="2" s="1"/>
  <c r="G124" i="2" s="1"/>
  <c r="E125" i="2" s="1"/>
  <c r="G125" i="2" s="1"/>
  <c r="E126" i="2" s="1"/>
  <c r="G126" i="2" s="1"/>
  <c r="E127" i="2" s="1"/>
  <c r="G127" i="2" s="1"/>
  <c r="E128" i="2" s="1"/>
  <c r="G128" i="2" s="1"/>
  <c r="E129" i="2" s="1"/>
  <c r="G129" i="2" s="1"/>
  <c r="E130" i="2" s="1"/>
  <c r="G130" i="2" s="1"/>
  <c r="E131" i="2" s="1"/>
  <c r="G131" i="2" s="1"/>
  <c r="E132" i="2" s="1"/>
  <c r="G132" i="2" s="1"/>
  <c r="E133" i="2" s="1"/>
  <c r="G133" i="2" s="1"/>
  <c r="E134" i="2" s="1"/>
  <c r="J134" i="2" s="1"/>
  <c r="N134" i="2" s="1"/>
  <c r="G134" i="2" l="1"/>
  <c r="E135" i="2" s="1"/>
  <c r="L134" i="2"/>
  <c r="M134" i="2" s="1"/>
  <c r="H139" i="2" s="1"/>
  <c r="I146" i="2" l="1"/>
  <c r="G135" i="2"/>
  <c r="E136" i="2" s="1"/>
  <c r="G136" i="2" s="1"/>
  <c r="E137" i="2" s="1"/>
  <c r="G137" i="2" s="1"/>
  <c r="E138" i="2" s="1"/>
  <c r="G138" i="2" s="1"/>
  <c r="E139" i="2" s="1"/>
  <c r="G139" i="2" s="1"/>
  <c r="E140" i="2" s="1"/>
  <c r="G140" i="2" s="1"/>
  <c r="E141" i="2" s="1"/>
  <c r="G141" i="2" s="1"/>
  <c r="E142" i="2" s="1"/>
  <c r="G142" i="2" s="1"/>
  <c r="E143" i="2" s="1"/>
  <c r="G143" i="2" s="1"/>
  <c r="E144" i="2" s="1"/>
  <c r="G144" i="2" s="1"/>
  <c r="E145" i="2" s="1"/>
  <c r="G145" i="2" s="1"/>
  <c r="E146" i="2" s="1"/>
  <c r="J146" i="2" s="1"/>
  <c r="N146" i="2" s="1"/>
  <c r="G146" i="2" l="1"/>
  <c r="E147" i="2" s="1"/>
  <c r="L146" i="2"/>
  <c r="M146" i="2" s="1"/>
  <c r="H151" i="2" s="1"/>
  <c r="I158" i="2" l="1"/>
  <c r="G147" i="2"/>
  <c r="E148" i="2" s="1"/>
  <c r="G148" i="2" s="1"/>
  <c r="E149" i="2" s="1"/>
  <c r="G149" i="2" s="1"/>
  <c r="E150" i="2" s="1"/>
  <c r="G150" i="2" s="1"/>
  <c r="E151" i="2" s="1"/>
  <c r="G151" i="2" s="1"/>
  <c r="E152" i="2" s="1"/>
  <c r="G152" i="2" s="1"/>
  <c r="E153" i="2" s="1"/>
  <c r="G153" i="2" s="1"/>
  <c r="E154" i="2" s="1"/>
  <c r="G154" i="2" s="1"/>
  <c r="E155" i="2" s="1"/>
  <c r="G155" i="2" s="1"/>
  <c r="E156" i="2" s="1"/>
  <c r="G156" i="2" s="1"/>
  <c r="E157" i="2" s="1"/>
  <c r="G157" i="2" s="1"/>
  <c r="E158" i="2" s="1"/>
  <c r="G158" i="2" s="1"/>
  <c r="J159" i="2" s="1"/>
  <c r="E159" i="2" l="1"/>
  <c r="G159" i="2" s="1"/>
  <c r="E160" i="2" s="1"/>
  <c r="G160" i="2" s="1"/>
  <c r="E161" i="2" s="1"/>
  <c r="G161" i="2" s="1"/>
  <c r="E162" i="2" s="1"/>
  <c r="G162" i="2" s="1"/>
  <c r="J158" i="2"/>
  <c r="N158" i="2" s="1"/>
  <c r="L158" i="2" l="1"/>
  <c r="M158" i="2" s="1"/>
  <c r="H163" i="2" s="1"/>
  <c r="I170" i="2" s="1"/>
  <c r="E163" i="2" l="1"/>
  <c r="G163" i="2" s="1"/>
  <c r="E164" i="2" s="1"/>
  <c r="G164" i="2" s="1"/>
  <c r="E165" i="2" s="1"/>
  <c r="G165" i="2" s="1"/>
  <c r="E166" i="2" s="1"/>
  <c r="G166" i="2" s="1"/>
  <c r="E167" i="2" s="1"/>
  <c r="G167" i="2" s="1"/>
  <c r="E168" i="2" s="1"/>
  <c r="G168" i="2" s="1"/>
  <c r="E169" i="2" s="1"/>
  <c r="G169" i="2" s="1"/>
  <c r="E170" i="2" s="1"/>
  <c r="G170" i="2" s="1"/>
  <c r="J171" i="2" s="1"/>
  <c r="J170" i="2" l="1"/>
  <c r="N170" i="2" s="1"/>
  <c r="E171" i="2"/>
  <c r="G171" i="2" s="1"/>
  <c r="E172" i="2" s="1"/>
  <c r="G172" i="2" s="1"/>
  <c r="E173" i="2" s="1"/>
  <c r="G173" i="2" s="1"/>
  <c r="E174" i="2" s="1"/>
  <c r="G174" i="2" s="1"/>
  <c r="L170" i="2" l="1"/>
  <c r="M170" i="2" s="1"/>
  <c r="H175" i="2" s="1"/>
  <c r="E175" i="2" s="1"/>
  <c r="G175" i="2" s="1"/>
  <c r="E176" i="2" s="1"/>
  <c r="G176" i="2" s="1"/>
  <c r="E177" i="2" s="1"/>
  <c r="G177" i="2" s="1"/>
  <c r="E178" i="2" s="1"/>
  <c r="G178" i="2" s="1"/>
  <c r="E179" i="2" s="1"/>
  <c r="G179" i="2" s="1"/>
  <c r="E180" i="2" s="1"/>
  <c r="G180" i="2" s="1"/>
  <c r="E181" i="2" s="1"/>
  <c r="G181" i="2" s="1"/>
  <c r="E182" i="2" s="1"/>
  <c r="I182" i="2" l="1"/>
  <c r="J182" i="2" s="1"/>
  <c r="G182" i="2"/>
  <c r="N182" i="2" l="1"/>
  <c r="L182" i="2"/>
  <c r="M182" i="2" s="1"/>
  <c r="H187" i="2" s="1"/>
  <c r="E183" i="2"/>
  <c r="I194" i="2" l="1"/>
  <c r="G183" i="2"/>
  <c r="E184" i="2" s="1"/>
  <c r="G184" i="2" s="1"/>
  <c r="E185" i="2" s="1"/>
  <c r="G185" i="2" s="1"/>
  <c r="E186" i="2" s="1"/>
  <c r="G186" i="2" s="1"/>
  <c r="E187" i="2" s="1"/>
  <c r="G187" i="2" s="1"/>
  <c r="E188" i="2" s="1"/>
  <c r="G188" i="2" s="1"/>
  <c r="E189" i="2" s="1"/>
  <c r="G189" i="2" s="1"/>
  <c r="E190" i="2" s="1"/>
  <c r="G190" i="2" s="1"/>
  <c r="E191" i="2" s="1"/>
  <c r="G191" i="2" s="1"/>
  <c r="E192" i="2" s="1"/>
  <c r="G192" i="2" s="1"/>
  <c r="E193" i="2" s="1"/>
  <c r="G193" i="2" s="1"/>
  <c r="E194" i="2" s="1"/>
  <c r="J194" i="2" s="1"/>
  <c r="G194" i="2" l="1"/>
  <c r="E195" i="2" s="1"/>
  <c r="N194" i="2"/>
  <c r="L194" i="2"/>
  <c r="M194" i="2" s="1"/>
  <c r="H199" i="2" s="1"/>
  <c r="I206" i="2" l="1"/>
  <c r="G195" i="2"/>
  <c r="E196" i="2" s="1"/>
  <c r="G196" i="2" s="1"/>
  <c r="E197" i="2" s="1"/>
  <c r="G197" i="2" s="1"/>
  <c r="E198" i="2" s="1"/>
  <c r="G198" i="2" s="1"/>
  <c r="E199" i="2" s="1"/>
  <c r="G199" i="2" s="1"/>
  <c r="E200" i="2" s="1"/>
  <c r="G200" i="2" s="1"/>
  <c r="E201" i="2" s="1"/>
  <c r="G201" i="2" s="1"/>
  <c r="E202" i="2" s="1"/>
  <c r="G202" i="2" s="1"/>
  <c r="E203" i="2" s="1"/>
  <c r="G203" i="2" s="1"/>
  <c r="E204" i="2" s="1"/>
  <c r="G204" i="2" s="1"/>
  <c r="E205" i="2" s="1"/>
  <c r="G205" i="2" s="1"/>
  <c r="E206" i="2" s="1"/>
  <c r="J206" i="2" l="1"/>
  <c r="G206" i="2"/>
  <c r="J207" i="2" s="1"/>
  <c r="E207" i="2" l="1"/>
  <c r="N206" i="2"/>
  <c r="L206" i="2"/>
  <c r="M206" i="2" s="1"/>
  <c r="H211" i="2" s="1"/>
  <c r="I218" i="2" l="1"/>
  <c r="G207" i="2"/>
  <c r="E208" i="2" s="1"/>
  <c r="G208" i="2" s="1"/>
  <c r="E209" i="2" s="1"/>
  <c r="G209" i="2" s="1"/>
  <c r="E210" i="2" s="1"/>
  <c r="G210" i="2" s="1"/>
  <c r="E211" i="2" s="1"/>
  <c r="G211" i="2" s="1"/>
  <c r="E212" i="2" s="1"/>
  <c r="G212" i="2" s="1"/>
  <c r="E213" i="2" s="1"/>
  <c r="G213" i="2" s="1"/>
  <c r="E214" i="2" s="1"/>
  <c r="G214" i="2" s="1"/>
  <c r="E215" i="2" s="1"/>
  <c r="G215" i="2" s="1"/>
  <c r="E216" i="2" s="1"/>
  <c r="G216" i="2" s="1"/>
  <c r="E217" i="2" s="1"/>
  <c r="G217" i="2" s="1"/>
  <c r="E218" i="2" s="1"/>
  <c r="J218" i="2" l="1"/>
  <c r="G218" i="2"/>
  <c r="J219" i="2" s="1"/>
  <c r="E219" i="2" l="1"/>
  <c r="L218" i="2"/>
  <c r="M218" i="2" s="1"/>
  <c r="H223" i="2" s="1"/>
  <c r="N218" i="2"/>
  <c r="I230" i="2" l="1"/>
  <c r="G219" i="2"/>
  <c r="E220" i="2" s="1"/>
  <c r="G220" i="2" s="1"/>
  <c r="E221" i="2" s="1"/>
  <c r="G221" i="2" s="1"/>
  <c r="E222" i="2" s="1"/>
  <c r="G222" i="2" s="1"/>
  <c r="E223" i="2" s="1"/>
  <c r="G223" i="2" s="1"/>
  <c r="E224" i="2" s="1"/>
  <c r="G224" i="2" s="1"/>
  <c r="E225" i="2" s="1"/>
  <c r="G225" i="2" s="1"/>
  <c r="E226" i="2" s="1"/>
  <c r="G226" i="2" s="1"/>
  <c r="E227" i="2" s="1"/>
  <c r="G227" i="2" s="1"/>
  <c r="E228" i="2" s="1"/>
  <c r="G228" i="2" s="1"/>
  <c r="E229" i="2" s="1"/>
  <c r="G229" i="2" s="1"/>
  <c r="E230" i="2" s="1"/>
  <c r="J230" i="2" l="1"/>
  <c r="G230" i="2"/>
  <c r="J231" i="2" s="1"/>
  <c r="E231" i="2" l="1"/>
  <c r="N230" i="2"/>
  <c r="L230" i="2"/>
  <c r="M230" i="2" s="1"/>
  <c r="H235" i="2" s="1"/>
  <c r="G231" i="2" l="1"/>
  <c r="E232" i="2" s="1"/>
  <c r="G232" i="2" s="1"/>
  <c r="E233" i="2" s="1"/>
  <c r="G233" i="2" s="1"/>
  <c r="E234" i="2" s="1"/>
  <c r="G234" i="2" s="1"/>
  <c r="E235" i="2" s="1"/>
  <c r="G235" i="2" s="1"/>
  <c r="E236" i="2" s="1"/>
  <c r="G236" i="2" s="1"/>
  <c r="E237" i="2" s="1"/>
  <c r="G237" i="2" s="1"/>
  <c r="E238" i="2" s="1"/>
  <c r="G238" i="2" s="1"/>
  <c r="E239" i="2" s="1"/>
  <c r="G239" i="2" s="1"/>
  <c r="E240" i="2" s="1"/>
  <c r="G240" i="2" s="1"/>
  <c r="E241" i="2" s="1"/>
  <c r="G241" i="2" s="1"/>
  <c r="E242" i="2" s="1"/>
  <c r="G242" i="2" s="1"/>
  <c r="J243" i="2" s="1"/>
  <c r="I242" i="2"/>
  <c r="J242" i="2" l="1"/>
  <c r="N242" i="2" l="1"/>
  <c r="L242" i="2"/>
  <c r="M242" i="2" s="1"/>
</calcChain>
</file>

<file path=xl/sharedStrings.xml><?xml version="1.0" encoding="utf-8"?>
<sst xmlns="http://schemas.openxmlformats.org/spreadsheetml/2006/main" count="2" uniqueCount="2">
  <si>
    <t>[전업투자]</t>
    <phoneticPr fontId="1" type="noConversion"/>
  </si>
  <si>
    <t>[개인연금계좌 계시 1억 추정]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</si>
</sst>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₩&quot;#,##0"/>
    <numFmt numFmtId="177" formatCode="&quot;₩&quot;#,##0_);[Red]\(&quot;₩&quot;#,##0\)"/>
    <numFmt numFmtId="178" formatCode="&quot;₩&quot;#,##0.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3"/>
  <sheetViews>
    <sheetView tabSelected="1" topLeftCell="A202" workbookViewId="0">
      <selection activeCell="M211" sqref="M211"/>
    </sheetView>
  </sheetViews>
  <sheetFormatPr defaultRowHeight="16.5" x14ac:dyDescent="0.3"/>
  <cols>
    <col min="4" max="4" width="11.75" bestFit="1" customWidth="1"/>
    <col min="5" max="5" width="21.875" bestFit="1" customWidth="1"/>
    <col min="7" max="7" width="14.375" bestFit="1" customWidth="1"/>
    <col min="8" max="8" width="13.625" style="2" bestFit="1" customWidth="1"/>
    <col min="9" max="9" width="14.375" bestFit="1" customWidth="1"/>
    <col min="10" max="10" width="15.875" customWidth="1"/>
    <col min="12" max="12" width="12.875" bestFit="1" customWidth="1"/>
    <col min="13" max="13" width="15.625" customWidth="1"/>
    <col min="15" max="15" width="12.875" style="1" bestFit="1" customWidth="1"/>
  </cols>
  <sheetData>
    <row r="2" spans="1:15" x14ac:dyDescent="0.3">
      <c r="E2">
        <v>0</v>
      </c>
      <c r="F2">
        <v>0</v>
      </c>
      <c r="G2">
        <v>0</v>
      </c>
    </row>
    <row r="3" spans="1:15" s="8" customFormat="1" x14ac:dyDescent="0.3">
      <c r="A3" s="8">
        <v>1</v>
      </c>
      <c r="B3" s="22">
        <v>2022</v>
      </c>
      <c r="C3" s="8">
        <v>1</v>
      </c>
      <c r="D3" s="9">
        <v>5000000</v>
      </c>
      <c r="E3" s="9">
        <f xml:space="preserve"> G2 + D3 - H3</f>
        <v>5000000</v>
      </c>
      <c r="F3" s="8">
        <v>1.7999999999999999E-2</v>
      </c>
      <c r="G3" s="9">
        <f xml:space="preserve"> (E3 * F3) + E3</f>
        <v>5090000</v>
      </c>
      <c r="H3" s="10">
        <v>0</v>
      </c>
      <c r="O3" s="9"/>
    </row>
    <row r="4" spans="1:15" s="8" customFormat="1" x14ac:dyDescent="0.3">
      <c r="B4" s="22"/>
      <c r="C4" s="8">
        <v>2</v>
      </c>
      <c r="D4" s="9">
        <v>0</v>
      </c>
      <c r="E4" s="9">
        <f xml:space="preserve"> G3 + D4 - H4</f>
        <v>5090000</v>
      </c>
      <c r="F4" s="8">
        <v>1.7999999999999999E-2</v>
      </c>
      <c r="G4" s="9">
        <f xml:space="preserve"> (E4 * F4) + E4</f>
        <v>5181620</v>
      </c>
      <c r="H4" s="10">
        <v>0</v>
      </c>
      <c r="O4" s="9"/>
    </row>
    <row r="5" spans="1:15" s="8" customFormat="1" x14ac:dyDescent="0.3">
      <c r="B5" s="22"/>
      <c r="C5" s="8">
        <v>3</v>
      </c>
      <c r="D5" s="9">
        <v>0</v>
      </c>
      <c r="E5" s="9">
        <f t="shared" ref="E5:E68" si="0" xml:space="preserve"> G4 + D5 - H5</f>
        <v>5181620</v>
      </c>
      <c r="F5" s="8">
        <v>1.7999999999999999E-2</v>
      </c>
      <c r="G5" s="9">
        <f xml:space="preserve"> (E5 * F5) + E5</f>
        <v>5274889.16</v>
      </c>
      <c r="H5" s="10">
        <v>0</v>
      </c>
      <c r="O5" s="9"/>
    </row>
    <row r="6" spans="1:15" s="8" customFormat="1" x14ac:dyDescent="0.3">
      <c r="B6" s="22"/>
      <c r="C6" s="8">
        <v>4</v>
      </c>
      <c r="D6" s="9">
        <v>2500000</v>
      </c>
      <c r="E6" s="9">
        <f t="shared" si="0"/>
        <v>7774889.1600000001</v>
      </c>
      <c r="F6" s="8">
        <v>1.7999999999999999E-2</v>
      </c>
      <c r="G6" s="9">
        <f t="shared" ref="G6:G14" si="1" xml:space="preserve"> (E6 * F6) + E6</f>
        <v>7914837.1648800001</v>
      </c>
      <c r="H6" s="10">
        <v>0</v>
      </c>
      <c r="O6" s="9"/>
    </row>
    <row r="7" spans="1:15" s="8" customFormat="1" x14ac:dyDescent="0.3">
      <c r="B7" s="22"/>
      <c r="C7" s="8">
        <v>5</v>
      </c>
      <c r="D7" s="9">
        <v>2500000</v>
      </c>
      <c r="E7" s="9">
        <f t="shared" si="0"/>
        <v>10414837.16488</v>
      </c>
      <c r="F7" s="8">
        <v>1.7999999999999999E-2</v>
      </c>
      <c r="G7" s="9">
        <f t="shared" si="1"/>
        <v>10602304.23384784</v>
      </c>
      <c r="H7" s="10">
        <v>0</v>
      </c>
      <c r="O7" s="9"/>
    </row>
    <row r="8" spans="1:15" s="8" customFormat="1" x14ac:dyDescent="0.3">
      <c r="B8" s="22"/>
      <c r="C8" s="8">
        <v>6</v>
      </c>
      <c r="D8" s="9">
        <v>2500000</v>
      </c>
      <c r="E8" s="9">
        <f t="shared" si="0"/>
        <v>13102304.23384784</v>
      </c>
      <c r="F8" s="8">
        <v>1.7999999999999999E-2</v>
      </c>
      <c r="G8" s="9">
        <f t="shared" si="1"/>
        <v>13338145.7100571</v>
      </c>
      <c r="H8" s="10">
        <v>0</v>
      </c>
      <c r="O8" s="9"/>
    </row>
    <row r="9" spans="1:15" s="8" customFormat="1" x14ac:dyDescent="0.3">
      <c r="B9" s="22"/>
      <c r="C9" s="8">
        <v>7</v>
      </c>
      <c r="D9" s="9">
        <v>2500000</v>
      </c>
      <c r="E9" s="9">
        <f t="shared" si="0"/>
        <v>15838145.7100571</v>
      </c>
      <c r="F9" s="8">
        <v>1.7999999999999999E-2</v>
      </c>
      <c r="G9" s="9">
        <f t="shared" si="1"/>
        <v>16123232.332838127</v>
      </c>
      <c r="H9" s="10">
        <v>0</v>
      </c>
      <c r="O9" s="9"/>
    </row>
    <row r="10" spans="1:15" s="8" customFormat="1" x14ac:dyDescent="0.3">
      <c r="B10" s="22"/>
      <c r="C10" s="8">
        <v>8</v>
      </c>
      <c r="D10" s="9">
        <v>2500000</v>
      </c>
      <c r="E10" s="9">
        <f t="shared" si="0"/>
        <v>18623232.332838126</v>
      </c>
      <c r="F10" s="8">
        <v>1.7999999999999999E-2</v>
      </c>
      <c r="G10" s="9">
        <f t="shared" si="1"/>
        <v>18958450.514829211</v>
      </c>
      <c r="H10" s="10">
        <v>0</v>
      </c>
      <c r="O10" s="9"/>
    </row>
    <row r="11" spans="1:15" s="8" customFormat="1" x14ac:dyDescent="0.3">
      <c r="B11" s="22"/>
      <c r="C11" s="8">
        <v>9</v>
      </c>
      <c r="D11" s="9">
        <v>2500000</v>
      </c>
      <c r="E11" s="9">
        <f t="shared" si="0"/>
        <v>21458450.514829211</v>
      </c>
      <c r="F11" s="8">
        <v>1.7999999999999999E-2</v>
      </c>
      <c r="G11" s="9">
        <f t="shared" si="1"/>
        <v>21844702.624096137</v>
      </c>
      <c r="H11" s="10">
        <v>0</v>
      </c>
      <c r="O11" s="9"/>
    </row>
    <row r="12" spans="1:15" s="8" customFormat="1" x14ac:dyDescent="0.3">
      <c r="B12" s="22"/>
      <c r="C12" s="8">
        <v>10</v>
      </c>
      <c r="D12" s="9">
        <v>2500000</v>
      </c>
      <c r="E12" s="9">
        <f t="shared" si="0"/>
        <v>24344702.624096137</v>
      </c>
      <c r="F12" s="8">
        <v>1.7999999999999999E-2</v>
      </c>
      <c r="G12" s="9">
        <f t="shared" si="1"/>
        <v>24782907.271329869</v>
      </c>
      <c r="H12" s="10">
        <v>0</v>
      </c>
      <c r="O12" s="9"/>
    </row>
    <row r="13" spans="1:15" s="8" customFormat="1" x14ac:dyDescent="0.3">
      <c r="B13" s="22"/>
      <c r="C13" s="8">
        <v>11</v>
      </c>
      <c r="D13" s="9">
        <v>2500000</v>
      </c>
      <c r="E13" s="9">
        <f t="shared" si="0"/>
        <v>27282907.271329869</v>
      </c>
      <c r="F13" s="8">
        <v>1.7999999999999999E-2</v>
      </c>
      <c r="G13" s="9">
        <f t="shared" si="1"/>
        <v>27773999.602213807</v>
      </c>
      <c r="H13" s="10">
        <v>0</v>
      </c>
      <c r="O13" s="9"/>
    </row>
    <row r="14" spans="1:15" s="8" customFormat="1" x14ac:dyDescent="0.3">
      <c r="B14" s="22"/>
      <c r="C14" s="8">
        <v>12</v>
      </c>
      <c r="D14" s="9">
        <v>2500000</v>
      </c>
      <c r="E14" s="9">
        <f t="shared" si="0"/>
        <v>30273999.602213807</v>
      </c>
      <c r="F14" s="8">
        <v>1.7999999999999999E-2</v>
      </c>
      <c r="G14" s="9">
        <f t="shared" si="1"/>
        <v>30818931.595053654</v>
      </c>
      <c r="H14" s="10">
        <v>0</v>
      </c>
      <c r="I14" s="9">
        <f xml:space="preserve"> (G2 + SUM(D3:D14)) - SUM(H3:H14)</f>
        <v>27500000</v>
      </c>
      <c r="J14" s="9">
        <f xml:space="preserve"> E14 - I14</f>
        <v>2773999.6022138074</v>
      </c>
      <c r="K14" s="8">
        <v>0.84</v>
      </c>
      <c r="L14" s="9">
        <f xml:space="preserve"> J14 * K14</f>
        <v>2330159.6658595982</v>
      </c>
      <c r="M14" s="9">
        <f xml:space="preserve"> J14 - L14</f>
        <v>443839.9363542092</v>
      </c>
      <c r="N14" s="8">
        <f xml:space="preserve"> J14 / I14 * 100</f>
        <v>10.087271280777481</v>
      </c>
      <c r="O14" s="9"/>
    </row>
    <row r="15" spans="1:15" s="8" customFormat="1" x14ac:dyDescent="0.3">
      <c r="A15" s="8">
        <v>2</v>
      </c>
      <c r="B15" s="22">
        <v>2023</v>
      </c>
      <c r="C15" s="8">
        <v>1</v>
      </c>
      <c r="D15" s="9">
        <v>3784122</v>
      </c>
      <c r="E15" s="9">
        <f xml:space="preserve"> (G14 / 2) + D15 - H15</f>
        <v>19193587.797526829</v>
      </c>
      <c r="F15" s="8">
        <v>1.7999999999999999E-2</v>
      </c>
      <c r="G15" s="9">
        <f xml:space="preserve"> (E15 * F15) + E15</f>
        <v>19539072.377882313</v>
      </c>
      <c r="H15" s="10">
        <v>0</v>
      </c>
      <c r="J15" s="11">
        <f xml:space="preserve"> (G14 / 2 / 12) +2500000</f>
        <v>3784122.1497939024</v>
      </c>
      <c r="L15" s="9">
        <f xml:space="preserve"> (G14 / 2 )</f>
        <v>15409465.797526827</v>
      </c>
      <c r="O15" s="9"/>
    </row>
    <row r="16" spans="1:15" s="8" customFormat="1" x14ac:dyDescent="0.3">
      <c r="B16" s="22"/>
      <c r="C16" s="8">
        <v>2</v>
      </c>
      <c r="D16" s="9">
        <v>3784122</v>
      </c>
      <c r="E16" s="9">
        <f t="shared" si="0"/>
        <v>23323194.377882313</v>
      </c>
      <c r="F16" s="8">
        <v>1.7999999999999999E-2</v>
      </c>
      <c r="G16" s="9">
        <f xml:space="preserve"> (E16 * F16) + E16</f>
        <v>23743011.876684196</v>
      </c>
      <c r="H16" s="10">
        <v>0</v>
      </c>
      <c r="O16" s="9"/>
    </row>
    <row r="17" spans="1:15" s="8" customFormat="1" x14ac:dyDescent="0.3">
      <c r="B17" s="22"/>
      <c r="C17" s="8">
        <v>3</v>
      </c>
      <c r="D17" s="9">
        <v>3784122</v>
      </c>
      <c r="E17" s="9">
        <f t="shared" si="0"/>
        <v>27527133.876684196</v>
      </c>
      <c r="F17" s="8">
        <v>1.7999999999999999E-2</v>
      </c>
      <c r="G17" s="9">
        <f xml:space="preserve"> (E17 * F17) + E17</f>
        <v>28022622.286464512</v>
      </c>
      <c r="H17" s="10">
        <v>0</v>
      </c>
      <c r="O17" s="9"/>
    </row>
    <row r="18" spans="1:15" s="8" customFormat="1" x14ac:dyDescent="0.3">
      <c r="B18" s="22"/>
      <c r="C18" s="8">
        <v>4</v>
      </c>
      <c r="D18" s="9">
        <v>3784122</v>
      </c>
      <c r="E18" s="9">
        <f t="shared" si="0"/>
        <v>31806744.286464512</v>
      </c>
      <c r="F18" s="8">
        <v>1.7999999999999999E-2</v>
      </c>
      <c r="G18" s="9">
        <f t="shared" ref="G18:G26" si="2" xml:space="preserve"> (E18 * F18) + E18</f>
        <v>32379265.683620874</v>
      </c>
      <c r="H18" s="10">
        <v>0</v>
      </c>
      <c r="O18" s="9"/>
    </row>
    <row r="19" spans="1:15" s="8" customFormat="1" x14ac:dyDescent="0.3">
      <c r="B19" s="22"/>
      <c r="C19" s="8">
        <v>5</v>
      </c>
      <c r="D19" s="9">
        <v>3784122</v>
      </c>
      <c r="E19" s="9">
        <f t="shared" si="0"/>
        <v>35719547.68362087</v>
      </c>
      <c r="F19" s="8">
        <v>1.7999999999999999E-2</v>
      </c>
      <c r="G19" s="9">
        <f t="shared" si="2"/>
        <v>36362499.541926049</v>
      </c>
      <c r="H19" s="10">
        <v>443840</v>
      </c>
      <c r="O19" s="9"/>
    </row>
    <row r="20" spans="1:15" s="8" customFormat="1" x14ac:dyDescent="0.3">
      <c r="B20" s="22"/>
      <c r="C20" s="8">
        <v>6</v>
      </c>
      <c r="D20" s="9">
        <v>3784122</v>
      </c>
      <c r="E20" s="9">
        <f t="shared" si="0"/>
        <v>40146621.541926049</v>
      </c>
      <c r="F20" s="8">
        <v>1.7999999999999999E-2</v>
      </c>
      <c r="G20" s="9">
        <f t="shared" si="2"/>
        <v>40869260.729680717</v>
      </c>
      <c r="H20" s="10">
        <v>0</v>
      </c>
      <c r="O20" s="9"/>
    </row>
    <row r="21" spans="1:15" s="8" customFormat="1" x14ac:dyDescent="0.3">
      <c r="B21" s="22"/>
      <c r="C21" s="8">
        <v>7</v>
      </c>
      <c r="D21" s="9">
        <v>3784122</v>
      </c>
      <c r="E21" s="9">
        <f t="shared" si="0"/>
        <v>44653382.729680717</v>
      </c>
      <c r="F21" s="8">
        <v>1.7999999999999999E-2</v>
      </c>
      <c r="G21" s="9">
        <f t="shared" si="2"/>
        <v>45457143.618814968</v>
      </c>
      <c r="H21" s="10">
        <v>0</v>
      </c>
      <c r="O21" s="9"/>
    </row>
    <row r="22" spans="1:15" s="8" customFormat="1" x14ac:dyDescent="0.3">
      <c r="B22" s="22"/>
      <c r="C22" s="8">
        <v>8</v>
      </c>
      <c r="D22" s="9">
        <v>3784122</v>
      </c>
      <c r="E22" s="9">
        <f t="shared" si="0"/>
        <v>49241265.618814968</v>
      </c>
      <c r="F22" s="8">
        <v>1.7999999999999999E-2</v>
      </c>
      <c r="G22" s="9">
        <f t="shared" si="2"/>
        <v>50127608.399953634</v>
      </c>
      <c r="H22" s="10">
        <v>0</v>
      </c>
      <c r="O22" s="9"/>
    </row>
    <row r="23" spans="1:15" s="8" customFormat="1" x14ac:dyDescent="0.3">
      <c r="B23" s="22"/>
      <c r="C23" s="8">
        <v>9</v>
      </c>
      <c r="D23" s="9">
        <v>3784122</v>
      </c>
      <c r="E23" s="9">
        <f t="shared" si="0"/>
        <v>53911730.399953634</v>
      </c>
      <c r="F23" s="8">
        <v>1.7999999999999999E-2</v>
      </c>
      <c r="G23" s="9">
        <f t="shared" si="2"/>
        <v>54882141.547152802</v>
      </c>
      <c r="H23" s="10">
        <v>0</v>
      </c>
      <c r="O23" s="9"/>
    </row>
    <row r="24" spans="1:15" s="8" customFormat="1" x14ac:dyDescent="0.3">
      <c r="B24" s="22"/>
      <c r="C24" s="8">
        <v>10</v>
      </c>
      <c r="D24" s="9">
        <v>3784122</v>
      </c>
      <c r="E24" s="9">
        <f t="shared" si="0"/>
        <v>58666263.547152802</v>
      </c>
      <c r="F24" s="8">
        <v>1.7999999999999999E-2</v>
      </c>
      <c r="G24" s="9">
        <f t="shared" si="2"/>
        <v>59722256.291001551</v>
      </c>
      <c r="H24" s="10">
        <v>0</v>
      </c>
      <c r="O24" s="9"/>
    </row>
    <row r="25" spans="1:15" s="8" customFormat="1" x14ac:dyDescent="0.3">
      <c r="B25" s="22"/>
      <c r="C25" s="8">
        <v>11</v>
      </c>
      <c r="D25" s="9">
        <v>3784122</v>
      </c>
      <c r="E25" s="9">
        <f t="shared" si="0"/>
        <v>63506378.291001551</v>
      </c>
      <c r="F25" s="8">
        <v>1.7999999999999999E-2</v>
      </c>
      <c r="G25" s="9">
        <f t="shared" si="2"/>
        <v>64649493.100239575</v>
      </c>
      <c r="H25" s="10">
        <v>0</v>
      </c>
      <c r="O25" s="9"/>
    </row>
    <row r="26" spans="1:15" s="8" customFormat="1" x14ac:dyDescent="0.3">
      <c r="B26" s="22"/>
      <c r="C26" s="8">
        <v>12</v>
      </c>
      <c r="D26" s="9">
        <v>3784122</v>
      </c>
      <c r="E26" s="9">
        <f t="shared" si="0"/>
        <v>68433615.100239575</v>
      </c>
      <c r="F26" s="8">
        <v>1.7999999999999999E-2</v>
      </c>
      <c r="G26" s="9">
        <f t="shared" si="2"/>
        <v>69665420.17204389</v>
      </c>
      <c r="H26" s="10">
        <v>0</v>
      </c>
      <c r="I26" s="9">
        <f xml:space="preserve"> (E15 + SUM(D16:D26)) - SUM(H15:H26)</f>
        <v>60375089.797526829</v>
      </c>
      <c r="J26" s="9">
        <f xml:space="preserve"> E26 - I26</f>
        <v>8058525.302712746</v>
      </c>
      <c r="K26" s="8">
        <v>0.84</v>
      </c>
      <c r="L26" s="9">
        <f xml:space="preserve"> J26 * K26</f>
        <v>6769161.2542787064</v>
      </c>
      <c r="M26" s="9">
        <f xml:space="preserve"> J26 - L26</f>
        <v>1289364.0484340396</v>
      </c>
      <c r="N26" s="8">
        <f xml:space="preserve"> J26 / I26 * 100</f>
        <v>13.347434065502378</v>
      </c>
      <c r="O26" s="9"/>
    </row>
    <row r="27" spans="1:15" s="8" customFormat="1" x14ac:dyDescent="0.3">
      <c r="A27" s="8">
        <v>3</v>
      </c>
      <c r="B27" s="22">
        <v>2024</v>
      </c>
      <c r="C27" s="8">
        <v>1</v>
      </c>
      <c r="D27" s="9">
        <v>5402725</v>
      </c>
      <c r="E27" s="9">
        <f xml:space="preserve"> (G26 / 2) + D27 - H27</f>
        <v>40235435.086021945</v>
      </c>
      <c r="F27" s="8">
        <v>1.7999999999999999E-2</v>
      </c>
      <c r="G27" s="9">
        <f xml:space="preserve"> (E27 * F27) + E27</f>
        <v>40959672.917570338</v>
      </c>
      <c r="H27" s="10">
        <v>0</v>
      </c>
      <c r="J27" s="11">
        <f xml:space="preserve"> (G26 / 2 / 12) +2500000</f>
        <v>5402725.8405018281</v>
      </c>
      <c r="L27" s="9">
        <f xml:space="preserve"> (G26 / 2 )</f>
        <v>34832710.086021945</v>
      </c>
      <c r="O27" s="9"/>
    </row>
    <row r="28" spans="1:15" s="8" customFormat="1" x14ac:dyDescent="0.3">
      <c r="B28" s="22"/>
      <c r="C28" s="8">
        <v>2</v>
      </c>
      <c r="D28" s="9">
        <v>5402725</v>
      </c>
      <c r="E28" s="9">
        <f t="shared" si="0"/>
        <v>46362397.917570338</v>
      </c>
      <c r="F28" s="8">
        <v>1.7999999999999999E-2</v>
      </c>
      <c r="G28" s="9">
        <f xml:space="preserve"> (E28 * F28) + E28</f>
        <v>47196921.080086604</v>
      </c>
      <c r="H28" s="10">
        <v>0</v>
      </c>
      <c r="O28" s="9"/>
    </row>
    <row r="29" spans="1:15" s="8" customFormat="1" x14ac:dyDescent="0.3">
      <c r="B29" s="22"/>
      <c r="C29" s="8">
        <v>3</v>
      </c>
      <c r="D29" s="9">
        <v>5402725</v>
      </c>
      <c r="E29" s="9">
        <f t="shared" si="0"/>
        <v>52599646.080086604</v>
      </c>
      <c r="F29" s="8">
        <v>1.7999999999999999E-2</v>
      </c>
      <c r="G29" s="9">
        <f xml:space="preserve"> (E29 * F29) + E29</f>
        <v>53546439.709528163</v>
      </c>
      <c r="H29" s="10">
        <v>0</v>
      </c>
      <c r="O29" s="9"/>
    </row>
    <row r="30" spans="1:15" s="8" customFormat="1" x14ac:dyDescent="0.3">
      <c r="B30" s="22"/>
      <c r="C30" s="8">
        <v>4</v>
      </c>
      <c r="D30" s="9">
        <v>5402725</v>
      </c>
      <c r="E30" s="9">
        <f t="shared" si="0"/>
        <v>58949164.709528163</v>
      </c>
      <c r="F30" s="8">
        <v>1.7999999999999999E-2</v>
      </c>
      <c r="G30" s="9">
        <f t="shared" ref="G30:G93" si="3" xml:space="preserve"> (E30 * F30) + E30</f>
        <v>60010249.674299672</v>
      </c>
      <c r="H30" s="10">
        <v>0</v>
      </c>
      <c r="O30" s="9"/>
    </row>
    <row r="31" spans="1:15" s="8" customFormat="1" x14ac:dyDescent="0.3">
      <c r="B31" s="22"/>
      <c r="C31" s="8">
        <v>5</v>
      </c>
      <c r="D31" s="9">
        <v>5402725</v>
      </c>
      <c r="E31" s="9">
        <f t="shared" si="0"/>
        <v>64123610.625865631</v>
      </c>
      <c r="F31" s="8">
        <v>1.7999999999999999E-2</v>
      </c>
      <c r="G31" s="9">
        <f t="shared" si="3"/>
        <v>65277835.617131211</v>
      </c>
      <c r="H31" s="10">
        <f xml:space="preserve"> M26</f>
        <v>1289364.0484340396</v>
      </c>
      <c r="O31" s="9"/>
    </row>
    <row r="32" spans="1:15" s="8" customFormat="1" x14ac:dyDescent="0.3">
      <c r="B32" s="22"/>
      <c r="C32" s="8">
        <v>6</v>
      </c>
      <c r="D32" s="9">
        <v>5402725</v>
      </c>
      <c r="E32" s="9">
        <f t="shared" si="0"/>
        <v>70680560.617131203</v>
      </c>
      <c r="F32" s="8">
        <v>1.7999999999999999E-2</v>
      </c>
      <c r="G32" s="9">
        <f t="shared" si="3"/>
        <v>71952810.70823957</v>
      </c>
      <c r="H32" s="10">
        <v>0</v>
      </c>
      <c r="O32" s="9"/>
    </row>
    <row r="33" spans="1:15" s="8" customFormat="1" x14ac:dyDescent="0.3">
      <c r="B33" s="22"/>
      <c r="C33" s="8">
        <v>7</v>
      </c>
      <c r="D33" s="9">
        <v>5402725</v>
      </c>
      <c r="E33" s="9">
        <f t="shared" si="0"/>
        <v>77355535.70823957</v>
      </c>
      <c r="F33" s="8">
        <v>1.7999999999999999E-2</v>
      </c>
      <c r="G33" s="9">
        <f t="shared" si="3"/>
        <v>78747935.350987881</v>
      </c>
      <c r="H33" s="10">
        <v>0</v>
      </c>
      <c r="O33" s="9"/>
    </row>
    <row r="34" spans="1:15" s="8" customFormat="1" x14ac:dyDescent="0.3">
      <c r="B34" s="22"/>
      <c r="C34" s="8">
        <v>8</v>
      </c>
      <c r="D34" s="9">
        <v>5402725</v>
      </c>
      <c r="E34" s="9">
        <f t="shared" si="0"/>
        <v>84150660.350987881</v>
      </c>
      <c r="F34" s="8">
        <v>1.7999999999999999E-2</v>
      </c>
      <c r="G34" s="9">
        <f t="shared" si="3"/>
        <v>85665372.237305656</v>
      </c>
      <c r="H34" s="10">
        <v>0</v>
      </c>
      <c r="O34" s="9"/>
    </row>
    <row r="35" spans="1:15" s="8" customFormat="1" x14ac:dyDescent="0.3">
      <c r="B35" s="22"/>
      <c r="C35" s="8">
        <v>9</v>
      </c>
      <c r="D35" s="9">
        <v>5402725</v>
      </c>
      <c r="E35" s="9">
        <f t="shared" si="0"/>
        <v>91068097.237305656</v>
      </c>
      <c r="F35" s="8">
        <v>1.7999999999999999E-2</v>
      </c>
      <c r="G35" s="9">
        <f t="shared" si="3"/>
        <v>92707322.987577155</v>
      </c>
      <c r="H35" s="10">
        <v>0</v>
      </c>
      <c r="O35" s="9"/>
    </row>
    <row r="36" spans="1:15" s="8" customFormat="1" x14ac:dyDescent="0.3">
      <c r="B36" s="22"/>
      <c r="C36" s="8">
        <v>10</v>
      </c>
      <c r="D36" s="9">
        <v>5402725</v>
      </c>
      <c r="E36" s="9">
        <f t="shared" si="0"/>
        <v>98110047.987577155</v>
      </c>
      <c r="F36" s="8">
        <v>1.7999999999999999E-2</v>
      </c>
      <c r="G36" s="9">
        <f t="shared" si="3"/>
        <v>99876028.851353541</v>
      </c>
      <c r="H36" s="10">
        <v>0</v>
      </c>
      <c r="O36" s="9"/>
    </row>
    <row r="37" spans="1:15" s="8" customFormat="1" x14ac:dyDescent="0.3">
      <c r="B37" s="22"/>
      <c r="C37" s="8">
        <v>11</v>
      </c>
      <c r="D37" s="9">
        <v>5402725</v>
      </c>
      <c r="E37" s="9">
        <f t="shared" si="0"/>
        <v>105278753.85135354</v>
      </c>
      <c r="F37" s="8">
        <v>1.7999999999999999E-2</v>
      </c>
      <c r="G37" s="9">
        <f t="shared" si="3"/>
        <v>107173771.4206779</v>
      </c>
      <c r="H37" s="10">
        <v>0</v>
      </c>
      <c r="O37" s="9"/>
    </row>
    <row r="38" spans="1:15" s="8" customFormat="1" x14ac:dyDescent="0.3">
      <c r="B38" s="22"/>
      <c r="C38" s="8">
        <v>12</v>
      </c>
      <c r="D38" s="9">
        <v>5402725</v>
      </c>
      <c r="E38" s="9">
        <f t="shared" si="0"/>
        <v>112576496.4206779</v>
      </c>
      <c r="F38" s="8">
        <v>1.7999999999999999E-2</v>
      </c>
      <c r="G38" s="9">
        <f t="shared" si="3"/>
        <v>114602873.35625011</v>
      </c>
      <c r="H38" s="10">
        <v>0</v>
      </c>
      <c r="I38" s="9">
        <f xml:space="preserve"> (E27 + SUM(D28:D38)) - SUM(H27:H38)</f>
        <v>98376046.037587911</v>
      </c>
      <c r="J38" s="9">
        <f xml:space="preserve"> E38 - I38</f>
        <v>14200450.383089989</v>
      </c>
      <c r="K38" s="8">
        <v>0.84</v>
      </c>
      <c r="L38" s="9">
        <f xml:space="preserve"> J38 * K38</f>
        <v>11928378.32179559</v>
      </c>
      <c r="M38" s="9">
        <f xml:space="preserve"> J38 - L38</f>
        <v>2272072.0612943992</v>
      </c>
      <c r="N38" s="8">
        <f xml:space="preserve"> J38 / I38 * 100</f>
        <v>14.434865960829757</v>
      </c>
      <c r="O38" s="9"/>
    </row>
    <row r="39" spans="1:15" s="8" customFormat="1" x14ac:dyDescent="0.3">
      <c r="A39" s="8">
        <v>4</v>
      </c>
      <c r="B39" s="22">
        <v>2025</v>
      </c>
      <c r="C39" s="8">
        <v>1</v>
      </c>
      <c r="D39" s="9">
        <v>5191786</v>
      </c>
      <c r="E39" s="9">
        <f xml:space="preserve"> (G38 / 2) + D39 - H39</f>
        <v>12493222.678125054</v>
      </c>
      <c r="F39" s="8">
        <v>1.7999999999999999E-2</v>
      </c>
      <c r="G39" s="9">
        <f t="shared" si="3"/>
        <v>12718100.686331304</v>
      </c>
      <c r="H39" s="10">
        <v>50000000</v>
      </c>
      <c r="J39" s="11">
        <f xml:space="preserve"> ((G38 - H39) / 2 / 12) +2500000</f>
        <v>5191786.3898437545</v>
      </c>
      <c r="L39" s="9">
        <f xml:space="preserve"> (G38 / 2 )</f>
        <v>57301436.678125054</v>
      </c>
      <c r="O39" s="9"/>
    </row>
    <row r="40" spans="1:15" s="8" customFormat="1" x14ac:dyDescent="0.3">
      <c r="B40" s="22"/>
      <c r="C40" s="8">
        <v>2</v>
      </c>
      <c r="D40" s="9">
        <v>5191786</v>
      </c>
      <c r="E40" s="9">
        <f t="shared" si="0"/>
        <v>17909886.686331302</v>
      </c>
      <c r="F40" s="8">
        <v>1.7999999999999999E-2</v>
      </c>
      <c r="G40" s="9">
        <f t="shared" si="3"/>
        <v>18232264.646685265</v>
      </c>
      <c r="H40" s="10">
        <v>0</v>
      </c>
      <c r="O40" s="9"/>
    </row>
    <row r="41" spans="1:15" s="8" customFormat="1" x14ac:dyDescent="0.3">
      <c r="B41" s="22"/>
      <c r="C41" s="8">
        <v>3</v>
      </c>
      <c r="D41" s="9">
        <v>5191786</v>
      </c>
      <c r="E41" s="9">
        <f t="shared" si="0"/>
        <v>23424050.646685265</v>
      </c>
      <c r="F41" s="8">
        <v>1.7999999999999999E-2</v>
      </c>
      <c r="G41" s="9">
        <f t="shared" si="3"/>
        <v>23845683.5583256</v>
      </c>
      <c r="H41" s="10">
        <v>0</v>
      </c>
      <c r="O41" s="9"/>
    </row>
    <row r="42" spans="1:15" s="8" customFormat="1" x14ac:dyDescent="0.3">
      <c r="B42" s="22"/>
      <c r="C42" s="8">
        <v>4</v>
      </c>
      <c r="D42" s="9">
        <v>5191786</v>
      </c>
      <c r="E42" s="9">
        <f t="shared" si="0"/>
        <v>29037469.5583256</v>
      </c>
      <c r="F42" s="8">
        <v>1.7999999999999999E-2</v>
      </c>
      <c r="G42" s="9">
        <f t="shared" si="3"/>
        <v>29560144.010375462</v>
      </c>
      <c r="H42" s="10">
        <v>0</v>
      </c>
      <c r="O42" s="9"/>
    </row>
    <row r="43" spans="1:15" s="8" customFormat="1" x14ac:dyDescent="0.3">
      <c r="B43" s="22"/>
      <c r="C43" s="8">
        <v>5</v>
      </c>
      <c r="D43" s="9">
        <v>5191786</v>
      </c>
      <c r="E43" s="9">
        <f t="shared" si="0"/>
        <v>32479857.949081063</v>
      </c>
      <c r="F43" s="8">
        <v>1.7999999999999999E-2</v>
      </c>
      <c r="G43" s="9">
        <f t="shared" si="3"/>
        <v>33064495.392164521</v>
      </c>
      <c r="H43" s="10">
        <f xml:space="preserve"> M38</f>
        <v>2272072.0612943992</v>
      </c>
      <c r="O43" s="9"/>
    </row>
    <row r="44" spans="1:15" s="8" customFormat="1" x14ac:dyDescent="0.3">
      <c r="B44" s="22"/>
      <c r="C44" s="8">
        <v>6</v>
      </c>
      <c r="D44" s="9">
        <v>5191786</v>
      </c>
      <c r="E44" s="9">
        <f t="shared" si="0"/>
        <v>38256281.392164521</v>
      </c>
      <c r="F44" s="8">
        <v>1.7999999999999999E-2</v>
      </c>
      <c r="G44" s="9">
        <f t="shared" si="3"/>
        <v>38944894.457223482</v>
      </c>
      <c r="H44" s="10">
        <v>0</v>
      </c>
      <c r="O44" s="9"/>
    </row>
    <row r="45" spans="1:15" s="8" customFormat="1" x14ac:dyDescent="0.3">
      <c r="B45" s="22"/>
      <c r="C45" s="8">
        <v>7</v>
      </c>
      <c r="D45" s="9">
        <v>5191786</v>
      </c>
      <c r="E45" s="9">
        <f t="shared" si="0"/>
        <v>44136680.457223482</v>
      </c>
      <c r="F45" s="8">
        <v>1.7999999999999999E-2</v>
      </c>
      <c r="G45" s="9">
        <f t="shared" si="3"/>
        <v>44931140.705453508</v>
      </c>
      <c r="H45" s="10">
        <v>0</v>
      </c>
      <c r="O45" s="9"/>
    </row>
    <row r="46" spans="1:15" s="8" customFormat="1" x14ac:dyDescent="0.3">
      <c r="B46" s="22"/>
      <c r="C46" s="8">
        <v>8</v>
      </c>
      <c r="D46" s="9">
        <v>5191786</v>
      </c>
      <c r="E46" s="9">
        <f t="shared" si="0"/>
        <v>50122926.705453508</v>
      </c>
      <c r="F46" s="8">
        <v>1.7999999999999999E-2</v>
      </c>
      <c r="G46" s="9">
        <f t="shared" si="3"/>
        <v>51025139.386151671</v>
      </c>
      <c r="H46" s="10">
        <v>0</v>
      </c>
      <c r="O46" s="9"/>
    </row>
    <row r="47" spans="1:15" s="8" customFormat="1" x14ac:dyDescent="0.3">
      <c r="B47" s="22"/>
      <c r="C47" s="8">
        <v>9</v>
      </c>
      <c r="D47" s="9">
        <v>5191786</v>
      </c>
      <c r="E47" s="9">
        <f t="shared" si="0"/>
        <v>56216925.386151671</v>
      </c>
      <c r="F47" s="8">
        <v>1.7999999999999999E-2</v>
      </c>
      <c r="G47" s="9">
        <f t="shared" si="3"/>
        <v>57228830.043102399</v>
      </c>
      <c r="H47" s="10">
        <v>0</v>
      </c>
      <c r="O47" s="9"/>
    </row>
    <row r="48" spans="1:15" s="8" customFormat="1" x14ac:dyDescent="0.3">
      <c r="B48" s="22"/>
      <c r="C48" s="8">
        <v>10</v>
      </c>
      <c r="D48" s="9">
        <v>5191786</v>
      </c>
      <c r="E48" s="9">
        <f t="shared" si="0"/>
        <v>62420616.043102399</v>
      </c>
      <c r="F48" s="8">
        <v>1.7999999999999999E-2</v>
      </c>
      <c r="G48" s="9">
        <f t="shared" si="3"/>
        <v>63544187.131878242</v>
      </c>
      <c r="H48" s="10">
        <v>0</v>
      </c>
      <c r="O48" s="9"/>
    </row>
    <row r="49" spans="1:15" s="8" customFormat="1" x14ac:dyDescent="0.3">
      <c r="B49" s="22"/>
      <c r="C49" s="8">
        <v>11</v>
      </c>
      <c r="D49" s="9">
        <v>5191786</v>
      </c>
      <c r="E49" s="9">
        <f t="shared" si="0"/>
        <v>68735973.131878242</v>
      </c>
      <c r="F49" s="8">
        <v>1.7999999999999999E-2</v>
      </c>
      <c r="G49" s="9">
        <f t="shared" si="3"/>
        <v>69973220.648252055</v>
      </c>
      <c r="H49" s="10">
        <v>0</v>
      </c>
      <c r="O49" s="9"/>
    </row>
    <row r="50" spans="1:15" s="8" customFormat="1" x14ac:dyDescent="0.3">
      <c r="B50" s="22"/>
      <c r="C50" s="8">
        <v>12</v>
      </c>
      <c r="D50" s="9">
        <v>5191786</v>
      </c>
      <c r="E50" s="9">
        <f t="shared" si="0"/>
        <v>75165006.648252055</v>
      </c>
      <c r="F50" s="8">
        <v>1.7999999999999999E-2</v>
      </c>
      <c r="G50" s="9">
        <f t="shared" si="3"/>
        <v>76517976.767920598</v>
      </c>
      <c r="H50" s="10">
        <v>0</v>
      </c>
      <c r="I50" s="9">
        <f xml:space="preserve"> (E39 + SUM(D40:D50)) - SUM(H40:H50)</f>
        <v>67330796.616830647</v>
      </c>
      <c r="J50" s="9">
        <f xml:space="preserve"> E50 - I50</f>
        <v>7834210.0314214081</v>
      </c>
      <c r="K50" s="8">
        <v>0.84</v>
      </c>
      <c r="L50" s="9">
        <f xml:space="preserve"> J50 * K50</f>
        <v>6580736.426393983</v>
      </c>
      <c r="M50" s="9">
        <f xml:space="preserve"> J50 - L50</f>
        <v>1253473.6050274251</v>
      </c>
      <c r="N50" s="8">
        <f xml:space="preserve"> J50 / I50 * 100</f>
        <v>11.635403745487684</v>
      </c>
      <c r="O50" s="9"/>
    </row>
    <row r="51" spans="1:15" s="8" customFormat="1" x14ac:dyDescent="0.3">
      <c r="A51" s="8">
        <v>5</v>
      </c>
      <c r="B51" s="22">
        <v>2026</v>
      </c>
      <c r="C51" s="8">
        <v>1</v>
      </c>
      <c r="D51" s="9">
        <v>5688249</v>
      </c>
      <c r="E51" s="9">
        <f xml:space="preserve"> (G50 / 2) + D51 - H51</f>
        <v>43947237.383960299</v>
      </c>
      <c r="F51" s="8">
        <v>1.7999999999999999E-2</v>
      </c>
      <c r="G51" s="9">
        <f t="shared" si="3"/>
        <v>44738287.656871587</v>
      </c>
      <c r="H51" s="10">
        <v>0</v>
      </c>
      <c r="J51" s="11">
        <f xml:space="preserve"> ((G50 - H51) / 2 / 12) +2500000</f>
        <v>5688249.0319966916</v>
      </c>
      <c r="L51" s="9">
        <f xml:space="preserve"> (G50 / 2 )</f>
        <v>38258988.383960299</v>
      </c>
      <c r="O51" s="9"/>
    </row>
    <row r="52" spans="1:15" s="8" customFormat="1" x14ac:dyDescent="0.3">
      <c r="B52" s="22"/>
      <c r="C52" s="8">
        <v>2</v>
      </c>
      <c r="D52" s="9">
        <v>5688249</v>
      </c>
      <c r="E52" s="9">
        <f t="shared" si="0"/>
        <v>50426536.656871587</v>
      </c>
      <c r="F52" s="8">
        <v>1.7999999999999999E-2</v>
      </c>
      <c r="G52" s="9">
        <f t="shared" si="3"/>
        <v>51334214.316695273</v>
      </c>
      <c r="H52" s="10">
        <v>0</v>
      </c>
      <c r="O52" s="9"/>
    </row>
    <row r="53" spans="1:15" s="8" customFormat="1" x14ac:dyDescent="0.3">
      <c r="B53" s="22"/>
      <c r="C53" s="8">
        <v>3</v>
      </c>
      <c r="D53" s="9">
        <v>5688249</v>
      </c>
      <c r="E53" s="9">
        <f t="shared" si="0"/>
        <v>57022463.316695273</v>
      </c>
      <c r="F53" s="8">
        <v>1.7999999999999999E-2</v>
      </c>
      <c r="G53" s="9">
        <f t="shared" si="3"/>
        <v>58048867.656395786</v>
      </c>
      <c r="H53" s="10">
        <v>0</v>
      </c>
      <c r="O53" s="9"/>
    </row>
    <row r="54" spans="1:15" s="8" customFormat="1" x14ac:dyDescent="0.3">
      <c r="B54" s="22"/>
      <c r="C54" s="8">
        <v>4</v>
      </c>
      <c r="D54" s="9">
        <v>5688249</v>
      </c>
      <c r="E54" s="9">
        <f t="shared" si="0"/>
        <v>63737116.656395786</v>
      </c>
      <c r="F54" s="8">
        <v>1.7999999999999999E-2</v>
      </c>
      <c r="G54" s="9">
        <f t="shared" si="3"/>
        <v>64884384.756210908</v>
      </c>
      <c r="H54" s="10">
        <v>0</v>
      </c>
      <c r="O54" s="9"/>
    </row>
    <row r="55" spans="1:15" s="8" customFormat="1" x14ac:dyDescent="0.3">
      <c r="B55" s="22"/>
      <c r="C55" s="8">
        <v>5</v>
      </c>
      <c r="D55" s="9">
        <v>5688249</v>
      </c>
      <c r="E55" s="9">
        <f t="shared" si="0"/>
        <v>69319160.151183486</v>
      </c>
      <c r="F55" s="8">
        <v>1.7999999999999999E-2</v>
      </c>
      <c r="G55" s="9">
        <f t="shared" si="3"/>
        <v>70566905.033904791</v>
      </c>
      <c r="H55" s="10">
        <f xml:space="preserve"> M50</f>
        <v>1253473.6050274251</v>
      </c>
      <c r="O55" s="9"/>
    </row>
    <row r="56" spans="1:15" s="8" customFormat="1" x14ac:dyDescent="0.3">
      <c r="B56" s="22"/>
      <c r="C56" s="8">
        <v>6</v>
      </c>
      <c r="D56" s="9">
        <v>5688249</v>
      </c>
      <c r="E56" s="9">
        <f t="shared" si="0"/>
        <v>76255154.033904791</v>
      </c>
      <c r="F56" s="8">
        <v>1.7999999999999999E-2</v>
      </c>
      <c r="G56" s="9">
        <f t="shared" si="3"/>
        <v>77627746.806515083</v>
      </c>
      <c r="H56" s="10">
        <v>0</v>
      </c>
      <c r="O56" s="9"/>
    </row>
    <row r="57" spans="1:15" s="8" customFormat="1" x14ac:dyDescent="0.3">
      <c r="B57" s="22"/>
      <c r="C57" s="8">
        <v>7</v>
      </c>
      <c r="D57" s="9">
        <v>5688249</v>
      </c>
      <c r="E57" s="9">
        <f t="shared" si="0"/>
        <v>83315995.806515083</v>
      </c>
      <c r="F57" s="8">
        <v>1.7999999999999999E-2</v>
      </c>
      <c r="G57" s="9">
        <f t="shared" si="3"/>
        <v>84815683.731032357</v>
      </c>
      <c r="H57" s="10">
        <v>0</v>
      </c>
      <c r="O57" s="9"/>
    </row>
    <row r="58" spans="1:15" s="8" customFormat="1" x14ac:dyDescent="0.3">
      <c r="B58" s="22"/>
      <c r="C58" s="8">
        <v>8</v>
      </c>
      <c r="D58" s="9">
        <v>5688249</v>
      </c>
      <c r="E58" s="9">
        <f t="shared" si="0"/>
        <v>90503932.731032357</v>
      </c>
      <c r="F58" s="8">
        <v>1.7999999999999999E-2</v>
      </c>
      <c r="G58" s="9">
        <f t="shared" si="3"/>
        <v>92133003.520190939</v>
      </c>
      <c r="H58" s="10">
        <v>0</v>
      </c>
      <c r="O58" s="9"/>
    </row>
    <row r="59" spans="1:15" s="8" customFormat="1" x14ac:dyDescent="0.3">
      <c r="B59" s="22"/>
      <c r="C59" s="8">
        <v>9</v>
      </c>
      <c r="D59" s="9">
        <v>5688249</v>
      </c>
      <c r="E59" s="9">
        <f t="shared" si="0"/>
        <v>97821252.520190939</v>
      </c>
      <c r="F59" s="8">
        <v>1.7999999999999999E-2</v>
      </c>
      <c r="G59" s="9">
        <f t="shared" si="3"/>
        <v>99582035.06555438</v>
      </c>
      <c r="H59" s="10">
        <v>0</v>
      </c>
      <c r="O59" s="9"/>
    </row>
    <row r="60" spans="1:15" s="8" customFormat="1" x14ac:dyDescent="0.3">
      <c r="B60" s="22"/>
      <c r="C60" s="8">
        <v>10</v>
      </c>
      <c r="D60" s="9">
        <v>5688249</v>
      </c>
      <c r="E60" s="9">
        <f t="shared" si="0"/>
        <v>105270284.06555438</v>
      </c>
      <c r="F60" s="8">
        <v>1.7999999999999999E-2</v>
      </c>
      <c r="G60" s="9">
        <f t="shared" si="3"/>
        <v>107165149.17873436</v>
      </c>
      <c r="H60" s="10">
        <v>0</v>
      </c>
      <c r="O60" s="9"/>
    </row>
    <row r="61" spans="1:15" s="8" customFormat="1" x14ac:dyDescent="0.3">
      <c r="B61" s="22"/>
      <c r="C61" s="8">
        <v>11</v>
      </c>
      <c r="D61" s="9">
        <v>5688249</v>
      </c>
      <c r="E61" s="9">
        <f t="shared" si="0"/>
        <v>112853398.17873436</v>
      </c>
      <c r="F61" s="8">
        <v>1.7999999999999999E-2</v>
      </c>
      <c r="G61" s="9">
        <f t="shared" si="3"/>
        <v>114884759.34595159</v>
      </c>
      <c r="H61" s="10">
        <v>0</v>
      </c>
      <c r="O61" s="9"/>
    </row>
    <row r="62" spans="1:15" s="8" customFormat="1" x14ac:dyDescent="0.3">
      <c r="B62" s="22"/>
      <c r="C62" s="8">
        <v>12</v>
      </c>
      <c r="D62" s="9">
        <v>5688249</v>
      </c>
      <c r="E62" s="9">
        <f t="shared" si="0"/>
        <v>120573008.34595159</v>
      </c>
      <c r="F62" s="8">
        <v>1.7999999999999999E-2</v>
      </c>
      <c r="G62" s="9">
        <f t="shared" si="3"/>
        <v>122743322.49617872</v>
      </c>
      <c r="H62" s="10">
        <v>0</v>
      </c>
      <c r="I62" s="9">
        <f xml:space="preserve"> (E51 + SUM(D52:D62)) - SUM(H52:H62)</f>
        <v>105264502.77893288</v>
      </c>
      <c r="J62" s="9">
        <f xml:space="preserve"> E62 - I62</f>
        <v>15308505.567018703</v>
      </c>
      <c r="K62" s="8">
        <v>0.84</v>
      </c>
      <c r="L62" s="9">
        <f xml:space="preserve"> J62 * K62</f>
        <v>12859144.676295709</v>
      </c>
      <c r="M62" s="9">
        <f xml:space="preserve"> J62 - L62</f>
        <v>2449360.8907229938</v>
      </c>
      <c r="N62" s="8">
        <f xml:space="preserve"> J62 / I62 * 100</f>
        <v>14.542894482832699</v>
      </c>
      <c r="O62" s="9"/>
    </row>
    <row r="63" spans="1:15" s="8" customFormat="1" x14ac:dyDescent="0.3">
      <c r="A63" s="8">
        <v>6</v>
      </c>
      <c r="B63" s="22">
        <v>2027</v>
      </c>
      <c r="C63" s="8">
        <v>1</v>
      </c>
      <c r="D63" s="9">
        <v>7229836</v>
      </c>
      <c r="E63" s="9">
        <f xml:space="preserve"> (G62 / 2) + D63 - H63</f>
        <v>68601497.248089358</v>
      </c>
      <c r="F63" s="8">
        <v>1.7999999999999999E-2</v>
      </c>
      <c r="G63" s="9">
        <f t="shared" si="3"/>
        <v>69836324.198554963</v>
      </c>
      <c r="H63" s="10">
        <v>0</v>
      </c>
      <c r="J63" s="11">
        <f xml:space="preserve"> ((G62 - H63) / 2 / 12) +2500000</f>
        <v>7614305.1040074462</v>
      </c>
      <c r="L63" s="9">
        <f xml:space="preserve"> (G62 / 2 )</f>
        <v>61371661.248089358</v>
      </c>
      <c r="O63" s="9"/>
    </row>
    <row r="64" spans="1:15" s="8" customFormat="1" x14ac:dyDescent="0.3">
      <c r="B64" s="22"/>
      <c r="C64" s="8">
        <v>2</v>
      </c>
      <c r="D64" s="9">
        <v>7229836</v>
      </c>
      <c r="E64" s="9">
        <f t="shared" si="0"/>
        <v>77066160.198554963</v>
      </c>
      <c r="F64" s="8">
        <v>1.7999999999999999E-2</v>
      </c>
      <c r="G64" s="9">
        <f t="shared" si="3"/>
        <v>78453351.082128957</v>
      </c>
      <c r="H64" s="10">
        <v>0</v>
      </c>
      <c r="O64" s="9"/>
    </row>
    <row r="65" spans="1:15" s="8" customFormat="1" x14ac:dyDescent="0.3">
      <c r="B65" s="22"/>
      <c r="C65" s="8">
        <v>3</v>
      </c>
      <c r="D65" s="9">
        <v>7229836</v>
      </c>
      <c r="E65" s="9">
        <f t="shared" si="0"/>
        <v>85683187.082128957</v>
      </c>
      <c r="F65" s="8">
        <v>1.7999999999999999E-2</v>
      </c>
      <c r="G65" s="9">
        <f t="shared" si="3"/>
        <v>87225484.449607283</v>
      </c>
      <c r="H65" s="10">
        <v>0</v>
      </c>
      <c r="O65" s="9"/>
    </row>
    <row r="66" spans="1:15" s="8" customFormat="1" x14ac:dyDescent="0.3">
      <c r="B66" s="22"/>
      <c r="C66" s="8">
        <v>4</v>
      </c>
      <c r="D66" s="9">
        <v>7229836</v>
      </c>
      <c r="E66" s="9">
        <f t="shared" si="0"/>
        <v>94455320.449607283</v>
      </c>
      <c r="F66" s="8">
        <v>1.7999999999999999E-2</v>
      </c>
      <c r="G66" s="9">
        <f t="shared" si="3"/>
        <v>96155516.217700213</v>
      </c>
      <c r="H66" s="10">
        <v>0</v>
      </c>
      <c r="O66" s="9"/>
    </row>
    <row r="67" spans="1:15" s="8" customFormat="1" x14ac:dyDescent="0.3">
      <c r="B67" s="22"/>
      <c r="C67" s="8">
        <v>5</v>
      </c>
      <c r="D67" s="9">
        <v>7229836</v>
      </c>
      <c r="E67" s="9">
        <f t="shared" si="0"/>
        <v>100935991.32697722</v>
      </c>
      <c r="F67" s="8">
        <v>1.7999999999999999E-2</v>
      </c>
      <c r="G67" s="9">
        <f t="shared" si="3"/>
        <v>102752839.17086281</v>
      </c>
      <c r="H67" s="10">
        <f xml:space="preserve"> M62</f>
        <v>2449360.8907229938</v>
      </c>
      <c r="O67" s="9"/>
    </row>
    <row r="68" spans="1:15" s="8" customFormat="1" x14ac:dyDescent="0.3">
      <c r="B68" s="22"/>
      <c r="C68" s="8">
        <v>6</v>
      </c>
      <c r="D68" s="9">
        <v>7229836</v>
      </c>
      <c r="E68" s="9">
        <f t="shared" si="0"/>
        <v>109982675.17086281</v>
      </c>
      <c r="F68" s="8">
        <v>1.7999999999999999E-2</v>
      </c>
      <c r="G68" s="9">
        <f t="shared" si="3"/>
        <v>111962363.32393834</v>
      </c>
      <c r="H68" s="10">
        <f xml:space="preserve"> M63</f>
        <v>0</v>
      </c>
      <c r="O68" s="9"/>
    </row>
    <row r="69" spans="1:15" s="8" customFormat="1" x14ac:dyDescent="0.3">
      <c r="B69" s="22"/>
      <c r="C69" s="8">
        <v>7</v>
      </c>
      <c r="D69" s="9">
        <v>7229836</v>
      </c>
      <c r="E69" s="9">
        <f t="shared" ref="E69:E132" si="4" xml:space="preserve"> G68 + D69 - H69</f>
        <v>119192199.32393834</v>
      </c>
      <c r="F69" s="8">
        <v>1.7999999999999999E-2</v>
      </c>
      <c r="G69" s="9">
        <f t="shared" si="3"/>
        <v>121337658.91176923</v>
      </c>
      <c r="H69" s="10">
        <v>0</v>
      </c>
      <c r="O69" s="9"/>
    </row>
    <row r="70" spans="1:15" s="8" customFormat="1" x14ac:dyDescent="0.3">
      <c r="B70" s="22"/>
      <c r="C70" s="8">
        <v>8</v>
      </c>
      <c r="D70" s="9">
        <v>7229836</v>
      </c>
      <c r="E70" s="9">
        <f t="shared" si="4"/>
        <v>128567494.91176923</v>
      </c>
      <c r="F70" s="8">
        <v>1.7999999999999999E-2</v>
      </c>
      <c r="G70" s="9">
        <f t="shared" si="3"/>
        <v>130881709.82018107</v>
      </c>
      <c r="H70" s="10">
        <v>0</v>
      </c>
      <c r="O70" s="9"/>
    </row>
    <row r="71" spans="1:15" s="8" customFormat="1" x14ac:dyDescent="0.3">
      <c r="B71" s="22"/>
      <c r="C71" s="8">
        <v>9</v>
      </c>
      <c r="D71" s="9">
        <v>7229836</v>
      </c>
      <c r="E71" s="9">
        <f t="shared" si="4"/>
        <v>138111545.82018107</v>
      </c>
      <c r="F71" s="8">
        <v>1.7999999999999999E-2</v>
      </c>
      <c r="G71" s="9">
        <f t="shared" si="3"/>
        <v>140597553.64494434</v>
      </c>
      <c r="H71" s="10">
        <v>0</v>
      </c>
      <c r="O71" s="9"/>
    </row>
    <row r="72" spans="1:15" s="8" customFormat="1" x14ac:dyDescent="0.3">
      <c r="B72" s="22"/>
      <c r="C72" s="8">
        <v>10</v>
      </c>
      <c r="D72" s="9">
        <v>7229836</v>
      </c>
      <c r="E72" s="9">
        <f t="shared" si="4"/>
        <v>147827389.64494434</v>
      </c>
      <c r="F72" s="8">
        <v>1.7999999999999999E-2</v>
      </c>
      <c r="G72" s="9">
        <f t="shared" si="3"/>
        <v>150488282.65855333</v>
      </c>
      <c r="H72" s="10">
        <v>0</v>
      </c>
      <c r="O72" s="9"/>
    </row>
    <row r="73" spans="1:15" s="8" customFormat="1" x14ac:dyDescent="0.3">
      <c r="B73" s="22"/>
      <c r="C73" s="8">
        <v>11</v>
      </c>
      <c r="D73" s="9">
        <v>7229836</v>
      </c>
      <c r="E73" s="9">
        <f t="shared" si="4"/>
        <v>157718118.65855333</v>
      </c>
      <c r="F73" s="8">
        <v>1.7999999999999999E-2</v>
      </c>
      <c r="G73" s="9">
        <f t="shared" si="3"/>
        <v>160557044.79440728</v>
      </c>
      <c r="H73" s="10">
        <v>0</v>
      </c>
      <c r="O73" s="9"/>
    </row>
    <row r="74" spans="1:15" s="12" customFormat="1" x14ac:dyDescent="0.3">
      <c r="B74" s="22"/>
      <c r="C74" s="12">
        <v>12</v>
      </c>
      <c r="D74" s="13">
        <v>7229836</v>
      </c>
      <c r="E74" s="13">
        <f t="shared" si="4"/>
        <v>167786880.79440728</v>
      </c>
      <c r="F74" s="12">
        <v>1.7999999999999999E-2</v>
      </c>
      <c r="G74" s="13">
        <f t="shared" si="3"/>
        <v>170807044.64870661</v>
      </c>
      <c r="H74" s="14">
        <v>0</v>
      </c>
      <c r="I74" s="9">
        <f xml:space="preserve"> (E63 + SUM(D64:D74)) - SUM(H64:H74)</f>
        <v>145680332.35736638</v>
      </c>
      <c r="J74" s="13">
        <f xml:space="preserve"> E74 - I74</f>
        <v>22106548.437040895</v>
      </c>
      <c r="K74" s="12">
        <v>0.84</v>
      </c>
      <c r="L74" s="13">
        <f xml:space="preserve"> J74 * K74</f>
        <v>18569500.68711435</v>
      </c>
      <c r="M74" s="13">
        <f xml:space="preserve"> J74 - L74</f>
        <v>3537047.7499265447</v>
      </c>
      <c r="N74" s="12">
        <f xml:space="preserve"> J74 / I74 * 100</f>
        <v>15.174696597212334</v>
      </c>
      <c r="O74" s="13"/>
    </row>
    <row r="75" spans="1:15" s="8" customFormat="1" x14ac:dyDescent="0.3">
      <c r="A75" s="8">
        <v>7</v>
      </c>
      <c r="B75" s="22">
        <v>2028</v>
      </c>
      <c r="C75" s="8">
        <v>1</v>
      </c>
      <c r="D75" s="9">
        <v>9616960</v>
      </c>
      <c r="E75" s="9">
        <f xml:space="preserve"> (G74 / 2) + D75 - H75</f>
        <v>95020482.324353307</v>
      </c>
      <c r="F75" s="8">
        <v>1.7999999999999999E-2</v>
      </c>
      <c r="G75" s="9">
        <f t="shared" si="3"/>
        <v>96730851.006191671</v>
      </c>
      <c r="H75" s="10">
        <v>0</v>
      </c>
      <c r="J75" s="11">
        <f xml:space="preserve"> ((G74 - H75) / 2 / 12) +2500000</f>
        <v>9616960.1936961077</v>
      </c>
      <c r="L75" s="9">
        <f xml:space="preserve"> (G74 / 2 )</f>
        <v>85403522.324353307</v>
      </c>
      <c r="O75" s="9"/>
    </row>
    <row r="76" spans="1:15" s="8" customFormat="1" x14ac:dyDescent="0.3">
      <c r="B76" s="22"/>
      <c r="C76" s="8">
        <v>2</v>
      </c>
      <c r="D76" s="9">
        <v>9616960</v>
      </c>
      <c r="E76" s="9">
        <f t="shared" si="4"/>
        <v>106347811.00619167</v>
      </c>
      <c r="F76" s="8">
        <v>1.7999999999999999E-2</v>
      </c>
      <c r="G76" s="9">
        <f t="shared" si="3"/>
        <v>108262071.60430312</v>
      </c>
      <c r="H76" s="10">
        <v>0</v>
      </c>
      <c r="O76" s="9"/>
    </row>
    <row r="77" spans="1:15" s="8" customFormat="1" x14ac:dyDescent="0.3">
      <c r="B77" s="22"/>
      <c r="C77" s="8">
        <v>3</v>
      </c>
      <c r="D77" s="9">
        <v>9616960</v>
      </c>
      <c r="E77" s="9">
        <f t="shared" si="4"/>
        <v>117879031.60430312</v>
      </c>
      <c r="F77" s="8">
        <v>1.7999999999999999E-2</v>
      </c>
      <c r="G77" s="9">
        <f t="shared" si="3"/>
        <v>120000854.17318058</v>
      </c>
      <c r="H77" s="10">
        <v>0</v>
      </c>
      <c r="O77" s="9"/>
    </row>
    <row r="78" spans="1:15" s="8" customFormat="1" x14ac:dyDescent="0.3">
      <c r="B78" s="22"/>
      <c r="C78" s="8">
        <v>4</v>
      </c>
      <c r="D78" s="9">
        <v>9616960</v>
      </c>
      <c r="E78" s="9">
        <f t="shared" si="4"/>
        <v>129617814.17318058</v>
      </c>
      <c r="F78" s="8">
        <v>1.7999999999999999E-2</v>
      </c>
      <c r="G78" s="9">
        <f t="shared" si="3"/>
        <v>131950934.82829782</v>
      </c>
      <c r="H78" s="10">
        <v>0</v>
      </c>
      <c r="O78" s="9"/>
    </row>
    <row r="79" spans="1:15" s="8" customFormat="1" x14ac:dyDescent="0.3">
      <c r="B79" s="22"/>
      <c r="C79" s="8">
        <v>5</v>
      </c>
      <c r="D79" s="9">
        <v>9616960</v>
      </c>
      <c r="E79" s="9">
        <f t="shared" si="4"/>
        <v>138030847.07837129</v>
      </c>
      <c r="F79" s="8">
        <v>1.7999999999999999E-2</v>
      </c>
      <c r="G79" s="9">
        <f t="shared" si="3"/>
        <v>140515402.32578197</v>
      </c>
      <c r="H79" s="10">
        <f xml:space="preserve"> M74</f>
        <v>3537047.7499265447</v>
      </c>
      <c r="O79" s="9"/>
    </row>
    <row r="80" spans="1:15" s="8" customFormat="1" x14ac:dyDescent="0.3">
      <c r="B80" s="22"/>
      <c r="C80" s="8">
        <v>6</v>
      </c>
      <c r="D80" s="9">
        <v>9616960</v>
      </c>
      <c r="E80" s="9">
        <f t="shared" si="4"/>
        <v>150132362.32578197</v>
      </c>
      <c r="F80" s="8">
        <v>1.7999999999999999E-2</v>
      </c>
      <c r="G80" s="9">
        <f t="shared" si="3"/>
        <v>152834744.84764606</v>
      </c>
      <c r="H80" s="10">
        <v>0</v>
      </c>
      <c r="O80" s="9"/>
    </row>
    <row r="81" spans="1:15" s="8" customFormat="1" x14ac:dyDescent="0.3">
      <c r="B81" s="22"/>
      <c r="C81" s="8">
        <v>7</v>
      </c>
      <c r="D81" s="9">
        <v>9616960</v>
      </c>
      <c r="E81" s="9">
        <f t="shared" si="4"/>
        <v>162451704.84764606</v>
      </c>
      <c r="F81" s="8">
        <v>1.7999999999999999E-2</v>
      </c>
      <c r="G81" s="9">
        <f t="shared" si="3"/>
        <v>165375835.53490368</v>
      </c>
      <c r="H81" s="10">
        <v>0</v>
      </c>
      <c r="O81" s="9"/>
    </row>
    <row r="82" spans="1:15" s="8" customFormat="1" x14ac:dyDescent="0.3">
      <c r="B82" s="22"/>
      <c r="C82" s="8">
        <v>8</v>
      </c>
      <c r="D82" s="9">
        <v>9616960</v>
      </c>
      <c r="E82" s="9">
        <f t="shared" si="4"/>
        <v>174992795.53490368</v>
      </c>
      <c r="F82" s="8">
        <v>1.7999999999999999E-2</v>
      </c>
      <c r="G82" s="9">
        <f t="shared" si="3"/>
        <v>178142665.85453194</v>
      </c>
      <c r="H82" s="10">
        <v>0</v>
      </c>
      <c r="O82" s="9"/>
    </row>
    <row r="83" spans="1:15" s="8" customFormat="1" x14ac:dyDescent="0.3">
      <c r="B83" s="22"/>
      <c r="C83" s="8">
        <v>9</v>
      </c>
      <c r="D83" s="9">
        <v>9616960</v>
      </c>
      <c r="E83" s="9">
        <f t="shared" si="4"/>
        <v>187759625.85453194</v>
      </c>
      <c r="F83" s="8">
        <v>1.7999999999999999E-2</v>
      </c>
      <c r="G83" s="9">
        <f t="shared" si="3"/>
        <v>191139299.11991352</v>
      </c>
      <c r="H83" s="10">
        <v>0</v>
      </c>
      <c r="O83" s="9"/>
    </row>
    <row r="84" spans="1:15" s="8" customFormat="1" x14ac:dyDescent="0.3">
      <c r="B84" s="22"/>
      <c r="C84" s="8">
        <v>10</v>
      </c>
      <c r="D84" s="9">
        <v>9616960</v>
      </c>
      <c r="E84" s="9">
        <f t="shared" si="4"/>
        <v>200756259.11991352</v>
      </c>
      <c r="F84" s="8">
        <v>1.7999999999999999E-2</v>
      </c>
      <c r="G84" s="9">
        <f t="shared" si="3"/>
        <v>204369871.78407195</v>
      </c>
      <c r="H84" s="10">
        <v>0</v>
      </c>
      <c r="O84" s="9"/>
    </row>
    <row r="85" spans="1:15" s="8" customFormat="1" x14ac:dyDescent="0.3">
      <c r="B85" s="22"/>
      <c r="C85" s="8">
        <v>11</v>
      </c>
      <c r="D85" s="9">
        <v>9616960</v>
      </c>
      <c r="E85" s="9">
        <f t="shared" si="4"/>
        <v>213986831.78407195</v>
      </c>
      <c r="F85" s="8">
        <v>1.7999999999999999E-2</v>
      </c>
      <c r="G85" s="9">
        <f t="shared" si="3"/>
        <v>217838594.75618523</v>
      </c>
      <c r="H85" s="10">
        <v>0</v>
      </c>
      <c r="O85" s="9"/>
    </row>
    <row r="86" spans="1:15" s="8" customFormat="1" x14ac:dyDescent="0.3">
      <c r="B86" s="22"/>
      <c r="C86" s="8">
        <v>12</v>
      </c>
      <c r="D86" s="9">
        <v>9616960</v>
      </c>
      <c r="E86" s="9">
        <f t="shared" si="4"/>
        <v>227455554.75618523</v>
      </c>
      <c r="F86" s="8">
        <v>1.7999999999999999E-2</v>
      </c>
      <c r="G86" s="9">
        <f t="shared" si="3"/>
        <v>231549754.74179655</v>
      </c>
      <c r="H86" s="10">
        <v>0</v>
      </c>
      <c r="I86" s="9">
        <f xml:space="preserve"> (E75 + SUM(D76:D86)) - SUM(H76:H86)</f>
        <v>197269994.57442677</v>
      </c>
      <c r="J86" s="9">
        <f xml:space="preserve"> E86 - I86</f>
        <v>30185560.181758463</v>
      </c>
      <c r="K86" s="8">
        <v>0.84</v>
      </c>
      <c r="L86" s="9">
        <f xml:space="preserve"> J86 * K86</f>
        <v>25355870.55267711</v>
      </c>
      <c r="M86" s="9">
        <f xml:space="preserve"> J86 - L86</f>
        <v>4829689.6290813535</v>
      </c>
      <c r="N86" s="8">
        <f xml:space="preserve"> J86 / I86 * 100</f>
        <v>15.301648001196625</v>
      </c>
      <c r="O86" s="9"/>
    </row>
    <row r="87" spans="1:15" s="8" customFormat="1" x14ac:dyDescent="0.3">
      <c r="A87" s="8">
        <v>8</v>
      </c>
      <c r="B87" s="22">
        <v>2029</v>
      </c>
      <c r="C87" s="8">
        <v>1</v>
      </c>
      <c r="D87" s="9">
        <v>12147906</v>
      </c>
      <c r="E87" s="9">
        <f xml:space="preserve"> (G86 / 2) + D87 - H87</f>
        <v>127922783.37089828</v>
      </c>
      <c r="F87" s="8">
        <v>1.7999999999999999E-2</v>
      </c>
      <c r="G87" s="9">
        <f t="shared" si="3"/>
        <v>130225393.47157444</v>
      </c>
      <c r="H87" s="10">
        <v>0</v>
      </c>
      <c r="J87" s="11">
        <f xml:space="preserve"> ((G86 - H87) / 2 / 12) +2500000</f>
        <v>12147906.447574856</v>
      </c>
      <c r="L87" s="9">
        <f xml:space="preserve"> (G86 / 2 )</f>
        <v>115774877.37089828</v>
      </c>
      <c r="O87" s="9"/>
    </row>
    <row r="88" spans="1:15" s="8" customFormat="1" x14ac:dyDescent="0.3">
      <c r="B88" s="22"/>
      <c r="C88" s="8">
        <v>2</v>
      </c>
      <c r="D88" s="9">
        <v>12147906</v>
      </c>
      <c r="E88" s="9">
        <f t="shared" si="4"/>
        <v>142373299.47157443</v>
      </c>
      <c r="F88" s="8">
        <v>1.7999999999999999E-2</v>
      </c>
      <c r="G88" s="9">
        <f t="shared" si="3"/>
        <v>144936018.86206275</v>
      </c>
      <c r="H88" s="10">
        <v>0</v>
      </c>
      <c r="O88" s="9"/>
    </row>
    <row r="89" spans="1:15" s="8" customFormat="1" x14ac:dyDescent="0.3">
      <c r="B89" s="22"/>
      <c r="C89" s="8">
        <v>3</v>
      </c>
      <c r="D89" s="9">
        <v>12147906</v>
      </c>
      <c r="E89" s="9">
        <f t="shared" si="4"/>
        <v>157083924.86206275</v>
      </c>
      <c r="F89" s="8">
        <v>1.7999999999999999E-2</v>
      </c>
      <c r="G89" s="9">
        <f t="shared" si="3"/>
        <v>159911435.50957987</v>
      </c>
      <c r="H89" s="10">
        <v>0</v>
      </c>
      <c r="O89" s="9"/>
    </row>
    <row r="90" spans="1:15" s="8" customFormat="1" x14ac:dyDescent="0.3">
      <c r="B90" s="22"/>
      <c r="C90" s="8">
        <v>4</v>
      </c>
      <c r="D90" s="9">
        <v>12147906</v>
      </c>
      <c r="E90" s="9">
        <f t="shared" si="4"/>
        <v>172059341.50957987</v>
      </c>
      <c r="F90" s="8">
        <v>1.7999999999999999E-2</v>
      </c>
      <c r="G90" s="9">
        <f t="shared" si="3"/>
        <v>175156409.65675232</v>
      </c>
      <c r="H90" s="10">
        <v>0</v>
      </c>
      <c r="O90" s="9"/>
    </row>
    <row r="91" spans="1:15" s="8" customFormat="1" x14ac:dyDescent="0.3">
      <c r="B91" s="22"/>
      <c r="C91" s="8">
        <v>5</v>
      </c>
      <c r="D91" s="9">
        <v>12147906</v>
      </c>
      <c r="E91" s="9">
        <f t="shared" si="4"/>
        <v>182474626.02767098</v>
      </c>
      <c r="F91" s="8">
        <v>1.7999999999999999E-2</v>
      </c>
      <c r="G91" s="9">
        <f t="shared" si="3"/>
        <v>185759169.29616904</v>
      </c>
      <c r="H91" s="10">
        <f xml:space="preserve"> M86</f>
        <v>4829689.6290813535</v>
      </c>
      <c r="O91" s="9"/>
    </row>
    <row r="92" spans="1:15" s="8" customFormat="1" x14ac:dyDescent="0.3">
      <c r="B92" s="22"/>
      <c r="C92" s="8">
        <v>6</v>
      </c>
      <c r="D92" s="9">
        <v>12147906</v>
      </c>
      <c r="E92" s="9">
        <f t="shared" si="4"/>
        <v>197907075.29616904</v>
      </c>
      <c r="F92" s="8">
        <v>1.7999999999999999E-2</v>
      </c>
      <c r="G92" s="9">
        <f t="shared" si="3"/>
        <v>201469402.65150008</v>
      </c>
      <c r="H92" s="10">
        <v>0</v>
      </c>
      <c r="O92" s="9"/>
    </row>
    <row r="93" spans="1:15" s="8" customFormat="1" x14ac:dyDescent="0.3">
      <c r="B93" s="22"/>
      <c r="C93" s="8">
        <v>7</v>
      </c>
      <c r="D93" s="9">
        <v>12147906</v>
      </c>
      <c r="E93" s="9">
        <f t="shared" si="4"/>
        <v>213617308.65150008</v>
      </c>
      <c r="F93" s="8">
        <v>1.7999999999999999E-2</v>
      </c>
      <c r="G93" s="9">
        <f t="shared" si="3"/>
        <v>217462420.20722708</v>
      </c>
      <c r="H93" s="10">
        <v>0</v>
      </c>
      <c r="O93" s="9"/>
    </row>
    <row r="94" spans="1:15" s="8" customFormat="1" x14ac:dyDescent="0.3">
      <c r="B94" s="22"/>
      <c r="C94" s="8">
        <v>8</v>
      </c>
      <c r="D94" s="9">
        <v>12147906</v>
      </c>
      <c r="E94" s="9">
        <f t="shared" si="4"/>
        <v>229610326.20722708</v>
      </c>
      <c r="F94" s="8">
        <v>1.7999999999999999E-2</v>
      </c>
      <c r="G94" s="9">
        <f t="shared" ref="G94:G157" si="5" xml:space="preserve"> (E94 * F94) + E94</f>
        <v>233743312.07895717</v>
      </c>
      <c r="H94" s="10">
        <v>0</v>
      </c>
      <c r="O94" s="9"/>
    </row>
    <row r="95" spans="1:15" s="8" customFormat="1" x14ac:dyDescent="0.3">
      <c r="B95" s="22"/>
      <c r="C95" s="8">
        <v>9</v>
      </c>
      <c r="D95" s="9">
        <v>12147906</v>
      </c>
      <c r="E95" s="9">
        <f t="shared" si="4"/>
        <v>245891218.07895717</v>
      </c>
      <c r="F95" s="8">
        <v>1.7999999999999999E-2</v>
      </c>
      <c r="G95" s="9">
        <f t="shared" si="5"/>
        <v>250317260.00437841</v>
      </c>
      <c r="H95" s="10">
        <v>0</v>
      </c>
      <c r="O95" s="9"/>
    </row>
    <row r="96" spans="1:15" s="8" customFormat="1" x14ac:dyDescent="0.3">
      <c r="B96" s="22"/>
      <c r="C96" s="8">
        <v>10</v>
      </c>
      <c r="D96" s="9">
        <v>12147906</v>
      </c>
      <c r="E96" s="9">
        <f t="shared" si="4"/>
        <v>262465166.00437841</v>
      </c>
      <c r="F96" s="8">
        <v>1.7999999999999999E-2</v>
      </c>
      <c r="G96" s="9">
        <f t="shared" si="5"/>
        <v>267189538.99245721</v>
      </c>
      <c r="H96" s="10">
        <v>0</v>
      </c>
      <c r="O96" s="9"/>
    </row>
    <row r="97" spans="1:15" s="8" customFormat="1" x14ac:dyDescent="0.3">
      <c r="B97" s="22"/>
      <c r="C97" s="8">
        <v>11</v>
      </c>
      <c r="D97" s="9">
        <v>12147906</v>
      </c>
      <c r="E97" s="9">
        <f t="shared" si="4"/>
        <v>279337444.99245721</v>
      </c>
      <c r="F97" s="8">
        <v>1.7999999999999999E-2</v>
      </c>
      <c r="G97" s="9">
        <f t="shared" si="5"/>
        <v>284365519.00232142</v>
      </c>
      <c r="H97" s="10">
        <v>0</v>
      </c>
      <c r="O97" s="9"/>
    </row>
    <row r="98" spans="1:15" s="8" customFormat="1" x14ac:dyDescent="0.3">
      <c r="B98" s="22"/>
      <c r="C98" s="8">
        <v>12</v>
      </c>
      <c r="D98" s="9">
        <v>12147906</v>
      </c>
      <c r="E98" s="9">
        <f t="shared" si="4"/>
        <v>296513425.00232142</v>
      </c>
      <c r="F98" s="8">
        <v>1.7999999999999999E-2</v>
      </c>
      <c r="G98" s="9">
        <f t="shared" si="5"/>
        <v>301850666.65236318</v>
      </c>
      <c r="H98" s="10">
        <v>0</v>
      </c>
      <c r="I98" s="9">
        <f xml:space="preserve"> (E87 + SUM(D88:D98)) - SUM(H88:H98)</f>
        <v>256720059.74181694</v>
      </c>
      <c r="J98" s="9">
        <f xml:space="preserve"> E98 - I98</f>
        <v>39793365.260504484</v>
      </c>
      <c r="K98" s="8">
        <v>0.84</v>
      </c>
      <c r="L98" s="9">
        <f xml:space="preserve"> J98 * K98</f>
        <v>33426426.818823766</v>
      </c>
      <c r="M98" s="9">
        <f xml:space="preserve"> J98 - L98</f>
        <v>6366938.4416807182</v>
      </c>
      <c r="N98" s="8">
        <f xml:space="preserve"> J98 / I98 * 100</f>
        <v>15.500684013755928</v>
      </c>
      <c r="O98" s="9"/>
    </row>
    <row r="99" spans="1:15" s="8" customFormat="1" x14ac:dyDescent="0.3">
      <c r="A99" s="8">
        <v>9</v>
      </c>
      <c r="B99" s="22">
        <v>2030</v>
      </c>
      <c r="C99" s="8">
        <v>1</v>
      </c>
      <c r="D99" s="9">
        <v>15077111</v>
      </c>
      <c r="E99" s="9">
        <f xml:space="preserve"> (G98 / 2) + D99 - H99</f>
        <v>166002444.32618159</v>
      </c>
      <c r="F99" s="8">
        <v>1.7999999999999999E-2</v>
      </c>
      <c r="G99" s="9">
        <f t="shared" si="5"/>
        <v>168990488.32405287</v>
      </c>
      <c r="H99" s="10">
        <v>0</v>
      </c>
      <c r="J99" s="11">
        <f xml:space="preserve"> ((G98 - H99) / 2 / 12) +2500000</f>
        <v>15077111.110515133</v>
      </c>
      <c r="L99" s="9">
        <f xml:space="preserve"> (G98 / 2 )</f>
        <v>150925333.32618159</v>
      </c>
      <c r="O99" s="9"/>
    </row>
    <row r="100" spans="1:15" s="8" customFormat="1" x14ac:dyDescent="0.3">
      <c r="B100" s="22"/>
      <c r="C100" s="8">
        <v>2</v>
      </c>
      <c r="D100" s="9">
        <v>15077111</v>
      </c>
      <c r="E100" s="9">
        <f t="shared" si="4"/>
        <v>184067599.32405287</v>
      </c>
      <c r="F100" s="8">
        <v>1.7999999999999999E-2</v>
      </c>
      <c r="G100" s="9">
        <f t="shared" si="5"/>
        <v>187380816.11188582</v>
      </c>
      <c r="H100" s="10">
        <v>0</v>
      </c>
      <c r="O100" s="9"/>
    </row>
    <row r="101" spans="1:15" s="8" customFormat="1" x14ac:dyDescent="0.3">
      <c r="B101" s="22"/>
      <c r="C101" s="8">
        <v>3</v>
      </c>
      <c r="D101" s="9">
        <v>15077111</v>
      </c>
      <c r="E101" s="9">
        <f t="shared" si="4"/>
        <v>202457927.11188582</v>
      </c>
      <c r="F101" s="8">
        <v>1.7999999999999999E-2</v>
      </c>
      <c r="G101" s="9">
        <f t="shared" si="5"/>
        <v>206102169.79989976</v>
      </c>
      <c r="H101" s="10">
        <v>0</v>
      </c>
      <c r="O101" s="9"/>
    </row>
    <row r="102" spans="1:15" s="8" customFormat="1" x14ac:dyDescent="0.3">
      <c r="B102" s="22"/>
      <c r="C102" s="8">
        <v>4</v>
      </c>
      <c r="D102" s="9">
        <v>15077111</v>
      </c>
      <c r="E102" s="9">
        <f t="shared" si="4"/>
        <v>221179280.79989976</v>
      </c>
      <c r="F102" s="8">
        <v>1.7999999999999999E-2</v>
      </c>
      <c r="G102" s="9">
        <f t="shared" si="5"/>
        <v>225160507.85429797</v>
      </c>
      <c r="H102" s="10">
        <v>0</v>
      </c>
      <c r="O102" s="9"/>
    </row>
    <row r="103" spans="1:15" s="8" customFormat="1" x14ac:dyDescent="0.3">
      <c r="B103" s="22"/>
      <c r="C103" s="8">
        <v>5</v>
      </c>
      <c r="D103" s="9">
        <v>15077111</v>
      </c>
      <c r="E103" s="9">
        <f t="shared" si="4"/>
        <v>233870680.41261724</v>
      </c>
      <c r="F103" s="8">
        <v>1.7999999999999999E-2</v>
      </c>
      <c r="G103" s="9">
        <f t="shared" si="5"/>
        <v>238080352.66004434</v>
      </c>
      <c r="H103" s="10">
        <f xml:space="preserve"> M98</f>
        <v>6366938.4416807182</v>
      </c>
      <c r="O103" s="9"/>
    </row>
    <row r="104" spans="1:15" s="8" customFormat="1" x14ac:dyDescent="0.3">
      <c r="B104" s="22"/>
      <c r="C104" s="8">
        <v>6</v>
      </c>
      <c r="D104" s="9">
        <v>15077111</v>
      </c>
      <c r="E104" s="9">
        <f t="shared" si="4"/>
        <v>253157463.66004434</v>
      </c>
      <c r="F104" s="8">
        <v>1.7999999999999999E-2</v>
      </c>
      <c r="G104" s="9">
        <f t="shared" si="5"/>
        <v>257714298.00592515</v>
      </c>
      <c r="H104" s="10">
        <v>0</v>
      </c>
      <c r="O104" s="9"/>
    </row>
    <row r="105" spans="1:15" s="8" customFormat="1" x14ac:dyDescent="0.3">
      <c r="B105" s="22"/>
      <c r="C105" s="8">
        <v>7</v>
      </c>
      <c r="D105" s="9">
        <v>15077111</v>
      </c>
      <c r="E105" s="9">
        <f t="shared" si="4"/>
        <v>272791409.00592518</v>
      </c>
      <c r="F105" s="8">
        <v>1.7999999999999999E-2</v>
      </c>
      <c r="G105" s="9">
        <f t="shared" si="5"/>
        <v>277701654.36803186</v>
      </c>
      <c r="H105" s="10">
        <v>0</v>
      </c>
      <c r="O105" s="9"/>
    </row>
    <row r="106" spans="1:15" s="8" customFormat="1" x14ac:dyDescent="0.3">
      <c r="B106" s="22"/>
      <c r="C106" s="8">
        <v>8</v>
      </c>
      <c r="D106" s="9">
        <v>15077111</v>
      </c>
      <c r="E106" s="9">
        <f t="shared" si="4"/>
        <v>292778765.36803186</v>
      </c>
      <c r="F106" s="8">
        <v>1.7999999999999999E-2</v>
      </c>
      <c r="G106" s="9">
        <f t="shared" si="5"/>
        <v>298048783.14465642</v>
      </c>
      <c r="H106" s="10">
        <v>0</v>
      </c>
      <c r="O106" s="9"/>
    </row>
    <row r="107" spans="1:15" s="8" customFormat="1" x14ac:dyDescent="0.3">
      <c r="B107" s="22"/>
      <c r="C107" s="8">
        <v>9</v>
      </c>
      <c r="D107" s="9">
        <v>15077111</v>
      </c>
      <c r="E107" s="9">
        <f t="shared" si="4"/>
        <v>313125894.14465642</v>
      </c>
      <c r="F107" s="8">
        <v>1.7999999999999999E-2</v>
      </c>
      <c r="G107" s="9">
        <f t="shared" si="5"/>
        <v>318762160.23926026</v>
      </c>
      <c r="H107" s="10">
        <v>0</v>
      </c>
      <c r="O107" s="9"/>
    </row>
    <row r="108" spans="1:15" s="8" customFormat="1" x14ac:dyDescent="0.3">
      <c r="B108" s="22"/>
      <c r="C108" s="8">
        <v>10</v>
      </c>
      <c r="D108" s="9">
        <v>15077111</v>
      </c>
      <c r="E108" s="9">
        <f t="shared" si="4"/>
        <v>333839271.23926026</v>
      </c>
      <c r="F108" s="8">
        <v>1.7999999999999999E-2</v>
      </c>
      <c r="G108" s="9">
        <f t="shared" si="5"/>
        <v>339848378.12156695</v>
      </c>
      <c r="H108" s="10">
        <v>0</v>
      </c>
      <c r="O108" s="9"/>
    </row>
    <row r="109" spans="1:15" s="8" customFormat="1" x14ac:dyDescent="0.3">
      <c r="B109" s="22"/>
      <c r="C109" s="8">
        <v>11</v>
      </c>
      <c r="D109" s="9">
        <v>15077111</v>
      </c>
      <c r="E109" s="9">
        <f t="shared" si="4"/>
        <v>354925489.12156695</v>
      </c>
      <c r="F109" s="8">
        <v>1.7999999999999999E-2</v>
      </c>
      <c r="G109" s="9">
        <f t="shared" si="5"/>
        <v>361314147.92575514</v>
      </c>
      <c r="H109" s="10">
        <v>0</v>
      </c>
      <c r="O109" s="9"/>
    </row>
    <row r="110" spans="1:15" s="8" customFormat="1" x14ac:dyDescent="0.3">
      <c r="B110" s="22"/>
      <c r="C110" s="8">
        <v>12</v>
      </c>
      <c r="D110" s="9">
        <v>15077111</v>
      </c>
      <c r="E110" s="9">
        <f t="shared" si="4"/>
        <v>376391258.92575514</v>
      </c>
      <c r="F110" s="8">
        <v>1.7999999999999999E-2</v>
      </c>
      <c r="G110" s="9">
        <f t="shared" si="5"/>
        <v>383166301.58641875</v>
      </c>
      <c r="H110" s="10">
        <v>0</v>
      </c>
      <c r="I110" s="9">
        <f xml:space="preserve"> (E99 + SUM(D100:D110)) - SUM(H100:H110)</f>
        <v>325483726.88450086</v>
      </c>
      <c r="J110" s="9">
        <f xml:space="preserve"> E110 - I110</f>
        <v>50907532.041254282</v>
      </c>
      <c r="K110" s="8">
        <v>0.84</v>
      </c>
      <c r="L110" s="9">
        <f xml:space="preserve"> J110 * K110</f>
        <v>42762326.914653592</v>
      </c>
      <c r="M110" s="9">
        <f xml:space="preserve"> J110 - L110</f>
        <v>8145205.1266006902</v>
      </c>
      <c r="N110" s="8">
        <f xml:space="preserve"> J110 / I110 * 100</f>
        <v>15.64057672822427</v>
      </c>
      <c r="O110" s="9"/>
    </row>
    <row r="111" spans="1:15" s="8" customFormat="1" x14ac:dyDescent="0.3">
      <c r="A111" s="8">
        <v>10</v>
      </c>
      <c r="B111" s="22">
        <v>2031</v>
      </c>
      <c r="C111" s="8">
        <v>1</v>
      </c>
      <c r="D111" s="9">
        <v>18465262</v>
      </c>
      <c r="E111" s="9">
        <f xml:space="preserve"> (G110 / 2) + D111 - H111</f>
        <v>210048412.79320937</v>
      </c>
      <c r="F111" s="8">
        <v>1.7999999999999999E-2</v>
      </c>
      <c r="G111" s="9">
        <f t="shared" si="5"/>
        <v>213829284.22348714</v>
      </c>
      <c r="H111" s="10">
        <v>0</v>
      </c>
      <c r="J111" s="11">
        <f xml:space="preserve"> ((G110 - H111) / 2 / 12) +2500000</f>
        <v>18465262.566100784</v>
      </c>
      <c r="L111" s="9">
        <f xml:space="preserve"> (G110 / 2 )</f>
        <v>191583150.79320937</v>
      </c>
      <c r="O111" s="9"/>
    </row>
    <row r="112" spans="1:15" s="8" customFormat="1" x14ac:dyDescent="0.3">
      <c r="B112" s="22"/>
      <c r="C112" s="8">
        <v>2</v>
      </c>
      <c r="D112" s="9">
        <v>18465262</v>
      </c>
      <c r="E112" s="9">
        <f t="shared" si="4"/>
        <v>232294546.22348714</v>
      </c>
      <c r="F112" s="8">
        <v>1.7999999999999999E-2</v>
      </c>
      <c r="G112" s="9">
        <f t="shared" si="5"/>
        <v>236475848.0555099</v>
      </c>
      <c r="H112" s="10">
        <v>0</v>
      </c>
      <c r="O112" s="9"/>
    </row>
    <row r="113" spans="1:15" s="8" customFormat="1" x14ac:dyDescent="0.3">
      <c r="B113" s="22"/>
      <c r="C113" s="8">
        <v>3</v>
      </c>
      <c r="D113" s="9">
        <v>18465262</v>
      </c>
      <c r="E113" s="9">
        <f t="shared" si="4"/>
        <v>254941110.0555099</v>
      </c>
      <c r="F113" s="8">
        <v>1.7999999999999999E-2</v>
      </c>
      <c r="G113" s="9">
        <f t="shared" si="5"/>
        <v>259530050.03650907</v>
      </c>
      <c r="H113" s="10">
        <v>0</v>
      </c>
      <c r="O113" s="9"/>
    </row>
    <row r="114" spans="1:15" s="8" customFormat="1" x14ac:dyDescent="0.3">
      <c r="B114" s="22"/>
      <c r="C114" s="8">
        <v>4</v>
      </c>
      <c r="D114" s="9">
        <v>18465262</v>
      </c>
      <c r="E114" s="9">
        <f t="shared" si="4"/>
        <v>277995312.03650904</v>
      </c>
      <c r="F114" s="8">
        <v>1.7999999999999999E-2</v>
      </c>
      <c r="G114" s="9">
        <f t="shared" si="5"/>
        <v>282999227.65316617</v>
      </c>
      <c r="H114" s="10">
        <v>0</v>
      </c>
      <c r="O114" s="9"/>
    </row>
    <row r="115" spans="1:15" s="8" customFormat="1" x14ac:dyDescent="0.3">
      <c r="B115" s="22"/>
      <c r="C115" s="8">
        <v>5</v>
      </c>
      <c r="D115" s="9">
        <v>18465262</v>
      </c>
      <c r="E115" s="9">
        <f t="shared" si="4"/>
        <v>293319284.52656549</v>
      </c>
      <c r="F115" s="8">
        <v>1.7999999999999999E-2</v>
      </c>
      <c r="G115" s="9">
        <f t="shared" si="5"/>
        <v>298599031.64804369</v>
      </c>
      <c r="H115" s="10">
        <f xml:space="preserve"> M110</f>
        <v>8145205.1266006902</v>
      </c>
      <c r="O115" s="9"/>
    </row>
    <row r="116" spans="1:15" s="8" customFormat="1" x14ac:dyDescent="0.3">
      <c r="B116" s="22"/>
      <c r="C116" s="8">
        <v>6</v>
      </c>
      <c r="D116" s="9">
        <v>18465262</v>
      </c>
      <c r="E116" s="9">
        <f t="shared" si="4"/>
        <v>317064293.64804369</v>
      </c>
      <c r="F116" s="8">
        <v>1.7999999999999999E-2</v>
      </c>
      <c r="G116" s="9">
        <f t="shared" si="5"/>
        <v>322771450.93370849</v>
      </c>
      <c r="H116" s="10">
        <v>0</v>
      </c>
      <c r="O116" s="9"/>
    </row>
    <row r="117" spans="1:15" s="8" customFormat="1" x14ac:dyDescent="0.3">
      <c r="B117" s="22"/>
      <c r="C117" s="8">
        <v>7</v>
      </c>
      <c r="D117" s="9">
        <v>18465262</v>
      </c>
      <c r="E117" s="9">
        <f t="shared" si="4"/>
        <v>341236712.93370849</v>
      </c>
      <c r="F117" s="8">
        <v>1.7999999999999999E-2</v>
      </c>
      <c r="G117" s="9">
        <f t="shared" si="5"/>
        <v>347378973.76651525</v>
      </c>
      <c r="H117" s="10">
        <v>0</v>
      </c>
      <c r="O117" s="9"/>
    </row>
    <row r="118" spans="1:15" s="8" customFormat="1" x14ac:dyDescent="0.3">
      <c r="B118" s="22"/>
      <c r="C118" s="8">
        <v>8</v>
      </c>
      <c r="D118" s="9">
        <v>18465262</v>
      </c>
      <c r="E118" s="9">
        <f t="shared" si="4"/>
        <v>365844235.76651525</v>
      </c>
      <c r="F118" s="8">
        <v>1.7999999999999999E-2</v>
      </c>
      <c r="G118" s="9">
        <f t="shared" si="5"/>
        <v>372429432.01031256</v>
      </c>
      <c r="H118" s="10">
        <v>0</v>
      </c>
      <c r="O118" s="9"/>
    </row>
    <row r="119" spans="1:15" s="8" customFormat="1" x14ac:dyDescent="0.3">
      <c r="B119" s="22"/>
      <c r="C119" s="8">
        <v>9</v>
      </c>
      <c r="D119" s="9">
        <v>18465262</v>
      </c>
      <c r="E119" s="9">
        <f t="shared" si="4"/>
        <v>390894694.01031256</v>
      </c>
      <c r="F119" s="8">
        <v>1.7999999999999999E-2</v>
      </c>
      <c r="G119" s="9">
        <f t="shared" si="5"/>
        <v>397930798.50249821</v>
      </c>
      <c r="H119" s="10">
        <v>0</v>
      </c>
      <c r="O119" s="9"/>
    </row>
    <row r="120" spans="1:15" s="8" customFormat="1" x14ac:dyDescent="0.3">
      <c r="B120" s="22"/>
      <c r="C120" s="8">
        <v>10</v>
      </c>
      <c r="D120" s="9">
        <v>18465262</v>
      </c>
      <c r="E120" s="9">
        <f t="shared" si="4"/>
        <v>416396060.50249821</v>
      </c>
      <c r="F120" s="8">
        <v>1.7999999999999999E-2</v>
      </c>
      <c r="G120" s="9">
        <f t="shared" si="5"/>
        <v>423891189.5915432</v>
      </c>
      <c r="H120" s="10">
        <v>0</v>
      </c>
      <c r="O120" s="9"/>
    </row>
    <row r="121" spans="1:15" s="8" customFormat="1" x14ac:dyDescent="0.3">
      <c r="B121" s="22"/>
      <c r="C121" s="8">
        <v>11</v>
      </c>
      <c r="D121" s="9">
        <v>18465262</v>
      </c>
      <c r="E121" s="9">
        <f t="shared" si="4"/>
        <v>442356451.5915432</v>
      </c>
      <c r="F121" s="8">
        <v>1.7999999999999999E-2</v>
      </c>
      <c r="G121" s="9">
        <f t="shared" si="5"/>
        <v>450318867.720191</v>
      </c>
      <c r="H121" s="10">
        <v>0</v>
      </c>
      <c r="O121" s="9"/>
    </row>
    <row r="122" spans="1:15" s="8" customFormat="1" x14ac:dyDescent="0.3">
      <c r="B122" s="22"/>
      <c r="C122" s="8">
        <v>12</v>
      </c>
      <c r="D122" s="9">
        <v>18465262</v>
      </c>
      <c r="E122" s="9">
        <f t="shared" si="4"/>
        <v>468784129.720191</v>
      </c>
      <c r="F122" s="8">
        <v>1.7999999999999999E-2</v>
      </c>
      <c r="G122" s="9">
        <f t="shared" si="5"/>
        <v>477222244.05515444</v>
      </c>
      <c r="H122" s="10">
        <v>0</v>
      </c>
      <c r="I122" s="9">
        <f xml:space="preserve"> (E111 + SUM(D112:D122)) - SUM(H112:H122)</f>
        <v>405021089.66660869</v>
      </c>
      <c r="J122" s="9">
        <f xml:space="preserve"> E122 - I122</f>
        <v>63763040.053582311</v>
      </c>
      <c r="K122" s="8">
        <v>0.84</v>
      </c>
      <c r="L122" s="9">
        <f xml:space="preserve"> J122 * K122</f>
        <v>53560953.645009138</v>
      </c>
      <c r="M122" s="9">
        <f xml:space="preserve"> J122 - L122</f>
        <v>10202086.408573173</v>
      </c>
      <c r="N122" s="8">
        <f xml:space="preserve"> J122 / I122 * 100</f>
        <v>15.743140710541411</v>
      </c>
      <c r="O122" s="9"/>
    </row>
    <row r="123" spans="1:15" s="8" customFormat="1" x14ac:dyDescent="0.3">
      <c r="A123" s="8">
        <v>11</v>
      </c>
      <c r="B123" s="22">
        <v>2032</v>
      </c>
      <c r="C123" s="8">
        <v>1</v>
      </c>
      <c r="D123" s="9">
        <v>22384260</v>
      </c>
      <c r="E123" s="9">
        <f xml:space="preserve"> (G122 / 2) + D123 - H123</f>
        <v>260995382.02757722</v>
      </c>
      <c r="F123" s="8">
        <v>1.7999999999999999E-2</v>
      </c>
      <c r="G123" s="9">
        <f t="shared" si="5"/>
        <v>265693298.9040736</v>
      </c>
      <c r="H123" s="10"/>
      <c r="J123" s="11">
        <f xml:space="preserve"> ((G122 - H123) / 2 / 12) +2500000</f>
        <v>22384260.16896477</v>
      </c>
      <c r="L123" s="9">
        <f xml:space="preserve"> (G122 / 2 )</f>
        <v>238611122.02757722</v>
      </c>
      <c r="O123" s="9"/>
    </row>
    <row r="124" spans="1:15" s="8" customFormat="1" x14ac:dyDescent="0.3">
      <c r="B124" s="22"/>
      <c r="C124" s="8">
        <v>2</v>
      </c>
      <c r="D124" s="9">
        <v>22384260</v>
      </c>
      <c r="E124" s="9">
        <f t="shared" si="4"/>
        <v>288077558.9040736</v>
      </c>
      <c r="F124" s="8">
        <v>1.7999999999999999E-2</v>
      </c>
      <c r="G124" s="9">
        <f t="shared" si="5"/>
        <v>293262954.96434695</v>
      </c>
      <c r="H124" s="10"/>
      <c r="O124" s="9"/>
    </row>
    <row r="125" spans="1:15" s="8" customFormat="1" x14ac:dyDescent="0.3">
      <c r="B125" s="22"/>
      <c r="C125" s="8">
        <v>3</v>
      </c>
      <c r="D125" s="9">
        <v>22384260</v>
      </c>
      <c r="E125" s="9">
        <f t="shared" si="4"/>
        <v>315647214.96434695</v>
      </c>
      <c r="F125" s="8">
        <v>1.7999999999999999E-2</v>
      </c>
      <c r="G125" s="9">
        <f t="shared" si="5"/>
        <v>321328864.83370519</v>
      </c>
      <c r="H125" s="10"/>
      <c r="O125" s="9"/>
    </row>
    <row r="126" spans="1:15" s="8" customFormat="1" x14ac:dyDescent="0.3">
      <c r="B126" s="22"/>
      <c r="C126" s="8">
        <v>4</v>
      </c>
      <c r="D126" s="9">
        <v>22384260</v>
      </c>
      <c r="E126" s="9">
        <f t="shared" si="4"/>
        <v>343713124.83370519</v>
      </c>
      <c r="F126" s="8">
        <v>1.7999999999999999E-2</v>
      </c>
      <c r="G126" s="9">
        <f t="shared" si="5"/>
        <v>349899961.0807119</v>
      </c>
      <c r="H126" s="10"/>
      <c r="O126" s="9"/>
    </row>
    <row r="127" spans="1:15" s="8" customFormat="1" x14ac:dyDescent="0.3">
      <c r="B127" s="22"/>
      <c r="C127" s="8">
        <v>5</v>
      </c>
      <c r="D127" s="9">
        <v>22384260</v>
      </c>
      <c r="E127" s="9">
        <f t="shared" si="4"/>
        <v>362082134.67213875</v>
      </c>
      <c r="F127" s="8">
        <v>1.7999999999999999E-2</v>
      </c>
      <c r="G127" s="9">
        <f t="shared" si="5"/>
        <v>368599613.09623724</v>
      </c>
      <c r="H127" s="10">
        <f xml:space="preserve"> M122</f>
        <v>10202086.408573173</v>
      </c>
      <c r="O127" s="9"/>
    </row>
    <row r="128" spans="1:15" s="8" customFormat="1" x14ac:dyDescent="0.3">
      <c r="B128" s="22"/>
      <c r="C128" s="8">
        <v>6</v>
      </c>
      <c r="D128" s="9">
        <v>22384260</v>
      </c>
      <c r="E128" s="9">
        <f t="shared" si="4"/>
        <v>390983873.09623724</v>
      </c>
      <c r="F128" s="8">
        <v>1.7999999999999999E-2</v>
      </c>
      <c r="G128" s="9">
        <f t="shared" si="5"/>
        <v>398021582.81196952</v>
      </c>
      <c r="H128" s="10"/>
      <c r="O128" s="9"/>
    </row>
    <row r="129" spans="1:15" s="8" customFormat="1" x14ac:dyDescent="0.3">
      <c r="B129" s="22"/>
      <c r="C129" s="8">
        <v>7</v>
      </c>
      <c r="D129" s="9">
        <v>22384260</v>
      </c>
      <c r="E129" s="9">
        <f t="shared" si="4"/>
        <v>420405842.81196952</v>
      </c>
      <c r="F129" s="8">
        <v>1.7999999999999999E-2</v>
      </c>
      <c r="G129" s="9">
        <f t="shared" si="5"/>
        <v>427973147.98258495</v>
      </c>
      <c r="H129" s="10"/>
      <c r="O129" s="9"/>
    </row>
    <row r="130" spans="1:15" s="8" customFormat="1" x14ac:dyDescent="0.3">
      <c r="B130" s="22"/>
      <c r="C130" s="8">
        <v>8</v>
      </c>
      <c r="D130" s="9">
        <v>22384260</v>
      </c>
      <c r="E130" s="9">
        <f t="shared" si="4"/>
        <v>450357407.98258495</v>
      </c>
      <c r="F130" s="8">
        <v>1.7999999999999999E-2</v>
      </c>
      <c r="G130" s="9">
        <f t="shared" si="5"/>
        <v>458463841.32627147</v>
      </c>
      <c r="H130" s="10"/>
      <c r="O130" s="9"/>
    </row>
    <row r="131" spans="1:15" s="8" customFormat="1" x14ac:dyDescent="0.3">
      <c r="B131" s="22"/>
      <c r="C131" s="8">
        <v>9</v>
      </c>
      <c r="D131" s="9">
        <v>22384260</v>
      </c>
      <c r="E131" s="9">
        <f t="shared" si="4"/>
        <v>480848101.32627147</v>
      </c>
      <c r="F131" s="8">
        <v>1.7999999999999999E-2</v>
      </c>
      <c r="G131" s="9">
        <f t="shared" si="5"/>
        <v>489503367.15014434</v>
      </c>
      <c r="H131" s="10"/>
      <c r="O131" s="9"/>
    </row>
    <row r="132" spans="1:15" s="8" customFormat="1" x14ac:dyDescent="0.3">
      <c r="B132" s="22"/>
      <c r="C132" s="8">
        <v>10</v>
      </c>
      <c r="D132" s="9">
        <v>22384260</v>
      </c>
      <c r="E132" s="9">
        <f t="shared" si="4"/>
        <v>511887627.15014434</v>
      </c>
      <c r="F132" s="8">
        <v>1.7999999999999999E-2</v>
      </c>
      <c r="G132" s="9">
        <f t="shared" si="5"/>
        <v>521101604.43884695</v>
      </c>
      <c r="H132" s="10"/>
      <c r="O132" s="9"/>
    </row>
    <row r="133" spans="1:15" s="8" customFormat="1" x14ac:dyDescent="0.3">
      <c r="B133" s="22"/>
      <c r="C133" s="8">
        <v>11</v>
      </c>
      <c r="D133" s="9">
        <v>22384260</v>
      </c>
      <c r="E133" s="9">
        <f t="shared" ref="E133:E196" si="6" xml:space="preserve"> G132 + D133 - H133</f>
        <v>543485864.43884695</v>
      </c>
      <c r="F133" s="8">
        <v>1.7999999999999999E-2</v>
      </c>
      <c r="G133" s="9">
        <f t="shared" si="5"/>
        <v>553268609.99874616</v>
      </c>
      <c r="H133" s="10"/>
      <c r="O133" s="9"/>
    </row>
    <row r="134" spans="1:15" s="8" customFormat="1" x14ac:dyDescent="0.3">
      <c r="B134" s="22"/>
      <c r="C134" s="8">
        <v>12</v>
      </c>
      <c r="D134" s="9">
        <v>22384260</v>
      </c>
      <c r="E134" s="9">
        <f t="shared" si="6"/>
        <v>575652869.99874616</v>
      </c>
      <c r="F134" s="8">
        <v>1.7999999999999999E-2</v>
      </c>
      <c r="G134" s="9">
        <f t="shared" si="5"/>
        <v>586014621.65872359</v>
      </c>
      <c r="H134" s="10"/>
      <c r="I134" s="9">
        <f xml:space="preserve"> (E123 + SUM(D124:D134)) - SUM(H124:H134)</f>
        <v>497020155.61900407</v>
      </c>
      <c r="J134" s="9">
        <f xml:space="preserve"> E134 - I134</f>
        <v>78632714.379742086</v>
      </c>
      <c r="K134" s="8">
        <v>0.84</v>
      </c>
      <c r="L134" s="9">
        <f xml:space="preserve"> J134 * K134</f>
        <v>66051480.078983352</v>
      </c>
      <c r="M134" s="9">
        <f xml:space="preserve"> J134 - L134</f>
        <v>12581234.300758734</v>
      </c>
      <c r="N134" s="8">
        <f xml:space="preserve"> J134 / I134 * 100</f>
        <v>15.820830099296579</v>
      </c>
      <c r="O134" s="9"/>
    </row>
    <row r="135" spans="1:15" s="15" customFormat="1" x14ac:dyDescent="0.3">
      <c r="A135" s="15">
        <v>12</v>
      </c>
      <c r="B135" s="21">
        <v>2033</v>
      </c>
      <c r="C135" s="15">
        <v>1</v>
      </c>
      <c r="D135" s="16">
        <v>23167275</v>
      </c>
      <c r="E135" s="16">
        <f xml:space="preserve"> (G134 / 2) + D135 - H135</f>
        <v>286174585.8293618</v>
      </c>
      <c r="F135" s="15">
        <v>1.7999999999999999E-2</v>
      </c>
      <c r="G135" s="16">
        <f t="shared" si="5"/>
        <v>291325728.37429029</v>
      </c>
      <c r="H135" s="17">
        <v>30000000</v>
      </c>
      <c r="J135" s="18">
        <f xml:space="preserve"> ((G134 - H135) / 2 / 12)</f>
        <v>23167275.902446818</v>
      </c>
      <c r="L135" s="9">
        <f xml:space="preserve"> (G134 - H135) / 2</f>
        <v>278007310.8293618</v>
      </c>
      <c r="M135" s="19" t="s">
        <v>0</v>
      </c>
      <c r="O135" s="16"/>
    </row>
    <row r="136" spans="1:15" s="15" customFormat="1" x14ac:dyDescent="0.3">
      <c r="B136" s="21"/>
      <c r="C136" s="15">
        <v>2</v>
      </c>
      <c r="D136" s="16">
        <v>23167275</v>
      </c>
      <c r="E136" s="16">
        <f t="shared" si="6"/>
        <v>314493003.37429029</v>
      </c>
      <c r="F136" s="15">
        <v>1.7999999999999999E-2</v>
      </c>
      <c r="G136" s="16">
        <f t="shared" si="5"/>
        <v>320153877.43502754</v>
      </c>
      <c r="H136" s="17"/>
      <c r="O136" s="16"/>
    </row>
    <row r="137" spans="1:15" s="15" customFormat="1" x14ac:dyDescent="0.3">
      <c r="B137" s="21"/>
      <c r="C137" s="15">
        <v>3</v>
      </c>
      <c r="D137" s="16">
        <v>23167275</v>
      </c>
      <c r="E137" s="16">
        <f t="shared" si="6"/>
        <v>343321152.43502754</v>
      </c>
      <c r="F137" s="15">
        <v>1.7999999999999999E-2</v>
      </c>
      <c r="G137" s="16">
        <f t="shared" si="5"/>
        <v>349500933.17885804</v>
      </c>
      <c r="H137" s="17"/>
      <c r="O137" s="16"/>
    </row>
    <row r="138" spans="1:15" s="15" customFormat="1" x14ac:dyDescent="0.3">
      <c r="B138" s="21"/>
      <c r="C138" s="15">
        <v>4</v>
      </c>
      <c r="D138" s="16">
        <v>23167275</v>
      </c>
      <c r="E138" s="16">
        <f t="shared" si="6"/>
        <v>372668208.17885804</v>
      </c>
      <c r="F138" s="15">
        <v>1.7999999999999999E-2</v>
      </c>
      <c r="G138" s="16">
        <f t="shared" si="5"/>
        <v>379376235.92607749</v>
      </c>
      <c r="H138" s="17"/>
      <c r="O138" s="16"/>
    </row>
    <row r="139" spans="1:15" s="15" customFormat="1" x14ac:dyDescent="0.3">
      <c r="B139" s="21"/>
      <c r="C139" s="15">
        <v>5</v>
      </c>
      <c r="D139" s="16">
        <v>23167275</v>
      </c>
      <c r="E139" s="16">
        <f t="shared" si="6"/>
        <v>389962276.62531877</v>
      </c>
      <c r="F139" s="15">
        <v>1.7999999999999999E-2</v>
      </c>
      <c r="G139" s="16">
        <f t="shared" si="5"/>
        <v>396981597.6045745</v>
      </c>
      <c r="H139" s="17">
        <f xml:space="preserve"> M134</f>
        <v>12581234.300758734</v>
      </c>
      <c r="O139" s="16"/>
    </row>
    <row r="140" spans="1:15" s="15" customFormat="1" x14ac:dyDescent="0.3">
      <c r="B140" s="21"/>
      <c r="C140" s="15">
        <v>6</v>
      </c>
      <c r="D140" s="16">
        <v>23167275</v>
      </c>
      <c r="E140" s="16">
        <f t="shared" si="6"/>
        <v>420148872.6045745</v>
      </c>
      <c r="F140" s="15">
        <v>1.7999999999999999E-2</v>
      </c>
      <c r="G140" s="16">
        <f t="shared" si="5"/>
        <v>427711552.31145686</v>
      </c>
      <c r="H140" s="17"/>
      <c r="O140" s="16"/>
    </row>
    <row r="141" spans="1:15" s="15" customFormat="1" x14ac:dyDescent="0.3">
      <c r="B141" s="21"/>
      <c r="C141" s="15">
        <v>7</v>
      </c>
      <c r="D141" s="16">
        <v>23167275</v>
      </c>
      <c r="E141" s="16">
        <f t="shared" si="6"/>
        <v>450878827.31145686</v>
      </c>
      <c r="F141" s="15">
        <v>1.7999999999999999E-2</v>
      </c>
      <c r="G141" s="16">
        <f t="shared" si="5"/>
        <v>458994646.20306307</v>
      </c>
      <c r="H141" s="17"/>
      <c r="O141" s="16"/>
    </row>
    <row r="142" spans="1:15" s="15" customFormat="1" x14ac:dyDescent="0.3">
      <c r="B142" s="21"/>
      <c r="C142" s="15">
        <v>8</v>
      </c>
      <c r="D142" s="16">
        <v>23167275</v>
      </c>
      <c r="E142" s="16">
        <f t="shared" si="6"/>
        <v>482161921.20306307</v>
      </c>
      <c r="F142" s="15">
        <v>1.7999999999999999E-2</v>
      </c>
      <c r="G142" s="16">
        <f t="shared" si="5"/>
        <v>490840835.78471822</v>
      </c>
      <c r="H142" s="17"/>
      <c r="O142" s="16"/>
    </row>
    <row r="143" spans="1:15" s="15" customFormat="1" x14ac:dyDescent="0.3">
      <c r="B143" s="21"/>
      <c r="C143" s="15">
        <v>9</v>
      </c>
      <c r="D143" s="16">
        <v>23167275</v>
      </c>
      <c r="E143" s="16">
        <f t="shared" si="6"/>
        <v>514008110.78471822</v>
      </c>
      <c r="F143" s="15">
        <v>1.7999999999999999E-2</v>
      </c>
      <c r="G143" s="16">
        <f t="shared" si="5"/>
        <v>523260256.77884316</v>
      </c>
      <c r="H143" s="17"/>
      <c r="O143" s="16"/>
    </row>
    <row r="144" spans="1:15" s="15" customFormat="1" x14ac:dyDescent="0.3">
      <c r="B144" s="21"/>
      <c r="C144" s="15">
        <v>10</v>
      </c>
      <c r="D144" s="16">
        <v>23167275</v>
      </c>
      <c r="E144" s="16">
        <f t="shared" si="6"/>
        <v>546427531.77884316</v>
      </c>
      <c r="F144" s="15">
        <v>1.7999999999999999E-2</v>
      </c>
      <c r="G144" s="16">
        <f t="shared" si="5"/>
        <v>556263227.35086238</v>
      </c>
      <c r="H144" s="17"/>
      <c r="O144" s="16"/>
    </row>
    <row r="145" spans="1:15" s="15" customFormat="1" x14ac:dyDescent="0.3">
      <c r="B145" s="21"/>
      <c r="C145" s="15">
        <v>11</v>
      </c>
      <c r="D145" s="16">
        <v>23167275</v>
      </c>
      <c r="E145" s="16">
        <f t="shared" si="6"/>
        <v>579430502.35086238</v>
      </c>
      <c r="F145" s="15">
        <v>1.7999999999999999E-2</v>
      </c>
      <c r="G145" s="16">
        <f t="shared" si="5"/>
        <v>589860251.39317787</v>
      </c>
      <c r="H145" s="17"/>
      <c r="O145" s="16"/>
    </row>
    <row r="146" spans="1:15" s="15" customFormat="1" x14ac:dyDescent="0.3">
      <c r="B146" s="21"/>
      <c r="C146" s="15">
        <v>12</v>
      </c>
      <c r="D146" s="16">
        <v>23167275</v>
      </c>
      <c r="E146" s="16">
        <f t="shared" si="6"/>
        <v>613027526.39317787</v>
      </c>
      <c r="F146" s="15">
        <v>1.7999999999999999E-2</v>
      </c>
      <c r="G146" s="16">
        <f t="shared" si="5"/>
        <v>624062021.86825502</v>
      </c>
      <c r="H146" s="17"/>
      <c r="I146" s="16">
        <f xml:space="preserve"> (E135 + SUM(D136:D146)) - SUM(H136:H146)</f>
        <v>528433376.52860308</v>
      </c>
      <c r="J146" s="16">
        <f xml:space="preserve"> E146 - I146</f>
        <v>84594149.86457479</v>
      </c>
      <c r="K146" s="15">
        <v>0.84</v>
      </c>
      <c r="L146" s="16">
        <f xml:space="preserve"> J146 * K146</f>
        <v>71059085.886242822</v>
      </c>
      <c r="M146" s="16">
        <f xml:space="preserve"> J146 - L146</f>
        <v>13535063.978331968</v>
      </c>
      <c r="N146" s="15">
        <f xml:space="preserve"> J146 / I146 * 100</f>
        <v>16.00847971040222</v>
      </c>
      <c r="O146" s="16"/>
    </row>
    <row r="147" spans="1:15" s="15" customFormat="1" x14ac:dyDescent="0.3">
      <c r="A147" s="15">
        <v>13</v>
      </c>
      <c r="B147" s="21">
        <v>2034</v>
      </c>
      <c r="C147" s="15">
        <v>1</v>
      </c>
      <c r="D147" s="16">
        <v>24752584</v>
      </c>
      <c r="E147" s="16">
        <f xml:space="preserve"> (G146 / 2) + D147 - H147</f>
        <v>306783594.93412751</v>
      </c>
      <c r="F147" s="15">
        <v>1.7999999999999999E-2</v>
      </c>
      <c r="G147" s="16">
        <f t="shared" si="5"/>
        <v>312305699.64294183</v>
      </c>
      <c r="H147" s="17">
        <v>30000000</v>
      </c>
      <c r="J147" s="18">
        <f xml:space="preserve"> ((G146 - H147) / 2 / 12)</f>
        <v>24752584.244510625</v>
      </c>
      <c r="L147" s="9">
        <f xml:space="preserve"> (G146 - H147) / 2</f>
        <v>297031010.93412751</v>
      </c>
      <c r="O147" s="16"/>
    </row>
    <row r="148" spans="1:15" s="15" customFormat="1" x14ac:dyDescent="0.3">
      <c r="B148" s="21"/>
      <c r="C148" s="15">
        <v>2</v>
      </c>
      <c r="D148" s="16">
        <v>24752584</v>
      </c>
      <c r="E148" s="16">
        <f t="shared" si="6"/>
        <v>337058283.64294183</v>
      </c>
      <c r="F148" s="15">
        <v>1.7999999999999999E-2</v>
      </c>
      <c r="G148" s="16">
        <f t="shared" si="5"/>
        <v>343125332.74851477</v>
      </c>
      <c r="H148" s="17"/>
      <c r="O148" s="16"/>
    </row>
    <row r="149" spans="1:15" s="15" customFormat="1" x14ac:dyDescent="0.3">
      <c r="B149" s="21"/>
      <c r="C149" s="15">
        <v>3</v>
      </c>
      <c r="D149" s="16">
        <v>24752584</v>
      </c>
      <c r="E149" s="16">
        <f t="shared" si="6"/>
        <v>367877916.74851477</v>
      </c>
      <c r="F149" s="15">
        <v>1.7999999999999999E-2</v>
      </c>
      <c r="G149" s="16">
        <f t="shared" si="5"/>
        <v>374499719.24998802</v>
      </c>
      <c r="H149" s="17"/>
      <c r="O149" s="16"/>
    </row>
    <row r="150" spans="1:15" s="15" customFormat="1" x14ac:dyDescent="0.3">
      <c r="B150" s="21"/>
      <c r="C150" s="15">
        <v>4</v>
      </c>
      <c r="D150" s="16">
        <v>24752584</v>
      </c>
      <c r="E150" s="16">
        <f t="shared" si="6"/>
        <v>399252303.24998802</v>
      </c>
      <c r="F150" s="15">
        <v>1.7999999999999999E-2</v>
      </c>
      <c r="G150" s="16">
        <f t="shared" si="5"/>
        <v>406438844.70848781</v>
      </c>
      <c r="H150" s="17"/>
      <c r="O150" s="16"/>
    </row>
    <row r="151" spans="1:15" s="15" customFormat="1" x14ac:dyDescent="0.3">
      <c r="B151" s="21"/>
      <c r="C151" s="15">
        <v>5</v>
      </c>
      <c r="D151" s="16">
        <v>24752584</v>
      </c>
      <c r="E151" s="16">
        <f t="shared" si="6"/>
        <v>417656364.73015583</v>
      </c>
      <c r="F151" s="15">
        <v>1.7999999999999999E-2</v>
      </c>
      <c r="G151" s="16">
        <f t="shared" si="5"/>
        <v>425174179.29529864</v>
      </c>
      <c r="H151" s="17">
        <f xml:space="preserve"> M146</f>
        <v>13535063.978331968</v>
      </c>
      <c r="O151" s="16"/>
    </row>
    <row r="152" spans="1:15" s="15" customFormat="1" x14ac:dyDescent="0.3">
      <c r="B152" s="21"/>
      <c r="C152" s="15">
        <v>6</v>
      </c>
      <c r="D152" s="16">
        <v>24752584</v>
      </c>
      <c r="E152" s="16">
        <f t="shared" si="6"/>
        <v>449926763.29529864</v>
      </c>
      <c r="F152" s="15">
        <v>1.7999999999999999E-2</v>
      </c>
      <c r="G152" s="16">
        <f t="shared" si="5"/>
        <v>458025445.03461403</v>
      </c>
      <c r="H152" s="17"/>
      <c r="O152" s="16"/>
    </row>
    <row r="153" spans="1:15" s="15" customFormat="1" x14ac:dyDescent="0.3">
      <c r="B153" s="21"/>
      <c r="C153" s="15">
        <v>7</v>
      </c>
      <c r="D153" s="16">
        <v>24752584</v>
      </c>
      <c r="E153" s="16">
        <f t="shared" si="6"/>
        <v>482778029.03461403</v>
      </c>
      <c r="F153" s="15">
        <v>1.7999999999999999E-2</v>
      </c>
      <c r="G153" s="16">
        <f t="shared" si="5"/>
        <v>491468033.55723709</v>
      </c>
      <c r="H153" s="17"/>
      <c r="O153" s="16"/>
    </row>
    <row r="154" spans="1:15" s="15" customFormat="1" x14ac:dyDescent="0.3">
      <c r="B154" s="21"/>
      <c r="C154" s="15">
        <v>8</v>
      </c>
      <c r="D154" s="16">
        <v>24752584</v>
      </c>
      <c r="E154" s="16">
        <f t="shared" si="6"/>
        <v>516220617.55723709</v>
      </c>
      <c r="F154" s="15">
        <v>1.7999999999999999E-2</v>
      </c>
      <c r="G154" s="16">
        <f t="shared" si="5"/>
        <v>525512588.67326736</v>
      </c>
      <c r="H154" s="17"/>
      <c r="O154" s="16"/>
    </row>
    <row r="155" spans="1:15" s="15" customFormat="1" x14ac:dyDescent="0.3">
      <c r="B155" s="21"/>
      <c r="C155" s="15">
        <v>9</v>
      </c>
      <c r="D155" s="16">
        <v>24752584</v>
      </c>
      <c r="E155" s="16">
        <f t="shared" si="6"/>
        <v>550265172.67326736</v>
      </c>
      <c r="F155" s="15">
        <v>1.7999999999999999E-2</v>
      </c>
      <c r="G155" s="16">
        <f t="shared" si="5"/>
        <v>560169945.78138614</v>
      </c>
      <c r="H155" s="17"/>
      <c r="O155" s="16"/>
    </row>
    <row r="156" spans="1:15" s="15" customFormat="1" x14ac:dyDescent="0.3">
      <c r="B156" s="21"/>
      <c r="C156" s="15">
        <v>10</v>
      </c>
      <c r="D156" s="16">
        <v>24752584</v>
      </c>
      <c r="E156" s="16">
        <f t="shared" si="6"/>
        <v>584922529.78138614</v>
      </c>
      <c r="F156" s="15">
        <v>1.7999999999999999E-2</v>
      </c>
      <c r="G156" s="16">
        <f t="shared" si="5"/>
        <v>595451135.31745112</v>
      </c>
      <c r="H156" s="17"/>
      <c r="O156" s="16"/>
    </row>
    <row r="157" spans="1:15" s="15" customFormat="1" x14ac:dyDescent="0.3">
      <c r="B157" s="21"/>
      <c r="C157" s="15">
        <v>11</v>
      </c>
      <c r="D157" s="16">
        <v>24752584</v>
      </c>
      <c r="E157" s="16">
        <f t="shared" si="6"/>
        <v>620203719.31745112</v>
      </c>
      <c r="F157" s="15">
        <v>1.7999999999999999E-2</v>
      </c>
      <c r="G157" s="16">
        <f t="shared" si="5"/>
        <v>631367386.26516521</v>
      </c>
      <c r="H157" s="17"/>
      <c r="O157" s="16"/>
    </row>
    <row r="158" spans="1:15" s="15" customFormat="1" x14ac:dyDescent="0.3">
      <c r="B158" s="21"/>
      <c r="C158" s="15">
        <v>12</v>
      </c>
      <c r="D158" s="16">
        <v>24752584</v>
      </c>
      <c r="E158" s="16">
        <f t="shared" si="6"/>
        <v>656119970.26516521</v>
      </c>
      <c r="F158" s="15">
        <v>1.7999999999999999E-2</v>
      </c>
      <c r="G158" s="16">
        <f t="shared" ref="G158:G221" si="7" xml:space="preserve"> (E158 * F158) + E158</f>
        <v>667930129.72993815</v>
      </c>
      <c r="H158" s="17"/>
      <c r="I158" s="16">
        <f xml:space="preserve"> (E147 + SUM(D148:D158)) - SUM(H148:H158)</f>
        <v>565526954.95579565</v>
      </c>
      <c r="J158" s="16">
        <f xml:space="preserve"> E158 - I158</f>
        <v>90593015.309369564</v>
      </c>
      <c r="K158" s="15">
        <v>0.84</v>
      </c>
      <c r="L158" s="16">
        <f xml:space="preserve"> J158 * K158</f>
        <v>76098132.859870434</v>
      </c>
      <c r="M158" s="16">
        <f xml:space="preserve"> J158 - L158</f>
        <v>14494882.44949913</v>
      </c>
      <c r="N158" s="15">
        <f xml:space="preserve"> J158 / I158 * 100</f>
        <v>16.019221456287749</v>
      </c>
      <c r="O158" s="16"/>
    </row>
    <row r="159" spans="1:15" s="15" customFormat="1" x14ac:dyDescent="0.3">
      <c r="A159" s="15">
        <v>14</v>
      </c>
      <c r="B159" s="21">
        <v>2035</v>
      </c>
      <c r="C159" s="15">
        <v>1</v>
      </c>
      <c r="D159" s="16">
        <v>27830422</v>
      </c>
      <c r="E159" s="16">
        <f xml:space="preserve"> (G158 / 2) + D159 - H159</f>
        <v>331795486.86496907</v>
      </c>
      <c r="F159" s="15">
        <v>1.7999999999999999E-2</v>
      </c>
      <c r="G159" s="16">
        <f t="shared" si="7"/>
        <v>337767805.62853849</v>
      </c>
      <c r="H159" s="17">
        <v>30000000</v>
      </c>
      <c r="J159" s="18">
        <f xml:space="preserve"> ((G158 - H159) / 2 / 12)</f>
        <v>26580422.072080757</v>
      </c>
      <c r="L159" s="9">
        <f xml:space="preserve"> (G158 - H159) / 2</f>
        <v>318965064.86496907</v>
      </c>
      <c r="O159" s="16"/>
    </row>
    <row r="160" spans="1:15" s="15" customFormat="1" x14ac:dyDescent="0.3">
      <c r="B160" s="21"/>
      <c r="C160" s="15">
        <v>2</v>
      </c>
      <c r="D160" s="16">
        <v>27830422</v>
      </c>
      <c r="E160" s="16">
        <f t="shared" si="6"/>
        <v>365598227.62853849</v>
      </c>
      <c r="F160" s="15">
        <v>1.7999999999999999E-2</v>
      </c>
      <c r="G160" s="16">
        <f t="shared" si="7"/>
        <v>372178995.72585219</v>
      </c>
      <c r="H160" s="17"/>
      <c r="O160" s="16"/>
    </row>
    <row r="161" spans="1:15" s="15" customFormat="1" x14ac:dyDescent="0.3">
      <c r="B161" s="21"/>
      <c r="C161" s="15">
        <v>3</v>
      </c>
      <c r="D161" s="16">
        <v>27830422</v>
      </c>
      <c r="E161" s="16">
        <f t="shared" si="6"/>
        <v>400009417.72585219</v>
      </c>
      <c r="F161" s="15">
        <v>1.7999999999999999E-2</v>
      </c>
      <c r="G161" s="16">
        <f t="shared" si="7"/>
        <v>407209587.24491751</v>
      </c>
      <c r="H161" s="17"/>
      <c r="O161" s="16"/>
    </row>
    <row r="162" spans="1:15" s="15" customFormat="1" x14ac:dyDescent="0.3">
      <c r="B162" s="21"/>
      <c r="C162" s="15">
        <v>4</v>
      </c>
      <c r="D162" s="16">
        <v>27830422</v>
      </c>
      <c r="E162" s="16">
        <f t="shared" si="6"/>
        <v>435040009.24491751</v>
      </c>
      <c r="F162" s="15">
        <v>1.7999999999999999E-2</v>
      </c>
      <c r="G162" s="16">
        <f t="shared" si="7"/>
        <v>442870729.41132605</v>
      </c>
      <c r="H162" s="17"/>
      <c r="O162" s="16"/>
    </row>
    <row r="163" spans="1:15" s="15" customFormat="1" x14ac:dyDescent="0.3">
      <c r="B163" s="21"/>
      <c r="C163" s="15">
        <v>5</v>
      </c>
      <c r="D163" s="16">
        <v>27830422</v>
      </c>
      <c r="E163" s="16">
        <f t="shared" si="6"/>
        <v>456206268.96182692</v>
      </c>
      <c r="F163" s="15">
        <v>1.7999999999999999E-2</v>
      </c>
      <c r="G163" s="16">
        <f t="shared" si="7"/>
        <v>464417981.80313981</v>
      </c>
      <c r="H163" s="17">
        <f xml:space="preserve"> M158</f>
        <v>14494882.44949913</v>
      </c>
      <c r="O163" s="16"/>
    </row>
    <row r="164" spans="1:15" s="15" customFormat="1" x14ac:dyDescent="0.3">
      <c r="B164" s="21"/>
      <c r="C164" s="15">
        <v>6</v>
      </c>
      <c r="D164" s="16">
        <v>27830422</v>
      </c>
      <c r="E164" s="16">
        <f t="shared" si="6"/>
        <v>492248403.80313981</v>
      </c>
      <c r="F164" s="15">
        <v>1.7999999999999999E-2</v>
      </c>
      <c r="G164" s="16">
        <f t="shared" si="7"/>
        <v>501108875.07159632</v>
      </c>
      <c r="H164" s="17"/>
      <c r="O164" s="16"/>
    </row>
    <row r="165" spans="1:15" s="15" customFormat="1" x14ac:dyDescent="0.3">
      <c r="B165" s="21"/>
      <c r="C165" s="15">
        <v>7</v>
      </c>
      <c r="D165" s="16">
        <v>27830422</v>
      </c>
      <c r="E165" s="16">
        <f t="shared" si="6"/>
        <v>528939297.07159632</v>
      </c>
      <c r="F165" s="15">
        <v>1.7999999999999999E-2</v>
      </c>
      <c r="G165" s="16">
        <f t="shared" si="7"/>
        <v>538460204.41888511</v>
      </c>
      <c r="H165" s="17"/>
      <c r="O165" s="16"/>
    </row>
    <row r="166" spans="1:15" s="15" customFormat="1" x14ac:dyDescent="0.3">
      <c r="B166" s="21"/>
      <c r="C166" s="15">
        <v>8</v>
      </c>
      <c r="D166" s="16">
        <v>27830422</v>
      </c>
      <c r="E166" s="16">
        <f t="shared" si="6"/>
        <v>566290626.41888511</v>
      </c>
      <c r="F166" s="15">
        <v>1.7999999999999999E-2</v>
      </c>
      <c r="G166" s="16">
        <f t="shared" si="7"/>
        <v>576483857.69442499</v>
      </c>
      <c r="H166" s="17"/>
      <c r="O166" s="16"/>
    </row>
    <row r="167" spans="1:15" s="15" customFormat="1" x14ac:dyDescent="0.3">
      <c r="B167" s="21"/>
      <c r="C167" s="15">
        <v>9</v>
      </c>
      <c r="D167" s="16">
        <v>27830422</v>
      </c>
      <c r="E167" s="16">
        <f t="shared" si="6"/>
        <v>604314279.69442499</v>
      </c>
      <c r="F167" s="15">
        <v>1.7999999999999999E-2</v>
      </c>
      <c r="G167" s="16">
        <f t="shared" si="7"/>
        <v>615191936.72892463</v>
      </c>
      <c r="H167" s="17"/>
      <c r="O167" s="16"/>
    </row>
    <row r="168" spans="1:15" s="15" customFormat="1" x14ac:dyDescent="0.3">
      <c r="B168" s="21"/>
      <c r="C168" s="15">
        <v>10</v>
      </c>
      <c r="D168" s="16">
        <v>27830422</v>
      </c>
      <c r="E168" s="16">
        <f t="shared" si="6"/>
        <v>643022358.72892463</v>
      </c>
      <c r="F168" s="15">
        <v>1.7999999999999999E-2</v>
      </c>
      <c r="G168" s="16">
        <f t="shared" si="7"/>
        <v>654596761.18604529</v>
      </c>
      <c r="H168" s="17"/>
      <c r="O168" s="16"/>
    </row>
    <row r="169" spans="1:15" s="15" customFormat="1" x14ac:dyDescent="0.3">
      <c r="B169" s="21"/>
      <c r="C169" s="15">
        <v>11</v>
      </c>
      <c r="D169" s="16">
        <v>27830422</v>
      </c>
      <c r="E169" s="16">
        <f t="shared" si="6"/>
        <v>682427183.18604529</v>
      </c>
      <c r="F169" s="15">
        <v>1.7999999999999999E-2</v>
      </c>
      <c r="G169" s="16">
        <f t="shared" si="7"/>
        <v>694710872.48339415</v>
      </c>
      <c r="H169" s="17"/>
      <c r="O169" s="16"/>
    </row>
    <row r="170" spans="1:15" s="15" customFormat="1" x14ac:dyDescent="0.3">
      <c r="B170" s="21"/>
      <c r="C170" s="15">
        <v>12</v>
      </c>
      <c r="D170" s="16">
        <v>27830422</v>
      </c>
      <c r="E170" s="16">
        <f t="shared" si="6"/>
        <v>722541294.48339415</v>
      </c>
      <c r="F170" s="15">
        <v>1.7999999999999999E-2</v>
      </c>
      <c r="G170" s="16">
        <f t="shared" si="7"/>
        <v>735547037.78409529</v>
      </c>
      <c r="H170" s="17"/>
      <c r="I170" s="16">
        <f xml:space="preserve"> (E159 + SUM(D160:D170)) - SUM(H160:H170)</f>
        <v>623435246.41546988</v>
      </c>
      <c r="J170" s="16">
        <f xml:space="preserve"> E170 - I170</f>
        <v>99106048.067924261</v>
      </c>
      <c r="K170" s="15">
        <v>0.84</v>
      </c>
      <c r="L170" s="16">
        <f xml:space="preserve"> J170 * K170</f>
        <v>83249080.377056375</v>
      </c>
      <c r="M170" s="16">
        <f xml:space="preserve"> J170 - L170</f>
        <v>15856967.690867886</v>
      </c>
      <c r="N170" s="15">
        <f xml:space="preserve"> J170 / I170 * 100</f>
        <v>15.896766927720025</v>
      </c>
      <c r="O170" s="16"/>
    </row>
    <row r="171" spans="1:15" s="15" customFormat="1" x14ac:dyDescent="0.3">
      <c r="A171" s="15">
        <v>15</v>
      </c>
      <c r="B171" s="21">
        <v>2036</v>
      </c>
      <c r="C171" s="15">
        <v>1</v>
      </c>
      <c r="D171" s="16">
        <v>29397793</v>
      </c>
      <c r="E171" s="16">
        <f xml:space="preserve"> (G170 / 2) + D171 - H171</f>
        <v>367171311.89204764</v>
      </c>
      <c r="F171" s="15">
        <v>1.7999999999999999E-2</v>
      </c>
      <c r="G171" s="16">
        <f t="shared" si="7"/>
        <v>373780395.50610453</v>
      </c>
      <c r="H171" s="17">
        <v>30000000</v>
      </c>
      <c r="J171" s="18">
        <f xml:space="preserve"> ((G170 - H171) / 2 / 12)</f>
        <v>29397793.241003972</v>
      </c>
      <c r="L171" s="9">
        <f xml:space="preserve"> (G170 - H171) / 2</f>
        <v>352773518.89204764</v>
      </c>
      <c r="O171" s="16"/>
    </row>
    <row r="172" spans="1:15" s="15" customFormat="1" x14ac:dyDescent="0.3">
      <c r="B172" s="21"/>
      <c r="C172" s="15">
        <v>2</v>
      </c>
      <c r="D172" s="16">
        <v>29397793</v>
      </c>
      <c r="E172" s="16">
        <f t="shared" si="6"/>
        <v>403178188.50610453</v>
      </c>
      <c r="F172" s="15">
        <v>1.7999999999999999E-2</v>
      </c>
      <c r="G172" s="16">
        <f t="shared" si="7"/>
        <v>410435395.89921439</v>
      </c>
      <c r="H172" s="17"/>
      <c r="O172" s="16"/>
    </row>
    <row r="173" spans="1:15" s="15" customFormat="1" x14ac:dyDescent="0.3">
      <c r="B173" s="21"/>
      <c r="C173" s="15">
        <v>3</v>
      </c>
      <c r="D173" s="16">
        <v>29397793</v>
      </c>
      <c r="E173" s="16">
        <f t="shared" si="6"/>
        <v>439833188.89921439</v>
      </c>
      <c r="F173" s="15">
        <v>1.7999999999999999E-2</v>
      </c>
      <c r="G173" s="16">
        <f t="shared" si="7"/>
        <v>447750186.29940027</v>
      </c>
      <c r="H173" s="17"/>
      <c r="O173" s="16"/>
    </row>
    <row r="174" spans="1:15" s="15" customFormat="1" x14ac:dyDescent="0.3">
      <c r="B174" s="21"/>
      <c r="C174" s="15">
        <v>4</v>
      </c>
      <c r="D174" s="16">
        <v>29397793</v>
      </c>
      <c r="E174" s="16">
        <f t="shared" si="6"/>
        <v>477147979.29940027</v>
      </c>
      <c r="F174" s="15">
        <v>1.7999999999999999E-2</v>
      </c>
      <c r="G174" s="16">
        <f t="shared" si="7"/>
        <v>485736642.92678946</v>
      </c>
      <c r="H174" s="17"/>
      <c r="O174" s="16"/>
    </row>
    <row r="175" spans="1:15" s="15" customFormat="1" x14ac:dyDescent="0.3">
      <c r="B175" s="21"/>
      <c r="C175" s="15">
        <v>5</v>
      </c>
      <c r="D175" s="16">
        <v>29397793</v>
      </c>
      <c r="E175" s="16">
        <f t="shared" si="6"/>
        <v>499277468.23592156</v>
      </c>
      <c r="F175" s="15">
        <v>1.7999999999999999E-2</v>
      </c>
      <c r="G175" s="16">
        <f t="shared" si="7"/>
        <v>508264462.66416812</v>
      </c>
      <c r="H175" s="17">
        <f xml:space="preserve"> M170</f>
        <v>15856967.690867886</v>
      </c>
      <c r="O175" s="16"/>
    </row>
    <row r="176" spans="1:15" s="15" customFormat="1" x14ac:dyDescent="0.3">
      <c r="B176" s="21"/>
      <c r="C176" s="15">
        <v>6</v>
      </c>
      <c r="D176" s="16">
        <v>29397793</v>
      </c>
      <c r="E176" s="16">
        <f t="shared" si="6"/>
        <v>537662255.66416812</v>
      </c>
      <c r="F176" s="15">
        <v>1.7999999999999999E-2</v>
      </c>
      <c r="G176" s="16">
        <f t="shared" si="7"/>
        <v>547340176.26612318</v>
      </c>
      <c r="H176" s="17"/>
      <c r="O176" s="16"/>
    </row>
    <row r="177" spans="1:15" s="15" customFormat="1" x14ac:dyDescent="0.3">
      <c r="B177" s="21"/>
      <c r="C177" s="15">
        <v>7</v>
      </c>
      <c r="D177" s="16">
        <v>29397793</v>
      </c>
      <c r="E177" s="16">
        <f t="shared" si="6"/>
        <v>576737969.26612318</v>
      </c>
      <c r="F177" s="15">
        <v>1.7999999999999999E-2</v>
      </c>
      <c r="G177" s="16">
        <f t="shared" si="7"/>
        <v>587119252.71291339</v>
      </c>
      <c r="H177" s="17"/>
      <c r="O177" s="16"/>
    </row>
    <row r="178" spans="1:15" s="15" customFormat="1" x14ac:dyDescent="0.3">
      <c r="B178" s="21"/>
      <c r="C178" s="15">
        <v>8</v>
      </c>
      <c r="D178" s="16">
        <v>29397793</v>
      </c>
      <c r="E178" s="16">
        <f t="shared" si="6"/>
        <v>616517045.71291339</v>
      </c>
      <c r="F178" s="15">
        <v>1.7999999999999999E-2</v>
      </c>
      <c r="G178" s="16">
        <f t="shared" si="7"/>
        <v>627614352.53574586</v>
      </c>
      <c r="H178" s="17"/>
      <c r="O178" s="16"/>
    </row>
    <row r="179" spans="1:15" s="15" customFormat="1" x14ac:dyDescent="0.3">
      <c r="B179" s="21"/>
      <c r="C179" s="15">
        <v>9</v>
      </c>
      <c r="D179" s="16">
        <v>29397793</v>
      </c>
      <c r="E179" s="16">
        <f t="shared" si="6"/>
        <v>657012145.53574586</v>
      </c>
      <c r="F179" s="15">
        <v>1.7999999999999999E-2</v>
      </c>
      <c r="G179" s="16">
        <f t="shared" si="7"/>
        <v>668838364.15538931</v>
      </c>
      <c r="H179" s="17"/>
      <c r="O179" s="16"/>
    </row>
    <row r="180" spans="1:15" s="15" customFormat="1" x14ac:dyDescent="0.3">
      <c r="B180" s="21"/>
      <c r="C180" s="15">
        <v>10</v>
      </c>
      <c r="D180" s="16">
        <v>29397793</v>
      </c>
      <c r="E180" s="16">
        <f t="shared" si="6"/>
        <v>698236157.15538931</v>
      </c>
      <c r="F180" s="15">
        <v>1.7999999999999999E-2</v>
      </c>
      <c r="G180" s="16">
        <f t="shared" si="7"/>
        <v>710804407.98418629</v>
      </c>
      <c r="H180" s="17"/>
      <c r="O180" s="16"/>
    </row>
    <row r="181" spans="1:15" s="15" customFormat="1" x14ac:dyDescent="0.3">
      <c r="B181" s="21"/>
      <c r="C181" s="15">
        <v>11</v>
      </c>
      <c r="D181" s="16">
        <v>29397793</v>
      </c>
      <c r="E181" s="16">
        <f t="shared" si="6"/>
        <v>740202200.98418629</v>
      </c>
      <c r="F181" s="15">
        <v>1.7999999999999999E-2</v>
      </c>
      <c r="G181" s="16">
        <f t="shared" si="7"/>
        <v>753525840.60190165</v>
      </c>
      <c r="H181" s="17"/>
      <c r="O181" s="16"/>
    </row>
    <row r="182" spans="1:15" s="15" customFormat="1" x14ac:dyDescent="0.3">
      <c r="B182" s="21"/>
      <c r="C182" s="15">
        <v>12</v>
      </c>
      <c r="D182" s="16">
        <v>29397793</v>
      </c>
      <c r="E182" s="16">
        <f t="shared" si="6"/>
        <v>782923633.60190165</v>
      </c>
      <c r="F182" s="15">
        <v>1.7999999999999999E-2</v>
      </c>
      <c r="G182" s="16">
        <f t="shared" si="7"/>
        <v>797016259.00673592</v>
      </c>
      <c r="H182" s="17"/>
      <c r="I182" s="16">
        <f xml:space="preserve"> (E171 + SUM(D172:D182)) - SUM(H172:H182)</f>
        <v>674690067.20117974</v>
      </c>
      <c r="J182" s="16">
        <f xml:space="preserve"> E182 - I182</f>
        <v>108233566.40072191</v>
      </c>
      <c r="K182" s="15">
        <v>0.84</v>
      </c>
      <c r="L182" s="16">
        <f xml:space="preserve"> J182 * K182</f>
        <v>90916195.776606396</v>
      </c>
      <c r="M182" s="16">
        <f xml:space="preserve"> J182 - L182</f>
        <v>17317370.624115512</v>
      </c>
      <c r="N182" s="15">
        <f xml:space="preserve"> J182 / I182 * 100</f>
        <v>16.041968255099377</v>
      </c>
      <c r="O182" s="16"/>
    </row>
    <row r="183" spans="1:15" s="15" customFormat="1" x14ac:dyDescent="0.3">
      <c r="A183" s="15">
        <v>16</v>
      </c>
      <c r="B183" s="21">
        <v>2037</v>
      </c>
      <c r="C183" s="15">
        <v>1</v>
      </c>
      <c r="D183" s="16">
        <v>31959010</v>
      </c>
      <c r="E183" s="16">
        <f xml:space="preserve"> (G182 / 2) + D183 - H183</f>
        <v>400467139.50336796</v>
      </c>
      <c r="F183" s="15">
        <v>1.7999999999999999E-2</v>
      </c>
      <c r="G183" s="16">
        <f t="shared" si="7"/>
        <v>407675548.01442856</v>
      </c>
      <c r="H183" s="17">
        <v>30000000</v>
      </c>
      <c r="J183" s="18">
        <f xml:space="preserve"> ((G182 - H183) / 2 / 12)</f>
        <v>31959010.791947331</v>
      </c>
      <c r="L183" s="9">
        <f xml:space="preserve"> (G182 - H183) / 2</f>
        <v>383508129.50336796</v>
      </c>
      <c r="O183" s="16"/>
    </row>
    <row r="184" spans="1:15" s="15" customFormat="1" x14ac:dyDescent="0.3">
      <c r="B184" s="21"/>
      <c r="C184" s="15">
        <v>2</v>
      </c>
      <c r="D184" s="16">
        <v>31959010</v>
      </c>
      <c r="E184" s="16">
        <f t="shared" si="6"/>
        <v>439634558.01442856</v>
      </c>
      <c r="F184" s="15">
        <v>1.7999999999999999E-2</v>
      </c>
      <c r="G184" s="16">
        <f t="shared" si="7"/>
        <v>447547980.05868828</v>
      </c>
      <c r="H184" s="17"/>
      <c r="O184" s="16"/>
    </row>
    <row r="185" spans="1:15" s="15" customFormat="1" x14ac:dyDescent="0.3">
      <c r="B185" s="21"/>
      <c r="C185" s="15">
        <v>3</v>
      </c>
      <c r="D185" s="16">
        <v>31959010</v>
      </c>
      <c r="E185" s="16">
        <f t="shared" si="6"/>
        <v>479506990.05868828</v>
      </c>
      <c r="F185" s="15">
        <v>1.7999999999999999E-2</v>
      </c>
      <c r="G185" s="16">
        <f t="shared" si="7"/>
        <v>488138115.87974465</v>
      </c>
      <c r="H185" s="17"/>
      <c r="O185" s="16"/>
    </row>
    <row r="186" spans="1:15" s="15" customFormat="1" x14ac:dyDescent="0.3">
      <c r="B186" s="21"/>
      <c r="C186" s="15">
        <v>4</v>
      </c>
      <c r="D186" s="16">
        <v>31959010</v>
      </c>
      <c r="E186" s="16">
        <f t="shared" si="6"/>
        <v>520097125.87974465</v>
      </c>
      <c r="F186" s="15">
        <v>1.7999999999999999E-2</v>
      </c>
      <c r="G186" s="16">
        <f t="shared" si="7"/>
        <v>529458874.14558005</v>
      </c>
      <c r="H186" s="17"/>
      <c r="O186" s="16"/>
    </row>
    <row r="187" spans="1:15" s="15" customFormat="1" x14ac:dyDescent="0.3">
      <c r="B187" s="21"/>
      <c r="C187" s="15">
        <v>5</v>
      </c>
      <c r="D187" s="16">
        <v>31959010</v>
      </c>
      <c r="E187" s="16">
        <f t="shared" si="6"/>
        <v>544100513.52146459</v>
      </c>
      <c r="F187" s="15">
        <v>1.7999999999999999E-2</v>
      </c>
      <c r="G187" s="16">
        <f t="shared" si="7"/>
        <v>553894322.76485097</v>
      </c>
      <c r="H187" s="17">
        <f xml:space="preserve"> M182</f>
        <v>17317370.624115512</v>
      </c>
      <c r="O187" s="16"/>
    </row>
    <row r="188" spans="1:15" s="15" customFormat="1" x14ac:dyDescent="0.3">
      <c r="B188" s="21"/>
      <c r="C188" s="15">
        <v>6</v>
      </c>
      <c r="D188" s="16">
        <v>31959010</v>
      </c>
      <c r="E188" s="16">
        <f t="shared" si="6"/>
        <v>585853332.76485097</v>
      </c>
      <c r="F188" s="15">
        <v>1.7999999999999999E-2</v>
      </c>
      <c r="G188" s="16">
        <f t="shared" si="7"/>
        <v>596398692.75461829</v>
      </c>
      <c r="H188" s="17"/>
      <c r="O188" s="16"/>
    </row>
    <row r="189" spans="1:15" s="15" customFormat="1" x14ac:dyDescent="0.3">
      <c r="B189" s="21"/>
      <c r="C189" s="15">
        <v>7</v>
      </c>
      <c r="D189" s="16">
        <v>31959010</v>
      </c>
      <c r="E189" s="16">
        <f t="shared" si="6"/>
        <v>628357702.75461829</v>
      </c>
      <c r="F189" s="15">
        <v>1.7999999999999999E-2</v>
      </c>
      <c r="G189" s="16">
        <f t="shared" si="7"/>
        <v>639668141.40420139</v>
      </c>
      <c r="H189" s="17"/>
      <c r="O189" s="16"/>
    </row>
    <row r="190" spans="1:15" s="15" customFormat="1" x14ac:dyDescent="0.3">
      <c r="B190" s="21"/>
      <c r="C190" s="15">
        <v>8</v>
      </c>
      <c r="D190" s="16">
        <v>31959010</v>
      </c>
      <c r="E190" s="16">
        <f t="shared" si="6"/>
        <v>671627151.40420139</v>
      </c>
      <c r="F190" s="15">
        <v>1.7999999999999999E-2</v>
      </c>
      <c r="G190" s="16">
        <f t="shared" si="7"/>
        <v>683716440.12947702</v>
      </c>
      <c r="H190" s="17"/>
      <c r="O190" s="16"/>
    </row>
    <row r="191" spans="1:15" s="15" customFormat="1" x14ac:dyDescent="0.3">
      <c r="B191" s="21"/>
      <c r="C191" s="15">
        <v>9</v>
      </c>
      <c r="D191" s="16">
        <v>31959010</v>
      </c>
      <c r="E191" s="16">
        <f t="shared" si="6"/>
        <v>715675450.12947702</v>
      </c>
      <c r="F191" s="15">
        <v>1.7999999999999999E-2</v>
      </c>
      <c r="G191" s="16">
        <f t="shared" si="7"/>
        <v>728557608.23180759</v>
      </c>
      <c r="H191" s="17"/>
      <c r="O191" s="16"/>
    </row>
    <row r="192" spans="1:15" s="15" customFormat="1" x14ac:dyDescent="0.3">
      <c r="B192" s="21"/>
      <c r="C192" s="15">
        <v>10</v>
      </c>
      <c r="D192" s="16">
        <v>31959010</v>
      </c>
      <c r="E192" s="16">
        <f t="shared" si="6"/>
        <v>760516618.23180759</v>
      </c>
      <c r="F192" s="15">
        <v>1.7999999999999999E-2</v>
      </c>
      <c r="G192" s="16">
        <f t="shared" si="7"/>
        <v>774205917.35998011</v>
      </c>
      <c r="H192" s="17"/>
      <c r="O192" s="16"/>
    </row>
    <row r="193" spans="1:15" s="15" customFormat="1" x14ac:dyDescent="0.3">
      <c r="B193" s="21"/>
      <c r="C193" s="15">
        <v>11</v>
      </c>
      <c r="D193" s="16">
        <v>31959010</v>
      </c>
      <c r="E193" s="16">
        <f t="shared" si="6"/>
        <v>806164927.35998011</v>
      </c>
      <c r="F193" s="15">
        <v>1.7999999999999999E-2</v>
      </c>
      <c r="G193" s="16">
        <f t="shared" si="7"/>
        <v>820675896.05245972</v>
      </c>
      <c r="H193" s="17"/>
      <c r="O193" s="16"/>
    </row>
    <row r="194" spans="1:15" s="15" customFormat="1" x14ac:dyDescent="0.3">
      <c r="B194" s="21"/>
      <c r="C194" s="15">
        <v>12</v>
      </c>
      <c r="D194" s="16">
        <v>31959010</v>
      </c>
      <c r="E194" s="16">
        <f t="shared" si="6"/>
        <v>852634906.05245972</v>
      </c>
      <c r="F194" s="15">
        <v>1.7999999999999999E-2</v>
      </c>
      <c r="G194" s="16">
        <f t="shared" si="7"/>
        <v>867982334.36140394</v>
      </c>
      <c r="H194" s="17"/>
      <c r="I194" s="16">
        <f xml:space="preserve"> (E183 + SUM(D184:D194)) - SUM(H184:H194)</f>
        <v>734698878.87925243</v>
      </c>
      <c r="J194" s="16">
        <f xml:space="preserve"> E194 - I194</f>
        <v>117936027.17320728</v>
      </c>
      <c r="K194" s="15">
        <v>0.84</v>
      </c>
      <c r="L194" s="16">
        <f xml:space="preserve"> J194 * K194</f>
        <v>99066262.825494111</v>
      </c>
      <c r="M194" s="16">
        <f xml:space="preserve"> J194 - L194</f>
        <v>18869764.347713172</v>
      </c>
      <c r="N194" s="15">
        <f xml:space="preserve"> J194 / I194 * 100</f>
        <v>16.05229442477345</v>
      </c>
      <c r="O194" s="16"/>
    </row>
    <row r="195" spans="1:15" s="3" customFormat="1" x14ac:dyDescent="0.3">
      <c r="A195" s="3">
        <v>17</v>
      </c>
      <c r="B195" s="20">
        <v>2038</v>
      </c>
      <c r="C195" s="3">
        <v>1</v>
      </c>
      <c r="D195" s="4">
        <v>30749263</v>
      </c>
      <c r="E195" s="4">
        <f xml:space="preserve"> (G194 / 2) + D195 - H195</f>
        <v>334740430.18070197</v>
      </c>
      <c r="F195" s="3">
        <v>1.7999999999999999E-2</v>
      </c>
      <c r="G195" s="4">
        <f t="shared" si="7"/>
        <v>340765757.92395461</v>
      </c>
      <c r="H195" s="5">
        <v>130000000</v>
      </c>
      <c r="J195" s="6">
        <f xml:space="preserve"> ((G194 - H195) / 2 / 12)</f>
        <v>30749263.931725163</v>
      </c>
      <c r="L195" s="9">
        <f xml:space="preserve"> (G194 - H195) / 2</f>
        <v>368991167.18070197</v>
      </c>
      <c r="M195" s="7" t="s">
        <v>1</v>
      </c>
      <c r="O195" s="4"/>
    </row>
    <row r="196" spans="1:15" s="3" customFormat="1" x14ac:dyDescent="0.3">
      <c r="B196" s="20"/>
      <c r="C196" s="3">
        <v>2</v>
      </c>
      <c r="D196" s="4">
        <v>30749263</v>
      </c>
      <c r="E196" s="4">
        <f t="shared" si="6"/>
        <v>371515020.92395461</v>
      </c>
      <c r="F196" s="3">
        <v>1.7999999999999999E-2</v>
      </c>
      <c r="G196" s="4">
        <f t="shared" si="7"/>
        <v>378202291.30058581</v>
      </c>
      <c r="H196" s="5"/>
      <c r="O196" s="4"/>
    </row>
    <row r="197" spans="1:15" s="3" customFormat="1" x14ac:dyDescent="0.3">
      <c r="B197" s="20"/>
      <c r="C197" s="3">
        <v>3</v>
      </c>
      <c r="D197" s="4">
        <v>30749263</v>
      </c>
      <c r="E197" s="4">
        <f t="shared" ref="E197:E242" si="8" xml:space="preserve"> G196 + D197 - H197</f>
        <v>408951554.30058581</v>
      </c>
      <c r="F197" s="3">
        <v>1.7999999999999999E-2</v>
      </c>
      <c r="G197" s="4">
        <f t="shared" si="7"/>
        <v>416312682.27799636</v>
      </c>
      <c r="H197" s="5"/>
      <c r="O197" s="4"/>
    </row>
    <row r="198" spans="1:15" s="3" customFormat="1" x14ac:dyDescent="0.3">
      <c r="B198" s="20"/>
      <c r="C198" s="3">
        <v>4</v>
      </c>
      <c r="D198" s="4">
        <v>30749263</v>
      </c>
      <c r="E198" s="4">
        <f t="shared" si="8"/>
        <v>447061945.27799636</v>
      </c>
      <c r="F198" s="3">
        <v>1.7999999999999999E-2</v>
      </c>
      <c r="G198" s="4">
        <f t="shared" si="7"/>
        <v>455109060.29300028</v>
      </c>
      <c r="H198" s="5"/>
      <c r="O198" s="4"/>
    </row>
    <row r="199" spans="1:15" s="3" customFormat="1" x14ac:dyDescent="0.3">
      <c r="B199" s="20"/>
      <c r="C199" s="3">
        <v>5</v>
      </c>
      <c r="D199" s="4">
        <v>30749263</v>
      </c>
      <c r="E199" s="4">
        <f t="shared" si="8"/>
        <v>466988558.94528711</v>
      </c>
      <c r="F199" s="3">
        <v>1.7999999999999999E-2</v>
      </c>
      <c r="G199" s="4">
        <f t="shared" si="7"/>
        <v>475394353.0063023</v>
      </c>
      <c r="H199" s="5">
        <f xml:space="preserve"> M194</f>
        <v>18869764.347713172</v>
      </c>
      <c r="O199" s="4"/>
    </row>
    <row r="200" spans="1:15" s="3" customFormat="1" x14ac:dyDescent="0.3">
      <c r="B200" s="20"/>
      <c r="C200" s="3">
        <v>6</v>
      </c>
      <c r="D200" s="4">
        <v>30749263</v>
      </c>
      <c r="E200" s="4">
        <f t="shared" si="8"/>
        <v>506143616.0063023</v>
      </c>
      <c r="F200" s="3">
        <v>1.7999999999999999E-2</v>
      </c>
      <c r="G200" s="4">
        <f t="shared" si="7"/>
        <v>515254201.09441572</v>
      </c>
      <c r="H200" s="5"/>
      <c r="O200" s="4"/>
    </row>
    <row r="201" spans="1:15" s="3" customFormat="1" x14ac:dyDescent="0.3">
      <c r="B201" s="20"/>
      <c r="C201" s="3">
        <v>7</v>
      </c>
      <c r="D201" s="4">
        <v>30749263</v>
      </c>
      <c r="E201" s="4">
        <f t="shared" si="8"/>
        <v>546003464.09441566</v>
      </c>
      <c r="F201" s="3">
        <v>1.7999999999999999E-2</v>
      </c>
      <c r="G201" s="4">
        <f t="shared" si="7"/>
        <v>555831526.44811511</v>
      </c>
      <c r="H201" s="5"/>
      <c r="O201" s="4"/>
    </row>
    <row r="202" spans="1:15" s="3" customFormat="1" x14ac:dyDescent="0.3">
      <c r="B202" s="20"/>
      <c r="C202" s="3">
        <v>8</v>
      </c>
      <c r="D202" s="4">
        <v>30749263</v>
      </c>
      <c r="E202" s="4">
        <f t="shared" si="8"/>
        <v>586580789.44811511</v>
      </c>
      <c r="F202" s="3">
        <v>1.7999999999999999E-2</v>
      </c>
      <c r="G202" s="4">
        <f t="shared" si="7"/>
        <v>597139243.65818119</v>
      </c>
      <c r="H202" s="5"/>
      <c r="O202" s="4"/>
    </row>
    <row r="203" spans="1:15" s="3" customFormat="1" x14ac:dyDescent="0.3">
      <c r="B203" s="20"/>
      <c r="C203" s="3">
        <v>9</v>
      </c>
      <c r="D203" s="4">
        <v>30749263</v>
      </c>
      <c r="E203" s="4">
        <f t="shared" si="8"/>
        <v>627888506.65818119</v>
      </c>
      <c r="F203" s="3">
        <v>1.7999999999999999E-2</v>
      </c>
      <c r="G203" s="4">
        <f t="shared" si="7"/>
        <v>639190499.77802849</v>
      </c>
      <c r="H203" s="5"/>
      <c r="O203" s="4"/>
    </row>
    <row r="204" spans="1:15" s="3" customFormat="1" x14ac:dyDescent="0.3">
      <c r="B204" s="20"/>
      <c r="C204" s="3">
        <v>10</v>
      </c>
      <c r="D204" s="4">
        <v>30749263</v>
      </c>
      <c r="E204" s="4">
        <f t="shared" si="8"/>
        <v>669939762.77802849</v>
      </c>
      <c r="F204" s="3">
        <v>1.7999999999999999E-2</v>
      </c>
      <c r="G204" s="4">
        <f t="shared" si="7"/>
        <v>681998678.50803304</v>
      </c>
      <c r="H204" s="5"/>
      <c r="O204" s="4"/>
    </row>
    <row r="205" spans="1:15" s="3" customFormat="1" x14ac:dyDescent="0.3">
      <c r="B205" s="20"/>
      <c r="C205" s="3">
        <v>11</v>
      </c>
      <c r="D205" s="4">
        <v>30749263</v>
      </c>
      <c r="E205" s="4">
        <f t="shared" si="8"/>
        <v>712747941.50803304</v>
      </c>
      <c r="F205" s="3">
        <v>1.7999999999999999E-2</v>
      </c>
      <c r="G205" s="4">
        <f t="shared" si="7"/>
        <v>725577404.45517766</v>
      </c>
      <c r="H205" s="5"/>
      <c r="O205" s="4"/>
    </row>
    <row r="206" spans="1:15" s="3" customFormat="1" x14ac:dyDescent="0.3">
      <c r="B206" s="20"/>
      <c r="C206" s="3">
        <v>12</v>
      </c>
      <c r="D206" s="4">
        <v>30749263</v>
      </c>
      <c r="E206" s="4">
        <f t="shared" si="8"/>
        <v>756326667.45517766</v>
      </c>
      <c r="F206" s="3">
        <v>1.7999999999999999E-2</v>
      </c>
      <c r="G206" s="4">
        <f t="shared" si="7"/>
        <v>769940547.46937084</v>
      </c>
      <c r="H206" s="5"/>
      <c r="I206" s="4">
        <f xml:space="preserve"> (E195 + SUM(D196:D206)) - SUM(H196:H206)</f>
        <v>654112558.83298874</v>
      </c>
      <c r="J206" s="4">
        <f xml:space="preserve"> E206 - I206</f>
        <v>102214108.62218893</v>
      </c>
      <c r="K206" s="3">
        <v>0.84</v>
      </c>
      <c r="L206" s="4">
        <f xml:space="preserve"> J206 * K206</f>
        <v>85859851.242638692</v>
      </c>
      <c r="M206" s="4">
        <f xml:space="preserve"> J206 - L206</f>
        <v>16354257.379550233</v>
      </c>
      <c r="N206" s="3">
        <f xml:space="preserve"> J206 / I206 * 100</f>
        <v>15.626379166996966</v>
      </c>
      <c r="O206" s="4"/>
    </row>
    <row r="207" spans="1:15" s="3" customFormat="1" x14ac:dyDescent="0.3">
      <c r="A207" s="3">
        <v>18</v>
      </c>
      <c r="B207" s="20">
        <v>2039</v>
      </c>
      <c r="C207" s="3">
        <v>1</v>
      </c>
      <c r="D207" s="4">
        <v>30830856</v>
      </c>
      <c r="E207" s="4">
        <f xml:space="preserve"> (G206 / 2) + D207 - H207</f>
        <v>385801129.73468542</v>
      </c>
      <c r="F207" s="3">
        <v>1.7999999999999999E-2</v>
      </c>
      <c r="G207" s="4">
        <f t="shared" si="7"/>
        <v>392745550.06990975</v>
      </c>
      <c r="H207" s="5">
        <v>30000000</v>
      </c>
      <c r="J207" s="6">
        <f xml:space="preserve"> ((G206 - H207) / 2 / 12)</f>
        <v>30830856.144557118</v>
      </c>
      <c r="L207" s="9">
        <f xml:space="preserve"> (G206 - H207) / 2</f>
        <v>369970273.73468542</v>
      </c>
      <c r="O207" s="4"/>
    </row>
    <row r="208" spans="1:15" s="3" customFormat="1" x14ac:dyDescent="0.3">
      <c r="B208" s="20"/>
      <c r="C208" s="3">
        <v>2</v>
      </c>
      <c r="D208" s="4">
        <v>30830856</v>
      </c>
      <c r="E208" s="4">
        <f t="shared" si="8"/>
        <v>423576406.06990975</v>
      </c>
      <c r="F208" s="3">
        <v>1.7999999999999999E-2</v>
      </c>
      <c r="G208" s="4">
        <f t="shared" si="7"/>
        <v>431200781.37916815</v>
      </c>
      <c r="H208" s="5"/>
      <c r="O208" s="4"/>
    </row>
    <row r="209" spans="1:15" s="3" customFormat="1" x14ac:dyDescent="0.3">
      <c r="B209" s="20"/>
      <c r="C209" s="3">
        <v>3</v>
      </c>
      <c r="D209" s="4">
        <v>30830856</v>
      </c>
      <c r="E209" s="4">
        <f t="shared" si="8"/>
        <v>462031637.37916815</v>
      </c>
      <c r="F209" s="3">
        <v>1.7999999999999999E-2</v>
      </c>
      <c r="G209" s="4">
        <f t="shared" si="7"/>
        <v>470348206.8519932</v>
      </c>
      <c r="H209" s="5"/>
      <c r="O209" s="4"/>
    </row>
    <row r="210" spans="1:15" s="3" customFormat="1" x14ac:dyDescent="0.3">
      <c r="B210" s="20"/>
      <c r="C210" s="3">
        <v>4</v>
      </c>
      <c r="D210" s="4">
        <v>30830856</v>
      </c>
      <c r="E210" s="4">
        <f t="shared" si="8"/>
        <v>501179062.8519932</v>
      </c>
      <c r="F210" s="3">
        <v>1.7999999999999999E-2</v>
      </c>
      <c r="G210" s="4">
        <f t="shared" si="7"/>
        <v>510200285.98332906</v>
      </c>
      <c r="H210" s="5"/>
      <c r="O210" s="4"/>
    </row>
    <row r="211" spans="1:15" s="3" customFormat="1" x14ac:dyDescent="0.3">
      <c r="B211" s="20"/>
      <c r="C211" s="3">
        <v>5</v>
      </c>
      <c r="D211" s="4">
        <v>30830856</v>
      </c>
      <c r="E211" s="4">
        <f t="shared" si="8"/>
        <v>524676884.60377884</v>
      </c>
      <c r="F211" s="3">
        <v>1.7999999999999999E-2</v>
      </c>
      <c r="G211" s="4">
        <f t="shared" si="7"/>
        <v>534121068.52664685</v>
      </c>
      <c r="H211" s="5">
        <f xml:space="preserve"> M206</f>
        <v>16354257.379550233</v>
      </c>
      <c r="O211" s="4"/>
    </row>
    <row r="212" spans="1:15" s="3" customFormat="1" x14ac:dyDescent="0.3">
      <c r="B212" s="20"/>
      <c r="C212" s="3">
        <v>6</v>
      </c>
      <c r="D212" s="4">
        <v>30830856</v>
      </c>
      <c r="E212" s="4">
        <f t="shared" si="8"/>
        <v>564951924.52664685</v>
      </c>
      <c r="F212" s="3">
        <v>1.7999999999999999E-2</v>
      </c>
      <c r="G212" s="4">
        <f t="shared" si="7"/>
        <v>575121059.16812646</v>
      </c>
      <c r="H212" s="5"/>
      <c r="O212" s="4"/>
    </row>
    <row r="213" spans="1:15" s="3" customFormat="1" x14ac:dyDescent="0.3">
      <c r="B213" s="20"/>
      <c r="C213" s="3">
        <v>7</v>
      </c>
      <c r="D213" s="4">
        <v>30830856</v>
      </c>
      <c r="E213" s="4">
        <f t="shared" si="8"/>
        <v>605951915.16812646</v>
      </c>
      <c r="F213" s="3">
        <v>1.7999999999999999E-2</v>
      </c>
      <c r="G213" s="4">
        <f t="shared" si="7"/>
        <v>616859049.64115274</v>
      </c>
      <c r="H213" s="5"/>
      <c r="O213" s="4"/>
    </row>
    <row r="214" spans="1:15" s="3" customFormat="1" x14ac:dyDescent="0.3">
      <c r="B214" s="20"/>
      <c r="C214" s="3">
        <v>8</v>
      </c>
      <c r="D214" s="4">
        <v>30830856</v>
      </c>
      <c r="E214" s="4">
        <f t="shared" si="8"/>
        <v>647689905.64115274</v>
      </c>
      <c r="F214" s="3">
        <v>1.7999999999999999E-2</v>
      </c>
      <c r="G214" s="4">
        <f t="shared" si="7"/>
        <v>659348323.94269347</v>
      </c>
      <c r="H214" s="5"/>
      <c r="O214" s="4"/>
    </row>
    <row r="215" spans="1:15" s="3" customFormat="1" x14ac:dyDescent="0.3">
      <c r="B215" s="20"/>
      <c r="C215" s="3">
        <v>9</v>
      </c>
      <c r="D215" s="4">
        <v>30830856</v>
      </c>
      <c r="E215" s="4">
        <f t="shared" si="8"/>
        <v>690179179.94269347</v>
      </c>
      <c r="F215" s="3">
        <v>1.7999999999999999E-2</v>
      </c>
      <c r="G215" s="4">
        <f t="shared" si="7"/>
        <v>702602405.18166196</v>
      </c>
      <c r="H215" s="5"/>
      <c r="O215" s="4"/>
    </row>
    <row r="216" spans="1:15" s="3" customFormat="1" x14ac:dyDescent="0.3">
      <c r="B216" s="20"/>
      <c r="C216" s="3">
        <v>10</v>
      </c>
      <c r="D216" s="4">
        <v>30830856</v>
      </c>
      <c r="E216" s="4">
        <f t="shared" si="8"/>
        <v>733433261.18166196</v>
      </c>
      <c r="F216" s="3">
        <v>1.7999999999999999E-2</v>
      </c>
      <c r="G216" s="4">
        <f t="shared" si="7"/>
        <v>746635059.88293183</v>
      </c>
      <c r="H216" s="5"/>
      <c r="O216" s="4"/>
    </row>
    <row r="217" spans="1:15" s="3" customFormat="1" x14ac:dyDescent="0.3">
      <c r="B217" s="20"/>
      <c r="C217" s="3">
        <v>11</v>
      </c>
      <c r="D217" s="4">
        <v>30830856</v>
      </c>
      <c r="E217" s="4">
        <f t="shared" si="8"/>
        <v>777465915.88293183</v>
      </c>
      <c r="F217" s="3">
        <v>1.7999999999999999E-2</v>
      </c>
      <c r="G217" s="4">
        <f t="shared" si="7"/>
        <v>791460302.3688246</v>
      </c>
      <c r="H217" s="5"/>
      <c r="O217" s="4"/>
    </row>
    <row r="218" spans="1:15" s="3" customFormat="1" x14ac:dyDescent="0.3">
      <c r="B218" s="20"/>
      <c r="C218" s="3">
        <v>12</v>
      </c>
      <c r="D218" s="4">
        <v>30830856</v>
      </c>
      <c r="E218" s="4">
        <f t="shared" si="8"/>
        <v>822291158.3688246</v>
      </c>
      <c r="F218" s="3">
        <v>1.7999999999999999E-2</v>
      </c>
      <c r="G218" s="4">
        <f t="shared" si="7"/>
        <v>837092399.21946347</v>
      </c>
      <c r="H218" s="5"/>
      <c r="I218" s="4">
        <f xml:space="preserve"> (E207 + SUM(D208:D218)) - SUM(H208:H218)</f>
        <v>708586288.3551352</v>
      </c>
      <c r="J218" s="4">
        <f xml:space="preserve"> E218 - I218</f>
        <v>113704870.0136894</v>
      </c>
      <c r="K218" s="3">
        <v>0.84</v>
      </c>
      <c r="L218" s="4">
        <f xml:space="preserve"> J218 * K218</f>
        <v>95512090.811499089</v>
      </c>
      <c r="M218" s="4">
        <f xml:space="preserve"> J218 - L218</f>
        <v>18192779.20219031</v>
      </c>
      <c r="N218" s="3">
        <f xml:space="preserve"> J218 / I218 * 100</f>
        <v>16.046721744734331</v>
      </c>
      <c r="O218" s="4"/>
    </row>
    <row r="219" spans="1:15" s="3" customFormat="1" x14ac:dyDescent="0.3">
      <c r="A219" s="3">
        <v>19</v>
      </c>
      <c r="B219" s="20">
        <v>2040</v>
      </c>
      <c r="C219" s="3">
        <v>1</v>
      </c>
      <c r="D219" s="4">
        <v>33628849</v>
      </c>
      <c r="E219" s="4">
        <f xml:space="preserve"> (G218 / 2) + D219 - H219</f>
        <v>422175048.60973173</v>
      </c>
      <c r="F219" s="3">
        <v>1.7999999999999999E-2</v>
      </c>
      <c r="G219" s="4">
        <f t="shared" si="7"/>
        <v>429774199.48470688</v>
      </c>
      <c r="H219" s="5">
        <v>30000000</v>
      </c>
      <c r="J219" s="6">
        <f xml:space="preserve"> ((G218 - H219) / 2 / 12)</f>
        <v>33628849.967477642</v>
      </c>
      <c r="L219" s="9">
        <f xml:space="preserve"> (G218 - H219) / 2</f>
        <v>403546199.60973173</v>
      </c>
      <c r="O219" s="4"/>
    </row>
    <row r="220" spans="1:15" s="3" customFormat="1" x14ac:dyDescent="0.3">
      <c r="B220" s="20"/>
      <c r="C220" s="3">
        <v>2</v>
      </c>
      <c r="D220" s="4">
        <v>33628849</v>
      </c>
      <c r="E220" s="4">
        <f t="shared" si="8"/>
        <v>463403048.48470688</v>
      </c>
      <c r="F220" s="3">
        <v>1.7999999999999999E-2</v>
      </c>
      <c r="G220" s="4">
        <f t="shared" si="7"/>
        <v>471744303.35743159</v>
      </c>
      <c r="H220" s="5"/>
      <c r="O220" s="4"/>
    </row>
    <row r="221" spans="1:15" s="3" customFormat="1" x14ac:dyDescent="0.3">
      <c r="B221" s="20"/>
      <c r="C221" s="3">
        <v>3</v>
      </c>
      <c r="D221" s="4">
        <v>33628849</v>
      </c>
      <c r="E221" s="4">
        <f t="shared" si="8"/>
        <v>505373152.35743159</v>
      </c>
      <c r="F221" s="3">
        <v>1.7999999999999999E-2</v>
      </c>
      <c r="G221" s="4">
        <f t="shared" si="7"/>
        <v>514469869.09986538</v>
      </c>
      <c r="H221" s="5"/>
      <c r="O221" s="4"/>
    </row>
    <row r="222" spans="1:15" s="3" customFormat="1" x14ac:dyDescent="0.3">
      <c r="B222" s="20"/>
      <c r="C222" s="3">
        <v>4</v>
      </c>
      <c r="D222" s="4">
        <v>33628849</v>
      </c>
      <c r="E222" s="4">
        <f t="shared" si="8"/>
        <v>548098718.09986544</v>
      </c>
      <c r="F222" s="3">
        <v>1.7999999999999999E-2</v>
      </c>
      <c r="G222" s="4">
        <f t="shared" ref="G222:G242" si="9" xml:space="preserve"> (E222 * F222) + E222</f>
        <v>557964495.02566302</v>
      </c>
      <c r="H222" s="5"/>
      <c r="O222" s="4"/>
    </row>
    <row r="223" spans="1:15" s="3" customFormat="1" x14ac:dyDescent="0.3">
      <c r="B223" s="20"/>
      <c r="C223" s="3">
        <v>5</v>
      </c>
      <c r="D223" s="4">
        <v>33628849</v>
      </c>
      <c r="E223" s="4">
        <f t="shared" si="8"/>
        <v>573400564.82347274</v>
      </c>
      <c r="F223" s="3">
        <v>1.7999999999999999E-2</v>
      </c>
      <c r="G223" s="4">
        <f t="shared" si="9"/>
        <v>583721774.99029529</v>
      </c>
      <c r="H223" s="5">
        <f xml:space="preserve"> M218</f>
        <v>18192779.20219031</v>
      </c>
      <c r="O223" s="4"/>
    </row>
    <row r="224" spans="1:15" s="3" customFormat="1" x14ac:dyDescent="0.3">
      <c r="B224" s="20"/>
      <c r="C224" s="3">
        <v>6</v>
      </c>
      <c r="D224" s="4">
        <v>33628849</v>
      </c>
      <c r="E224" s="4">
        <f t="shared" si="8"/>
        <v>617350623.99029529</v>
      </c>
      <c r="F224" s="3">
        <v>1.7999999999999999E-2</v>
      </c>
      <c r="G224" s="4">
        <f t="shared" si="9"/>
        <v>628462935.22212064</v>
      </c>
      <c r="H224" s="5"/>
      <c r="O224" s="4"/>
    </row>
    <row r="225" spans="1:15" s="3" customFormat="1" x14ac:dyDescent="0.3">
      <c r="B225" s="20"/>
      <c r="C225" s="3">
        <v>7</v>
      </c>
      <c r="D225" s="4">
        <v>33628849</v>
      </c>
      <c r="E225" s="4">
        <f t="shared" si="8"/>
        <v>662091784.22212064</v>
      </c>
      <c r="F225" s="3">
        <v>1.7999999999999999E-2</v>
      </c>
      <c r="G225" s="4">
        <f t="shared" si="9"/>
        <v>674009436.33811879</v>
      </c>
      <c r="H225" s="5"/>
      <c r="O225" s="4"/>
    </row>
    <row r="226" spans="1:15" s="3" customFormat="1" x14ac:dyDescent="0.3">
      <c r="B226" s="20"/>
      <c r="C226" s="3">
        <v>8</v>
      </c>
      <c r="D226" s="4">
        <v>33628849</v>
      </c>
      <c r="E226" s="4">
        <f t="shared" si="8"/>
        <v>707638285.33811879</v>
      </c>
      <c r="F226" s="3">
        <v>1.7999999999999999E-2</v>
      </c>
      <c r="G226" s="4">
        <f t="shared" si="9"/>
        <v>720375774.4742049</v>
      </c>
      <c r="H226" s="5"/>
      <c r="O226" s="4"/>
    </row>
    <row r="227" spans="1:15" s="3" customFormat="1" x14ac:dyDescent="0.3">
      <c r="B227" s="20"/>
      <c r="C227" s="3">
        <v>9</v>
      </c>
      <c r="D227" s="4">
        <v>33628849</v>
      </c>
      <c r="E227" s="4">
        <f t="shared" si="8"/>
        <v>754004623.4742049</v>
      </c>
      <c r="F227" s="3">
        <v>1.7999999999999999E-2</v>
      </c>
      <c r="G227" s="4">
        <f t="shared" si="9"/>
        <v>767576706.69674063</v>
      </c>
      <c r="H227" s="5"/>
      <c r="O227" s="4"/>
    </row>
    <row r="228" spans="1:15" s="3" customFormat="1" x14ac:dyDescent="0.3">
      <c r="B228" s="20"/>
      <c r="C228" s="3">
        <v>10</v>
      </c>
      <c r="D228" s="4">
        <v>33628849</v>
      </c>
      <c r="E228" s="4">
        <f t="shared" si="8"/>
        <v>801205555.69674063</v>
      </c>
      <c r="F228" s="3">
        <v>1.7999999999999999E-2</v>
      </c>
      <c r="G228" s="4">
        <f t="shared" si="9"/>
        <v>815627255.69928193</v>
      </c>
      <c r="H228" s="5"/>
      <c r="O228" s="4"/>
    </row>
    <row r="229" spans="1:15" s="3" customFormat="1" x14ac:dyDescent="0.3">
      <c r="B229" s="20"/>
      <c r="C229" s="3">
        <v>11</v>
      </c>
      <c r="D229" s="4">
        <v>33628849</v>
      </c>
      <c r="E229" s="4">
        <f t="shared" si="8"/>
        <v>849256104.69928193</v>
      </c>
      <c r="F229" s="3">
        <v>1.7999999999999999E-2</v>
      </c>
      <c r="G229" s="4">
        <f t="shared" si="9"/>
        <v>864542714.58386898</v>
      </c>
      <c r="H229" s="5"/>
      <c r="O229" s="4"/>
    </row>
    <row r="230" spans="1:15" s="3" customFormat="1" x14ac:dyDescent="0.3">
      <c r="B230" s="20"/>
      <c r="C230" s="3">
        <v>12</v>
      </c>
      <c r="D230" s="4">
        <v>33628849</v>
      </c>
      <c r="E230" s="4">
        <f t="shared" si="8"/>
        <v>898171563.58386898</v>
      </c>
      <c r="F230" s="3">
        <v>1.7999999999999999E-2</v>
      </c>
      <c r="G230" s="4">
        <f t="shared" si="9"/>
        <v>914338651.72837865</v>
      </c>
      <c r="H230" s="5"/>
      <c r="I230" s="4">
        <f xml:space="preserve"> (E219 + SUM(D220:D230)) - SUM(H220:H230)</f>
        <v>773899608.40754139</v>
      </c>
      <c r="J230" s="4">
        <f xml:space="preserve"> E230 - I230</f>
        <v>124271955.17632759</v>
      </c>
      <c r="K230" s="3">
        <v>0.84</v>
      </c>
      <c r="L230" s="4">
        <f xml:space="preserve"> J230 * K230</f>
        <v>104388442.34811518</v>
      </c>
      <c r="M230" s="4">
        <f xml:space="preserve"> J230 - L230</f>
        <v>19883512.82821241</v>
      </c>
      <c r="N230" s="3">
        <f xml:space="preserve"> J230 / I230 * 100</f>
        <v>16.057890949453103</v>
      </c>
      <c r="O230" s="4"/>
    </row>
    <row r="231" spans="1:15" s="3" customFormat="1" x14ac:dyDescent="0.3">
      <c r="A231" s="3">
        <v>20</v>
      </c>
      <c r="B231" s="20">
        <v>2041</v>
      </c>
      <c r="C231" s="3">
        <v>1</v>
      </c>
      <c r="D231" s="4">
        <v>36847443</v>
      </c>
      <c r="E231" s="4">
        <f xml:space="preserve"> (G230 / 2) + D231 - H231</f>
        <v>464016768.86418933</v>
      </c>
      <c r="F231" s="3">
        <v>1.7999999999999999E-2</v>
      </c>
      <c r="G231" s="4">
        <f t="shared" si="9"/>
        <v>472369070.70374471</v>
      </c>
      <c r="H231" s="5">
        <v>30000000</v>
      </c>
      <c r="J231" s="6">
        <f xml:space="preserve"> ((G230 - H231) / 2 / 12)</f>
        <v>36847443.822015777</v>
      </c>
      <c r="L231" s="9">
        <f xml:space="preserve"> (G230 - H231) / 2</f>
        <v>442169325.86418933</v>
      </c>
      <c r="O231" s="4"/>
    </row>
    <row r="232" spans="1:15" s="3" customFormat="1" x14ac:dyDescent="0.3">
      <c r="B232" s="20"/>
      <c r="C232" s="3">
        <v>2</v>
      </c>
      <c r="D232" s="4">
        <v>36847443</v>
      </c>
      <c r="E232" s="4">
        <f t="shared" si="8"/>
        <v>509216513.70374471</v>
      </c>
      <c r="F232" s="3">
        <v>1.7999999999999999E-2</v>
      </c>
      <c r="G232" s="4">
        <f t="shared" si="9"/>
        <v>518382410.95041209</v>
      </c>
      <c r="H232" s="5"/>
      <c r="O232" s="4"/>
    </row>
    <row r="233" spans="1:15" s="3" customFormat="1" x14ac:dyDescent="0.3">
      <c r="B233" s="20"/>
      <c r="C233" s="3">
        <v>3</v>
      </c>
      <c r="D233" s="4">
        <v>36847443</v>
      </c>
      <c r="E233" s="4">
        <f t="shared" si="8"/>
        <v>555229853.95041203</v>
      </c>
      <c r="F233" s="3">
        <v>1.7999999999999999E-2</v>
      </c>
      <c r="G233" s="4">
        <f t="shared" si="9"/>
        <v>565223991.32151949</v>
      </c>
      <c r="H233" s="5"/>
      <c r="O233" s="4"/>
    </row>
    <row r="234" spans="1:15" s="3" customFormat="1" x14ac:dyDescent="0.3">
      <c r="B234" s="20"/>
      <c r="C234" s="3">
        <v>4</v>
      </c>
      <c r="D234" s="4">
        <v>36847443</v>
      </c>
      <c r="E234" s="4">
        <f t="shared" si="8"/>
        <v>602071434.32151949</v>
      </c>
      <c r="F234" s="3">
        <v>1.7999999999999999E-2</v>
      </c>
      <c r="G234" s="4">
        <f t="shared" si="9"/>
        <v>612908720.13930678</v>
      </c>
      <c r="H234" s="5"/>
      <c r="O234" s="4"/>
    </row>
    <row r="235" spans="1:15" s="3" customFormat="1" x14ac:dyDescent="0.3">
      <c r="B235" s="20"/>
      <c r="C235" s="3">
        <v>5</v>
      </c>
      <c r="D235" s="4">
        <v>36847443</v>
      </c>
      <c r="E235" s="4">
        <f t="shared" si="8"/>
        <v>629872650.3110944</v>
      </c>
      <c r="F235" s="3">
        <v>1.7999999999999999E-2</v>
      </c>
      <c r="G235" s="4">
        <f t="shared" si="9"/>
        <v>641210358.01669407</v>
      </c>
      <c r="H235" s="5">
        <f xml:space="preserve"> M230</f>
        <v>19883512.82821241</v>
      </c>
      <c r="O235" s="4"/>
    </row>
    <row r="236" spans="1:15" s="3" customFormat="1" x14ac:dyDescent="0.3">
      <c r="B236" s="20"/>
      <c r="C236" s="3">
        <v>6</v>
      </c>
      <c r="D236" s="4">
        <v>36847443</v>
      </c>
      <c r="E236" s="4">
        <f t="shared" si="8"/>
        <v>678057801.01669407</v>
      </c>
      <c r="F236" s="3">
        <v>1.7999999999999999E-2</v>
      </c>
      <c r="G236" s="4">
        <f t="shared" si="9"/>
        <v>690262841.43499458</v>
      </c>
      <c r="H236" s="5"/>
      <c r="O236" s="4"/>
    </row>
    <row r="237" spans="1:15" s="3" customFormat="1" x14ac:dyDescent="0.3">
      <c r="B237" s="20"/>
      <c r="C237" s="3">
        <v>7</v>
      </c>
      <c r="D237" s="4">
        <v>36847443</v>
      </c>
      <c r="E237" s="4">
        <f t="shared" si="8"/>
        <v>727110284.43499458</v>
      </c>
      <c r="F237" s="3">
        <v>1.7999999999999999E-2</v>
      </c>
      <c r="G237" s="4">
        <f t="shared" si="9"/>
        <v>740198269.55482447</v>
      </c>
      <c r="H237" s="5"/>
      <c r="O237" s="4"/>
    </row>
    <row r="238" spans="1:15" s="3" customFormat="1" x14ac:dyDescent="0.3">
      <c r="B238" s="20"/>
      <c r="C238" s="3">
        <v>8</v>
      </c>
      <c r="D238" s="4">
        <v>36847443</v>
      </c>
      <c r="E238" s="4">
        <f t="shared" si="8"/>
        <v>777045712.55482447</v>
      </c>
      <c r="F238" s="3">
        <v>1.7999999999999999E-2</v>
      </c>
      <c r="G238" s="4">
        <f t="shared" si="9"/>
        <v>791032535.38081133</v>
      </c>
      <c r="H238" s="5"/>
      <c r="O238" s="4"/>
    </row>
    <row r="239" spans="1:15" s="3" customFormat="1" x14ac:dyDescent="0.3">
      <c r="B239" s="20"/>
      <c r="C239" s="3">
        <v>9</v>
      </c>
      <c r="D239" s="4">
        <v>36847443</v>
      </c>
      <c r="E239" s="4">
        <f t="shared" si="8"/>
        <v>827879978.38081133</v>
      </c>
      <c r="F239" s="3">
        <v>1.7999999999999999E-2</v>
      </c>
      <c r="G239" s="4">
        <f t="shared" si="9"/>
        <v>842781817.99166596</v>
      </c>
      <c r="H239" s="5"/>
      <c r="O239" s="4"/>
    </row>
    <row r="240" spans="1:15" s="3" customFormat="1" x14ac:dyDescent="0.3">
      <c r="B240" s="20"/>
      <c r="C240" s="3">
        <v>10</v>
      </c>
      <c r="D240" s="4">
        <v>36847443</v>
      </c>
      <c r="E240" s="4">
        <f t="shared" si="8"/>
        <v>879629260.99166596</v>
      </c>
      <c r="F240" s="3">
        <v>1.7999999999999999E-2</v>
      </c>
      <c r="G240" s="4">
        <f t="shared" si="9"/>
        <v>895462587.68951595</v>
      </c>
      <c r="H240" s="5"/>
      <c r="O240" s="4"/>
    </row>
    <row r="241" spans="2:15" s="3" customFormat="1" x14ac:dyDescent="0.3">
      <c r="B241" s="20"/>
      <c r="C241" s="3">
        <v>11</v>
      </c>
      <c r="D241" s="4">
        <v>36847443</v>
      </c>
      <c r="E241" s="4">
        <f t="shared" si="8"/>
        <v>932310030.68951595</v>
      </c>
      <c r="F241" s="3">
        <v>1.7999999999999999E-2</v>
      </c>
      <c r="G241" s="4">
        <f t="shared" si="9"/>
        <v>949091611.24192727</v>
      </c>
      <c r="H241" s="5"/>
      <c r="O241" s="4"/>
    </row>
    <row r="242" spans="2:15" s="3" customFormat="1" x14ac:dyDescent="0.3">
      <c r="B242" s="20"/>
      <c r="C242" s="3">
        <v>12</v>
      </c>
      <c r="D242" s="4">
        <v>36847443</v>
      </c>
      <c r="E242" s="4">
        <f t="shared" si="8"/>
        <v>985939054.24192727</v>
      </c>
      <c r="F242" s="3">
        <v>1.7999999999999999E-2</v>
      </c>
      <c r="G242" s="4">
        <f t="shared" si="9"/>
        <v>1003685957.218282</v>
      </c>
      <c r="H242" s="5"/>
      <c r="I242" s="4">
        <f xml:space="preserve"> (E231 + SUM(D232:D242)) - SUM(H232:H242)</f>
        <v>849455129.03597701</v>
      </c>
      <c r="J242" s="4">
        <f xml:space="preserve"> E242 - I242</f>
        <v>136483925.20595026</v>
      </c>
      <c r="K242" s="3">
        <v>0.84</v>
      </c>
      <c r="L242" s="4">
        <f xml:space="preserve"> J242 * K242</f>
        <v>114646497.17299822</v>
      </c>
      <c r="M242" s="4">
        <f xml:space="preserve"> J242 - L242</f>
        <v>21837428.03295204</v>
      </c>
      <c r="N242" s="3">
        <f xml:space="preserve"> J242 / I242 * 100</f>
        <v>16.067231869073776</v>
      </c>
      <c r="O242" s="4"/>
    </row>
    <row r="243" spans="2:15" s="3" customFormat="1" x14ac:dyDescent="0.3">
      <c r="D243" s="4">
        <f>SUM(D3:D242)</f>
        <v>4517320544</v>
      </c>
      <c r="H243" s="5"/>
      <c r="J243" s="6">
        <f xml:space="preserve"> ((G242 - H243) / 2 / 12)</f>
        <v>41820248.217428416</v>
      </c>
      <c r="L243" s="9">
        <f xml:space="preserve"> (G242 - H243) / 2</f>
        <v>501842978.60914099</v>
      </c>
      <c r="O243" s="4"/>
    </row>
  </sheetData>
  <mergeCells count="20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2022-07-26T06:30:42Z</dcterms:modified>
</cp:coreProperties>
</file>