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929D586-B0D1-45BD-BD0F-827040F28BED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2" i="1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C26" i="5" s="1"/>
  <c r="W26" i="5" s="1"/>
  <c r="C27" i="5" s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<sst xmlns="http://schemas.openxmlformats.org/spreadsheetml/2006/main" count="445" uniqueCount="235">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</sst>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7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1"/>
      <c r="B1" s="301"/>
      <c r="C1" s="301"/>
      <c r="D1" s="302" t="s">
        <v>84</v>
      </c>
      <c r="E1" s="303"/>
      <c r="F1" s="303"/>
      <c r="G1" s="303"/>
      <c r="H1" s="307" t="s">
        <v>173</v>
      </c>
      <c r="I1" s="307"/>
      <c r="J1" s="304" t="s">
        <v>164</v>
      </c>
      <c r="K1" s="305"/>
      <c r="L1" s="306"/>
      <c r="M1" s="297" t="s">
        <v>165</v>
      </c>
      <c r="N1" s="298"/>
      <c r="O1" s="298"/>
      <c r="P1" s="299"/>
      <c r="Q1" s="294" t="s">
        <v>186</v>
      </c>
      <c r="R1" s="292" t="s">
        <v>176</v>
      </c>
      <c r="S1" s="293" t="s">
        <v>177</v>
      </c>
    </row>
    <row r="2" spans="1:20" ht="33" x14ac:dyDescent="0.3">
      <c r="A2" s="301"/>
      <c r="B2" s="301"/>
      <c r="C2" s="301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294"/>
      <c r="R2" s="292"/>
      <c r="S2" s="293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0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0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0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0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0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0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0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0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0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0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0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0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295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295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295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295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295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295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295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295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295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295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295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295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296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295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295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295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295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295"/>
      <c r="C33" s="230">
        <v>6</v>
      </c>
      <c r="D33" s="231">
        <v>0</v>
      </c>
      <c r="E33" s="231">
        <v>1500000</v>
      </c>
      <c r="F33" s="231">
        <v>300000</v>
      </c>
      <c r="G33" s="232">
        <v>300000</v>
      </c>
      <c r="H33" s="233">
        <f xml:space="preserve"> 18700000 - 1640000</f>
        <v>17060000</v>
      </c>
      <c r="I33" s="233">
        <v>70000000</v>
      </c>
      <c r="J33" s="233">
        <v>54000000</v>
      </c>
      <c r="K33" s="234">
        <f t="shared" si="1"/>
        <v>14244280.073496789</v>
      </c>
      <c r="L33" s="235">
        <v>-0.01</v>
      </c>
      <c r="M33" s="236">
        <v>0</v>
      </c>
      <c r="N33" s="237">
        <f t="shared" si="4"/>
        <v>12007490.890819099</v>
      </c>
      <c r="O33" s="238">
        <v>-0.1</v>
      </c>
      <c r="P33" s="236">
        <f t="shared" si="2"/>
        <v>12007490.890819099</v>
      </c>
      <c r="Q33" s="239">
        <f t="shared" si="3"/>
        <v>26251770.964315888</v>
      </c>
      <c r="R33" s="233">
        <f t="shared" si="5"/>
        <v>87060000</v>
      </c>
      <c r="S33" s="233">
        <f t="shared" si="6"/>
        <v>80251770.964315891</v>
      </c>
      <c r="T33" s="240"/>
    </row>
    <row r="34" spans="1:21" s="149" customFormat="1" x14ac:dyDescent="0.3">
      <c r="B34" s="295"/>
      <c r="C34" s="230">
        <v>7</v>
      </c>
      <c r="D34" s="231">
        <v>0</v>
      </c>
      <c r="E34" s="231">
        <v>12000000</v>
      </c>
      <c r="F34" s="231">
        <v>300000</v>
      </c>
      <c r="G34" s="232">
        <v>300000</v>
      </c>
      <c r="H34" s="233">
        <f t="shared" ref="H34:H35" si="7" xml:space="preserve"> H33 - 1640000</f>
        <v>15420000</v>
      </c>
      <c r="I34" s="233">
        <v>70000000</v>
      </c>
      <c r="J34" s="233">
        <v>54000000</v>
      </c>
      <c r="K34" s="234">
        <f t="shared" si="1"/>
        <v>14725525.832908815</v>
      </c>
      <c r="L34" s="235">
        <v>-8.0000000000000002E-3</v>
      </c>
      <c r="M34" s="236">
        <v>0</v>
      </c>
      <c r="N34" s="237">
        <f t="shared" si="4"/>
        <v>7625.7268538425787</v>
      </c>
      <c r="O34" s="238">
        <v>1.7999999999999999E-2</v>
      </c>
      <c r="P34" s="236">
        <f t="shared" si="2"/>
        <v>7625.7268538425787</v>
      </c>
      <c r="Q34" s="239">
        <f t="shared" si="3"/>
        <v>14733151.559762657</v>
      </c>
      <c r="R34" s="233">
        <f t="shared" si="5"/>
        <v>85420000</v>
      </c>
      <c r="S34" s="233">
        <f t="shared" si="6"/>
        <v>68733151.559762657</v>
      </c>
      <c r="T34" s="240"/>
    </row>
    <row r="35" spans="1:21" s="149" customFormat="1" x14ac:dyDescent="0.3">
      <c r="B35" s="295"/>
      <c r="C35" s="230">
        <v>8</v>
      </c>
      <c r="D35" s="231">
        <v>0</v>
      </c>
      <c r="E35" s="231">
        <v>0</v>
      </c>
      <c r="F35" s="231">
        <v>300000</v>
      </c>
      <c r="G35" s="232">
        <v>300000</v>
      </c>
      <c r="H35" s="233">
        <f t="shared" si="7"/>
        <v>13780000</v>
      </c>
      <c r="I35" s="233">
        <v>70000000</v>
      </c>
      <c r="J35" s="233">
        <v>54000000</v>
      </c>
      <c r="K35" s="234">
        <f t="shared" si="1"/>
        <v>15785291.607896078</v>
      </c>
      <c r="L35" s="235">
        <v>0.03</v>
      </c>
      <c r="M35" s="236">
        <v>0</v>
      </c>
      <c r="N35" s="237">
        <f t="shared" si="4"/>
        <v>7762.9899372117452</v>
      </c>
      <c r="O35" s="238">
        <v>1.7999999999999999E-2</v>
      </c>
      <c r="P35" s="236">
        <f t="shared" si="2"/>
        <v>7762.9899372117452</v>
      </c>
      <c r="Q35" s="239">
        <f t="shared" si="3"/>
        <v>15793054.597833291</v>
      </c>
      <c r="R35" s="233">
        <f t="shared" si="5"/>
        <v>83780000</v>
      </c>
      <c r="S35" s="233">
        <f t="shared" si="6"/>
        <v>69793054.597833291</v>
      </c>
      <c r="T35" s="240"/>
    </row>
    <row r="36" spans="1:21" s="257" customFormat="1" x14ac:dyDescent="0.3">
      <c r="B36" s="295"/>
      <c r="C36" s="258">
        <v>9</v>
      </c>
      <c r="D36" s="259">
        <v>0</v>
      </c>
      <c r="E36" s="259">
        <v>0</v>
      </c>
      <c r="F36" s="259">
        <v>0</v>
      </c>
      <c r="G36" s="260">
        <v>0</v>
      </c>
      <c r="H36" s="261">
        <v>0</v>
      </c>
      <c r="I36" s="261">
        <v>70000000</v>
      </c>
      <c r="J36" s="261">
        <v>54000000</v>
      </c>
      <c r="K36" s="262">
        <f xml:space="preserve"> (K35 + G36 + F36) + ((K35 + G36 + F36) * L36 ) - 12500000</f>
        <v>3569426.8568382077</v>
      </c>
      <c r="L36" s="263">
        <v>1.7999999999999999E-2</v>
      </c>
      <c r="M36" s="264">
        <v>0</v>
      </c>
      <c r="N36" s="265">
        <f t="shared" si="4"/>
        <v>7902.7237560815565</v>
      </c>
      <c r="O36" s="266">
        <v>1.7999999999999999E-2</v>
      </c>
      <c r="P36" s="264">
        <f t="shared" si="2"/>
        <v>7902.7237560815565</v>
      </c>
      <c r="Q36" s="267">
        <f t="shared" si="3"/>
        <v>3577329.5805942891</v>
      </c>
      <c r="R36" s="261">
        <f t="shared" si="5"/>
        <v>70000000</v>
      </c>
      <c r="S36" s="261">
        <f t="shared" si="6"/>
        <v>57577329.580594286</v>
      </c>
      <c r="T36" s="268"/>
    </row>
    <row r="37" spans="1:21" s="257" customFormat="1" x14ac:dyDescent="0.3">
      <c r="B37" s="295"/>
      <c r="C37" s="258">
        <v>10</v>
      </c>
      <c r="D37" s="259">
        <v>0</v>
      </c>
      <c r="E37" s="259">
        <v>0</v>
      </c>
      <c r="F37" s="259">
        <v>0</v>
      </c>
      <c r="G37" s="260">
        <v>0</v>
      </c>
      <c r="H37" s="261">
        <v>0</v>
      </c>
      <c r="I37" s="261">
        <v>70000000</v>
      </c>
      <c r="J37" s="261">
        <v>54000000</v>
      </c>
      <c r="K37" s="262">
        <f t="shared" si="1"/>
        <v>3633676.5402612956</v>
      </c>
      <c r="L37" s="263">
        <v>1.7999999999999999E-2</v>
      </c>
      <c r="M37" s="264">
        <v>0</v>
      </c>
      <c r="N37" s="265">
        <f t="shared" si="4"/>
        <v>8044.9727836910242</v>
      </c>
      <c r="O37" s="266">
        <v>1.7999999999999999E-2</v>
      </c>
      <c r="P37" s="264">
        <f t="shared" si="2"/>
        <v>8044.9727836910242</v>
      </c>
      <c r="Q37" s="267">
        <f t="shared" si="3"/>
        <v>3641721.5130449869</v>
      </c>
      <c r="R37" s="261">
        <f t="shared" si="5"/>
        <v>70000000</v>
      </c>
      <c r="S37" s="261">
        <f t="shared" si="6"/>
        <v>57641721.513044983</v>
      </c>
      <c r="T37" s="268"/>
    </row>
    <row r="38" spans="1:21" s="270" customFormat="1" ht="17.25" thickBot="1" x14ac:dyDescent="0.35">
      <c r="B38" s="295"/>
      <c r="C38" s="271">
        <v>11</v>
      </c>
      <c r="D38" s="231">
        <v>5000000</v>
      </c>
      <c r="E38" s="231">
        <v>0</v>
      </c>
      <c r="F38" s="231">
        <v>0</v>
      </c>
      <c r="G38" s="232">
        <v>0</v>
      </c>
      <c r="H38" s="233">
        <v>0</v>
      </c>
      <c r="I38" s="233">
        <v>70000000</v>
      </c>
      <c r="J38" s="233">
        <v>54000000</v>
      </c>
      <c r="K38" s="234">
        <f t="shared" si="1"/>
        <v>3699082.7179859988</v>
      </c>
      <c r="L38" s="235">
        <v>1.7999999999999999E-2</v>
      </c>
      <c r="M38" s="236">
        <v>0</v>
      </c>
      <c r="N38" s="237">
        <f t="shared" si="4"/>
        <v>5098189.7822937975</v>
      </c>
      <c r="O38" s="272">
        <v>1.7999999999999999E-2</v>
      </c>
      <c r="P38" s="236">
        <f t="shared" si="2"/>
        <v>5098189.7822937975</v>
      </c>
      <c r="Q38" s="239">
        <f t="shared" si="3"/>
        <v>8797272.5002797954</v>
      </c>
      <c r="R38" s="233">
        <f t="shared" si="5"/>
        <v>70000000</v>
      </c>
      <c r="S38" s="233">
        <f t="shared" si="6"/>
        <v>62797272.500279799</v>
      </c>
      <c r="T38" s="273"/>
    </row>
    <row r="39" spans="1:21" s="229" customFormat="1" ht="17.25" thickBot="1" x14ac:dyDescent="0.35">
      <c r="A39" s="217" t="s">
        <v>213</v>
      </c>
      <c r="B39" s="295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26" customFormat="1" x14ac:dyDescent="0.3">
      <c r="A40" s="26">
        <v>4</v>
      </c>
      <c r="B40" s="295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295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295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295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295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295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295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194</v>
      </c>
      <c r="B47" s="295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195</v>
      </c>
      <c r="B48" s="295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295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295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56" customFormat="1" ht="17.25" thickBot="1" x14ac:dyDescent="0.35">
      <c r="A51" s="245"/>
      <c r="B51" s="295"/>
      <c r="C51" s="246">
        <v>12</v>
      </c>
      <c r="D51" s="247">
        <v>0</v>
      </c>
      <c r="E51" s="247">
        <v>0</v>
      </c>
      <c r="F51" s="248">
        <v>300000</v>
      </c>
      <c r="G51" s="249">
        <v>300000</v>
      </c>
      <c r="H51" s="248">
        <v>0</v>
      </c>
      <c r="I51" s="248">
        <v>210000000</v>
      </c>
      <c r="J51" s="248">
        <v>50000000</v>
      </c>
      <c r="K51" s="250">
        <f t="shared" si="1"/>
        <v>5897202.4455592446</v>
      </c>
      <c r="L51" s="251">
        <v>1.7999999999999999E-2</v>
      </c>
      <c r="M51" s="252">
        <v>0</v>
      </c>
      <c r="N51" s="253">
        <f t="shared" si="4"/>
        <v>18685598.390444949</v>
      </c>
      <c r="O51" s="81">
        <v>0.03</v>
      </c>
      <c r="P51" s="252">
        <f t="shared" si="2"/>
        <v>18685598.390444949</v>
      </c>
      <c r="Q51" s="254">
        <f t="shared" si="3"/>
        <v>24582800.836004194</v>
      </c>
      <c r="R51" s="248">
        <f t="shared" si="5"/>
        <v>210000000</v>
      </c>
      <c r="S51" s="248">
        <f t="shared" si="6"/>
        <v>74582800.836004198</v>
      </c>
      <c r="T51" s="255"/>
    </row>
    <row r="52" spans="1:20" s="26" customFormat="1" x14ac:dyDescent="0.3">
      <c r="A52" s="26">
        <v>4</v>
      </c>
      <c r="B52" s="295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295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295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295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295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295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295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295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295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295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295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56" customFormat="1" ht="17.25" thickBot="1" x14ac:dyDescent="0.35">
      <c r="A63" s="245"/>
      <c r="B63" s="295"/>
      <c r="C63" s="246">
        <v>12</v>
      </c>
      <c r="D63" s="247">
        <v>0</v>
      </c>
      <c r="E63" s="247">
        <v>0</v>
      </c>
      <c r="F63" s="248">
        <v>300000</v>
      </c>
      <c r="G63" s="249">
        <v>300000</v>
      </c>
      <c r="H63" s="248">
        <v>0</v>
      </c>
      <c r="I63" s="248">
        <v>210000000</v>
      </c>
      <c r="J63" s="248">
        <v>50000000</v>
      </c>
      <c r="K63" s="250">
        <f t="shared" si="1"/>
        <v>15405569.119634567</v>
      </c>
      <c r="L63" s="251">
        <v>1.7999999999999999E-2</v>
      </c>
      <c r="M63" s="252">
        <v>0</v>
      </c>
      <c r="N63" s="253">
        <f t="shared" si="4"/>
        <v>26641195.332412325</v>
      </c>
      <c r="O63" s="81">
        <v>0.03</v>
      </c>
      <c r="P63" s="252">
        <f t="shared" si="2"/>
        <v>26641195.332412325</v>
      </c>
      <c r="Q63" s="254">
        <f t="shared" si="3"/>
        <v>42046764.452046894</v>
      </c>
      <c r="R63" s="248">
        <f t="shared" si="5"/>
        <v>210000000</v>
      </c>
      <c r="S63" s="248">
        <f t="shared" si="6"/>
        <v>92046764.452046901</v>
      </c>
      <c r="T63" s="255"/>
    </row>
    <row r="64" spans="1:20" s="26" customFormat="1" x14ac:dyDescent="0.3">
      <c r="A64" s="26">
        <v>6</v>
      </c>
      <c r="B64" s="295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295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295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295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295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295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295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295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295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295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295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56" customFormat="1" ht="17.25" thickBot="1" x14ac:dyDescent="0.35">
      <c r="A75" s="245"/>
      <c r="B75" s="295"/>
      <c r="C75" s="246">
        <v>12</v>
      </c>
      <c r="D75" s="247">
        <v>0</v>
      </c>
      <c r="E75" s="247">
        <v>0</v>
      </c>
      <c r="F75" s="248">
        <v>300000</v>
      </c>
      <c r="G75" s="249">
        <v>300000</v>
      </c>
      <c r="H75" s="248">
        <v>0</v>
      </c>
      <c r="I75" s="248">
        <v>210000000</v>
      </c>
      <c r="J75" s="248">
        <v>50000000</v>
      </c>
      <c r="K75" s="250">
        <f t="shared" si="1"/>
        <v>27183778.140560187</v>
      </c>
      <c r="L75" s="251">
        <v>1.7999999999999999E-2</v>
      </c>
      <c r="M75" s="252">
        <v>0</v>
      </c>
      <c r="N75" s="253">
        <f t="shared" si="4"/>
        <v>37983974.283782482</v>
      </c>
      <c r="O75" s="81">
        <v>0.03</v>
      </c>
      <c r="P75" s="252">
        <f t="shared" si="2"/>
        <v>37983974.283782482</v>
      </c>
      <c r="Q75" s="254">
        <f t="shared" si="3"/>
        <v>65167752.42434267</v>
      </c>
      <c r="R75" s="248">
        <f t="shared" si="5"/>
        <v>210000000</v>
      </c>
      <c r="S75" s="248">
        <f t="shared" si="6"/>
        <v>115167752.42434266</v>
      </c>
      <c r="T75" s="255"/>
    </row>
    <row r="76" spans="1:20" s="26" customFormat="1" x14ac:dyDescent="0.3">
      <c r="A76" s="26">
        <v>7</v>
      </c>
      <c r="B76" s="295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295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295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295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295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295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295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295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295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295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295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295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295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295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295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295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295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295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295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295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295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295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295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295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295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295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295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295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295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295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295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295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295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295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295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295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295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295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295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295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295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295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295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295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295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295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295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295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295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295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295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295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295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295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295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295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295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295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295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295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295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295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295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295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295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295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295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295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295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295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295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295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N25" zoomScale="110" zoomScaleNormal="110" workbookViewId="0">
      <selection activeCell="M34" sqref="A34:XFD3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09" t="s">
        <v>159</v>
      </c>
      <c r="I1" s="309"/>
    </row>
    <row r="2" spans="1:24" s="114" customFormat="1" x14ac:dyDescent="0.3">
      <c r="C2" s="114" t="s">
        <v>178</v>
      </c>
      <c r="D2" s="114" t="s">
        <v>197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214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0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0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0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0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0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0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0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0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0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0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0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0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0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0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0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0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0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0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0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0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0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0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0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212</v>
      </c>
    </row>
    <row r="26" spans="1:27" s="291" customFormat="1" ht="17.25" thickBot="1" x14ac:dyDescent="0.35">
      <c r="A26" s="310"/>
      <c r="B26" s="289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290"/>
      <c r="Y26" s="291" t="s">
        <v>192</v>
      </c>
    </row>
    <row r="27" spans="1:27" s="173" customFormat="1" x14ac:dyDescent="0.3">
      <c r="A27" s="310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288">
        <f xml:space="preserve"> (C27+D27) - V27</f>
        <v>2227000</v>
      </c>
      <c r="X27" s="216"/>
    </row>
    <row r="28" spans="1:27" x14ac:dyDescent="0.3">
      <c r="A28" s="310"/>
      <c r="B28" s="1" t="s">
        <v>73</v>
      </c>
      <c r="C28" s="153">
        <f xml:space="preserve"> W27 + 7590000 +1400000 +600000</f>
        <v>11817000</v>
      </c>
      <c r="D28" s="154">
        <v>1200000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1100000</v>
      </c>
      <c r="M28" s="2">
        <v>150000</v>
      </c>
      <c r="N28" s="190">
        <v>250000</v>
      </c>
      <c r="O28" s="2">
        <v>0</v>
      </c>
      <c r="P28" s="2">
        <v>500000</v>
      </c>
      <c r="Q28" s="2">
        <v>0</v>
      </c>
      <c r="R28" s="2">
        <v>3000000</v>
      </c>
      <c r="S28" s="2">
        <v>0</v>
      </c>
      <c r="T28" s="2">
        <v>1000000</v>
      </c>
      <c r="U28" s="2">
        <v>600000</v>
      </c>
      <c r="V28" s="2">
        <f t="shared" si="0"/>
        <v>7320000</v>
      </c>
      <c r="W28" s="274">
        <f xml:space="preserve"> (C28+D28) - V28</f>
        <v>5697000</v>
      </c>
      <c r="X28" s="204"/>
    </row>
    <row r="29" spans="1:27" x14ac:dyDescent="0.3">
      <c r="A29" s="310"/>
      <c r="B29" s="1" t="s">
        <v>74</v>
      </c>
      <c r="C29" s="153">
        <f xml:space="preserve"> W28 + 7590000+600000</f>
        <v>13887000</v>
      </c>
      <c r="D29" s="154">
        <v>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1100000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0</v>
      </c>
      <c r="R29" s="2">
        <v>3000000</v>
      </c>
      <c r="S29" s="2">
        <v>0</v>
      </c>
      <c r="T29" s="2">
        <v>0</v>
      </c>
      <c r="U29" s="2">
        <v>600000</v>
      </c>
      <c r="V29" s="2">
        <f t="shared" si="0"/>
        <v>6320000</v>
      </c>
      <c r="W29" s="274">
        <f t="shared" ref="W29:W92" si="3" xml:space="preserve"> (C29+D29) - V29</f>
        <v>7567000</v>
      </c>
      <c r="X29" s="204"/>
    </row>
    <row r="30" spans="1:27" x14ac:dyDescent="0.3">
      <c r="A30" s="310"/>
      <c r="B30" s="1" t="s">
        <v>75</v>
      </c>
      <c r="C30" s="153">
        <f xml:space="preserve"> W29 + 7590000 +600000</f>
        <v>15757000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1100000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0</v>
      </c>
      <c r="R30" s="2">
        <v>2000000</v>
      </c>
      <c r="S30" s="2">
        <v>0</v>
      </c>
      <c r="T30" s="2">
        <v>0</v>
      </c>
      <c r="U30" s="2">
        <v>600000</v>
      </c>
      <c r="V30" s="2">
        <f t="shared" si="0"/>
        <v>6820000</v>
      </c>
      <c r="W30" s="274">
        <f t="shared" si="3"/>
        <v>8937000</v>
      </c>
      <c r="X30" s="204"/>
    </row>
    <row r="31" spans="1:27" x14ac:dyDescent="0.3">
      <c r="A31" s="310"/>
      <c r="B31" s="1" t="s">
        <v>76</v>
      </c>
      <c r="C31" s="153">
        <f xml:space="preserve"> W30 + 7590000+600000</f>
        <v>17127000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0</v>
      </c>
      <c r="R31" s="2">
        <v>2000000</v>
      </c>
      <c r="S31" s="2">
        <v>400000</v>
      </c>
      <c r="T31" s="2">
        <v>0</v>
      </c>
      <c r="U31" s="2">
        <v>600000</v>
      </c>
      <c r="V31" s="2">
        <f t="shared" si="0"/>
        <v>8720000</v>
      </c>
      <c r="W31" s="274">
        <f t="shared" si="3"/>
        <v>8407000</v>
      </c>
      <c r="X31" s="204"/>
    </row>
    <row r="32" spans="1:27" x14ac:dyDescent="0.3">
      <c r="A32" s="310"/>
      <c r="B32" s="1" t="s">
        <v>77</v>
      </c>
      <c r="C32" s="153">
        <f xml:space="preserve"> W31 + 7590000+600000</f>
        <v>16597000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0</v>
      </c>
      <c r="R32" s="2">
        <v>2000000</v>
      </c>
      <c r="S32" s="2">
        <v>0</v>
      </c>
      <c r="T32" s="2">
        <v>0</v>
      </c>
      <c r="U32" s="2">
        <v>600000</v>
      </c>
      <c r="V32" s="2">
        <f t="shared" si="0"/>
        <v>5320000</v>
      </c>
      <c r="W32" s="274">
        <f t="shared" si="3"/>
        <v>11277000</v>
      </c>
      <c r="X32" s="204"/>
    </row>
    <row r="33" spans="1:24" x14ac:dyDescent="0.3">
      <c r="A33" s="310"/>
      <c r="B33" s="1" t="s">
        <v>78</v>
      </c>
      <c r="C33" s="153">
        <f xml:space="preserve"> W32 + 7590000+600000</f>
        <v>19467000</v>
      </c>
      <c r="D33" s="154">
        <v>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0</v>
      </c>
      <c r="R33" s="2">
        <v>2000000</v>
      </c>
      <c r="S33" s="243">
        <v>1000000</v>
      </c>
      <c r="T33" s="2">
        <v>0</v>
      </c>
      <c r="U33" s="2">
        <v>600000</v>
      </c>
      <c r="V33" s="2">
        <f t="shared" si="0"/>
        <v>9220000</v>
      </c>
      <c r="W33" s="274">
        <f t="shared" si="3"/>
        <v>10247000</v>
      </c>
      <c r="X33" s="204"/>
    </row>
    <row r="34" spans="1:24" x14ac:dyDescent="0.3">
      <c r="A34" s="310"/>
      <c r="B34" s="1" t="s">
        <v>79</v>
      </c>
      <c r="C34" s="153">
        <f xml:space="preserve"> W33 + 7590000 +1400000+600000</f>
        <v>19837000</v>
      </c>
      <c r="D34" s="154">
        <v>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1100000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0</v>
      </c>
      <c r="R34" s="2">
        <v>2000000</v>
      </c>
      <c r="S34" s="2">
        <v>400000</v>
      </c>
      <c r="T34" s="2">
        <v>0</v>
      </c>
      <c r="U34" s="2">
        <v>600000</v>
      </c>
      <c r="V34" s="2">
        <f t="shared" si="0"/>
        <v>5720000</v>
      </c>
      <c r="W34" s="274">
        <f t="shared" si="3"/>
        <v>14117000</v>
      </c>
      <c r="X34" s="204"/>
    </row>
    <row r="35" spans="1:24" s="157" customFormat="1" ht="17.25" customHeight="1" x14ac:dyDescent="0.3">
      <c r="A35" s="310"/>
      <c r="B35" s="157" t="s">
        <v>80</v>
      </c>
      <c r="C35" s="153">
        <f xml:space="preserve"> W34 + 7590000 + 60000000+600000</f>
        <v>82307000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1100000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0</v>
      </c>
      <c r="R35" s="2">
        <v>2000000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65320000</v>
      </c>
      <c r="W35" s="274">
        <f t="shared" si="3"/>
        <v>16987000</v>
      </c>
      <c r="X35" s="205"/>
    </row>
    <row r="36" spans="1:24" s="77" customFormat="1" x14ac:dyDescent="0.3">
      <c r="A36" s="310"/>
      <c r="B36" s="77" t="s">
        <v>81</v>
      </c>
      <c r="C36" s="155">
        <f xml:space="preserve"> W35 + 7590000 + 7000000 + 54000000</f>
        <v>85577000</v>
      </c>
      <c r="D36" s="155">
        <v>0</v>
      </c>
      <c r="E36" s="155">
        <v>1500000</v>
      </c>
      <c r="F36" s="155">
        <v>0</v>
      </c>
      <c r="G36" s="155">
        <v>420000</v>
      </c>
      <c r="H36" s="155">
        <v>0</v>
      </c>
      <c r="I36" s="155">
        <v>0</v>
      </c>
      <c r="J36" s="155">
        <v>200000</v>
      </c>
      <c r="K36" s="155">
        <v>100000</v>
      </c>
      <c r="L36" s="155">
        <v>1100000</v>
      </c>
      <c r="M36" s="155">
        <v>150000</v>
      </c>
      <c r="N36" s="155">
        <v>250000</v>
      </c>
      <c r="O36" s="155">
        <v>0</v>
      </c>
      <c r="P36" s="155">
        <v>500000</v>
      </c>
      <c r="Q36" s="155">
        <v>0</v>
      </c>
      <c r="R36" s="155">
        <v>2000000</v>
      </c>
      <c r="S36" s="155">
        <v>0</v>
      </c>
      <c r="T36" s="155">
        <v>75000000</v>
      </c>
      <c r="U36" s="155">
        <v>0</v>
      </c>
      <c r="V36" s="155">
        <f t="shared" si="4"/>
        <v>81220000</v>
      </c>
      <c r="W36" s="349">
        <f t="shared" si="3"/>
        <v>4357000</v>
      </c>
      <c r="X36" s="77" t="s">
        <v>219</v>
      </c>
    </row>
    <row r="37" spans="1:24" x14ac:dyDescent="0.3">
      <c r="A37" s="310"/>
      <c r="B37" s="1" t="s">
        <v>82</v>
      </c>
      <c r="C37" s="153">
        <f xml:space="preserve"> W36 + 7590000</f>
        <v>11947000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1100000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0</v>
      </c>
      <c r="R37" s="2">
        <v>2000000</v>
      </c>
      <c r="S37" s="154">
        <v>200000</v>
      </c>
      <c r="T37" s="2">
        <v>0</v>
      </c>
      <c r="U37" s="2">
        <v>0</v>
      </c>
      <c r="V37" s="2">
        <f t="shared" si="4"/>
        <v>6220000</v>
      </c>
      <c r="W37" s="274">
        <f t="shared" si="3"/>
        <v>5727000</v>
      </c>
    </row>
    <row r="38" spans="1:24" s="189" customFormat="1" ht="17.25" thickBot="1" x14ac:dyDescent="0.35">
      <c r="A38" s="310"/>
      <c r="B38" s="191" t="s">
        <v>83</v>
      </c>
      <c r="C38" s="190">
        <f xml:space="preserve"> W37 + 7590000</f>
        <v>13317000</v>
      </c>
      <c r="D38" s="190">
        <v>0</v>
      </c>
      <c r="E38" s="192">
        <v>0</v>
      </c>
      <c r="F38" s="190">
        <v>0</v>
      </c>
      <c r="G38" s="192">
        <v>420000</v>
      </c>
      <c r="H38" s="190">
        <v>200000</v>
      </c>
      <c r="I38" s="190">
        <v>200000</v>
      </c>
      <c r="J38" s="190">
        <v>1200000</v>
      </c>
      <c r="K38" s="190">
        <v>0</v>
      </c>
      <c r="L38" s="190">
        <v>1100000</v>
      </c>
      <c r="M38" s="190">
        <v>150000</v>
      </c>
      <c r="N38" s="190">
        <v>250000</v>
      </c>
      <c r="O38" s="192">
        <v>0</v>
      </c>
      <c r="P38" s="190">
        <v>500000</v>
      </c>
      <c r="Q38" s="190">
        <v>0</v>
      </c>
      <c r="R38" s="190">
        <v>2000000</v>
      </c>
      <c r="S38" s="190">
        <v>0</v>
      </c>
      <c r="T38" s="190">
        <v>0</v>
      </c>
      <c r="U38" s="190">
        <v>0</v>
      </c>
      <c r="V38" s="192">
        <f t="shared" si="4"/>
        <v>6020000</v>
      </c>
      <c r="W38" s="350">
        <f t="shared" si="3"/>
        <v>7297000</v>
      </c>
    </row>
    <row r="39" spans="1:24" s="187" customFormat="1" x14ac:dyDescent="0.3">
      <c r="A39" s="310">
        <v>2026</v>
      </c>
      <c r="B39" s="193" t="s">
        <v>72</v>
      </c>
      <c r="C39" s="188">
        <f xml:space="preserve"> W38 + 7700000</f>
        <v>14997000</v>
      </c>
      <c r="D39" s="154">
        <v>0</v>
      </c>
      <c r="E39" s="2">
        <v>3240000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1100000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0</v>
      </c>
      <c r="R39" s="2">
        <v>2000000</v>
      </c>
      <c r="S39" s="188">
        <v>0</v>
      </c>
      <c r="T39" s="2">
        <v>0</v>
      </c>
      <c r="U39" s="2">
        <v>0</v>
      </c>
      <c r="V39" s="188">
        <f t="shared" si="4"/>
        <v>9260000</v>
      </c>
      <c r="W39" s="274">
        <f t="shared" si="3"/>
        <v>5737000</v>
      </c>
    </row>
    <row r="40" spans="1:24" s="77" customFormat="1" x14ac:dyDescent="0.3">
      <c r="A40" s="310"/>
      <c r="B40" s="77" t="s">
        <v>73</v>
      </c>
      <c r="C40" s="155">
        <f xml:space="preserve"> W39 + 7700000 +1400000</f>
        <v>14837000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1100000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0</v>
      </c>
      <c r="R40" s="2">
        <v>2000000</v>
      </c>
      <c r="S40" s="2">
        <v>400000</v>
      </c>
      <c r="T40" s="2">
        <v>0</v>
      </c>
      <c r="U40" s="2">
        <v>0</v>
      </c>
      <c r="V40" s="155">
        <f t="shared" si="4"/>
        <v>6420000</v>
      </c>
      <c r="W40" s="274">
        <f t="shared" si="3"/>
        <v>8417000</v>
      </c>
    </row>
    <row r="41" spans="1:24" s="159" customFormat="1" x14ac:dyDescent="0.3">
      <c r="A41" s="310"/>
      <c r="B41" s="159" t="s">
        <v>74</v>
      </c>
      <c r="C41" s="153">
        <f xml:space="preserve"> W40 + 7700000</f>
        <v>16117000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1100000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0</v>
      </c>
      <c r="R41" s="2">
        <v>2000000</v>
      </c>
      <c r="S41" s="2">
        <v>0</v>
      </c>
      <c r="T41" s="2">
        <v>0</v>
      </c>
      <c r="U41" s="2">
        <v>0</v>
      </c>
      <c r="V41" s="156">
        <f t="shared" si="4"/>
        <v>6020000</v>
      </c>
      <c r="W41" s="274">
        <f t="shared" si="3"/>
        <v>10097000</v>
      </c>
    </row>
    <row r="42" spans="1:24" s="159" customFormat="1" x14ac:dyDescent="0.3">
      <c r="A42" s="310"/>
      <c r="B42" s="159" t="s">
        <v>75</v>
      </c>
      <c r="C42" s="153">
        <f xml:space="preserve"> W41 + 7700000</f>
        <v>17797000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1100000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0</v>
      </c>
      <c r="R42" s="2">
        <v>2000000</v>
      </c>
      <c r="S42" s="2">
        <v>0</v>
      </c>
      <c r="T42" s="2">
        <v>0</v>
      </c>
      <c r="U42" s="2">
        <v>0</v>
      </c>
      <c r="V42" s="156">
        <f t="shared" si="4"/>
        <v>7520000</v>
      </c>
      <c r="W42" s="274">
        <f t="shared" si="3"/>
        <v>10277000</v>
      </c>
    </row>
    <row r="43" spans="1:24" s="159" customFormat="1" x14ac:dyDescent="0.3">
      <c r="A43" s="310"/>
      <c r="B43" s="159" t="s">
        <v>76</v>
      </c>
      <c r="C43" s="153">
        <f xml:space="preserve"> W42 + 7700000</f>
        <v>17977000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1100000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0</v>
      </c>
      <c r="R43" s="2">
        <v>2000000</v>
      </c>
      <c r="S43" s="2">
        <v>400000</v>
      </c>
      <c r="T43" s="2">
        <v>0</v>
      </c>
      <c r="U43" s="2">
        <v>0</v>
      </c>
      <c r="V43" s="156">
        <f t="shared" si="4"/>
        <v>9420000</v>
      </c>
      <c r="W43" s="274">
        <f t="shared" si="3"/>
        <v>8557000</v>
      </c>
    </row>
    <row r="44" spans="1:24" s="159" customFormat="1" x14ac:dyDescent="0.3">
      <c r="A44" s="310"/>
      <c r="B44" s="159" t="s">
        <v>77</v>
      </c>
      <c r="C44" s="153">
        <f xml:space="preserve"> W43 + 7700000</f>
        <v>16257000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1100000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0</v>
      </c>
      <c r="R44" s="2">
        <v>2000000</v>
      </c>
      <c r="S44" s="2">
        <v>0</v>
      </c>
      <c r="T44" s="2">
        <v>0</v>
      </c>
      <c r="U44" s="2">
        <v>0</v>
      </c>
      <c r="V44" s="156">
        <f t="shared" si="4"/>
        <v>6020000</v>
      </c>
      <c r="W44" s="274">
        <f t="shared" si="3"/>
        <v>10237000</v>
      </c>
    </row>
    <row r="45" spans="1:24" s="159" customFormat="1" x14ac:dyDescent="0.3">
      <c r="A45" s="310"/>
      <c r="B45" s="159" t="s">
        <v>78</v>
      </c>
      <c r="C45" s="153">
        <f xml:space="preserve"> W44 + 7700000</f>
        <v>17937000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1100000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0</v>
      </c>
      <c r="R45" s="2">
        <v>2000000</v>
      </c>
      <c r="S45" s="190">
        <v>1000000</v>
      </c>
      <c r="T45" s="2">
        <v>0</v>
      </c>
      <c r="U45" s="2">
        <v>0</v>
      </c>
      <c r="V45" s="156">
        <f t="shared" si="4"/>
        <v>9920000</v>
      </c>
      <c r="W45" s="274">
        <f t="shared" si="3"/>
        <v>8017000</v>
      </c>
    </row>
    <row r="46" spans="1:24" s="159" customFormat="1" x14ac:dyDescent="0.3">
      <c r="A46" s="310"/>
      <c r="B46" s="159" t="s">
        <v>79</v>
      </c>
      <c r="C46" s="153">
        <f xml:space="preserve"> W45 + 7700000 +1400000</f>
        <v>17117000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1100000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0</v>
      </c>
      <c r="R46" s="2">
        <v>2000000</v>
      </c>
      <c r="S46" s="2">
        <v>400000</v>
      </c>
      <c r="T46" s="2">
        <v>0</v>
      </c>
      <c r="U46" s="2">
        <v>0</v>
      </c>
      <c r="V46" s="156">
        <f t="shared" si="4"/>
        <v>6420000</v>
      </c>
      <c r="W46" s="274">
        <f t="shared" si="3"/>
        <v>10697000</v>
      </c>
    </row>
    <row r="47" spans="1:24" s="159" customFormat="1" x14ac:dyDescent="0.3">
      <c r="A47" s="310"/>
      <c r="B47" s="159" t="s">
        <v>80</v>
      </c>
      <c r="C47" s="153">
        <f xml:space="preserve"> W46 + 7700000</f>
        <v>18397000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1100000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0</v>
      </c>
      <c r="R47" s="2">
        <v>2000000</v>
      </c>
      <c r="S47" s="2">
        <v>0</v>
      </c>
      <c r="T47" s="2">
        <v>0</v>
      </c>
      <c r="U47" s="2">
        <v>0</v>
      </c>
      <c r="V47" s="156">
        <f t="shared" si="4"/>
        <v>6020000</v>
      </c>
      <c r="W47" s="274">
        <f t="shared" si="3"/>
        <v>12377000</v>
      </c>
    </row>
    <row r="48" spans="1:24" s="159" customFormat="1" x14ac:dyDescent="0.3">
      <c r="A48" s="310"/>
      <c r="B48" s="159" t="s">
        <v>81</v>
      </c>
      <c r="C48" s="153">
        <f xml:space="preserve"> W47 + 7700000</f>
        <v>20077000</v>
      </c>
      <c r="D48" s="154">
        <v>0</v>
      </c>
      <c r="E48" s="242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1100000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0</v>
      </c>
      <c r="R48" s="2">
        <v>2000000</v>
      </c>
      <c r="S48" s="2">
        <v>0</v>
      </c>
      <c r="T48" s="2">
        <v>0</v>
      </c>
      <c r="U48" s="2">
        <v>0</v>
      </c>
      <c r="V48" s="156">
        <f t="shared" si="4"/>
        <v>7520000</v>
      </c>
      <c r="W48" s="274">
        <f t="shared" si="3"/>
        <v>12557000</v>
      </c>
    </row>
    <row r="49" spans="1:24" s="159" customFormat="1" x14ac:dyDescent="0.3">
      <c r="A49" s="310"/>
      <c r="B49" s="159" t="s">
        <v>82</v>
      </c>
      <c r="C49" s="153">
        <f xml:space="preserve"> W48 + 7700000</f>
        <v>20257000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1100000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0</v>
      </c>
      <c r="R49" s="2">
        <v>2000000</v>
      </c>
      <c r="S49" s="2">
        <v>200000</v>
      </c>
      <c r="T49" s="2">
        <v>0</v>
      </c>
      <c r="U49" s="2">
        <v>0</v>
      </c>
      <c r="V49" s="156">
        <f t="shared" si="4"/>
        <v>6220000</v>
      </c>
      <c r="W49" s="274">
        <f t="shared" si="3"/>
        <v>14037000</v>
      </c>
    </row>
    <row r="50" spans="1:24" s="189" customFormat="1" ht="17.25" thickBot="1" x14ac:dyDescent="0.35">
      <c r="A50" s="310"/>
      <c r="B50" s="191" t="s">
        <v>83</v>
      </c>
      <c r="C50" s="190">
        <f xml:space="preserve"> W49 + 7700000</f>
        <v>21737000</v>
      </c>
      <c r="D50" s="190">
        <v>0</v>
      </c>
      <c r="E50" s="192">
        <v>0</v>
      </c>
      <c r="F50" s="190">
        <v>0</v>
      </c>
      <c r="G50" s="192">
        <v>420000</v>
      </c>
      <c r="H50" s="190">
        <v>200000</v>
      </c>
      <c r="I50" s="190">
        <v>200000</v>
      </c>
      <c r="J50" s="190">
        <v>1200000</v>
      </c>
      <c r="K50" s="190">
        <v>0</v>
      </c>
      <c r="L50" s="190">
        <v>1100000</v>
      </c>
      <c r="M50" s="190">
        <v>150000</v>
      </c>
      <c r="N50" s="190">
        <v>250000</v>
      </c>
      <c r="O50" s="192">
        <v>0</v>
      </c>
      <c r="P50" s="190">
        <v>500000</v>
      </c>
      <c r="Q50" s="190">
        <v>0</v>
      </c>
      <c r="R50" s="190">
        <v>2000000</v>
      </c>
      <c r="S50" s="190">
        <v>0</v>
      </c>
      <c r="T50" s="190">
        <v>0</v>
      </c>
      <c r="U50" s="190">
        <v>0</v>
      </c>
      <c r="V50" s="192">
        <f t="shared" si="4"/>
        <v>6020000</v>
      </c>
      <c r="W50" s="350">
        <f t="shared" si="3"/>
        <v>15717000</v>
      </c>
      <c r="X50" s="241"/>
    </row>
    <row r="51" spans="1:24" s="187" customFormat="1" x14ac:dyDescent="0.3">
      <c r="A51" s="308">
        <v>2027</v>
      </c>
      <c r="B51" s="193" t="s">
        <v>72</v>
      </c>
      <c r="C51" s="188">
        <f xml:space="preserve"> W50 + 7700000</f>
        <v>23417000</v>
      </c>
      <c r="D51" s="154">
        <v>0</v>
      </c>
      <c r="E51" s="2">
        <v>3240000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1100000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0</v>
      </c>
      <c r="R51" s="2">
        <v>2000000</v>
      </c>
      <c r="S51" s="188">
        <v>0</v>
      </c>
      <c r="T51" s="2">
        <v>0</v>
      </c>
      <c r="U51" s="2">
        <v>0</v>
      </c>
      <c r="V51" s="188">
        <f t="shared" si="4"/>
        <v>9260000</v>
      </c>
      <c r="W51" s="274">
        <f t="shared" si="3"/>
        <v>14157000</v>
      </c>
    </row>
    <row r="52" spans="1:24" s="159" customFormat="1" x14ac:dyDescent="0.3">
      <c r="A52" s="308"/>
      <c r="B52" s="159" t="s">
        <v>73</v>
      </c>
      <c r="C52" s="155">
        <f xml:space="preserve"> W51 + 7700000 +1400000</f>
        <v>23257000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1100000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0</v>
      </c>
      <c r="R52" s="2">
        <v>2000000</v>
      </c>
      <c r="S52" s="2">
        <v>400000</v>
      </c>
      <c r="T52" s="2">
        <v>0</v>
      </c>
      <c r="U52" s="2">
        <v>0</v>
      </c>
      <c r="V52" s="156">
        <f t="shared" si="4"/>
        <v>6420000</v>
      </c>
      <c r="W52" s="274">
        <f t="shared" si="3"/>
        <v>16837000</v>
      </c>
    </row>
    <row r="53" spans="1:24" s="159" customFormat="1" x14ac:dyDescent="0.3">
      <c r="A53" s="308"/>
      <c r="B53" s="159" t="s">
        <v>74</v>
      </c>
      <c r="C53" s="153">
        <f xml:space="preserve"> W52 + 7700000</f>
        <v>24537000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1100000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0</v>
      </c>
      <c r="R53" s="2">
        <v>2000000</v>
      </c>
      <c r="S53" s="2">
        <v>0</v>
      </c>
      <c r="T53" s="2">
        <v>0</v>
      </c>
      <c r="U53" s="2">
        <v>0</v>
      </c>
      <c r="V53" s="156">
        <f t="shared" si="4"/>
        <v>6020000</v>
      </c>
      <c r="W53" s="274">
        <f t="shared" si="3"/>
        <v>18517000</v>
      </c>
    </row>
    <row r="54" spans="1:24" s="159" customFormat="1" x14ac:dyDescent="0.3">
      <c r="A54" s="308"/>
      <c r="B54" s="159" t="s">
        <v>75</v>
      </c>
      <c r="C54" s="153">
        <f xml:space="preserve"> W53 + 7700000</f>
        <v>26217000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1100000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0</v>
      </c>
      <c r="R54" s="2">
        <v>2000000</v>
      </c>
      <c r="S54" s="2">
        <v>0</v>
      </c>
      <c r="T54" s="2">
        <v>0</v>
      </c>
      <c r="U54" s="2">
        <v>0</v>
      </c>
      <c r="V54" s="156">
        <f t="shared" si="4"/>
        <v>7520000</v>
      </c>
      <c r="W54" s="274">
        <f t="shared" si="3"/>
        <v>18697000</v>
      </c>
    </row>
    <row r="55" spans="1:24" s="159" customFormat="1" x14ac:dyDescent="0.3">
      <c r="A55" s="308"/>
      <c r="B55" s="159" t="s">
        <v>76</v>
      </c>
      <c r="C55" s="153">
        <f xml:space="preserve"> W54 + 7700000</f>
        <v>26397000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1100000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0</v>
      </c>
      <c r="R55" s="2">
        <v>2000000</v>
      </c>
      <c r="S55" s="2">
        <v>400000</v>
      </c>
      <c r="T55" s="2">
        <v>0</v>
      </c>
      <c r="U55" s="2">
        <v>0</v>
      </c>
      <c r="V55" s="156">
        <f t="shared" si="4"/>
        <v>9420000</v>
      </c>
      <c r="W55" s="274">
        <f t="shared" si="3"/>
        <v>16977000</v>
      </c>
    </row>
    <row r="56" spans="1:24" s="159" customFormat="1" x14ac:dyDescent="0.3">
      <c r="A56" s="308"/>
      <c r="B56" s="159" t="s">
        <v>77</v>
      </c>
      <c r="C56" s="153">
        <f xml:space="preserve"> W55 + 7700000</f>
        <v>24677000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1100000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0</v>
      </c>
      <c r="R56" s="2">
        <v>2000000</v>
      </c>
      <c r="S56" s="2">
        <v>0</v>
      </c>
      <c r="T56" s="2">
        <v>0</v>
      </c>
      <c r="U56" s="2">
        <v>0</v>
      </c>
      <c r="V56" s="156">
        <f t="shared" si="4"/>
        <v>6020000</v>
      </c>
      <c r="W56" s="274">
        <f t="shared" si="3"/>
        <v>18657000</v>
      </c>
    </row>
    <row r="57" spans="1:24" s="159" customFormat="1" x14ac:dyDescent="0.3">
      <c r="A57" s="308"/>
      <c r="B57" s="159" t="s">
        <v>78</v>
      </c>
      <c r="C57" s="153">
        <f xml:space="preserve"> W56 + 7700000</f>
        <v>26357000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1100000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0</v>
      </c>
      <c r="R57" s="2">
        <v>2000000</v>
      </c>
      <c r="S57" s="190">
        <v>1000000</v>
      </c>
      <c r="T57" s="2">
        <v>0</v>
      </c>
      <c r="U57" s="2">
        <v>0</v>
      </c>
      <c r="V57" s="156">
        <f t="shared" si="4"/>
        <v>9920000</v>
      </c>
      <c r="W57" s="274">
        <f t="shared" si="3"/>
        <v>16437000</v>
      </c>
    </row>
    <row r="58" spans="1:24" s="159" customFormat="1" x14ac:dyDescent="0.3">
      <c r="A58" s="308"/>
      <c r="B58" s="159" t="s">
        <v>79</v>
      </c>
      <c r="C58" s="153">
        <f xml:space="preserve"> W57 + 7700000 +1400000</f>
        <v>25537000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1100000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0</v>
      </c>
      <c r="R58" s="2">
        <v>2000000</v>
      </c>
      <c r="S58" s="2">
        <v>400000</v>
      </c>
      <c r="T58" s="2">
        <v>0</v>
      </c>
      <c r="U58" s="2">
        <v>0</v>
      </c>
      <c r="V58" s="156">
        <f t="shared" si="4"/>
        <v>6420000</v>
      </c>
      <c r="W58" s="274">
        <f t="shared" si="3"/>
        <v>19117000</v>
      </c>
    </row>
    <row r="59" spans="1:24" s="159" customFormat="1" x14ac:dyDescent="0.3">
      <c r="A59" s="308"/>
      <c r="B59" s="159" t="s">
        <v>80</v>
      </c>
      <c r="C59" s="153">
        <f xml:space="preserve"> W58 + 7700000</f>
        <v>26817000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1100000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0</v>
      </c>
      <c r="R59" s="2">
        <v>2000000</v>
      </c>
      <c r="S59" s="2">
        <v>0</v>
      </c>
      <c r="T59" s="2">
        <v>0</v>
      </c>
      <c r="U59" s="2">
        <v>0</v>
      </c>
      <c r="V59" s="156">
        <f t="shared" si="4"/>
        <v>6020000</v>
      </c>
      <c r="W59" s="274">
        <f t="shared" si="3"/>
        <v>20797000</v>
      </c>
    </row>
    <row r="60" spans="1:24" s="159" customFormat="1" x14ac:dyDescent="0.3">
      <c r="A60" s="308"/>
      <c r="B60" s="159" t="s">
        <v>81</v>
      </c>
      <c r="C60" s="153">
        <f xml:space="preserve"> W59 + 7700000</f>
        <v>28497000</v>
      </c>
      <c r="D60" s="154">
        <v>0</v>
      </c>
      <c r="E60" s="242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1100000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0</v>
      </c>
      <c r="R60" s="2">
        <v>2000000</v>
      </c>
      <c r="S60" s="2">
        <v>0</v>
      </c>
      <c r="T60" s="2">
        <v>0</v>
      </c>
      <c r="U60" s="2">
        <v>0</v>
      </c>
      <c r="V60" s="156">
        <f>SUM(E60:U60)</f>
        <v>7520000</v>
      </c>
      <c r="W60" s="274">
        <f t="shared" si="3"/>
        <v>20977000</v>
      </c>
    </row>
    <row r="61" spans="1:24" s="159" customFormat="1" x14ac:dyDescent="0.3">
      <c r="A61" s="308"/>
      <c r="B61" s="159" t="s">
        <v>82</v>
      </c>
      <c r="C61" s="153">
        <f xml:space="preserve"> W60 + 7700000</f>
        <v>28677000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1100000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0</v>
      </c>
      <c r="R61" s="2">
        <v>2000000</v>
      </c>
      <c r="S61" s="2">
        <v>200000</v>
      </c>
      <c r="T61" s="2">
        <v>0</v>
      </c>
      <c r="U61" s="2">
        <v>0</v>
      </c>
      <c r="V61" s="156">
        <f t="shared" si="4"/>
        <v>6220000</v>
      </c>
      <c r="W61" s="274">
        <f t="shared" si="3"/>
        <v>22457000</v>
      </c>
    </row>
    <row r="62" spans="1:24" s="241" customFormat="1" x14ac:dyDescent="0.3">
      <c r="A62" s="308"/>
      <c r="B62" s="241" t="s">
        <v>83</v>
      </c>
      <c r="C62" s="190">
        <f xml:space="preserve"> W61 + 7700000</f>
        <v>30157000</v>
      </c>
      <c r="D62" s="190">
        <v>0</v>
      </c>
      <c r="E62" s="192">
        <v>0</v>
      </c>
      <c r="F62" s="190">
        <v>0</v>
      </c>
      <c r="G62" s="190">
        <v>420000</v>
      </c>
      <c r="H62" s="190">
        <v>200000</v>
      </c>
      <c r="I62" s="190">
        <v>200000</v>
      </c>
      <c r="J62" s="190">
        <v>1200000</v>
      </c>
      <c r="K62" s="190">
        <v>0</v>
      </c>
      <c r="L62" s="190">
        <v>1100000</v>
      </c>
      <c r="M62" s="190">
        <v>150000</v>
      </c>
      <c r="N62" s="190">
        <v>250000</v>
      </c>
      <c r="O62" s="190">
        <v>0</v>
      </c>
      <c r="P62" s="190">
        <v>500000</v>
      </c>
      <c r="Q62" s="190">
        <v>0</v>
      </c>
      <c r="R62" s="190">
        <v>2000000</v>
      </c>
      <c r="S62" s="190">
        <v>0</v>
      </c>
      <c r="T62" s="190">
        <v>0</v>
      </c>
      <c r="U62" s="190">
        <v>0</v>
      </c>
      <c r="V62" s="190">
        <f t="shared" si="4"/>
        <v>6020000</v>
      </c>
      <c r="W62" s="350">
        <f t="shared" si="3"/>
        <v>24137000</v>
      </c>
    </row>
    <row r="63" spans="1:24" s="159" customFormat="1" x14ac:dyDescent="0.3">
      <c r="A63" s="308">
        <v>2028</v>
      </c>
      <c r="B63" s="159" t="s">
        <v>72</v>
      </c>
      <c r="C63" s="188">
        <f xml:space="preserve"> W62 + 7700000</f>
        <v>31837000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1100000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0</v>
      </c>
      <c r="R63" s="2">
        <v>2000000</v>
      </c>
      <c r="S63" s="188">
        <v>0</v>
      </c>
      <c r="T63" s="2">
        <v>0</v>
      </c>
      <c r="U63" s="154">
        <v>0</v>
      </c>
      <c r="V63" s="156">
        <f t="shared" si="4"/>
        <v>9260000</v>
      </c>
      <c r="W63" s="274">
        <f t="shared" si="3"/>
        <v>22577000</v>
      </c>
    </row>
    <row r="64" spans="1:24" s="159" customFormat="1" x14ac:dyDescent="0.3">
      <c r="A64" s="308"/>
      <c r="B64" s="159" t="s">
        <v>73</v>
      </c>
      <c r="C64" s="155">
        <f xml:space="preserve"> W63 + 7700000 +1400000</f>
        <v>31677000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1100000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0</v>
      </c>
      <c r="R64" s="2">
        <v>2000000</v>
      </c>
      <c r="S64" s="2">
        <v>400000</v>
      </c>
      <c r="T64" s="2">
        <v>0</v>
      </c>
      <c r="U64" s="2">
        <v>0</v>
      </c>
      <c r="V64" s="156">
        <f t="shared" si="4"/>
        <v>6420000</v>
      </c>
      <c r="W64" s="274">
        <f t="shared" si="3"/>
        <v>25257000</v>
      </c>
    </row>
    <row r="65" spans="1:23" s="159" customFormat="1" x14ac:dyDescent="0.3">
      <c r="A65" s="308"/>
      <c r="B65" s="159" t="s">
        <v>74</v>
      </c>
      <c r="C65" s="153">
        <f xml:space="preserve"> W64 + 7700000</f>
        <v>32957000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1100000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0</v>
      </c>
      <c r="R65" s="2">
        <v>2000000</v>
      </c>
      <c r="S65" s="2">
        <v>0</v>
      </c>
      <c r="T65" s="2">
        <v>0</v>
      </c>
      <c r="U65" s="154">
        <v>0</v>
      </c>
      <c r="V65" s="156">
        <f t="shared" si="4"/>
        <v>6020000</v>
      </c>
      <c r="W65" s="274">
        <f t="shared" si="3"/>
        <v>26937000</v>
      </c>
    </row>
    <row r="66" spans="1:23" s="159" customFormat="1" x14ac:dyDescent="0.3">
      <c r="A66" s="308"/>
      <c r="B66" s="159" t="s">
        <v>75</v>
      </c>
      <c r="C66" s="153">
        <f xml:space="preserve"> W65 + 7700000</f>
        <v>34637000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1100000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0</v>
      </c>
      <c r="R66" s="2">
        <v>2000000</v>
      </c>
      <c r="S66" s="2">
        <v>0</v>
      </c>
      <c r="T66" s="2">
        <v>0</v>
      </c>
      <c r="U66" s="154">
        <v>0</v>
      </c>
      <c r="V66" s="156">
        <f t="shared" si="4"/>
        <v>7520000</v>
      </c>
      <c r="W66" s="274">
        <f t="shared" si="3"/>
        <v>27117000</v>
      </c>
    </row>
    <row r="67" spans="1:23" s="159" customFormat="1" x14ac:dyDescent="0.3">
      <c r="A67" s="308"/>
      <c r="B67" s="159" t="s">
        <v>76</v>
      </c>
      <c r="C67" s="153">
        <f xml:space="preserve"> W66 + 7700000</f>
        <v>34817000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1100000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0</v>
      </c>
      <c r="R67" s="2">
        <v>2000000</v>
      </c>
      <c r="S67" s="2">
        <v>400000</v>
      </c>
      <c r="T67" s="2">
        <v>0</v>
      </c>
      <c r="U67" s="2">
        <v>0</v>
      </c>
      <c r="V67" s="156">
        <f t="shared" ref="V67:V98" si="5">SUM(E67:U67)</f>
        <v>9420000</v>
      </c>
      <c r="W67" s="274">
        <f t="shared" si="3"/>
        <v>25397000</v>
      </c>
    </row>
    <row r="68" spans="1:23" s="159" customFormat="1" x14ac:dyDescent="0.3">
      <c r="A68" s="308"/>
      <c r="B68" s="159" t="s">
        <v>77</v>
      </c>
      <c r="C68" s="153">
        <f xml:space="preserve"> W67 + 7700000</f>
        <v>33097000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1100000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0</v>
      </c>
      <c r="R68" s="2">
        <v>2000000</v>
      </c>
      <c r="S68" s="2">
        <v>0</v>
      </c>
      <c r="T68" s="2">
        <v>0</v>
      </c>
      <c r="U68" s="154">
        <v>0</v>
      </c>
      <c r="V68" s="156">
        <f t="shared" si="5"/>
        <v>6020000</v>
      </c>
      <c r="W68" s="274">
        <f t="shared" si="3"/>
        <v>27077000</v>
      </c>
    </row>
    <row r="69" spans="1:23" s="159" customFormat="1" x14ac:dyDescent="0.3">
      <c r="A69" s="308"/>
      <c r="B69" s="159" t="s">
        <v>78</v>
      </c>
      <c r="C69" s="153">
        <f xml:space="preserve"> W68 + 7700000</f>
        <v>34777000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1100000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0</v>
      </c>
      <c r="R69" s="2">
        <v>2000000</v>
      </c>
      <c r="S69" s="190">
        <v>1000000</v>
      </c>
      <c r="T69" s="2">
        <v>0</v>
      </c>
      <c r="U69" s="154">
        <v>0</v>
      </c>
      <c r="V69" s="156">
        <f t="shared" si="5"/>
        <v>9920000</v>
      </c>
      <c r="W69" s="274">
        <f t="shared" si="3"/>
        <v>24857000</v>
      </c>
    </row>
    <row r="70" spans="1:23" s="159" customFormat="1" x14ac:dyDescent="0.3">
      <c r="A70" s="308"/>
      <c r="B70" s="159" t="s">
        <v>79</v>
      </c>
      <c r="C70" s="153">
        <f xml:space="preserve"> W69 + 7700000 +1400000</f>
        <v>33957000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1100000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0</v>
      </c>
      <c r="R70" s="2">
        <v>2000000</v>
      </c>
      <c r="S70" s="2">
        <v>400000</v>
      </c>
      <c r="T70" s="2">
        <v>0</v>
      </c>
      <c r="U70" s="2">
        <v>0</v>
      </c>
      <c r="V70" s="156">
        <f t="shared" si="5"/>
        <v>6420000</v>
      </c>
      <c r="W70" s="274">
        <f t="shared" si="3"/>
        <v>27537000</v>
      </c>
    </row>
    <row r="71" spans="1:23" s="159" customFormat="1" x14ac:dyDescent="0.3">
      <c r="A71" s="308"/>
      <c r="B71" s="159" t="s">
        <v>80</v>
      </c>
      <c r="C71" s="153">
        <f xml:space="preserve"> W70 + 7700000</f>
        <v>35237000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1100000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0</v>
      </c>
      <c r="R71" s="2">
        <v>2000000</v>
      </c>
      <c r="S71" s="2">
        <v>0</v>
      </c>
      <c r="T71" s="2">
        <v>0</v>
      </c>
      <c r="U71" s="2">
        <v>0</v>
      </c>
      <c r="V71" s="156">
        <f t="shared" si="5"/>
        <v>6020000</v>
      </c>
      <c r="W71" s="274">
        <f t="shared" si="3"/>
        <v>29217000</v>
      </c>
    </row>
    <row r="72" spans="1:23" s="159" customFormat="1" x14ac:dyDescent="0.3">
      <c r="A72" s="308"/>
      <c r="B72" s="159" t="s">
        <v>81</v>
      </c>
      <c r="C72" s="153">
        <f xml:space="preserve"> W71 + 7700000</f>
        <v>36917000</v>
      </c>
      <c r="D72" s="154">
        <v>0</v>
      </c>
      <c r="E72" s="242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1100000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0</v>
      </c>
      <c r="R72" s="2">
        <v>2000000</v>
      </c>
      <c r="S72" s="2">
        <v>0</v>
      </c>
      <c r="T72" s="2">
        <v>0</v>
      </c>
      <c r="U72" s="2">
        <v>0</v>
      </c>
      <c r="V72" s="156">
        <f t="shared" si="5"/>
        <v>7520000</v>
      </c>
      <c r="W72" s="274">
        <f t="shared" si="3"/>
        <v>29397000</v>
      </c>
    </row>
    <row r="73" spans="1:23" s="159" customFormat="1" x14ac:dyDescent="0.3">
      <c r="A73" s="308"/>
      <c r="B73" s="159" t="s">
        <v>82</v>
      </c>
      <c r="C73" s="153">
        <f xml:space="preserve"> W72 + 7700000</f>
        <v>37097000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1100000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0</v>
      </c>
      <c r="R73" s="2">
        <v>2000000</v>
      </c>
      <c r="S73" s="2">
        <v>200000</v>
      </c>
      <c r="T73" s="2">
        <v>0</v>
      </c>
      <c r="U73" s="2">
        <v>0</v>
      </c>
      <c r="V73" s="156">
        <f t="shared" si="5"/>
        <v>6220000</v>
      </c>
      <c r="W73" s="274">
        <f t="shared" si="3"/>
        <v>30877000</v>
      </c>
    </row>
    <row r="74" spans="1:23" s="241" customFormat="1" x14ac:dyDescent="0.3">
      <c r="A74" s="308"/>
      <c r="B74" s="241" t="s">
        <v>83</v>
      </c>
      <c r="C74" s="190">
        <f xml:space="preserve"> W73 + 7700000</f>
        <v>38577000</v>
      </c>
      <c r="D74" s="190">
        <v>0</v>
      </c>
      <c r="E74" s="192">
        <v>0</v>
      </c>
      <c r="F74" s="190">
        <v>0</v>
      </c>
      <c r="G74" s="190">
        <v>420000</v>
      </c>
      <c r="H74" s="190">
        <v>200000</v>
      </c>
      <c r="I74" s="190">
        <v>200000</v>
      </c>
      <c r="J74" s="190">
        <v>1200000</v>
      </c>
      <c r="K74" s="190">
        <v>0</v>
      </c>
      <c r="L74" s="190">
        <v>1100000</v>
      </c>
      <c r="M74" s="190">
        <v>150000</v>
      </c>
      <c r="N74" s="190">
        <v>250000</v>
      </c>
      <c r="O74" s="190">
        <v>0</v>
      </c>
      <c r="P74" s="190">
        <v>500000</v>
      </c>
      <c r="Q74" s="190">
        <v>0</v>
      </c>
      <c r="R74" s="190">
        <v>2000000</v>
      </c>
      <c r="S74" s="190">
        <v>0</v>
      </c>
      <c r="T74" s="190">
        <v>0</v>
      </c>
      <c r="U74" s="190">
        <v>0</v>
      </c>
      <c r="V74" s="190">
        <f t="shared" si="5"/>
        <v>6020000</v>
      </c>
      <c r="W74" s="350">
        <f t="shared" si="3"/>
        <v>32557000</v>
      </c>
    </row>
    <row r="75" spans="1:23" s="159" customFormat="1" x14ac:dyDescent="0.3">
      <c r="A75" s="308">
        <v>2029</v>
      </c>
      <c r="B75" s="159" t="s">
        <v>72</v>
      </c>
      <c r="C75" s="188">
        <f xml:space="preserve"> W74 + 7700000</f>
        <v>40257000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1100000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0</v>
      </c>
      <c r="R75" s="2">
        <v>2000000</v>
      </c>
      <c r="S75" s="188">
        <v>0</v>
      </c>
      <c r="T75" s="2">
        <v>0</v>
      </c>
      <c r="U75" s="2">
        <v>0</v>
      </c>
      <c r="V75" s="156">
        <f t="shared" si="5"/>
        <v>9260000</v>
      </c>
      <c r="W75" s="274">
        <f t="shared" si="3"/>
        <v>30997000</v>
      </c>
    </row>
    <row r="76" spans="1:23" s="159" customFormat="1" x14ac:dyDescent="0.3">
      <c r="A76" s="308"/>
      <c r="B76" s="159" t="s">
        <v>73</v>
      </c>
      <c r="C76" s="155">
        <f xml:space="preserve"> W75 + 7700000 +1400000</f>
        <v>40097000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1100000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0</v>
      </c>
      <c r="R76" s="2">
        <v>2000000</v>
      </c>
      <c r="S76" s="2">
        <v>400000</v>
      </c>
      <c r="T76" s="2">
        <v>0</v>
      </c>
      <c r="U76" s="154">
        <v>0</v>
      </c>
      <c r="V76" s="156">
        <f t="shared" si="5"/>
        <v>6420000</v>
      </c>
      <c r="W76" s="274">
        <f t="shared" si="3"/>
        <v>33677000</v>
      </c>
    </row>
    <row r="77" spans="1:23" s="159" customFormat="1" x14ac:dyDescent="0.3">
      <c r="A77" s="308"/>
      <c r="B77" s="159" t="s">
        <v>74</v>
      </c>
      <c r="C77" s="153">
        <f xml:space="preserve"> W76 + 7700000</f>
        <v>41377000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1100000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0</v>
      </c>
      <c r="R77" s="2">
        <v>2000000</v>
      </c>
      <c r="S77" s="2">
        <v>0</v>
      </c>
      <c r="T77" s="2">
        <v>0</v>
      </c>
      <c r="U77" s="154">
        <v>0</v>
      </c>
      <c r="V77" s="156">
        <f t="shared" si="5"/>
        <v>6020000</v>
      </c>
      <c r="W77" s="274">
        <f t="shared" si="3"/>
        <v>35357000</v>
      </c>
    </row>
    <row r="78" spans="1:23" s="159" customFormat="1" x14ac:dyDescent="0.3">
      <c r="A78" s="308"/>
      <c r="B78" s="159" t="s">
        <v>75</v>
      </c>
      <c r="C78" s="153">
        <f xml:space="preserve"> W77 + 7700000</f>
        <v>43057000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1100000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0</v>
      </c>
      <c r="R78" s="2">
        <v>2000000</v>
      </c>
      <c r="S78" s="2">
        <v>0</v>
      </c>
      <c r="T78" s="2">
        <v>0</v>
      </c>
      <c r="U78" s="2">
        <v>0</v>
      </c>
      <c r="V78" s="156">
        <f t="shared" si="5"/>
        <v>7520000</v>
      </c>
      <c r="W78" s="274">
        <f t="shared" si="3"/>
        <v>35537000</v>
      </c>
    </row>
    <row r="79" spans="1:23" s="159" customFormat="1" x14ac:dyDescent="0.3">
      <c r="A79" s="308"/>
      <c r="B79" s="159" t="s">
        <v>76</v>
      </c>
      <c r="C79" s="153">
        <f xml:space="preserve"> W78 + 7700000</f>
        <v>43237000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1100000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0</v>
      </c>
      <c r="R79" s="2">
        <v>2000000</v>
      </c>
      <c r="S79" s="2">
        <v>400000</v>
      </c>
      <c r="T79" s="2">
        <v>0</v>
      </c>
      <c r="U79" s="154">
        <v>0</v>
      </c>
      <c r="V79" s="156">
        <f t="shared" si="5"/>
        <v>9420000</v>
      </c>
      <c r="W79" s="274">
        <f t="shared" si="3"/>
        <v>33817000</v>
      </c>
    </row>
    <row r="80" spans="1:23" s="159" customFormat="1" x14ac:dyDescent="0.3">
      <c r="A80" s="308"/>
      <c r="B80" s="159" t="s">
        <v>77</v>
      </c>
      <c r="C80" s="153">
        <f xml:space="preserve"> W79 + 7700000</f>
        <v>41517000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1100000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0</v>
      </c>
      <c r="R80" s="2">
        <v>2000000</v>
      </c>
      <c r="S80" s="2">
        <v>0</v>
      </c>
      <c r="T80" s="2">
        <v>0</v>
      </c>
      <c r="U80" s="154">
        <v>0</v>
      </c>
      <c r="V80" s="156">
        <f t="shared" si="5"/>
        <v>6020000</v>
      </c>
      <c r="W80" s="274">
        <f t="shared" si="3"/>
        <v>35497000</v>
      </c>
    </row>
    <row r="81" spans="1:23" s="159" customFormat="1" x14ac:dyDescent="0.3">
      <c r="A81" s="308"/>
      <c r="B81" s="159" t="s">
        <v>78</v>
      </c>
      <c r="C81" s="153">
        <f xml:space="preserve"> W80 + 7700000</f>
        <v>43197000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1100000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0</v>
      </c>
      <c r="R81" s="2">
        <v>2000000</v>
      </c>
      <c r="S81" s="190">
        <v>1000000</v>
      </c>
      <c r="T81" s="2">
        <v>0</v>
      </c>
      <c r="U81" s="2">
        <v>0</v>
      </c>
      <c r="V81" s="156">
        <f t="shared" si="5"/>
        <v>9920000</v>
      </c>
      <c r="W81" s="274">
        <f t="shared" si="3"/>
        <v>33277000</v>
      </c>
    </row>
    <row r="82" spans="1:23" s="159" customFormat="1" x14ac:dyDescent="0.3">
      <c r="A82" s="308"/>
      <c r="B82" s="159" t="s">
        <v>79</v>
      </c>
      <c r="C82" s="153">
        <f xml:space="preserve"> W81 + 7700000 +1400000</f>
        <v>42377000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1100000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0</v>
      </c>
      <c r="R82" s="2">
        <v>2000000</v>
      </c>
      <c r="S82" s="2">
        <v>400000</v>
      </c>
      <c r="T82" s="2">
        <v>0</v>
      </c>
      <c r="U82" s="2">
        <v>0</v>
      </c>
      <c r="V82" s="156">
        <f t="shared" si="5"/>
        <v>6420000</v>
      </c>
      <c r="W82" s="274">
        <f t="shared" si="3"/>
        <v>35957000</v>
      </c>
    </row>
    <row r="83" spans="1:23" s="159" customFormat="1" x14ac:dyDescent="0.3">
      <c r="A83" s="308"/>
      <c r="B83" s="159" t="s">
        <v>80</v>
      </c>
      <c r="C83" s="153">
        <f xml:space="preserve"> W82 + 7700000</f>
        <v>43657000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1100000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0</v>
      </c>
      <c r="R83" s="2">
        <v>2000000</v>
      </c>
      <c r="S83" s="2">
        <v>0</v>
      </c>
      <c r="T83" s="2">
        <v>0</v>
      </c>
      <c r="U83" s="2">
        <v>0</v>
      </c>
      <c r="V83" s="156">
        <f t="shared" si="5"/>
        <v>6020000</v>
      </c>
      <c r="W83" s="274">
        <f t="shared" si="3"/>
        <v>37637000</v>
      </c>
    </row>
    <row r="84" spans="1:23" s="159" customFormat="1" x14ac:dyDescent="0.3">
      <c r="A84" s="308"/>
      <c r="B84" s="159" t="s">
        <v>81</v>
      </c>
      <c r="C84" s="153">
        <f xml:space="preserve"> W83 + 7700000</f>
        <v>45337000</v>
      </c>
      <c r="D84" s="154">
        <v>0</v>
      </c>
      <c r="E84" s="242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1100000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0</v>
      </c>
      <c r="R84" s="2">
        <v>2000000</v>
      </c>
      <c r="S84" s="2">
        <v>0</v>
      </c>
      <c r="T84" s="2">
        <v>0</v>
      </c>
      <c r="U84" s="2">
        <v>0</v>
      </c>
      <c r="V84" s="156">
        <f t="shared" si="5"/>
        <v>7520000</v>
      </c>
      <c r="W84" s="274">
        <f t="shared" si="3"/>
        <v>37817000</v>
      </c>
    </row>
    <row r="85" spans="1:23" s="159" customFormat="1" x14ac:dyDescent="0.3">
      <c r="A85" s="308"/>
      <c r="B85" s="159" t="s">
        <v>82</v>
      </c>
      <c r="C85" s="153">
        <f xml:space="preserve"> W84 + 7700000</f>
        <v>45517000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1100000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0</v>
      </c>
      <c r="R85" s="2">
        <v>2000000</v>
      </c>
      <c r="S85" s="2">
        <v>200000</v>
      </c>
      <c r="T85" s="2">
        <v>0</v>
      </c>
      <c r="U85" s="154">
        <v>0</v>
      </c>
      <c r="V85" s="156">
        <f t="shared" si="5"/>
        <v>6220000</v>
      </c>
      <c r="W85" s="274">
        <f t="shared" si="3"/>
        <v>39297000</v>
      </c>
    </row>
    <row r="86" spans="1:23" s="241" customFormat="1" x14ac:dyDescent="0.3">
      <c r="A86" s="308"/>
      <c r="B86" s="241" t="s">
        <v>83</v>
      </c>
      <c r="C86" s="190">
        <f xml:space="preserve"> W85 + 7700000</f>
        <v>46997000</v>
      </c>
      <c r="D86" s="154">
        <v>0</v>
      </c>
      <c r="E86" s="244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1100000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0</v>
      </c>
      <c r="R86" s="2">
        <v>2000000</v>
      </c>
      <c r="S86" s="190">
        <v>0</v>
      </c>
      <c r="T86" s="2">
        <v>0</v>
      </c>
      <c r="U86" s="190">
        <v>0</v>
      </c>
      <c r="V86" s="190">
        <f t="shared" si="5"/>
        <v>6020000</v>
      </c>
      <c r="W86" s="274">
        <f t="shared" si="3"/>
        <v>40977000</v>
      </c>
    </row>
    <row r="87" spans="1:23" s="159" customFormat="1" x14ac:dyDescent="0.3">
      <c r="A87" s="308">
        <v>2030</v>
      </c>
      <c r="B87" s="159" t="s">
        <v>72</v>
      </c>
      <c r="C87" s="188">
        <f xml:space="preserve"> W86 + 7700000</f>
        <v>48677000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1100000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0</v>
      </c>
      <c r="R87" s="2">
        <v>2000000</v>
      </c>
      <c r="S87" s="188">
        <v>0</v>
      </c>
      <c r="T87" s="2">
        <v>0</v>
      </c>
      <c r="U87" s="154">
        <v>0</v>
      </c>
      <c r="V87" s="156">
        <f t="shared" si="5"/>
        <v>9260000</v>
      </c>
      <c r="W87" s="274">
        <f t="shared" si="3"/>
        <v>39417000</v>
      </c>
    </row>
    <row r="88" spans="1:23" s="159" customFormat="1" x14ac:dyDescent="0.3">
      <c r="A88" s="308"/>
      <c r="B88" s="159" t="s">
        <v>73</v>
      </c>
      <c r="C88" s="155">
        <f xml:space="preserve"> W87 + 7700000 +1400000</f>
        <v>48517000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1100000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0</v>
      </c>
      <c r="R88" s="2">
        <v>2000000</v>
      </c>
      <c r="S88" s="2">
        <v>400000</v>
      </c>
      <c r="T88" s="2">
        <v>0</v>
      </c>
      <c r="U88" s="154">
        <v>0</v>
      </c>
      <c r="V88" s="156">
        <f t="shared" si="5"/>
        <v>6420000</v>
      </c>
      <c r="W88" s="274">
        <f t="shared" si="3"/>
        <v>42097000</v>
      </c>
    </row>
    <row r="89" spans="1:23" s="159" customFormat="1" x14ac:dyDescent="0.3">
      <c r="A89" s="308"/>
      <c r="B89" s="159" t="s">
        <v>74</v>
      </c>
      <c r="C89" s="153">
        <f xml:space="preserve"> W88 + 7700000</f>
        <v>49797000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1100000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0</v>
      </c>
      <c r="R89" s="2">
        <v>2000000</v>
      </c>
      <c r="S89" s="2">
        <v>0</v>
      </c>
      <c r="T89" s="2">
        <v>0</v>
      </c>
      <c r="U89" s="2">
        <v>0</v>
      </c>
      <c r="V89" s="156">
        <f t="shared" si="5"/>
        <v>6020000</v>
      </c>
      <c r="W89" s="274">
        <f t="shared" si="3"/>
        <v>43777000</v>
      </c>
    </row>
    <row r="90" spans="1:23" s="159" customFormat="1" x14ac:dyDescent="0.3">
      <c r="A90" s="308"/>
      <c r="B90" s="159" t="s">
        <v>75</v>
      </c>
      <c r="C90" s="153">
        <f xml:space="preserve"> W89 + 7700000</f>
        <v>51477000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1100000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0</v>
      </c>
      <c r="R90" s="2">
        <v>2000000</v>
      </c>
      <c r="S90" s="2">
        <v>0</v>
      </c>
      <c r="T90" s="2">
        <v>0</v>
      </c>
      <c r="U90" s="154">
        <v>0</v>
      </c>
      <c r="V90" s="156">
        <f t="shared" si="5"/>
        <v>7520000</v>
      </c>
      <c r="W90" s="274">
        <f t="shared" si="3"/>
        <v>43957000</v>
      </c>
    </row>
    <row r="91" spans="1:23" s="159" customFormat="1" x14ac:dyDescent="0.3">
      <c r="A91" s="308"/>
      <c r="B91" s="159" t="s">
        <v>76</v>
      </c>
      <c r="C91" s="153">
        <f xml:space="preserve"> W90 + 7700000</f>
        <v>51657000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1100000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0</v>
      </c>
      <c r="R91" s="2">
        <v>2000000</v>
      </c>
      <c r="S91" s="2">
        <v>400000</v>
      </c>
      <c r="T91" s="2">
        <v>0</v>
      </c>
      <c r="U91" s="154">
        <v>0</v>
      </c>
      <c r="V91" s="156">
        <f t="shared" si="5"/>
        <v>9420000</v>
      </c>
      <c r="W91" s="274">
        <f t="shared" si="3"/>
        <v>42237000</v>
      </c>
    </row>
    <row r="92" spans="1:23" s="159" customFormat="1" x14ac:dyDescent="0.3">
      <c r="A92" s="308"/>
      <c r="B92" s="159" t="s">
        <v>77</v>
      </c>
      <c r="C92" s="153">
        <f xml:space="preserve"> W91 + 7700000</f>
        <v>49937000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1100000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0</v>
      </c>
      <c r="R92" s="2">
        <v>2000000</v>
      </c>
      <c r="S92" s="2">
        <v>0</v>
      </c>
      <c r="T92" s="2">
        <v>0</v>
      </c>
      <c r="U92" s="2">
        <v>0</v>
      </c>
      <c r="V92" s="156">
        <f t="shared" si="5"/>
        <v>6020000</v>
      </c>
      <c r="W92" s="274">
        <f t="shared" si="3"/>
        <v>43917000</v>
      </c>
    </row>
    <row r="93" spans="1:23" s="159" customFormat="1" x14ac:dyDescent="0.3">
      <c r="A93" s="308"/>
      <c r="B93" s="159" t="s">
        <v>78</v>
      </c>
      <c r="C93" s="153">
        <f xml:space="preserve"> W92 + 7700000</f>
        <v>51617000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1100000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0</v>
      </c>
      <c r="R93" s="2">
        <v>2000000</v>
      </c>
      <c r="S93" s="190">
        <v>1000000</v>
      </c>
      <c r="T93" s="2">
        <v>0</v>
      </c>
      <c r="U93" s="2">
        <v>0</v>
      </c>
      <c r="V93" s="156">
        <f t="shared" si="5"/>
        <v>9920000</v>
      </c>
      <c r="W93" s="274">
        <f t="shared" ref="W93:W122" si="6" xml:space="preserve"> (C93+D93) - V93</f>
        <v>41697000</v>
      </c>
    </row>
    <row r="94" spans="1:23" s="159" customFormat="1" x14ac:dyDescent="0.3">
      <c r="A94" s="308"/>
      <c r="B94" s="159" t="s">
        <v>79</v>
      </c>
      <c r="C94" s="153">
        <f xml:space="preserve"> W93 + 7700000 +1400000</f>
        <v>50797000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1100000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0</v>
      </c>
      <c r="R94" s="2">
        <v>2000000</v>
      </c>
      <c r="S94" s="2">
        <v>400000</v>
      </c>
      <c r="T94" s="2">
        <v>0</v>
      </c>
      <c r="U94" s="2">
        <v>0</v>
      </c>
      <c r="V94" s="156">
        <f t="shared" si="5"/>
        <v>6420000</v>
      </c>
      <c r="W94" s="274">
        <f t="shared" si="6"/>
        <v>44377000</v>
      </c>
    </row>
    <row r="95" spans="1:23" s="159" customFormat="1" x14ac:dyDescent="0.3">
      <c r="A95" s="308"/>
      <c r="B95" s="159" t="s">
        <v>80</v>
      </c>
      <c r="C95" s="153">
        <f xml:space="preserve"> W94 + 7700000</f>
        <v>52077000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1100000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0</v>
      </c>
      <c r="R95" s="2">
        <v>2000000</v>
      </c>
      <c r="S95" s="2">
        <v>0</v>
      </c>
      <c r="T95" s="2">
        <v>0</v>
      </c>
      <c r="U95" s="2">
        <v>0</v>
      </c>
      <c r="V95" s="156">
        <f t="shared" si="5"/>
        <v>6020000</v>
      </c>
      <c r="W95" s="274">
        <f t="shared" si="6"/>
        <v>46057000</v>
      </c>
    </row>
    <row r="96" spans="1:23" s="159" customFormat="1" x14ac:dyDescent="0.3">
      <c r="A96" s="308"/>
      <c r="B96" s="159" t="s">
        <v>81</v>
      </c>
      <c r="C96" s="153">
        <f xml:space="preserve"> W95 + 7700000</f>
        <v>53757000</v>
      </c>
      <c r="D96" s="154">
        <v>0</v>
      </c>
      <c r="E96" s="242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1100000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0</v>
      </c>
      <c r="R96" s="2">
        <v>2000000</v>
      </c>
      <c r="S96" s="2">
        <v>0</v>
      </c>
      <c r="T96" s="2">
        <v>0</v>
      </c>
      <c r="U96" s="154">
        <v>0</v>
      </c>
      <c r="V96" s="156">
        <f t="shared" si="5"/>
        <v>7520000</v>
      </c>
      <c r="W96" s="274">
        <f t="shared" si="6"/>
        <v>46237000</v>
      </c>
    </row>
    <row r="97" spans="1:23" s="159" customFormat="1" x14ac:dyDescent="0.3">
      <c r="A97" s="308"/>
      <c r="B97" s="159" t="s">
        <v>82</v>
      </c>
      <c r="C97" s="153">
        <f xml:space="preserve"> W96 + 7700000</f>
        <v>53937000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1100000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0</v>
      </c>
      <c r="R97" s="2">
        <v>2000000</v>
      </c>
      <c r="S97" s="2">
        <v>200000</v>
      </c>
      <c r="T97" s="2">
        <v>0</v>
      </c>
      <c r="U97" s="2">
        <v>0</v>
      </c>
      <c r="V97" s="156">
        <f t="shared" si="5"/>
        <v>6220000</v>
      </c>
      <c r="W97" s="274">
        <f t="shared" si="6"/>
        <v>47717000</v>
      </c>
    </row>
    <row r="98" spans="1:23" s="241" customFormat="1" x14ac:dyDescent="0.3">
      <c r="A98" s="308"/>
      <c r="B98" s="241" t="s">
        <v>83</v>
      </c>
      <c r="C98" s="190">
        <f xml:space="preserve"> W97 + 7700000</f>
        <v>55417000</v>
      </c>
      <c r="D98" s="154">
        <v>0</v>
      </c>
      <c r="E98" s="244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1100000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0</v>
      </c>
      <c r="R98" s="2">
        <v>2000000</v>
      </c>
      <c r="S98" s="190">
        <v>0</v>
      </c>
      <c r="T98" s="2">
        <v>0</v>
      </c>
      <c r="U98" s="190">
        <v>0</v>
      </c>
      <c r="V98" s="190">
        <f t="shared" si="5"/>
        <v>6020000</v>
      </c>
      <c r="W98" s="274">
        <f t="shared" si="6"/>
        <v>49397000</v>
      </c>
    </row>
    <row r="99" spans="1:23" s="159" customFormat="1" x14ac:dyDescent="0.3">
      <c r="A99" s="308">
        <v>2031</v>
      </c>
      <c r="B99" s="159" t="s">
        <v>72</v>
      </c>
      <c r="C99" s="188">
        <f xml:space="preserve"> W98 + 7700000</f>
        <v>57097000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1100000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0</v>
      </c>
      <c r="R99" s="2">
        <v>2000000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9260000</v>
      </c>
      <c r="W99" s="274">
        <f t="shared" si="6"/>
        <v>47837000</v>
      </c>
    </row>
    <row r="100" spans="1:23" s="159" customFormat="1" x14ac:dyDescent="0.3">
      <c r="A100" s="308"/>
      <c r="B100" s="159" t="s">
        <v>73</v>
      </c>
      <c r="C100" s="155">
        <f xml:space="preserve"> W99 + 7700000 +1400000</f>
        <v>56937000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1100000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0</v>
      </c>
      <c r="R100" s="2">
        <v>2000000</v>
      </c>
      <c r="S100" s="2">
        <v>400000</v>
      </c>
      <c r="T100" s="2">
        <v>0</v>
      </c>
      <c r="U100" s="2">
        <v>0</v>
      </c>
      <c r="V100" s="156">
        <f t="shared" si="7"/>
        <v>6420000</v>
      </c>
      <c r="W100" s="274">
        <f t="shared" si="6"/>
        <v>50517000</v>
      </c>
    </row>
    <row r="101" spans="1:23" s="159" customFormat="1" x14ac:dyDescent="0.3">
      <c r="A101" s="308"/>
      <c r="B101" s="159" t="s">
        <v>74</v>
      </c>
      <c r="C101" s="153">
        <f xml:space="preserve"> W100 + 7700000</f>
        <v>58217000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1100000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0</v>
      </c>
      <c r="R101" s="2">
        <v>2000000</v>
      </c>
      <c r="S101" s="2">
        <v>0</v>
      </c>
      <c r="T101" s="2">
        <v>0</v>
      </c>
      <c r="U101" s="154">
        <v>0</v>
      </c>
      <c r="V101" s="156">
        <f t="shared" si="7"/>
        <v>6020000</v>
      </c>
      <c r="W101" s="274">
        <f t="shared" si="6"/>
        <v>52197000</v>
      </c>
    </row>
    <row r="102" spans="1:23" s="159" customFormat="1" x14ac:dyDescent="0.3">
      <c r="A102" s="308"/>
      <c r="B102" s="159" t="s">
        <v>75</v>
      </c>
      <c r="C102" s="153">
        <f xml:space="preserve"> W101 + 7700000</f>
        <v>59897000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1100000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0</v>
      </c>
      <c r="R102" s="2">
        <v>2000000</v>
      </c>
      <c r="S102" s="2">
        <v>0</v>
      </c>
      <c r="T102" s="2">
        <v>0</v>
      </c>
      <c r="U102" s="154">
        <v>0</v>
      </c>
      <c r="V102" s="156">
        <f t="shared" si="7"/>
        <v>7520000</v>
      </c>
      <c r="W102" s="274">
        <f t="shared" si="6"/>
        <v>52377000</v>
      </c>
    </row>
    <row r="103" spans="1:23" s="159" customFormat="1" x14ac:dyDescent="0.3">
      <c r="A103" s="308"/>
      <c r="B103" s="159" t="s">
        <v>76</v>
      </c>
      <c r="C103" s="153">
        <f xml:space="preserve"> W102 + 7700000</f>
        <v>60077000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1100000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0</v>
      </c>
      <c r="R103" s="2">
        <v>2000000</v>
      </c>
      <c r="S103" s="2">
        <v>400000</v>
      </c>
      <c r="T103" s="2">
        <v>0</v>
      </c>
      <c r="U103" s="2">
        <v>0</v>
      </c>
      <c r="V103" s="156">
        <f t="shared" si="7"/>
        <v>9420000</v>
      </c>
      <c r="W103" s="274">
        <f t="shared" si="6"/>
        <v>50657000</v>
      </c>
    </row>
    <row r="104" spans="1:23" s="159" customFormat="1" x14ac:dyDescent="0.3">
      <c r="A104" s="308"/>
      <c r="B104" s="159" t="s">
        <v>77</v>
      </c>
      <c r="C104" s="153">
        <f xml:space="preserve"> W103 + 7700000</f>
        <v>58357000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1100000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0</v>
      </c>
      <c r="R104" s="2">
        <v>2000000</v>
      </c>
      <c r="S104" s="2">
        <v>0</v>
      </c>
      <c r="T104" s="2">
        <v>0</v>
      </c>
      <c r="U104" s="2">
        <v>0</v>
      </c>
      <c r="V104" s="156">
        <f t="shared" si="7"/>
        <v>6020000</v>
      </c>
      <c r="W104" s="274">
        <f t="shared" si="6"/>
        <v>52337000</v>
      </c>
    </row>
    <row r="105" spans="1:23" s="159" customFormat="1" x14ac:dyDescent="0.3">
      <c r="A105" s="308"/>
      <c r="B105" s="159" t="s">
        <v>78</v>
      </c>
      <c r="C105" s="153">
        <f xml:space="preserve"> W104 + 7700000</f>
        <v>60037000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1100000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0</v>
      </c>
      <c r="R105" s="2">
        <v>2000000</v>
      </c>
      <c r="S105" s="190">
        <v>1000000</v>
      </c>
      <c r="T105" s="2">
        <v>0</v>
      </c>
      <c r="U105" s="2">
        <v>0</v>
      </c>
      <c r="V105" s="156">
        <f t="shared" si="7"/>
        <v>9920000</v>
      </c>
      <c r="W105" s="274">
        <f t="shared" si="6"/>
        <v>50117000</v>
      </c>
    </row>
    <row r="106" spans="1:23" s="159" customFormat="1" x14ac:dyDescent="0.3">
      <c r="A106" s="308"/>
      <c r="B106" s="159" t="s">
        <v>79</v>
      </c>
      <c r="C106" s="153">
        <f xml:space="preserve"> W105 + 7700000 +1400000</f>
        <v>59217000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1100000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0</v>
      </c>
      <c r="R106" s="2">
        <v>2000000</v>
      </c>
      <c r="S106" s="2">
        <v>400000</v>
      </c>
      <c r="T106" s="2">
        <v>0</v>
      </c>
      <c r="U106" s="2">
        <v>0</v>
      </c>
      <c r="V106" s="156">
        <f t="shared" si="7"/>
        <v>6420000</v>
      </c>
      <c r="W106" s="274">
        <f t="shared" si="6"/>
        <v>52797000</v>
      </c>
    </row>
    <row r="107" spans="1:23" s="159" customFormat="1" x14ac:dyDescent="0.3">
      <c r="A107" s="308"/>
      <c r="B107" s="159" t="s">
        <v>80</v>
      </c>
      <c r="C107" s="153">
        <f xml:space="preserve"> W106 + 7700000</f>
        <v>60497000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1100000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0</v>
      </c>
      <c r="R107" s="2">
        <v>2000000</v>
      </c>
      <c r="S107" s="2">
        <v>0</v>
      </c>
      <c r="T107" s="2">
        <v>0</v>
      </c>
      <c r="U107" s="154">
        <v>0</v>
      </c>
      <c r="V107" s="156">
        <f t="shared" si="7"/>
        <v>6020000</v>
      </c>
      <c r="W107" s="274">
        <f t="shared" si="6"/>
        <v>54477000</v>
      </c>
    </row>
    <row r="108" spans="1:23" s="159" customFormat="1" x14ac:dyDescent="0.3">
      <c r="A108" s="308"/>
      <c r="B108" s="159" t="s">
        <v>81</v>
      </c>
      <c r="C108" s="153">
        <f xml:space="preserve"> W107 + 7700000</f>
        <v>62177000</v>
      </c>
      <c r="D108" s="154">
        <v>0</v>
      </c>
      <c r="E108" s="242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1100000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0</v>
      </c>
      <c r="R108" s="2">
        <v>2000000</v>
      </c>
      <c r="S108" s="2">
        <v>0</v>
      </c>
      <c r="T108" s="2">
        <v>0</v>
      </c>
      <c r="U108" s="2">
        <v>0</v>
      </c>
      <c r="V108" s="156">
        <f t="shared" si="7"/>
        <v>7520000</v>
      </c>
      <c r="W108" s="274">
        <f t="shared" si="6"/>
        <v>54657000</v>
      </c>
    </row>
    <row r="109" spans="1:23" s="159" customFormat="1" x14ac:dyDescent="0.3">
      <c r="A109" s="308"/>
      <c r="B109" s="159" t="s">
        <v>82</v>
      </c>
      <c r="C109" s="153">
        <f xml:space="preserve"> W108 + 7700000</f>
        <v>62357000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1100000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0</v>
      </c>
      <c r="R109" s="2">
        <v>2000000</v>
      </c>
      <c r="S109" s="2">
        <v>200000</v>
      </c>
      <c r="T109" s="2">
        <v>0</v>
      </c>
      <c r="U109" s="154">
        <v>0</v>
      </c>
      <c r="V109" s="156">
        <f t="shared" si="7"/>
        <v>6220000</v>
      </c>
      <c r="W109" s="274">
        <f t="shared" si="6"/>
        <v>56137000</v>
      </c>
    </row>
    <row r="110" spans="1:23" s="241" customFormat="1" x14ac:dyDescent="0.3">
      <c r="A110" s="308"/>
      <c r="B110" s="241" t="s">
        <v>83</v>
      </c>
      <c r="C110" s="190">
        <f xml:space="preserve"> W109 + 7700000</f>
        <v>63837000</v>
      </c>
      <c r="D110" s="154">
        <v>0</v>
      </c>
      <c r="E110" s="244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1100000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0</v>
      </c>
      <c r="R110" s="2">
        <v>2000000</v>
      </c>
      <c r="S110" s="190">
        <v>0</v>
      </c>
      <c r="T110" s="2">
        <v>0</v>
      </c>
      <c r="U110" s="190">
        <v>0</v>
      </c>
      <c r="V110" s="190">
        <f t="shared" si="7"/>
        <v>6020000</v>
      </c>
      <c r="W110" s="274">
        <f t="shared" si="6"/>
        <v>57817000</v>
      </c>
    </row>
    <row r="111" spans="1:23" s="159" customFormat="1" x14ac:dyDescent="0.3">
      <c r="A111" s="308">
        <v>2032</v>
      </c>
      <c r="B111" s="159" t="s">
        <v>72</v>
      </c>
      <c r="C111" s="188">
        <f xml:space="preserve"> W110 + 7700000</f>
        <v>65517000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1100000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0</v>
      </c>
      <c r="R111" s="2">
        <v>2000000</v>
      </c>
      <c r="S111" s="188">
        <v>0</v>
      </c>
      <c r="T111" s="2">
        <v>0</v>
      </c>
      <c r="U111" s="2">
        <v>0</v>
      </c>
      <c r="V111" s="156">
        <f t="shared" si="7"/>
        <v>8920000</v>
      </c>
      <c r="W111" s="274">
        <f t="shared" si="6"/>
        <v>56597000</v>
      </c>
    </row>
    <row r="112" spans="1:23" s="159" customFormat="1" x14ac:dyDescent="0.3">
      <c r="A112" s="308"/>
      <c r="B112" s="159" t="s">
        <v>73</v>
      </c>
      <c r="C112" s="155">
        <f xml:space="preserve"> W111 + 7700000 +1400000</f>
        <v>65697000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1100000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0</v>
      </c>
      <c r="R112" s="2">
        <v>2000000</v>
      </c>
      <c r="S112" s="2">
        <v>400000</v>
      </c>
      <c r="T112" s="2">
        <v>0</v>
      </c>
      <c r="U112" s="154">
        <v>0</v>
      </c>
      <c r="V112" s="156">
        <f t="shared" si="7"/>
        <v>6420000</v>
      </c>
      <c r="W112" s="274">
        <f t="shared" si="6"/>
        <v>59277000</v>
      </c>
    </row>
    <row r="113" spans="1:23" s="159" customFormat="1" x14ac:dyDescent="0.3">
      <c r="A113" s="308"/>
      <c r="B113" s="159" t="s">
        <v>74</v>
      </c>
      <c r="C113" s="153">
        <f xml:space="preserve"> W112 + 7700000</f>
        <v>66977000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1100000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0</v>
      </c>
      <c r="R113" s="2">
        <v>2000000</v>
      </c>
      <c r="S113" s="2">
        <v>0</v>
      </c>
      <c r="T113" s="2">
        <v>0</v>
      </c>
      <c r="U113" s="154">
        <v>0</v>
      </c>
      <c r="V113" s="156">
        <f t="shared" si="7"/>
        <v>6020000</v>
      </c>
      <c r="W113" s="274">
        <f t="shared" si="6"/>
        <v>60957000</v>
      </c>
    </row>
    <row r="114" spans="1:23" s="159" customFormat="1" x14ac:dyDescent="0.3">
      <c r="A114" s="308"/>
      <c r="B114" s="159" t="s">
        <v>75</v>
      </c>
      <c r="C114" s="153">
        <f xml:space="preserve"> W113 + 7700000</f>
        <v>68657000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1100000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0</v>
      </c>
      <c r="R114" s="2">
        <v>2000000</v>
      </c>
      <c r="S114" s="2">
        <v>0</v>
      </c>
      <c r="T114" s="2">
        <v>0</v>
      </c>
      <c r="U114" s="2">
        <v>0</v>
      </c>
      <c r="V114" s="156">
        <f t="shared" si="7"/>
        <v>7520000</v>
      </c>
      <c r="W114" s="274">
        <f t="shared" si="6"/>
        <v>61137000</v>
      </c>
    </row>
    <row r="115" spans="1:23" s="159" customFormat="1" x14ac:dyDescent="0.3">
      <c r="A115" s="308"/>
      <c r="B115" s="159" t="s">
        <v>76</v>
      </c>
      <c r="C115" s="153">
        <f xml:space="preserve"> W114 + 7700000</f>
        <v>68837000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1100000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0</v>
      </c>
      <c r="R115" s="2">
        <v>2000000</v>
      </c>
      <c r="S115" s="2">
        <v>400000</v>
      </c>
      <c r="T115" s="2">
        <v>0</v>
      </c>
      <c r="U115" s="2">
        <v>0</v>
      </c>
      <c r="V115" s="156">
        <f t="shared" si="7"/>
        <v>9420000</v>
      </c>
      <c r="W115" s="274">
        <f t="shared" si="6"/>
        <v>59417000</v>
      </c>
    </row>
    <row r="116" spans="1:23" s="159" customFormat="1" x14ac:dyDescent="0.3">
      <c r="A116" s="308"/>
      <c r="B116" s="159" t="s">
        <v>77</v>
      </c>
      <c r="C116" s="153">
        <f xml:space="preserve"> W115 + 7700000</f>
        <v>67117000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1100000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0</v>
      </c>
      <c r="R116" s="2">
        <v>2000000</v>
      </c>
      <c r="S116" s="2">
        <v>0</v>
      </c>
      <c r="T116" s="2">
        <v>0</v>
      </c>
      <c r="U116" s="2">
        <v>0</v>
      </c>
      <c r="V116" s="156">
        <f t="shared" si="7"/>
        <v>6020000</v>
      </c>
      <c r="W116" s="274">
        <f t="shared" si="6"/>
        <v>61097000</v>
      </c>
    </row>
    <row r="117" spans="1:23" s="159" customFormat="1" x14ac:dyDescent="0.3">
      <c r="A117" s="308"/>
      <c r="B117" s="159" t="s">
        <v>78</v>
      </c>
      <c r="C117" s="153">
        <f xml:space="preserve"> W116 + 7700000</f>
        <v>68797000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1100000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0</v>
      </c>
      <c r="R117" s="2">
        <v>2000000</v>
      </c>
      <c r="S117" s="190">
        <v>1000000</v>
      </c>
      <c r="T117" s="2">
        <v>0</v>
      </c>
      <c r="U117" s="2">
        <v>0</v>
      </c>
      <c r="V117" s="156">
        <f t="shared" si="7"/>
        <v>9920000</v>
      </c>
      <c r="W117" s="274">
        <f t="shared" si="6"/>
        <v>58877000</v>
      </c>
    </row>
    <row r="118" spans="1:23" s="159" customFormat="1" x14ac:dyDescent="0.3">
      <c r="A118" s="308"/>
      <c r="B118" s="159" t="s">
        <v>79</v>
      </c>
      <c r="C118" s="153">
        <f xml:space="preserve"> W117 + 7700000 +1400000</f>
        <v>67977000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1100000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0</v>
      </c>
      <c r="R118" s="2">
        <v>2000000</v>
      </c>
      <c r="S118" s="2">
        <v>400000</v>
      </c>
      <c r="T118" s="2">
        <v>0</v>
      </c>
      <c r="U118" s="154">
        <v>0</v>
      </c>
      <c r="V118" s="156">
        <f t="shared" si="7"/>
        <v>6420000</v>
      </c>
      <c r="W118" s="274">
        <f t="shared" si="6"/>
        <v>61557000</v>
      </c>
    </row>
    <row r="119" spans="1:23" s="159" customFormat="1" x14ac:dyDescent="0.3">
      <c r="A119" s="308"/>
      <c r="B119" s="159" t="s">
        <v>80</v>
      </c>
      <c r="C119" s="153">
        <f xml:space="preserve"> W118 + 7700000</f>
        <v>69257000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1100000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0</v>
      </c>
      <c r="R119" s="2">
        <v>2000000</v>
      </c>
      <c r="S119" s="2">
        <v>0</v>
      </c>
      <c r="T119" s="2">
        <v>0</v>
      </c>
      <c r="U119" s="2">
        <v>0</v>
      </c>
      <c r="V119" s="156">
        <f t="shared" si="7"/>
        <v>6020000</v>
      </c>
      <c r="W119" s="274">
        <f t="shared" si="6"/>
        <v>63237000</v>
      </c>
    </row>
    <row r="120" spans="1:23" s="159" customFormat="1" x14ac:dyDescent="0.3">
      <c r="A120" s="308"/>
      <c r="B120" s="159" t="s">
        <v>81</v>
      </c>
      <c r="C120" s="153">
        <f xml:space="preserve"> W119 + 7700000</f>
        <v>70937000</v>
      </c>
      <c r="D120" s="154">
        <v>0</v>
      </c>
      <c r="E120" s="242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1100000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0</v>
      </c>
      <c r="R120" s="2">
        <v>2000000</v>
      </c>
      <c r="S120" s="2">
        <v>0</v>
      </c>
      <c r="T120" s="2">
        <v>0</v>
      </c>
      <c r="U120" s="154">
        <v>0</v>
      </c>
      <c r="V120" s="156">
        <f t="shared" si="7"/>
        <v>7520000</v>
      </c>
      <c r="W120" s="274">
        <f t="shared" si="6"/>
        <v>63417000</v>
      </c>
    </row>
    <row r="121" spans="1:23" s="159" customFormat="1" x14ac:dyDescent="0.3">
      <c r="A121" s="308"/>
      <c r="B121" s="159" t="s">
        <v>82</v>
      </c>
      <c r="C121" s="153">
        <f xml:space="preserve"> W120 + 7700000</f>
        <v>71117000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1100000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0</v>
      </c>
      <c r="R121" s="2">
        <v>2000000</v>
      </c>
      <c r="S121" s="2">
        <v>200000</v>
      </c>
      <c r="T121" s="2">
        <v>0</v>
      </c>
      <c r="U121" s="154">
        <v>0</v>
      </c>
      <c r="V121" s="156">
        <f t="shared" si="7"/>
        <v>6220000</v>
      </c>
      <c r="W121" s="274">
        <f t="shared" si="6"/>
        <v>64897000</v>
      </c>
    </row>
    <row r="122" spans="1:23" s="241" customFormat="1" x14ac:dyDescent="0.3">
      <c r="A122" s="308"/>
      <c r="B122" s="241" t="s">
        <v>83</v>
      </c>
      <c r="C122" s="190">
        <f xml:space="preserve"> W121 + 7700000</f>
        <v>72597000</v>
      </c>
      <c r="D122" s="154">
        <v>0</v>
      </c>
      <c r="E122" s="244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1100000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0</v>
      </c>
      <c r="R122" s="2">
        <v>2000000</v>
      </c>
      <c r="S122" s="190">
        <v>0</v>
      </c>
      <c r="T122" s="2">
        <v>0</v>
      </c>
      <c r="U122" s="190">
        <v>0</v>
      </c>
      <c r="V122" s="190">
        <f t="shared" si="7"/>
        <v>6020000</v>
      </c>
      <c r="W122" s="274">
        <f t="shared" si="6"/>
        <v>66577000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17"/>
      <c r="C1" s="317"/>
    </row>
    <row r="2" spans="2:18" x14ac:dyDescent="0.3">
      <c r="B2" s="316" t="s">
        <v>71</v>
      </c>
      <c r="C2" s="316"/>
      <c r="E2" s="313" t="s">
        <v>71</v>
      </c>
      <c r="F2" s="314"/>
      <c r="G2" s="314"/>
      <c r="H2" s="315"/>
      <c r="J2" s="313" t="s">
        <v>94</v>
      </c>
      <c r="K2" s="314"/>
      <c r="L2" s="314"/>
      <c r="M2" s="315"/>
      <c r="O2" s="313" t="s">
        <v>95</v>
      </c>
      <c r="P2" s="314"/>
      <c r="Q2" s="314"/>
      <c r="R2" s="315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3" t="s">
        <v>196</v>
      </c>
      <c r="F16" s="314"/>
      <c r="G16" s="314"/>
      <c r="H16" s="315"/>
      <c r="J16" s="313" t="s">
        <v>221</v>
      </c>
      <c r="K16" s="314"/>
      <c r="L16" s="314"/>
      <c r="M16" s="315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220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82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218</v>
      </c>
      <c r="F29" s="311">
        <v>70500000</v>
      </c>
      <c r="G29" s="312"/>
      <c r="H29" s="283">
        <f xml:space="preserve"> (((F29 + G28) / F29) - 1) * 100</f>
        <v>3.0254751773049593</v>
      </c>
      <c r="J29" s="4" t="s">
        <v>218</v>
      </c>
      <c r="K29" s="311">
        <v>70500000</v>
      </c>
      <c r="L29" s="312"/>
      <c r="M29" s="283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18" t="s">
        <v>204</v>
      </c>
      <c r="C1" s="318"/>
      <c r="D1" s="318"/>
      <c r="E1" s="318"/>
      <c r="F1" s="318"/>
      <c r="G1" s="318"/>
      <c r="H1" s="318"/>
      <c r="I1" s="318"/>
    </row>
    <row r="2" spans="2:14" x14ac:dyDescent="0.3">
      <c r="B2" s="280" t="s">
        <v>198</v>
      </c>
      <c r="C2" s="280" t="s">
        <v>200</v>
      </c>
      <c r="D2" s="280" t="s">
        <v>202</v>
      </c>
      <c r="E2" s="280" t="s">
        <v>0</v>
      </c>
      <c r="F2" s="280" t="s">
        <v>207</v>
      </c>
      <c r="G2" s="280" t="s">
        <v>203</v>
      </c>
      <c r="H2" s="280" t="s">
        <v>199</v>
      </c>
      <c r="I2" s="280" t="s">
        <v>201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5">
        <f xml:space="preserve"> E3 / 12</f>
        <v>264000</v>
      </c>
      <c r="G3" s="6">
        <f>( D3 - E3) /12</f>
        <v>936000</v>
      </c>
      <c r="H3" s="275">
        <v>300000</v>
      </c>
      <c r="I3" s="276">
        <f xml:space="preserve"> G3 - H3</f>
        <v>636000</v>
      </c>
      <c r="J3" s="278" t="s">
        <v>205</v>
      </c>
      <c r="K3" s="278" t="s">
        <v>206</v>
      </c>
      <c r="L3" s="277" t="s">
        <v>208</v>
      </c>
    </row>
    <row r="4" spans="2:14" x14ac:dyDescent="0.3">
      <c r="B4" s="1"/>
      <c r="C4" s="1"/>
      <c r="D4" s="1"/>
    </row>
    <row r="5" spans="2:14" x14ac:dyDescent="0.3">
      <c r="B5" s="279"/>
      <c r="C5" s="42" t="s">
        <v>209</v>
      </c>
      <c r="D5" s="42" t="s">
        <v>210</v>
      </c>
      <c r="E5" s="42" t="s">
        <v>211</v>
      </c>
      <c r="F5" s="281" t="s">
        <v>215</v>
      </c>
      <c r="G5" s="281" t="s">
        <v>216</v>
      </c>
      <c r="H5" s="281" t="s">
        <v>217</v>
      </c>
      <c r="J5" s="301"/>
      <c r="K5" s="301"/>
      <c r="L5" s="301"/>
      <c r="M5" s="301"/>
      <c r="N5" s="301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82"/>
      <c r="G23" s="282"/>
      <c r="H23" s="282"/>
      <c r="I23" s="282"/>
      <c r="J23" s="282"/>
      <c r="K23" s="282"/>
      <c r="L23" s="282"/>
      <c r="M23" s="282"/>
      <c r="N23" s="282"/>
      <c r="O23" s="282"/>
    </row>
    <row r="30" spans="5:15" x14ac:dyDescent="0.3">
      <c r="E30" s="282">
        <v>60000000</v>
      </c>
      <c r="F30" s="282">
        <f t="shared" ref="F30:F35" si="0" xml:space="preserve"> E30 * 1.03</f>
        <v>61800000</v>
      </c>
    </row>
    <row r="31" spans="5:15" x14ac:dyDescent="0.3">
      <c r="E31" s="282">
        <f xml:space="preserve"> F30 -300000</f>
        <v>61500000</v>
      </c>
      <c r="F31" s="282">
        <f t="shared" si="0"/>
        <v>63345000</v>
      </c>
    </row>
    <row r="32" spans="5:15" x14ac:dyDescent="0.3">
      <c r="E32" s="282">
        <f xml:space="preserve"> F31 -300000</f>
        <v>63045000</v>
      </c>
      <c r="F32" s="282">
        <f t="shared" si="0"/>
        <v>64936350</v>
      </c>
    </row>
    <row r="33" spans="5:6" x14ac:dyDescent="0.3">
      <c r="E33" s="282">
        <f xml:space="preserve"> F32 -300000</f>
        <v>64636350</v>
      </c>
      <c r="F33" s="282">
        <f t="shared" si="0"/>
        <v>66575440.5</v>
      </c>
    </row>
    <row r="34" spans="5:6" x14ac:dyDescent="0.3">
      <c r="E34" s="282">
        <f xml:space="preserve"> F33 -300000</f>
        <v>66275440.5</v>
      </c>
      <c r="F34" s="282">
        <f t="shared" si="0"/>
        <v>68263703.715000004</v>
      </c>
    </row>
    <row r="35" spans="5:6" x14ac:dyDescent="0.3">
      <c r="E35" s="282">
        <f xml:space="preserve"> F34 -300000</f>
        <v>67963703.715000004</v>
      </c>
      <c r="F35" s="282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1" t="s">
        <v>36</v>
      </c>
      <c r="E3" s="301"/>
      <c r="F3" s="301"/>
      <c r="G3" s="301"/>
      <c r="H3" s="301"/>
      <c r="I3" s="301"/>
      <c r="J3" s="301"/>
      <c r="K3" s="301"/>
      <c r="L3" s="301"/>
      <c r="M3" s="301"/>
      <c r="N3" s="301"/>
    </row>
    <row r="4" spans="3:14" x14ac:dyDescent="0.3"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39">
        <f xml:space="preserve"> D22 + E22 + F22 + G22</f>
        <v>18921448</v>
      </c>
      <c r="E23" s="310"/>
      <c r="F23" s="310"/>
      <c r="G23" s="310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0">
        <f xml:space="preserve"> D23 / I23 * 100</f>
        <v>84.996483606996279</v>
      </c>
      <c r="E24" s="341"/>
      <c r="F24" s="341"/>
      <c r="G24" s="34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2" t="s">
        <v>100</v>
      </c>
      <c r="C27" s="334" t="s">
        <v>115</v>
      </c>
      <c r="D27" s="343" t="s">
        <v>98</v>
      </c>
      <c r="E27" s="344"/>
      <c r="F27" s="345"/>
      <c r="G27" s="332" t="s">
        <v>102</v>
      </c>
      <c r="H27" s="336" t="s">
        <v>118</v>
      </c>
      <c r="I27" s="346" t="s">
        <v>96</v>
      </c>
      <c r="J27" s="332" t="s">
        <v>105</v>
      </c>
      <c r="K27" s="332" t="s">
        <v>116</v>
      </c>
    </row>
    <row r="28" spans="2:12" ht="17.25" thickBot="1" x14ac:dyDescent="0.35">
      <c r="B28" s="333"/>
      <c r="C28" s="335"/>
      <c r="D28" s="332" t="s">
        <v>97</v>
      </c>
      <c r="E28" s="336" t="s">
        <v>101</v>
      </c>
      <c r="F28" s="337" t="s">
        <v>104</v>
      </c>
      <c r="G28" s="333"/>
      <c r="H28" s="333"/>
      <c r="I28" s="347"/>
      <c r="J28" s="333"/>
      <c r="K28" s="333"/>
    </row>
    <row r="29" spans="2:12" ht="37.5" customHeight="1" thickBot="1" x14ac:dyDescent="0.35">
      <c r="B29" s="333"/>
      <c r="C29" s="335"/>
      <c r="D29" s="333"/>
      <c r="E29" s="333"/>
      <c r="F29" s="338"/>
      <c r="G29" s="333"/>
      <c r="H29" s="333"/>
      <c r="I29" s="47" t="s">
        <v>99</v>
      </c>
      <c r="J29" s="348"/>
      <c r="K29" s="348"/>
    </row>
    <row r="30" spans="2:12" x14ac:dyDescent="0.3">
      <c r="B30" s="323" t="s">
        <v>114</v>
      </c>
      <c r="C30" s="325">
        <v>4679754000</v>
      </c>
      <c r="D30" s="50">
        <v>4679754000</v>
      </c>
      <c r="E30" s="49">
        <v>0</v>
      </c>
      <c r="F30" s="51">
        <v>10.81</v>
      </c>
      <c r="G30" s="319">
        <f xml:space="preserve"> C30 + D31</f>
        <v>0</v>
      </c>
      <c r="H30" s="325">
        <v>583000000</v>
      </c>
      <c r="I30" s="327">
        <f xml:space="preserve"> G30 / H30</f>
        <v>0</v>
      </c>
      <c r="J30" s="321" t="s">
        <v>103</v>
      </c>
      <c r="K30" s="319">
        <f xml:space="preserve"> D30 / H30</f>
        <v>8.0270222984562611</v>
      </c>
    </row>
    <row r="31" spans="2:12" ht="17.25" thickBot="1" x14ac:dyDescent="0.35">
      <c r="B31" s="324"/>
      <c r="C31" s="326"/>
      <c r="D31" s="329">
        <f xml:space="preserve"> (D30 * (E30 - F30)) / F30</f>
        <v>-4679754000</v>
      </c>
      <c r="E31" s="330"/>
      <c r="F31" s="331"/>
      <c r="G31" s="324"/>
      <c r="H31" s="326"/>
      <c r="I31" s="328"/>
      <c r="J31" s="322"/>
      <c r="K31" s="32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69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190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190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190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0" t="s">
        <v>143</v>
      </c>
      <c r="B29" s="310"/>
      <c r="C29" s="310"/>
    </row>
    <row r="30" spans="1:11" x14ac:dyDescent="0.3">
      <c r="A30" s="1">
        <v>1</v>
      </c>
      <c r="B30" s="310" t="s">
        <v>144</v>
      </c>
      <c r="C30" s="1" t="s">
        <v>145</v>
      </c>
    </row>
    <row r="31" spans="1:11" x14ac:dyDescent="0.3">
      <c r="A31" s="1">
        <v>2</v>
      </c>
      <c r="B31" s="310"/>
      <c r="C31" s="1" t="s">
        <v>146</v>
      </c>
    </row>
    <row r="32" spans="1:11" x14ac:dyDescent="0.3">
      <c r="A32" s="1">
        <v>3</v>
      </c>
      <c r="B32" s="310"/>
      <c r="C32" s="1" t="s">
        <v>147</v>
      </c>
    </row>
    <row r="33" spans="1:3" x14ac:dyDescent="0.3">
      <c r="A33" s="1">
        <v>4</v>
      </c>
      <c r="B33" s="310"/>
      <c r="C33" s="1" t="s">
        <v>148</v>
      </c>
    </row>
    <row r="34" spans="1:3" x14ac:dyDescent="0.3">
      <c r="A34" s="1">
        <v>5</v>
      </c>
      <c r="B34" s="310" t="s">
        <v>152</v>
      </c>
      <c r="C34" s="1" t="s">
        <v>149</v>
      </c>
    </row>
    <row r="35" spans="1:3" x14ac:dyDescent="0.3">
      <c r="A35" s="1">
        <v>6</v>
      </c>
      <c r="B35" s="310"/>
      <c r="C35" s="1" t="s">
        <v>150</v>
      </c>
    </row>
    <row r="36" spans="1:3" x14ac:dyDescent="0.3">
      <c r="A36" s="1">
        <v>7</v>
      </c>
      <c r="B36" s="310"/>
      <c r="C36" s="1" t="s">
        <v>151</v>
      </c>
    </row>
    <row r="37" spans="1:3" x14ac:dyDescent="0.3">
      <c r="A37" s="1">
        <v>8</v>
      </c>
      <c r="B37" s="310" t="s">
        <v>153</v>
      </c>
      <c r="C37" s="1" t="s">
        <v>154</v>
      </c>
    </row>
    <row r="38" spans="1:3" x14ac:dyDescent="0.3">
      <c r="A38" s="1">
        <v>9</v>
      </c>
      <c r="B38" s="310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6" t="s">
        <v>66</v>
      </c>
      <c r="C2" s="316"/>
      <c r="E2" s="316" t="s">
        <v>67</v>
      </c>
      <c r="F2" s="316"/>
      <c r="H2" s="316" t="s">
        <v>68</v>
      </c>
      <c r="I2" s="316"/>
      <c r="K2" s="316" t="s">
        <v>69</v>
      </c>
      <c r="L2" s="316"/>
      <c r="N2" s="316" t="s">
        <v>70</v>
      </c>
      <c r="O2" s="316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78" customFormat="1" x14ac:dyDescent="0.3">
      <c r="A1" s="286" t="s">
        <v>222</v>
      </c>
      <c r="B1" s="278" t="s">
        <v>224</v>
      </c>
      <c r="C1" s="278" t="s">
        <v>223</v>
      </c>
      <c r="D1" s="278" t="s">
        <v>225</v>
      </c>
      <c r="E1" s="278" t="s">
        <v>226</v>
      </c>
      <c r="F1" s="278" t="s">
        <v>228</v>
      </c>
      <c r="G1" s="278" t="s">
        <v>229</v>
      </c>
      <c r="H1" s="278" t="s">
        <v>230</v>
      </c>
      <c r="I1" s="278" t="s">
        <v>231</v>
      </c>
      <c r="J1" s="278" t="s">
        <v>233</v>
      </c>
      <c r="K1" s="278" t="s">
        <v>234</v>
      </c>
    </row>
    <row r="2" spans="1:11" x14ac:dyDescent="0.3">
      <c r="A2" s="74" t="s">
        <v>12</v>
      </c>
      <c r="B2" s="284">
        <v>85000</v>
      </c>
      <c r="C2" s="287">
        <v>10000</v>
      </c>
      <c r="D2" s="287">
        <v>80000</v>
      </c>
      <c r="E2" s="287">
        <v>40000</v>
      </c>
      <c r="F2" s="3" t="s">
        <v>227</v>
      </c>
      <c r="G2" s="287">
        <v>40000</v>
      </c>
      <c r="H2" s="3" t="s">
        <v>232</v>
      </c>
      <c r="I2" s="3" t="s">
        <v>232</v>
      </c>
      <c r="J2" s="3">
        <v>80000</v>
      </c>
      <c r="K2">
        <v>3000</v>
      </c>
    </row>
    <row r="3" spans="1:11" x14ac:dyDescent="0.3">
      <c r="C3" s="285">
        <f xml:space="preserve"> B2 + C2</f>
        <v>95000</v>
      </c>
      <c r="D3" s="285">
        <f xml:space="preserve"> B2 + 80000</f>
        <v>165000</v>
      </c>
      <c r="E3" s="285">
        <f xml:space="preserve"> B2 + 40000</f>
        <v>125000</v>
      </c>
      <c r="G3" s="285">
        <f xml:space="preserve"> B2 + 40000</f>
        <v>125000</v>
      </c>
      <c r="J3" s="285">
        <f xml:space="preserve"> B2 + 80000</f>
        <v>165000</v>
      </c>
      <c r="K3" s="285">
        <f xml:space="preserve"> B2 + 3000</f>
        <v>88000</v>
      </c>
    </row>
    <row r="4" spans="1:11" x14ac:dyDescent="0.3">
      <c r="C4" s="285">
        <f xml:space="preserve"> C3 + 10000</f>
        <v>105000</v>
      </c>
      <c r="D4" s="285">
        <f xml:space="preserve"> D3 + 80000</f>
        <v>245000</v>
      </c>
      <c r="E4" s="285">
        <f xml:space="preserve"> E3 + 40000</f>
        <v>165000</v>
      </c>
      <c r="G4" s="285">
        <f xml:space="preserve"> G3 + 40000</f>
        <v>165000</v>
      </c>
      <c r="J4" s="285">
        <f xml:space="preserve"> J3 + 80000</f>
        <v>245000</v>
      </c>
      <c r="K4" s="285">
        <f xml:space="preserve"> K3 + 3000</f>
        <v>91000</v>
      </c>
    </row>
    <row r="5" spans="1:11" x14ac:dyDescent="0.3">
      <c r="C5" s="285">
        <f xml:space="preserve"> C4 + 10000</f>
        <v>115000</v>
      </c>
      <c r="K5" s="285">
        <f xml:space="preserve"> K4 + 3000</f>
        <v>94000</v>
      </c>
    </row>
    <row r="6" spans="1:11" x14ac:dyDescent="0.3">
      <c r="C6" s="285">
        <f t="shared" ref="C6:C12" si="0" xml:space="preserve"> C5 + 10000</f>
        <v>125000</v>
      </c>
      <c r="K6" s="285">
        <f t="shared" ref="K6:K20" si="1" xml:space="preserve"> K5 + 3000</f>
        <v>97000</v>
      </c>
    </row>
    <row r="7" spans="1:11" x14ac:dyDescent="0.3">
      <c r="C7" s="285">
        <f t="shared" si="0"/>
        <v>135000</v>
      </c>
      <c r="K7" s="285">
        <f t="shared" si="1"/>
        <v>100000</v>
      </c>
    </row>
    <row r="8" spans="1:11" x14ac:dyDescent="0.3">
      <c r="C8" s="285">
        <f t="shared" si="0"/>
        <v>145000</v>
      </c>
      <c r="K8" s="285">
        <f t="shared" si="1"/>
        <v>103000</v>
      </c>
    </row>
    <row r="9" spans="1:11" x14ac:dyDescent="0.3">
      <c r="C9" s="285">
        <f t="shared" si="0"/>
        <v>155000</v>
      </c>
      <c r="K9" s="285">
        <f t="shared" si="1"/>
        <v>106000</v>
      </c>
    </row>
    <row r="10" spans="1:11" x14ac:dyDescent="0.3">
      <c r="C10" s="285">
        <f t="shared" si="0"/>
        <v>165000</v>
      </c>
      <c r="K10" s="285">
        <f t="shared" si="1"/>
        <v>109000</v>
      </c>
    </row>
    <row r="11" spans="1:11" x14ac:dyDescent="0.3">
      <c r="C11" s="285">
        <f t="shared" si="0"/>
        <v>175000</v>
      </c>
      <c r="K11" s="285">
        <f t="shared" si="1"/>
        <v>112000</v>
      </c>
    </row>
    <row r="12" spans="1:11" x14ac:dyDescent="0.3">
      <c r="C12" s="285">
        <f t="shared" si="0"/>
        <v>185000</v>
      </c>
      <c r="K12" s="285">
        <f t="shared" si="1"/>
        <v>115000</v>
      </c>
    </row>
    <row r="13" spans="1:11" x14ac:dyDescent="0.3">
      <c r="C13" s="285">
        <f xml:space="preserve"> C12 + 10000</f>
        <v>195000</v>
      </c>
      <c r="K13" s="285">
        <f t="shared" si="1"/>
        <v>118000</v>
      </c>
    </row>
    <row r="14" spans="1:11" x14ac:dyDescent="0.3">
      <c r="C14" s="285">
        <f xml:space="preserve"> C13 + 10000</f>
        <v>205000</v>
      </c>
      <c r="K14" s="285">
        <f t="shared" si="1"/>
        <v>121000</v>
      </c>
    </row>
    <row r="15" spans="1:11" x14ac:dyDescent="0.3">
      <c r="K15" s="285">
        <f t="shared" si="1"/>
        <v>124000</v>
      </c>
    </row>
    <row r="16" spans="1:11" x14ac:dyDescent="0.3">
      <c r="K16" s="285">
        <f t="shared" si="1"/>
        <v>127000</v>
      </c>
    </row>
    <row r="17" spans="11:11" x14ac:dyDescent="0.3">
      <c r="K17" s="285">
        <f t="shared" si="1"/>
        <v>130000</v>
      </c>
    </row>
    <row r="18" spans="11:11" x14ac:dyDescent="0.3">
      <c r="K18" s="285">
        <f t="shared" si="1"/>
        <v>133000</v>
      </c>
    </row>
    <row r="19" spans="11:11" x14ac:dyDescent="0.3">
      <c r="K19" s="285">
        <f t="shared" si="1"/>
        <v>136000</v>
      </c>
    </row>
    <row r="20" spans="11:11" x14ac:dyDescent="0.3">
      <c r="K20" s="285">
        <f t="shared" si="1"/>
        <v>139000</v>
      </c>
    </row>
    <row r="21" spans="11:11" x14ac:dyDescent="0.3">
      <c r="K21" s="285">
        <f xml:space="preserve"> K20 + 3000</f>
        <v>142000</v>
      </c>
    </row>
    <row r="22" spans="11:11" x14ac:dyDescent="0.3">
      <c r="K22" s="285">
        <f xml:space="preserve"> K21 + 3000</f>
        <v>145000</v>
      </c>
    </row>
    <row r="23" spans="11:11" x14ac:dyDescent="0.3">
      <c r="K23" s="285">
        <f t="shared" ref="K23:K25" si="2" xml:space="preserve"> K22 + 3000</f>
        <v>148000</v>
      </c>
    </row>
    <row r="24" spans="11:11" x14ac:dyDescent="0.3">
      <c r="K24" s="285">
        <f t="shared" si="2"/>
        <v>151000</v>
      </c>
    </row>
    <row r="25" spans="11:11" x14ac:dyDescent="0.3">
      <c r="K25" s="285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2025-02-10T00:36:31Z</dcterms:modified>
</cp:coreProperties>
</file>